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6.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9.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0.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4.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5.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6.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7.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8.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9.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3.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4.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5.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6.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7.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8.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9.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0.xml" ContentType="application/vnd.openxmlformats-officedocument.themeOverride+xml"/>
  <Override PartName="/xl/drawings/drawing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1.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2.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3.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4.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5.xml" ContentType="application/vnd.openxmlformats-officedocument.themeOverrid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36.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7.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8.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9.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40.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41.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4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5.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6.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47.xml" ContentType="application/vnd.openxmlformats-officedocument.themeOverride+xml"/>
  <Override PartName="/xl/drawings/drawing12.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48.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49.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50.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1.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52.xml" ContentType="application/vnd.openxmlformats-officedocument.themeOverride+xml"/>
  <Override PartName="/xl/drawings/drawing14.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3.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4.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5.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6.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7.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8.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59.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60.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61.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62.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63.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4.xml" ContentType="application/vnd.openxmlformats-officedocument.themeOverride+xml"/>
  <Override PartName="/xl/drawings/drawing17.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65.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66.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67.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8.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69.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70.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7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7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7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8.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74.xml" ContentType="application/vnd.openxmlformats-officedocument.themeOverride+xml"/>
  <Override PartName="/xl/drawings/drawing19.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75.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76.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77.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78.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79.xml" ContentType="application/vnd.openxmlformats-officedocument.themeOverride+xml"/>
  <Override PartName="/xl/drawings/drawing20.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80.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81.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82.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83.xml" ContentType="application/vnd.openxmlformats-officedocument.themeOverride+xml"/>
  <Override PartName="/xl/drawings/drawing21.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22.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3.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84.xml" ContentType="application/vnd.openxmlformats-officedocument.themeOverride+xml"/>
  <Override PartName="/xl/drawings/drawing24.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25.xml" ContentType="application/vnd.openxmlformats-officedocument.drawing+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85.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86.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87.xml" ContentType="application/vnd.openxmlformats-officedocument.themeOverride+xml"/>
  <Override PartName="/xl/drawings/drawing3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31.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32.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33.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34.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88.xml" ContentType="application/vnd.openxmlformats-officedocument.themeOverride+xml"/>
  <Override PartName="/xl/drawings/drawing35.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89.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90.xml" ContentType="application/vnd.openxmlformats-officedocument.themeOverride+xml"/>
  <Override PartName="/xl/drawings/drawing38.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5.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6.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137.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91.xml" ContentType="application/vnd.openxmlformats-officedocument.themeOverride+xml"/>
  <Override PartName="/xl/charts/chart138.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92.xml" ContentType="application/vnd.openxmlformats-officedocument.themeOverride+xml"/>
  <Override PartName="/xl/drawings/drawing41.xml" ContentType="application/vnd.openxmlformats-officedocument.drawing+xml"/>
  <Override PartName="/xl/charts/chart139.xml" ContentType="application/vnd.openxmlformats-officedocument.drawingml.chart+xml"/>
  <Override PartName="/xl/charts/style138.xml" ContentType="application/vnd.ms-office.chartstyle+xml"/>
  <Override PartName="/xl/charts/colors13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updateLinks="never" codeName="ThisWorkbook" defaultThemeVersion="124226"/>
  <mc:AlternateContent xmlns:mc="http://schemas.openxmlformats.org/markup-compatibility/2006">
    <mc:Choice Requires="x15">
      <x15ac:absPath xmlns:x15ac="http://schemas.microsoft.com/office/spreadsheetml/2010/11/ac" url="C:\Users\UAML\Dropbox\INFORME 2017\definitivos 2017\"/>
    </mc:Choice>
  </mc:AlternateContent>
  <bookViews>
    <workbookView xWindow="0" yWindow="4800" windowWidth="28800" windowHeight="13710" tabRatio="861"/>
  </bookViews>
  <sheets>
    <sheet name="Home" sheetId="543" r:id="rId1"/>
    <sheet name="Índice" sheetId="301" r:id="rId2"/>
    <sheet name="Indicadores Comprativos" sheetId="534" r:id="rId3"/>
    <sheet name="Matrícula EMS" sheetId="447" r:id="rId4"/>
    <sheet name="Demanda-Ingreso ES" sheetId="467" r:id="rId5"/>
    <sheet name="Aspirantes" sheetId="470" r:id="rId6"/>
    <sheet name="Aspirantes por sexo" sheetId="296" r:id="rId7"/>
    <sheet name="Admisión" sheetId="469" r:id="rId8"/>
    <sheet name="Admisión por sexo" sheetId="471" r:id="rId9"/>
    <sheet name="% de Admisión" sheetId="472" r:id="rId10"/>
    <sheet name="% de Admisión por sexo" sheetId="475" r:id="rId11"/>
    <sheet name="P. Mín_Prom" sheetId="535" r:id="rId12"/>
    <sheet name="Perfil SE Admit" sheetId="452" r:id="rId13"/>
    <sheet name="Primer Ingreso" sheetId="473" r:id="rId14"/>
    <sheet name="Primer Ingreso por sexo" sheetId="476" r:id="rId15"/>
    <sheet name="% Primer Ingreso" sheetId="478" r:id="rId16"/>
    <sheet name="% de Primer Ingreso por sexo" sheetId="481" r:id="rId17"/>
    <sheet name="Matrícula" sheetId="479" r:id="rId18"/>
    <sheet name="Matrícula por sexo" sheetId="480" r:id="rId19"/>
    <sheet name="Alumnado Activo" sheetId="482" r:id="rId20"/>
    <sheet name="Alumnado Activo por sexo" sheetId="483" r:id="rId21"/>
    <sheet name="Lengua indigena" sheetId="513" r:id="rId22"/>
    <sheet name="Bajas" sheetId="484" r:id="rId23"/>
    <sheet name="Egreso" sheetId="507" r:id="rId24"/>
    <sheet name="Egreso - Movilidad" sheetId="508" r:id="rId25"/>
    <sheet name="Ef. Ter. 12T" sheetId="549" r:id="rId26"/>
    <sheet name="E.T. plazo reglamentario" sheetId="550" r:id="rId27"/>
    <sheet name="Tiempo promedio excedente" sheetId="551" r:id="rId28"/>
    <sheet name="Trimestres para egresar" sheetId="230" r:id="rId29"/>
    <sheet name="Titulación" sheetId="359" r:id="rId30"/>
    <sheet name="Becas alumnos" sheetId="525" r:id="rId31"/>
    <sheet name="Becas Alumnos Comp1" sheetId="374" r:id="rId32"/>
    <sheet name="Becas Alumnos Comp2" sheetId="375" r:id="rId33"/>
    <sheet name="Proy Serv Social " sheetId="498" r:id="rId34"/>
    <sheet name="Als Serv Social" sheetId="527" r:id="rId35"/>
    <sheet name="Als Prac Prof" sheetId="528" r:id="rId36"/>
    <sheet name="Plazas Div x Depto" sheetId="424" r:id="rId37"/>
    <sheet name="Plazas Def Histo" sheetId="532" r:id="rId38"/>
    <sheet name="Definitivos x categoría" sheetId="337" r:id="rId39"/>
    <sheet name="Definitivos x grado" sheetId="422" r:id="rId40"/>
    <sheet name="Definitivos x género" sheetId="295" r:id="rId41"/>
    <sheet name="Definitivos comp" sheetId="421" r:id="rId42"/>
    <sheet name="Visitantes" sheetId="500" r:id="rId43"/>
    <sheet name="Acuerdo 112015" sheetId="501" r:id="rId44"/>
    <sheet name="Activos x plaza TC" sheetId="537" r:id="rId45"/>
    <sheet name="Activos x plaza TC Comp" sheetId="425" r:id="rId46"/>
    <sheet name="Concursos Curriculares" sheetId="540" r:id="rId47"/>
    <sheet name="Concursos Oposición" sheetId="541" r:id="rId48"/>
    <sheet name="Plazas Ocupación" sheetId="542" r:id="rId49"/>
    <sheet name="Grupos 2016" sheetId="502" r:id="rId50"/>
    <sheet name="Grupos 2017" sheetId="552" r:id="rId51"/>
    <sheet name="Carga por Plaza" sheetId="503" r:id="rId52"/>
    <sheet name="PROMEP-SNI " sheetId="486" r:id="rId53"/>
    <sheet name="PROMEP-SNI Comp" sheetId="487" r:id="rId54"/>
    <sheet name="Proys Inv " sheetId="497" r:id="rId55"/>
    <sheet name="Áreas_CA_Redes" sheetId="488" r:id="rId56"/>
    <sheet name="Premio a las AI" sheetId="544" r:id="rId57"/>
    <sheet name="TIPPA Prod Cientif" sheetId="489" r:id="rId58"/>
    <sheet name="TIPPA Prod Total" sheetId="490" r:id="rId59"/>
    <sheet name="Patentes" sheetId="404" r:id="rId60"/>
    <sheet name="Contratos y Convenios" sheetId="432" r:id="rId61"/>
    <sheet name="Detalle Convenios" sheetId="526" r:id="rId62"/>
    <sheet name="Patrocinios" sheetId="401" r:id="rId63"/>
    <sheet name="Recursos Ext" sheetId="287" r:id="rId64"/>
    <sheet name="Recursos Ext Comp" sheetId="428" r:id="rId65"/>
    <sheet name="Actividades deportivas" sheetId="491" r:id="rId66"/>
    <sheet name="Difusión Lic" sheetId="492" r:id="rId67"/>
    <sheet name="Infraestructura" sheetId="516" r:id="rId68"/>
    <sheet name="Recursos humanos" sheetId="517" r:id="rId69"/>
    <sheet name="Recursos Materiales" sheetId="518" r:id="rId70"/>
    <sheet name="Servicios Administrativos" sheetId="519" r:id="rId71"/>
    <sheet name="Información y Comunicaciones" sheetId="520" r:id="rId72"/>
    <sheet name="Secretaría de Unidad" sheetId="521" r:id="rId73"/>
    <sheet name="Sistemas Escolares" sheetId="522" r:id="rId74"/>
    <sheet name="Apoyo documental" sheetId="524" r:id="rId75"/>
    <sheet name="Adquisición bibliografía" sheetId="523" r:id="rId76"/>
    <sheet name="Órganos Personales" sheetId="434" r:id="rId77"/>
    <sheet name="Sesiones de Órganos Colegia" sheetId="493" r:id="rId78"/>
    <sheet name="Planes Estudio" sheetId="315" r:id="rId79"/>
    <sheet name="Lineamientos y Criterios" sheetId="496" r:id="rId80"/>
    <sheet name="Infraestructura Unidad" sheetId="547" r:id="rId81"/>
    <sheet name="Computadoras" sheetId="548" r:id="rId82"/>
    <sheet name="Comisiones" sheetId="499" r:id="rId83"/>
    <sheet name="Reconocimientos Docencia" sheetId="495" r:id="rId84"/>
    <sheet name="Dictaminadoras Divisionales" sheetId="439" r:id="rId85"/>
    <sheet name="Difusión cultural" sheetId="511" r:id="rId86"/>
    <sheet name="Activ Extracurricular" sheetId="512" r:id="rId87"/>
    <sheet name="Producción Editorial" sheetId="546" r:id="rId88"/>
    <sheet name="Anteproyecto" sheetId="545"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44">#REF!</definedName>
    <definedName name="\A" localSheetId="35">#REF!</definedName>
    <definedName name="\A" localSheetId="34">#REF!</definedName>
    <definedName name="\A" localSheetId="74">#REF!</definedName>
    <definedName name="\A" localSheetId="30">#REF!</definedName>
    <definedName name="\A" localSheetId="46">#REF!</definedName>
    <definedName name="\A" localSheetId="47">#REF!</definedName>
    <definedName name="\A" localSheetId="48">#REF!</definedName>
    <definedName name="\A">#REF!</definedName>
    <definedName name="\B" localSheetId="44">#REF!</definedName>
    <definedName name="\B" localSheetId="35">#REF!</definedName>
    <definedName name="\B" localSheetId="34">#REF!</definedName>
    <definedName name="\B" localSheetId="74">#REF!</definedName>
    <definedName name="\B" localSheetId="30">#REF!</definedName>
    <definedName name="\B" localSheetId="46">#REF!</definedName>
    <definedName name="\B" localSheetId="47">#REF!</definedName>
    <definedName name="\B" localSheetId="48">#REF!</definedName>
    <definedName name="\B">#REF!</definedName>
    <definedName name="\C" localSheetId="44">#REF!</definedName>
    <definedName name="\C" localSheetId="35">#REF!</definedName>
    <definedName name="\C" localSheetId="34">#REF!</definedName>
    <definedName name="\C" localSheetId="74">#REF!</definedName>
    <definedName name="\C" localSheetId="30">#REF!</definedName>
    <definedName name="\C" localSheetId="46">#REF!</definedName>
    <definedName name="\C" localSheetId="47">#REF!</definedName>
    <definedName name="\C" localSheetId="48">#REF!</definedName>
    <definedName name="\C">#REF!</definedName>
    <definedName name="\D" localSheetId="44">#REF!</definedName>
    <definedName name="\D" localSheetId="35">#REF!</definedName>
    <definedName name="\D" localSheetId="34">#REF!</definedName>
    <definedName name="\D" localSheetId="74">#REF!</definedName>
    <definedName name="\D" localSheetId="30">#REF!</definedName>
    <definedName name="\D" localSheetId="46">#REF!</definedName>
    <definedName name="\D" localSheetId="47">#REF!</definedName>
    <definedName name="\D" localSheetId="48">#REF!</definedName>
    <definedName name="\D">#REF!</definedName>
    <definedName name="\i" localSheetId="44">#REF!</definedName>
    <definedName name="\i" localSheetId="35">#REF!</definedName>
    <definedName name="\i" localSheetId="34">#REF!</definedName>
    <definedName name="\i" localSheetId="74">#REF!</definedName>
    <definedName name="\i" localSheetId="30">#REF!</definedName>
    <definedName name="\i" localSheetId="46">#REF!</definedName>
    <definedName name="\i" localSheetId="47">#REF!</definedName>
    <definedName name="\i" localSheetId="48">#REF!</definedName>
    <definedName name="\i">#REF!</definedName>
    <definedName name="\m" localSheetId="86">#REF!</definedName>
    <definedName name="\m" localSheetId="44">#REF!</definedName>
    <definedName name="\m" localSheetId="35">#REF!</definedName>
    <definedName name="\m" localSheetId="34">#REF!</definedName>
    <definedName name="\m" localSheetId="74">#REF!</definedName>
    <definedName name="\m" localSheetId="30">#REF!</definedName>
    <definedName name="\m" localSheetId="46">#REF!</definedName>
    <definedName name="\m" localSheetId="47">#REF!</definedName>
    <definedName name="\m" localSheetId="48">#REF!</definedName>
    <definedName name="\m">#REF!</definedName>
    <definedName name="\n" localSheetId="44">#REF!</definedName>
    <definedName name="\n" localSheetId="35">#REF!</definedName>
    <definedName name="\n" localSheetId="34">#REF!</definedName>
    <definedName name="\n" localSheetId="74">#REF!</definedName>
    <definedName name="\n" localSheetId="30">#REF!</definedName>
    <definedName name="\n" localSheetId="46">#REF!</definedName>
    <definedName name="\n" localSheetId="47">#REF!</definedName>
    <definedName name="\n" localSheetId="48">#REF!</definedName>
    <definedName name="\n">#REF!</definedName>
    <definedName name="\p" localSheetId="44">#REF!</definedName>
    <definedName name="\p" localSheetId="35">#REF!</definedName>
    <definedName name="\p" localSheetId="34">#REF!</definedName>
    <definedName name="\p" localSheetId="74">#REF!</definedName>
    <definedName name="\p" localSheetId="30">#REF!</definedName>
    <definedName name="\p" localSheetId="46">#REF!</definedName>
    <definedName name="\p" localSheetId="47">#REF!</definedName>
    <definedName name="\p" localSheetId="48">#REF!</definedName>
    <definedName name="\p">#REF!</definedName>
    <definedName name="\r" localSheetId="44">#REF!</definedName>
    <definedName name="\r" localSheetId="35">#REF!</definedName>
    <definedName name="\r" localSheetId="34">#REF!</definedName>
    <definedName name="\r" localSheetId="74">#REF!</definedName>
    <definedName name="\r" localSheetId="30">#REF!</definedName>
    <definedName name="\r" localSheetId="46">#REF!</definedName>
    <definedName name="\r" localSheetId="47">#REF!</definedName>
    <definedName name="\r" localSheetId="48">#REF!</definedName>
    <definedName name="\r">#REF!</definedName>
    <definedName name="\s" localSheetId="44">#REF!</definedName>
    <definedName name="\s" localSheetId="35">#REF!</definedName>
    <definedName name="\s" localSheetId="34">#REF!</definedName>
    <definedName name="\s" localSheetId="74">#REF!</definedName>
    <definedName name="\s" localSheetId="30">#REF!</definedName>
    <definedName name="\s" localSheetId="46">#REF!</definedName>
    <definedName name="\s" localSheetId="47">#REF!</definedName>
    <definedName name="\s" localSheetId="48">#REF!</definedName>
    <definedName name="\s">#REF!</definedName>
    <definedName name="\w" localSheetId="44">[1]PMI!#REF!</definedName>
    <definedName name="\w" localSheetId="74">[1]PMI!#REF!</definedName>
    <definedName name="\w" localSheetId="30">[1]PMI!#REF!</definedName>
    <definedName name="\w" localSheetId="46">[1]PMI!#REF!</definedName>
    <definedName name="\w" localSheetId="47">[1]PMI!#REF!</definedName>
    <definedName name="\w" localSheetId="48">[1]PMI!#REF!</definedName>
    <definedName name="\w">[1]PMI!#REF!</definedName>
    <definedName name="\z">#N/A</definedName>
    <definedName name="____bcs1" localSheetId="44">#REF!</definedName>
    <definedName name="____bcs1" localSheetId="35">#REF!</definedName>
    <definedName name="____bcs1" localSheetId="34">#REF!</definedName>
    <definedName name="____bcs1" localSheetId="74">#REF!</definedName>
    <definedName name="____bcs1" localSheetId="30">#REF!</definedName>
    <definedName name="____bcs1" localSheetId="46">#REF!</definedName>
    <definedName name="____bcs1" localSheetId="47">#REF!</definedName>
    <definedName name="____bcs1" localSheetId="48">#REF!</definedName>
    <definedName name="____bcs1">#REF!</definedName>
    <definedName name="____dgo1" localSheetId="44">#REF!</definedName>
    <definedName name="____dgo1" localSheetId="35">#REF!</definedName>
    <definedName name="____dgo1" localSheetId="34">#REF!</definedName>
    <definedName name="____dgo1" localSheetId="74">#REF!</definedName>
    <definedName name="____dgo1" localSheetId="30">#REF!</definedName>
    <definedName name="____dgo1" localSheetId="46">#REF!</definedName>
    <definedName name="____dgo1" localSheetId="47">#REF!</definedName>
    <definedName name="____dgo1" localSheetId="48">#REF!</definedName>
    <definedName name="____dgo1">#REF!</definedName>
    <definedName name="____dgo2" localSheetId="44">#REF!</definedName>
    <definedName name="____dgo2" localSheetId="35">#REF!</definedName>
    <definedName name="____dgo2" localSheetId="34">#REF!</definedName>
    <definedName name="____dgo2" localSheetId="74">#REF!</definedName>
    <definedName name="____dgo2" localSheetId="30">#REF!</definedName>
    <definedName name="____dgo2" localSheetId="46">#REF!</definedName>
    <definedName name="____dgo2" localSheetId="47">#REF!</definedName>
    <definedName name="____dgo2" localSheetId="48">#REF!</definedName>
    <definedName name="____dgo2">#REF!</definedName>
    <definedName name="____gro1" localSheetId="44">#REF!</definedName>
    <definedName name="____gro1" localSheetId="35">#REF!</definedName>
    <definedName name="____gro1" localSheetId="34">#REF!</definedName>
    <definedName name="____gro1" localSheetId="74">#REF!</definedName>
    <definedName name="____gro1" localSheetId="30">#REF!</definedName>
    <definedName name="____gro1" localSheetId="46">#REF!</definedName>
    <definedName name="____gro1" localSheetId="47">#REF!</definedName>
    <definedName name="____gro1" localSheetId="48">#REF!</definedName>
    <definedName name="____gro1">#REF!</definedName>
    <definedName name="____gro2" localSheetId="44">#REF!</definedName>
    <definedName name="____gro2" localSheetId="35">#REF!</definedName>
    <definedName name="____gro2" localSheetId="34">#REF!</definedName>
    <definedName name="____gro2" localSheetId="74">#REF!</definedName>
    <definedName name="____gro2" localSheetId="30">#REF!</definedName>
    <definedName name="____gro2" localSheetId="46">#REF!</definedName>
    <definedName name="____gro2" localSheetId="47">#REF!</definedName>
    <definedName name="____gro2" localSheetId="48">#REF!</definedName>
    <definedName name="____gro2">#REF!</definedName>
    <definedName name="____gto1" localSheetId="44">#REF!</definedName>
    <definedName name="____gto1" localSheetId="35">#REF!</definedName>
    <definedName name="____gto1" localSheetId="34">#REF!</definedName>
    <definedName name="____gto1" localSheetId="74">#REF!</definedName>
    <definedName name="____gto1" localSheetId="30">#REF!</definedName>
    <definedName name="____gto1" localSheetId="46">#REF!</definedName>
    <definedName name="____gto1" localSheetId="47">#REF!</definedName>
    <definedName name="____gto1" localSheetId="48">#REF!</definedName>
    <definedName name="____gto1">#REF!</definedName>
    <definedName name="____gto2" localSheetId="44">#REF!</definedName>
    <definedName name="____gto2" localSheetId="35">#REF!</definedName>
    <definedName name="____gto2" localSheetId="34">#REF!</definedName>
    <definedName name="____gto2" localSheetId="74">#REF!</definedName>
    <definedName name="____gto2" localSheetId="30">#REF!</definedName>
    <definedName name="____gto2" localSheetId="46">#REF!</definedName>
    <definedName name="____gto2" localSheetId="47">#REF!</definedName>
    <definedName name="____gto2" localSheetId="48">#REF!</definedName>
    <definedName name="____gto2">#REF!</definedName>
    <definedName name="____hgo1" localSheetId="44">#REF!</definedName>
    <definedName name="____hgo1" localSheetId="35">#REF!</definedName>
    <definedName name="____hgo1" localSheetId="34">#REF!</definedName>
    <definedName name="____hgo1" localSheetId="74">#REF!</definedName>
    <definedName name="____hgo1" localSheetId="30">#REF!</definedName>
    <definedName name="____hgo1" localSheetId="46">#REF!</definedName>
    <definedName name="____hgo1" localSheetId="47">#REF!</definedName>
    <definedName name="____hgo1" localSheetId="48">#REF!</definedName>
    <definedName name="____hgo1">#REF!</definedName>
    <definedName name="____hgo2" localSheetId="44">#REF!</definedName>
    <definedName name="____hgo2" localSheetId="35">#REF!</definedName>
    <definedName name="____hgo2" localSheetId="34">#REF!</definedName>
    <definedName name="____hgo2" localSheetId="74">#REF!</definedName>
    <definedName name="____hgo2" localSheetId="30">#REF!</definedName>
    <definedName name="____hgo2" localSheetId="46">#REF!</definedName>
    <definedName name="____hgo2" localSheetId="47">#REF!</definedName>
    <definedName name="____hgo2" localSheetId="48">#REF!</definedName>
    <definedName name="____hgo2">#REF!</definedName>
    <definedName name="____jal2" localSheetId="44">#REF!</definedName>
    <definedName name="____jal2" localSheetId="35">#REF!</definedName>
    <definedName name="____jal2" localSheetId="34">#REF!</definedName>
    <definedName name="____jal2" localSheetId="74">#REF!</definedName>
    <definedName name="____jal2" localSheetId="30">#REF!</definedName>
    <definedName name="____jal2" localSheetId="46">#REF!</definedName>
    <definedName name="____jal2" localSheetId="47">#REF!</definedName>
    <definedName name="____jal2" localSheetId="48">#REF!</definedName>
    <definedName name="____jal2">#REF!</definedName>
    <definedName name="____mex1" localSheetId="44">#REF!</definedName>
    <definedName name="____mex1" localSheetId="35">#REF!</definedName>
    <definedName name="____mex1" localSheetId="34">#REF!</definedName>
    <definedName name="____mex1" localSheetId="74">#REF!</definedName>
    <definedName name="____mex1" localSheetId="30">#REF!</definedName>
    <definedName name="____mex1" localSheetId="46">#REF!</definedName>
    <definedName name="____mex1" localSheetId="47">#REF!</definedName>
    <definedName name="____mex1" localSheetId="48">#REF!</definedName>
    <definedName name="____mex1">#REF!</definedName>
    <definedName name="____mex2" localSheetId="44">#REF!</definedName>
    <definedName name="____mex2" localSheetId="35">#REF!</definedName>
    <definedName name="____mex2" localSheetId="34">#REF!</definedName>
    <definedName name="____mex2" localSheetId="74">#REF!</definedName>
    <definedName name="____mex2" localSheetId="30">#REF!</definedName>
    <definedName name="____mex2" localSheetId="46">#REF!</definedName>
    <definedName name="____mex2" localSheetId="47">#REF!</definedName>
    <definedName name="____mex2" localSheetId="48">#REF!</definedName>
    <definedName name="____mex2">#REF!</definedName>
    <definedName name="____mor1" localSheetId="44">#REF!</definedName>
    <definedName name="____mor1" localSheetId="35">#REF!</definedName>
    <definedName name="____mor1" localSheetId="34">#REF!</definedName>
    <definedName name="____mor1" localSheetId="74">#REF!</definedName>
    <definedName name="____mor1" localSheetId="30">#REF!</definedName>
    <definedName name="____mor1" localSheetId="46">#REF!</definedName>
    <definedName name="____mor1" localSheetId="47">#REF!</definedName>
    <definedName name="____mor1" localSheetId="48">#REF!</definedName>
    <definedName name="____mor1">#REF!</definedName>
    <definedName name="____mor2" localSheetId="44">#REF!</definedName>
    <definedName name="____mor2" localSheetId="35">#REF!</definedName>
    <definedName name="____mor2" localSheetId="34">#REF!</definedName>
    <definedName name="____mor2" localSheetId="74">#REF!</definedName>
    <definedName name="____mor2" localSheetId="30">#REF!</definedName>
    <definedName name="____mor2" localSheetId="46">#REF!</definedName>
    <definedName name="____mor2" localSheetId="47">#REF!</definedName>
    <definedName name="____mor2" localSheetId="48">#REF!</definedName>
    <definedName name="____mor2">#REF!</definedName>
    <definedName name="____nay1" localSheetId="44">#REF!</definedName>
    <definedName name="____nay1" localSheetId="35">#REF!</definedName>
    <definedName name="____nay1" localSheetId="34">#REF!</definedName>
    <definedName name="____nay1" localSheetId="74">#REF!</definedName>
    <definedName name="____nay1" localSheetId="30">#REF!</definedName>
    <definedName name="____nay1" localSheetId="46">#REF!</definedName>
    <definedName name="____nay1" localSheetId="47">#REF!</definedName>
    <definedName name="____nay1" localSheetId="48">#REF!</definedName>
    <definedName name="____nay1">#REF!</definedName>
    <definedName name="____nay2" localSheetId="44">#REF!</definedName>
    <definedName name="____nay2" localSheetId="35">#REF!</definedName>
    <definedName name="____nay2" localSheetId="34">#REF!</definedName>
    <definedName name="____nay2" localSheetId="74">#REF!</definedName>
    <definedName name="____nay2" localSheetId="30">#REF!</definedName>
    <definedName name="____nay2" localSheetId="46">#REF!</definedName>
    <definedName name="____nay2" localSheetId="47">#REF!</definedName>
    <definedName name="____nay2" localSheetId="48">#REF!</definedName>
    <definedName name="____nay2">#REF!</definedName>
    <definedName name="____oax1" localSheetId="44">#REF!</definedName>
    <definedName name="____oax1" localSheetId="35">#REF!</definedName>
    <definedName name="____oax1" localSheetId="34">#REF!</definedName>
    <definedName name="____oax1" localSheetId="74">#REF!</definedName>
    <definedName name="____oax1" localSheetId="30">#REF!</definedName>
    <definedName name="____oax1" localSheetId="46">#REF!</definedName>
    <definedName name="____oax1" localSheetId="47">#REF!</definedName>
    <definedName name="____oax1" localSheetId="48">#REF!</definedName>
    <definedName name="____oax1">#REF!</definedName>
    <definedName name="____oax2" localSheetId="44">#REF!</definedName>
    <definedName name="____oax2" localSheetId="35">#REF!</definedName>
    <definedName name="____oax2" localSheetId="34">#REF!</definedName>
    <definedName name="____oax2" localSheetId="74">#REF!</definedName>
    <definedName name="____oax2" localSheetId="30">#REF!</definedName>
    <definedName name="____oax2" localSheetId="46">#REF!</definedName>
    <definedName name="____oax2" localSheetId="47">#REF!</definedName>
    <definedName name="____oax2" localSheetId="48">#REF!</definedName>
    <definedName name="____oax2">#REF!</definedName>
    <definedName name="____pue1" localSheetId="44">#REF!</definedName>
    <definedName name="____pue1" localSheetId="35">#REF!</definedName>
    <definedName name="____pue1" localSheetId="34">#REF!</definedName>
    <definedName name="____pue1" localSheetId="74">#REF!</definedName>
    <definedName name="____pue1" localSheetId="30">#REF!</definedName>
    <definedName name="____pue1" localSheetId="46">#REF!</definedName>
    <definedName name="____pue1" localSheetId="47">#REF!</definedName>
    <definedName name="____pue1" localSheetId="48">#REF!</definedName>
    <definedName name="____pue1">#REF!</definedName>
    <definedName name="____pue2" localSheetId="44">#REF!</definedName>
    <definedName name="____pue2" localSheetId="35">#REF!</definedName>
    <definedName name="____pue2" localSheetId="34">#REF!</definedName>
    <definedName name="____pue2" localSheetId="74">#REF!</definedName>
    <definedName name="____pue2" localSheetId="30">#REF!</definedName>
    <definedName name="____pue2" localSheetId="46">#REF!</definedName>
    <definedName name="____pue2" localSheetId="47">#REF!</definedName>
    <definedName name="____pue2" localSheetId="48">#REF!</definedName>
    <definedName name="____pue2">#REF!</definedName>
    <definedName name="____qro1" localSheetId="44">#REF!</definedName>
    <definedName name="____qro1" localSheetId="35">#REF!</definedName>
    <definedName name="____qro1" localSheetId="34">#REF!</definedName>
    <definedName name="____qro1" localSheetId="74">#REF!</definedName>
    <definedName name="____qro1" localSheetId="30">#REF!</definedName>
    <definedName name="____qro1" localSheetId="46">#REF!</definedName>
    <definedName name="____qro1" localSheetId="47">#REF!</definedName>
    <definedName name="____qro1" localSheetId="48">#REF!</definedName>
    <definedName name="____qro1">#REF!</definedName>
    <definedName name="____qro2" localSheetId="44">#REF!</definedName>
    <definedName name="____qro2" localSheetId="35">#REF!</definedName>
    <definedName name="____qro2" localSheetId="34">#REF!</definedName>
    <definedName name="____qro2" localSheetId="74">#REF!</definedName>
    <definedName name="____qro2" localSheetId="30">#REF!</definedName>
    <definedName name="____qro2" localSheetId="46">#REF!</definedName>
    <definedName name="____qro2" localSheetId="47">#REF!</definedName>
    <definedName name="____qro2" localSheetId="48">#REF!</definedName>
    <definedName name="____qro2">#REF!</definedName>
    <definedName name="____rmc1" localSheetId="44">#REF!</definedName>
    <definedName name="____rmc1" localSheetId="35">#REF!</definedName>
    <definedName name="____rmc1" localSheetId="34">#REF!</definedName>
    <definedName name="____rmc1" localSheetId="74">#REF!</definedName>
    <definedName name="____rmc1" localSheetId="30">#REF!</definedName>
    <definedName name="____rmc1" localSheetId="46">#REF!</definedName>
    <definedName name="____rmc1" localSheetId="47">#REF!</definedName>
    <definedName name="____rmc1" localSheetId="48">#REF!</definedName>
    <definedName name="____rmc1">#REF!</definedName>
    <definedName name="____sin1" localSheetId="44">#REF!</definedName>
    <definedName name="____sin1" localSheetId="35">#REF!</definedName>
    <definedName name="____sin1" localSheetId="34">#REF!</definedName>
    <definedName name="____sin1" localSheetId="74">#REF!</definedName>
    <definedName name="____sin1" localSheetId="30">#REF!</definedName>
    <definedName name="____sin1" localSheetId="46">#REF!</definedName>
    <definedName name="____sin1" localSheetId="47">#REF!</definedName>
    <definedName name="____sin1" localSheetId="48">#REF!</definedName>
    <definedName name="____sin1">#REF!</definedName>
    <definedName name="____sin2" localSheetId="44">#REF!</definedName>
    <definedName name="____sin2" localSheetId="35">#REF!</definedName>
    <definedName name="____sin2" localSheetId="34">#REF!</definedName>
    <definedName name="____sin2" localSheetId="74">#REF!</definedName>
    <definedName name="____sin2" localSheetId="30">#REF!</definedName>
    <definedName name="____sin2" localSheetId="46">#REF!</definedName>
    <definedName name="____sin2" localSheetId="47">#REF!</definedName>
    <definedName name="____sin2" localSheetId="48">#REF!</definedName>
    <definedName name="____sin2">#REF!</definedName>
    <definedName name="____slp1" localSheetId="44">#REF!</definedName>
    <definedName name="____slp1" localSheetId="35">#REF!</definedName>
    <definedName name="____slp1" localSheetId="34">#REF!</definedName>
    <definedName name="____slp1" localSheetId="74">#REF!</definedName>
    <definedName name="____slp1" localSheetId="30">#REF!</definedName>
    <definedName name="____slp1" localSheetId="46">#REF!</definedName>
    <definedName name="____slp1" localSheetId="47">#REF!</definedName>
    <definedName name="____slp1" localSheetId="48">#REF!</definedName>
    <definedName name="____slp1">#REF!</definedName>
    <definedName name="____slp2" localSheetId="44">#REF!</definedName>
    <definedName name="____slp2" localSheetId="35">#REF!</definedName>
    <definedName name="____slp2" localSheetId="34">#REF!</definedName>
    <definedName name="____slp2" localSheetId="74">#REF!</definedName>
    <definedName name="____slp2" localSheetId="30">#REF!</definedName>
    <definedName name="____slp2" localSheetId="46">#REF!</definedName>
    <definedName name="____slp2" localSheetId="47">#REF!</definedName>
    <definedName name="____slp2" localSheetId="48">#REF!</definedName>
    <definedName name="____slp2">#REF!</definedName>
    <definedName name="____son1" localSheetId="44">#REF!</definedName>
    <definedName name="____son1" localSheetId="35">#REF!</definedName>
    <definedName name="____son1" localSheetId="34">#REF!</definedName>
    <definedName name="____son1" localSheetId="74">#REF!</definedName>
    <definedName name="____son1" localSheetId="30">#REF!</definedName>
    <definedName name="____son1" localSheetId="46">#REF!</definedName>
    <definedName name="____son1" localSheetId="47">#REF!</definedName>
    <definedName name="____son1" localSheetId="48">#REF!</definedName>
    <definedName name="____son1">#REF!</definedName>
    <definedName name="____son2" localSheetId="44">#REF!</definedName>
    <definedName name="____son2" localSheetId="35">#REF!</definedName>
    <definedName name="____son2" localSheetId="34">#REF!</definedName>
    <definedName name="____son2" localSheetId="74">#REF!</definedName>
    <definedName name="____son2" localSheetId="30">#REF!</definedName>
    <definedName name="____son2" localSheetId="46">#REF!</definedName>
    <definedName name="____son2" localSheetId="47">#REF!</definedName>
    <definedName name="____son2" localSheetId="48">#REF!</definedName>
    <definedName name="____son2">#REF!</definedName>
    <definedName name="____tab1" localSheetId="44">#REF!</definedName>
    <definedName name="____tab1" localSheetId="35">#REF!</definedName>
    <definedName name="____tab1" localSheetId="34">#REF!</definedName>
    <definedName name="____tab1" localSheetId="74">#REF!</definedName>
    <definedName name="____tab1" localSheetId="30">#REF!</definedName>
    <definedName name="____tab1" localSheetId="46">#REF!</definedName>
    <definedName name="____tab1" localSheetId="47">#REF!</definedName>
    <definedName name="____tab1" localSheetId="48">#REF!</definedName>
    <definedName name="____tab1">#REF!</definedName>
    <definedName name="____tab2" localSheetId="44">#REF!</definedName>
    <definedName name="____tab2" localSheetId="35">#REF!</definedName>
    <definedName name="____tab2" localSheetId="34">#REF!</definedName>
    <definedName name="____tab2" localSheetId="74">#REF!</definedName>
    <definedName name="____tab2" localSheetId="30">#REF!</definedName>
    <definedName name="____tab2" localSheetId="46">#REF!</definedName>
    <definedName name="____tab2" localSheetId="47">#REF!</definedName>
    <definedName name="____tab2" localSheetId="48">#REF!</definedName>
    <definedName name="____tab2">#REF!</definedName>
    <definedName name="____tam1" localSheetId="44">#REF!</definedName>
    <definedName name="____tam1" localSheetId="35">#REF!</definedName>
    <definedName name="____tam1" localSheetId="34">#REF!</definedName>
    <definedName name="____tam1" localSheetId="74">#REF!</definedName>
    <definedName name="____tam1" localSheetId="30">#REF!</definedName>
    <definedName name="____tam1" localSheetId="46">#REF!</definedName>
    <definedName name="____tam1" localSheetId="47">#REF!</definedName>
    <definedName name="____tam1" localSheetId="48">#REF!</definedName>
    <definedName name="____tam1">#REF!</definedName>
    <definedName name="____tam2" localSheetId="44">#REF!</definedName>
    <definedName name="____tam2" localSheetId="35">#REF!</definedName>
    <definedName name="____tam2" localSheetId="34">#REF!</definedName>
    <definedName name="____tam2" localSheetId="74">#REF!</definedName>
    <definedName name="____tam2" localSheetId="30">#REF!</definedName>
    <definedName name="____tam2" localSheetId="46">#REF!</definedName>
    <definedName name="____tam2" localSheetId="47">#REF!</definedName>
    <definedName name="____tam2" localSheetId="48">#REF!</definedName>
    <definedName name="____tam2">#REF!</definedName>
    <definedName name="____ver1" localSheetId="44">#REF!</definedName>
    <definedName name="____ver1" localSheetId="35">#REF!</definedName>
    <definedName name="____ver1" localSheetId="34">#REF!</definedName>
    <definedName name="____ver1" localSheetId="74">#REF!</definedName>
    <definedName name="____ver1" localSheetId="30">#REF!</definedName>
    <definedName name="____ver1" localSheetId="46">#REF!</definedName>
    <definedName name="____ver1" localSheetId="47">#REF!</definedName>
    <definedName name="____ver1" localSheetId="48">#REF!</definedName>
    <definedName name="____ver1">#REF!</definedName>
    <definedName name="____ver2" localSheetId="44">#REF!</definedName>
    <definedName name="____ver2" localSheetId="35">#REF!</definedName>
    <definedName name="____ver2" localSheetId="34">#REF!</definedName>
    <definedName name="____ver2" localSheetId="74">#REF!</definedName>
    <definedName name="____ver2" localSheetId="30">#REF!</definedName>
    <definedName name="____ver2" localSheetId="46">#REF!</definedName>
    <definedName name="____ver2" localSheetId="47">#REF!</definedName>
    <definedName name="____ver2" localSheetId="48">#REF!</definedName>
    <definedName name="____ver2">#REF!</definedName>
    <definedName name="___ags1" localSheetId="44">#REF!</definedName>
    <definedName name="___ags1" localSheetId="35">#REF!</definedName>
    <definedName name="___ags1" localSheetId="34">#REF!</definedName>
    <definedName name="___ags1" localSheetId="74">#REF!</definedName>
    <definedName name="___ags1" localSheetId="30">#REF!</definedName>
    <definedName name="___ags1" localSheetId="46">#REF!</definedName>
    <definedName name="___ags1" localSheetId="47">#REF!</definedName>
    <definedName name="___ags1" localSheetId="48">#REF!</definedName>
    <definedName name="___ags1">#REF!</definedName>
    <definedName name="___ags2" localSheetId="44">#REF!</definedName>
    <definedName name="___ags2" localSheetId="35">#REF!</definedName>
    <definedName name="___ags2" localSheetId="34">#REF!</definedName>
    <definedName name="___ags2" localSheetId="74">#REF!</definedName>
    <definedName name="___ags2" localSheetId="30">#REF!</definedName>
    <definedName name="___ags2" localSheetId="46">#REF!</definedName>
    <definedName name="___ags2" localSheetId="47">#REF!</definedName>
    <definedName name="___ags2" localSheetId="48">#REF!</definedName>
    <definedName name="___ags2">#REF!</definedName>
    <definedName name="___bcn1" localSheetId="44">#REF!</definedName>
    <definedName name="___bcn1" localSheetId="35">#REF!</definedName>
    <definedName name="___bcn1" localSheetId="34">#REF!</definedName>
    <definedName name="___bcn1" localSheetId="74">#REF!</definedName>
    <definedName name="___bcn1" localSheetId="30">#REF!</definedName>
    <definedName name="___bcn1" localSheetId="46">#REF!</definedName>
    <definedName name="___bcn1" localSheetId="47">#REF!</definedName>
    <definedName name="___bcn1" localSheetId="48">#REF!</definedName>
    <definedName name="___bcn1">#REF!</definedName>
    <definedName name="___bcn2" localSheetId="44">#REF!</definedName>
    <definedName name="___bcn2" localSheetId="35">#REF!</definedName>
    <definedName name="___bcn2" localSheetId="34">#REF!</definedName>
    <definedName name="___bcn2" localSheetId="74">#REF!</definedName>
    <definedName name="___bcn2" localSheetId="30">#REF!</definedName>
    <definedName name="___bcn2" localSheetId="46">#REF!</definedName>
    <definedName name="___bcn2" localSheetId="47">#REF!</definedName>
    <definedName name="___bcn2" localSheetId="48">#REF!</definedName>
    <definedName name="___bcn2">#REF!</definedName>
    <definedName name="___bcs1" localSheetId="44">#REF!</definedName>
    <definedName name="___bcs1" localSheetId="35">#REF!</definedName>
    <definedName name="___bcs1" localSheetId="34">#REF!</definedName>
    <definedName name="___bcs1" localSheetId="74">#REF!</definedName>
    <definedName name="___bcs1" localSheetId="30">#REF!</definedName>
    <definedName name="___bcs1" localSheetId="46">#REF!</definedName>
    <definedName name="___bcs1" localSheetId="47">#REF!</definedName>
    <definedName name="___bcs1" localSheetId="48">#REF!</definedName>
    <definedName name="___bcs1">#REF!</definedName>
    <definedName name="___bcs2" localSheetId="44">#REF!</definedName>
    <definedName name="___bcs2" localSheetId="35">#REF!</definedName>
    <definedName name="___bcs2" localSheetId="34">#REF!</definedName>
    <definedName name="___bcs2" localSheetId="74">#REF!</definedName>
    <definedName name="___bcs2" localSheetId="30">#REF!</definedName>
    <definedName name="___bcs2" localSheetId="46">#REF!</definedName>
    <definedName name="___bcs2" localSheetId="47">#REF!</definedName>
    <definedName name="___bcs2" localSheetId="48">#REF!</definedName>
    <definedName name="___bcs2">#REF!</definedName>
    <definedName name="___col1" localSheetId="44">#REF!</definedName>
    <definedName name="___col1" localSheetId="35">#REF!</definedName>
    <definedName name="___col1" localSheetId="34">#REF!</definedName>
    <definedName name="___col1" localSheetId="74">#REF!</definedName>
    <definedName name="___col1" localSheetId="30">#REF!</definedName>
    <definedName name="___col1" localSheetId="46">#REF!</definedName>
    <definedName name="___col1" localSheetId="47">#REF!</definedName>
    <definedName name="___col1" localSheetId="48">#REF!</definedName>
    <definedName name="___col1">#REF!</definedName>
    <definedName name="___col2" localSheetId="44">#REF!</definedName>
    <definedName name="___col2" localSheetId="35">#REF!</definedName>
    <definedName name="___col2" localSheetId="34">#REF!</definedName>
    <definedName name="___col2" localSheetId="74">#REF!</definedName>
    <definedName name="___col2" localSheetId="30">#REF!</definedName>
    <definedName name="___col2" localSheetId="46">#REF!</definedName>
    <definedName name="___col2" localSheetId="47">#REF!</definedName>
    <definedName name="___col2" localSheetId="48">#REF!</definedName>
    <definedName name="___col2">#REF!</definedName>
    <definedName name="___dgo1" localSheetId="44">#REF!</definedName>
    <definedName name="___dgo1" localSheetId="35">#REF!</definedName>
    <definedName name="___dgo1" localSheetId="34">#REF!</definedName>
    <definedName name="___dgo1" localSheetId="74">#REF!</definedName>
    <definedName name="___dgo1" localSheetId="30">#REF!</definedName>
    <definedName name="___dgo1" localSheetId="46">#REF!</definedName>
    <definedName name="___dgo1" localSheetId="47">#REF!</definedName>
    <definedName name="___dgo1" localSheetId="48">#REF!</definedName>
    <definedName name="___dgo1">#REF!</definedName>
    <definedName name="___dgo2" localSheetId="44">#REF!</definedName>
    <definedName name="___dgo2" localSheetId="35">#REF!</definedName>
    <definedName name="___dgo2" localSheetId="34">#REF!</definedName>
    <definedName name="___dgo2" localSheetId="74">#REF!</definedName>
    <definedName name="___dgo2" localSheetId="30">#REF!</definedName>
    <definedName name="___dgo2" localSheetId="46">#REF!</definedName>
    <definedName name="___dgo2" localSheetId="47">#REF!</definedName>
    <definedName name="___dgo2" localSheetId="48">#REF!</definedName>
    <definedName name="___dgo2">#REF!</definedName>
    <definedName name="___gro1" localSheetId="44">#REF!</definedName>
    <definedName name="___gro1" localSheetId="35">#REF!</definedName>
    <definedName name="___gro1" localSheetId="34">#REF!</definedName>
    <definedName name="___gro1" localSheetId="74">#REF!</definedName>
    <definedName name="___gro1" localSheetId="30">#REF!</definedName>
    <definedName name="___gro1" localSheetId="46">#REF!</definedName>
    <definedName name="___gro1" localSheetId="47">#REF!</definedName>
    <definedName name="___gro1" localSheetId="48">#REF!</definedName>
    <definedName name="___gro1">#REF!</definedName>
    <definedName name="___gro2" localSheetId="44">#REF!</definedName>
    <definedName name="___gro2" localSheetId="35">#REF!</definedName>
    <definedName name="___gro2" localSheetId="34">#REF!</definedName>
    <definedName name="___gro2" localSheetId="74">#REF!</definedName>
    <definedName name="___gro2" localSheetId="30">#REF!</definedName>
    <definedName name="___gro2" localSheetId="46">#REF!</definedName>
    <definedName name="___gro2" localSheetId="47">#REF!</definedName>
    <definedName name="___gro2" localSheetId="48">#REF!</definedName>
    <definedName name="___gro2">#REF!</definedName>
    <definedName name="___gto1" localSheetId="44">#REF!</definedName>
    <definedName name="___gto1" localSheetId="35">#REF!</definedName>
    <definedName name="___gto1" localSheetId="34">#REF!</definedName>
    <definedName name="___gto1" localSheetId="74">#REF!</definedName>
    <definedName name="___gto1" localSheetId="30">#REF!</definedName>
    <definedName name="___gto1" localSheetId="46">#REF!</definedName>
    <definedName name="___gto1" localSheetId="47">#REF!</definedName>
    <definedName name="___gto1" localSheetId="48">#REF!</definedName>
    <definedName name="___gto1">#REF!</definedName>
    <definedName name="___gto2" localSheetId="44">#REF!</definedName>
    <definedName name="___gto2" localSheetId="35">#REF!</definedName>
    <definedName name="___gto2" localSheetId="34">#REF!</definedName>
    <definedName name="___gto2" localSheetId="74">#REF!</definedName>
    <definedName name="___gto2" localSheetId="30">#REF!</definedName>
    <definedName name="___gto2" localSheetId="46">#REF!</definedName>
    <definedName name="___gto2" localSheetId="47">#REF!</definedName>
    <definedName name="___gto2" localSheetId="48">#REF!</definedName>
    <definedName name="___gto2">#REF!</definedName>
    <definedName name="___hgo1" localSheetId="44">#REF!</definedName>
    <definedName name="___hgo1" localSheetId="35">#REF!</definedName>
    <definedName name="___hgo1" localSheetId="34">#REF!</definedName>
    <definedName name="___hgo1" localSheetId="74">#REF!</definedName>
    <definedName name="___hgo1" localSheetId="30">#REF!</definedName>
    <definedName name="___hgo1" localSheetId="46">#REF!</definedName>
    <definedName name="___hgo1" localSheetId="47">#REF!</definedName>
    <definedName name="___hgo1" localSheetId="48">#REF!</definedName>
    <definedName name="___hgo1">#REF!</definedName>
    <definedName name="___hgo2" localSheetId="44">#REF!</definedName>
    <definedName name="___hgo2" localSheetId="35">#REF!</definedName>
    <definedName name="___hgo2" localSheetId="34">#REF!</definedName>
    <definedName name="___hgo2" localSheetId="74">#REF!</definedName>
    <definedName name="___hgo2" localSheetId="30">#REF!</definedName>
    <definedName name="___hgo2" localSheetId="46">#REF!</definedName>
    <definedName name="___hgo2" localSheetId="47">#REF!</definedName>
    <definedName name="___hgo2" localSheetId="48">#REF!</definedName>
    <definedName name="___hgo2">#REF!</definedName>
    <definedName name="___jal1" localSheetId="44">#REF!</definedName>
    <definedName name="___jal1" localSheetId="35">#REF!</definedName>
    <definedName name="___jal1" localSheetId="34">#REF!</definedName>
    <definedName name="___jal1" localSheetId="74">#REF!</definedName>
    <definedName name="___jal1" localSheetId="30">#REF!</definedName>
    <definedName name="___jal1" localSheetId="46">#REF!</definedName>
    <definedName name="___jal1" localSheetId="47">#REF!</definedName>
    <definedName name="___jal1" localSheetId="48">#REF!</definedName>
    <definedName name="___jal1">#REF!</definedName>
    <definedName name="___jal2" localSheetId="44">#REF!</definedName>
    <definedName name="___jal2" localSheetId="35">#REF!</definedName>
    <definedName name="___jal2" localSheetId="34">#REF!</definedName>
    <definedName name="___jal2" localSheetId="74">#REF!</definedName>
    <definedName name="___jal2" localSheetId="30">#REF!</definedName>
    <definedName name="___jal2" localSheetId="46">#REF!</definedName>
    <definedName name="___jal2" localSheetId="47">#REF!</definedName>
    <definedName name="___jal2" localSheetId="48">#REF!</definedName>
    <definedName name="___jal2">#REF!</definedName>
    <definedName name="___mex1" localSheetId="44">#REF!</definedName>
    <definedName name="___mex1" localSheetId="35">#REF!</definedName>
    <definedName name="___mex1" localSheetId="34">#REF!</definedName>
    <definedName name="___mex1" localSheetId="74">#REF!</definedName>
    <definedName name="___mex1" localSheetId="30">#REF!</definedName>
    <definedName name="___mex1" localSheetId="46">#REF!</definedName>
    <definedName name="___mex1" localSheetId="47">#REF!</definedName>
    <definedName name="___mex1" localSheetId="48">#REF!</definedName>
    <definedName name="___mex1">#REF!</definedName>
    <definedName name="___mex2" localSheetId="44">#REF!</definedName>
    <definedName name="___mex2" localSheetId="35">#REF!</definedName>
    <definedName name="___mex2" localSheetId="34">#REF!</definedName>
    <definedName name="___mex2" localSheetId="74">#REF!</definedName>
    <definedName name="___mex2" localSheetId="30">#REF!</definedName>
    <definedName name="___mex2" localSheetId="46">#REF!</definedName>
    <definedName name="___mex2" localSheetId="47">#REF!</definedName>
    <definedName name="___mex2" localSheetId="48">#REF!</definedName>
    <definedName name="___mex2">#REF!</definedName>
    <definedName name="___mor1" localSheetId="44">#REF!</definedName>
    <definedName name="___mor1" localSheetId="35">#REF!</definedName>
    <definedName name="___mor1" localSheetId="34">#REF!</definedName>
    <definedName name="___mor1" localSheetId="74">#REF!</definedName>
    <definedName name="___mor1" localSheetId="30">#REF!</definedName>
    <definedName name="___mor1" localSheetId="46">#REF!</definedName>
    <definedName name="___mor1" localSheetId="47">#REF!</definedName>
    <definedName name="___mor1" localSheetId="48">#REF!</definedName>
    <definedName name="___mor1">#REF!</definedName>
    <definedName name="___mor2" localSheetId="44">#REF!</definedName>
    <definedName name="___mor2" localSheetId="35">#REF!</definedName>
    <definedName name="___mor2" localSheetId="34">#REF!</definedName>
    <definedName name="___mor2" localSheetId="74">#REF!</definedName>
    <definedName name="___mor2" localSheetId="30">#REF!</definedName>
    <definedName name="___mor2" localSheetId="46">#REF!</definedName>
    <definedName name="___mor2" localSheetId="47">#REF!</definedName>
    <definedName name="___mor2" localSheetId="48">#REF!</definedName>
    <definedName name="___mor2">#REF!</definedName>
    <definedName name="___nay1" localSheetId="44">#REF!</definedName>
    <definedName name="___nay1" localSheetId="35">#REF!</definedName>
    <definedName name="___nay1" localSheetId="34">#REF!</definedName>
    <definedName name="___nay1" localSheetId="74">#REF!</definedName>
    <definedName name="___nay1" localSheetId="30">#REF!</definedName>
    <definedName name="___nay1" localSheetId="46">#REF!</definedName>
    <definedName name="___nay1" localSheetId="47">#REF!</definedName>
    <definedName name="___nay1" localSheetId="48">#REF!</definedName>
    <definedName name="___nay1">#REF!</definedName>
    <definedName name="___nay2" localSheetId="44">#REF!</definedName>
    <definedName name="___nay2" localSheetId="35">#REF!</definedName>
    <definedName name="___nay2" localSheetId="34">#REF!</definedName>
    <definedName name="___nay2" localSheetId="74">#REF!</definedName>
    <definedName name="___nay2" localSheetId="30">#REF!</definedName>
    <definedName name="___nay2" localSheetId="46">#REF!</definedName>
    <definedName name="___nay2" localSheetId="47">#REF!</definedName>
    <definedName name="___nay2" localSheetId="48">#REF!</definedName>
    <definedName name="___nay2">#REF!</definedName>
    <definedName name="___oax1" localSheetId="44">#REF!</definedName>
    <definedName name="___oax1" localSheetId="35">#REF!</definedName>
    <definedName name="___oax1" localSheetId="34">#REF!</definedName>
    <definedName name="___oax1" localSheetId="74">#REF!</definedName>
    <definedName name="___oax1" localSheetId="30">#REF!</definedName>
    <definedName name="___oax1" localSheetId="46">#REF!</definedName>
    <definedName name="___oax1" localSheetId="47">#REF!</definedName>
    <definedName name="___oax1" localSheetId="48">#REF!</definedName>
    <definedName name="___oax1">#REF!</definedName>
    <definedName name="___oax2" localSheetId="44">#REF!</definedName>
    <definedName name="___oax2" localSheetId="35">#REF!</definedName>
    <definedName name="___oax2" localSheetId="34">#REF!</definedName>
    <definedName name="___oax2" localSheetId="74">#REF!</definedName>
    <definedName name="___oax2" localSheetId="30">#REF!</definedName>
    <definedName name="___oax2" localSheetId="46">#REF!</definedName>
    <definedName name="___oax2" localSheetId="47">#REF!</definedName>
    <definedName name="___oax2" localSheetId="48">#REF!</definedName>
    <definedName name="___oax2">#REF!</definedName>
    <definedName name="___pue1" localSheetId="44">#REF!</definedName>
    <definedName name="___pue1" localSheetId="35">#REF!</definedName>
    <definedName name="___pue1" localSheetId="34">#REF!</definedName>
    <definedName name="___pue1" localSheetId="74">#REF!</definedName>
    <definedName name="___pue1" localSheetId="30">#REF!</definedName>
    <definedName name="___pue1" localSheetId="46">#REF!</definedName>
    <definedName name="___pue1" localSheetId="47">#REF!</definedName>
    <definedName name="___pue1" localSheetId="48">#REF!</definedName>
    <definedName name="___pue1">#REF!</definedName>
    <definedName name="___pue2" localSheetId="44">#REF!</definedName>
    <definedName name="___pue2" localSheetId="35">#REF!</definedName>
    <definedName name="___pue2" localSheetId="34">#REF!</definedName>
    <definedName name="___pue2" localSheetId="74">#REF!</definedName>
    <definedName name="___pue2" localSheetId="30">#REF!</definedName>
    <definedName name="___pue2" localSheetId="46">#REF!</definedName>
    <definedName name="___pue2" localSheetId="47">#REF!</definedName>
    <definedName name="___pue2" localSheetId="48">#REF!</definedName>
    <definedName name="___pue2">#REF!</definedName>
    <definedName name="___qro1" localSheetId="44">#REF!</definedName>
    <definedName name="___qro1" localSheetId="35">#REF!</definedName>
    <definedName name="___qro1" localSheetId="34">#REF!</definedName>
    <definedName name="___qro1" localSheetId="74">#REF!</definedName>
    <definedName name="___qro1" localSheetId="30">#REF!</definedName>
    <definedName name="___qro1" localSheetId="46">#REF!</definedName>
    <definedName name="___qro1" localSheetId="47">#REF!</definedName>
    <definedName name="___qro1" localSheetId="48">#REF!</definedName>
    <definedName name="___qro1">#REF!</definedName>
    <definedName name="___qro2" localSheetId="44">#REF!</definedName>
    <definedName name="___qro2" localSheetId="35">#REF!</definedName>
    <definedName name="___qro2" localSheetId="34">#REF!</definedName>
    <definedName name="___qro2" localSheetId="74">#REF!</definedName>
    <definedName name="___qro2" localSheetId="30">#REF!</definedName>
    <definedName name="___qro2" localSheetId="46">#REF!</definedName>
    <definedName name="___qro2" localSheetId="47">#REF!</definedName>
    <definedName name="___qro2" localSheetId="48">#REF!</definedName>
    <definedName name="___qro2">#REF!</definedName>
    <definedName name="___rmc1" localSheetId="44">#REF!</definedName>
    <definedName name="___rmc1" localSheetId="35">#REF!</definedName>
    <definedName name="___rmc1" localSheetId="34">#REF!</definedName>
    <definedName name="___rmc1" localSheetId="74">#REF!</definedName>
    <definedName name="___rmc1" localSheetId="30">#REF!</definedName>
    <definedName name="___rmc1" localSheetId="46">#REF!</definedName>
    <definedName name="___rmc1" localSheetId="47">#REF!</definedName>
    <definedName name="___rmc1" localSheetId="48">#REF!</definedName>
    <definedName name="___rmc1">#REF!</definedName>
    <definedName name="___sin1" localSheetId="44">#REF!</definedName>
    <definedName name="___sin1" localSheetId="35">#REF!</definedName>
    <definedName name="___sin1" localSheetId="34">#REF!</definedName>
    <definedName name="___sin1" localSheetId="74">#REF!</definedName>
    <definedName name="___sin1" localSheetId="30">#REF!</definedName>
    <definedName name="___sin1" localSheetId="46">#REF!</definedName>
    <definedName name="___sin1" localSheetId="47">#REF!</definedName>
    <definedName name="___sin1" localSheetId="48">#REF!</definedName>
    <definedName name="___sin1">#REF!</definedName>
    <definedName name="___sin2" localSheetId="44">#REF!</definedName>
    <definedName name="___sin2" localSheetId="35">#REF!</definedName>
    <definedName name="___sin2" localSheetId="34">#REF!</definedName>
    <definedName name="___sin2" localSheetId="74">#REF!</definedName>
    <definedName name="___sin2" localSheetId="30">#REF!</definedName>
    <definedName name="___sin2" localSheetId="46">#REF!</definedName>
    <definedName name="___sin2" localSheetId="47">#REF!</definedName>
    <definedName name="___sin2" localSheetId="48">#REF!</definedName>
    <definedName name="___sin2">#REF!</definedName>
    <definedName name="___slp1" localSheetId="44">#REF!</definedName>
    <definedName name="___slp1" localSheetId="35">#REF!</definedName>
    <definedName name="___slp1" localSheetId="34">#REF!</definedName>
    <definedName name="___slp1" localSheetId="74">#REF!</definedName>
    <definedName name="___slp1" localSheetId="30">#REF!</definedName>
    <definedName name="___slp1" localSheetId="46">#REF!</definedName>
    <definedName name="___slp1" localSheetId="47">#REF!</definedName>
    <definedName name="___slp1" localSheetId="48">#REF!</definedName>
    <definedName name="___slp1">#REF!</definedName>
    <definedName name="___slp2" localSheetId="44">#REF!</definedName>
    <definedName name="___slp2" localSheetId="35">#REF!</definedName>
    <definedName name="___slp2" localSheetId="34">#REF!</definedName>
    <definedName name="___slp2" localSheetId="74">#REF!</definedName>
    <definedName name="___slp2" localSheetId="30">#REF!</definedName>
    <definedName name="___slp2" localSheetId="46">#REF!</definedName>
    <definedName name="___slp2" localSheetId="47">#REF!</definedName>
    <definedName name="___slp2" localSheetId="48">#REF!</definedName>
    <definedName name="___slp2">#REF!</definedName>
    <definedName name="___son1" localSheetId="44">#REF!</definedName>
    <definedName name="___son1" localSheetId="35">#REF!</definedName>
    <definedName name="___son1" localSheetId="34">#REF!</definedName>
    <definedName name="___son1" localSheetId="74">#REF!</definedName>
    <definedName name="___son1" localSheetId="30">#REF!</definedName>
    <definedName name="___son1" localSheetId="46">#REF!</definedName>
    <definedName name="___son1" localSheetId="47">#REF!</definedName>
    <definedName name="___son1" localSheetId="48">#REF!</definedName>
    <definedName name="___son1">#REF!</definedName>
    <definedName name="___son2" localSheetId="44">#REF!</definedName>
    <definedName name="___son2" localSheetId="35">#REF!</definedName>
    <definedName name="___son2" localSheetId="34">#REF!</definedName>
    <definedName name="___son2" localSheetId="74">#REF!</definedName>
    <definedName name="___son2" localSheetId="30">#REF!</definedName>
    <definedName name="___son2" localSheetId="46">#REF!</definedName>
    <definedName name="___son2" localSheetId="47">#REF!</definedName>
    <definedName name="___son2" localSheetId="48">#REF!</definedName>
    <definedName name="___son2">#REF!</definedName>
    <definedName name="___tab1" localSheetId="44">#REF!</definedName>
    <definedName name="___tab1" localSheetId="35">#REF!</definedName>
    <definedName name="___tab1" localSheetId="34">#REF!</definedName>
    <definedName name="___tab1" localSheetId="74">#REF!</definedName>
    <definedName name="___tab1" localSheetId="30">#REF!</definedName>
    <definedName name="___tab1" localSheetId="46">#REF!</definedName>
    <definedName name="___tab1" localSheetId="47">#REF!</definedName>
    <definedName name="___tab1" localSheetId="48">#REF!</definedName>
    <definedName name="___tab1">#REF!</definedName>
    <definedName name="___tab2" localSheetId="44">#REF!</definedName>
    <definedName name="___tab2" localSheetId="35">#REF!</definedName>
    <definedName name="___tab2" localSheetId="34">#REF!</definedName>
    <definedName name="___tab2" localSheetId="74">#REF!</definedName>
    <definedName name="___tab2" localSheetId="30">#REF!</definedName>
    <definedName name="___tab2" localSheetId="46">#REF!</definedName>
    <definedName name="___tab2" localSheetId="47">#REF!</definedName>
    <definedName name="___tab2" localSheetId="48">#REF!</definedName>
    <definedName name="___tab2">#REF!</definedName>
    <definedName name="___tam1" localSheetId="44">#REF!</definedName>
    <definedName name="___tam1" localSheetId="35">#REF!</definedName>
    <definedName name="___tam1" localSheetId="34">#REF!</definedName>
    <definedName name="___tam1" localSheetId="74">#REF!</definedName>
    <definedName name="___tam1" localSheetId="30">#REF!</definedName>
    <definedName name="___tam1" localSheetId="46">#REF!</definedName>
    <definedName name="___tam1" localSheetId="47">#REF!</definedName>
    <definedName name="___tam1" localSheetId="48">#REF!</definedName>
    <definedName name="___tam1">#REF!</definedName>
    <definedName name="___tam2" localSheetId="44">#REF!</definedName>
    <definedName name="___tam2" localSheetId="35">#REF!</definedName>
    <definedName name="___tam2" localSheetId="34">#REF!</definedName>
    <definedName name="___tam2" localSheetId="74">#REF!</definedName>
    <definedName name="___tam2" localSheetId="30">#REF!</definedName>
    <definedName name="___tam2" localSheetId="46">#REF!</definedName>
    <definedName name="___tam2" localSheetId="47">#REF!</definedName>
    <definedName name="___tam2" localSheetId="48">#REF!</definedName>
    <definedName name="___tam2">#REF!</definedName>
    <definedName name="___ver1" localSheetId="44">#REF!</definedName>
    <definedName name="___ver1" localSheetId="35">#REF!</definedName>
    <definedName name="___ver1" localSheetId="34">#REF!</definedName>
    <definedName name="___ver1" localSheetId="74">#REF!</definedName>
    <definedName name="___ver1" localSheetId="30">#REF!</definedName>
    <definedName name="___ver1" localSheetId="46">#REF!</definedName>
    <definedName name="___ver1" localSheetId="47">#REF!</definedName>
    <definedName name="___ver1" localSheetId="48">#REF!</definedName>
    <definedName name="___ver1">#REF!</definedName>
    <definedName name="___ver2" localSheetId="44">#REF!</definedName>
    <definedName name="___ver2" localSheetId="35">#REF!</definedName>
    <definedName name="___ver2" localSheetId="34">#REF!</definedName>
    <definedName name="___ver2" localSheetId="74">#REF!</definedName>
    <definedName name="___ver2" localSheetId="30">#REF!</definedName>
    <definedName name="___ver2" localSheetId="46">#REF!</definedName>
    <definedName name="___ver2" localSheetId="47">#REF!</definedName>
    <definedName name="___ver2" localSheetId="48">#REF!</definedName>
    <definedName name="___ver2">#REF!</definedName>
    <definedName name="__123Graph_A" localSheetId="44" hidden="1">'[2]TAB DCENTE CETI 2001'!#REF!</definedName>
    <definedName name="__123Graph_A" localSheetId="74" hidden="1">'[2]TAB DCENTE CETI 2001'!#REF!</definedName>
    <definedName name="__123Graph_A" localSheetId="30" hidden="1">'[2]TAB DCENTE CETI 2001'!#REF!</definedName>
    <definedName name="__123Graph_A" localSheetId="46" hidden="1">'[2]TAB DCENTE CETI 2001'!#REF!</definedName>
    <definedName name="__123Graph_A" localSheetId="47" hidden="1">'[2]TAB DCENTE CETI 2001'!#REF!</definedName>
    <definedName name="__123Graph_A" localSheetId="48" hidden="1">'[2]TAB DCENTE CETI 2001'!#REF!</definedName>
    <definedName name="__123Graph_A" hidden="1">'[2]TAB DCENTE CETI 2001'!#REF!</definedName>
    <definedName name="__123Graph_C" localSheetId="44" hidden="1">[3]PLAZASXI!#REF!</definedName>
    <definedName name="__123Graph_C" localSheetId="74" hidden="1">[3]PLAZASXI!#REF!</definedName>
    <definedName name="__123Graph_C" localSheetId="30" hidden="1">[3]PLAZASXI!#REF!</definedName>
    <definedName name="__123Graph_C" localSheetId="46" hidden="1">[3]PLAZASXI!#REF!</definedName>
    <definedName name="__123Graph_C" localSheetId="47" hidden="1">[3]PLAZASXI!#REF!</definedName>
    <definedName name="__123Graph_C" localSheetId="48" hidden="1">[3]PLAZASXI!#REF!</definedName>
    <definedName name="__123Graph_C" hidden="1">[3]PLAZASXI!#REF!</definedName>
    <definedName name="__123Graph_D" localSheetId="44" hidden="1">[3]PLAZASXI!#REF!</definedName>
    <definedName name="__123Graph_D" localSheetId="74" hidden="1">[3]PLAZASXI!#REF!</definedName>
    <definedName name="__123Graph_D" localSheetId="30" hidden="1">[3]PLAZASXI!#REF!</definedName>
    <definedName name="__123Graph_D" localSheetId="46" hidden="1">[3]PLAZASXI!#REF!</definedName>
    <definedName name="__123Graph_D" localSheetId="47" hidden="1">[3]PLAZASXI!#REF!</definedName>
    <definedName name="__123Graph_D" localSheetId="48" hidden="1">[3]PLAZASXI!#REF!</definedName>
    <definedName name="__123Graph_D" hidden="1">[3]PLAZASXI!#REF!</definedName>
    <definedName name="__123Graph_E" localSheetId="44" hidden="1">[3]PLAZASXI!#REF!</definedName>
    <definedName name="__123Graph_E" localSheetId="74" hidden="1">[3]PLAZASXI!#REF!</definedName>
    <definedName name="__123Graph_E" localSheetId="30" hidden="1">[3]PLAZASXI!#REF!</definedName>
    <definedName name="__123Graph_E" localSheetId="46" hidden="1">[3]PLAZASXI!#REF!</definedName>
    <definedName name="__123Graph_E" localSheetId="47" hidden="1">[3]PLAZASXI!#REF!</definedName>
    <definedName name="__123Graph_E" localSheetId="48" hidden="1">[3]PLAZASXI!#REF!</definedName>
    <definedName name="__123Graph_E" hidden="1">[3]PLAZASXI!#REF!</definedName>
    <definedName name="__123Graph_F" localSheetId="44" hidden="1">[3]PLAZASXI!#REF!</definedName>
    <definedName name="__123Graph_F" localSheetId="74" hidden="1">[3]PLAZASXI!#REF!</definedName>
    <definedName name="__123Graph_F" localSheetId="30" hidden="1">[3]PLAZASXI!#REF!</definedName>
    <definedName name="__123Graph_F" localSheetId="46" hidden="1">[3]PLAZASXI!#REF!</definedName>
    <definedName name="__123Graph_F" localSheetId="47" hidden="1">[3]PLAZASXI!#REF!</definedName>
    <definedName name="__123Graph_F" localSheetId="48" hidden="1">[3]PLAZASXI!#REF!</definedName>
    <definedName name="__123Graph_F" hidden="1">[3]PLAZASXI!#REF!</definedName>
    <definedName name="__123Graph_X" localSheetId="44" hidden="1">'[2]TAB DCENTE CETI 2001'!#REF!</definedName>
    <definedName name="__123Graph_X" localSheetId="74" hidden="1">'[2]TAB DCENTE CETI 2001'!#REF!</definedName>
    <definedName name="__123Graph_X" localSheetId="30" hidden="1">'[2]TAB DCENTE CETI 2001'!#REF!</definedName>
    <definedName name="__123Graph_X" localSheetId="46" hidden="1">'[2]TAB DCENTE CETI 2001'!#REF!</definedName>
    <definedName name="__123Graph_X" localSheetId="47" hidden="1">'[2]TAB DCENTE CETI 2001'!#REF!</definedName>
    <definedName name="__123Graph_X" localSheetId="48" hidden="1">'[2]TAB DCENTE CETI 2001'!#REF!</definedName>
    <definedName name="__123Graph_X" hidden="1">'[2]TAB DCENTE CETI 2001'!#REF!</definedName>
    <definedName name="__ags1" localSheetId="44">#REF!</definedName>
    <definedName name="__ags1" localSheetId="35">#REF!</definedName>
    <definedName name="__ags1" localSheetId="34">#REF!</definedName>
    <definedName name="__ags1" localSheetId="74">#REF!</definedName>
    <definedName name="__ags1" localSheetId="30">#REF!</definedName>
    <definedName name="__ags1" localSheetId="46">#REF!</definedName>
    <definedName name="__ags1" localSheetId="47">#REF!</definedName>
    <definedName name="__ags1" localSheetId="48">#REF!</definedName>
    <definedName name="__ags1">#REF!</definedName>
    <definedName name="__ags2" localSheetId="44">#REF!</definedName>
    <definedName name="__ags2" localSheetId="35">#REF!</definedName>
    <definedName name="__ags2" localSheetId="34">#REF!</definedName>
    <definedName name="__ags2" localSheetId="74">#REF!</definedName>
    <definedName name="__ags2" localSheetId="30">#REF!</definedName>
    <definedName name="__ags2" localSheetId="46">#REF!</definedName>
    <definedName name="__ags2" localSheetId="47">#REF!</definedName>
    <definedName name="__ags2" localSheetId="48">#REF!</definedName>
    <definedName name="__ags2">#REF!</definedName>
    <definedName name="__bcn1" localSheetId="44">#REF!</definedName>
    <definedName name="__bcn1" localSheetId="35">#REF!</definedName>
    <definedName name="__bcn1" localSheetId="34">#REF!</definedName>
    <definedName name="__bcn1" localSheetId="74">#REF!</definedName>
    <definedName name="__bcn1" localSheetId="30">#REF!</definedName>
    <definedName name="__bcn1" localSheetId="46">#REF!</definedName>
    <definedName name="__bcn1" localSheetId="47">#REF!</definedName>
    <definedName name="__bcn1" localSheetId="48">#REF!</definedName>
    <definedName name="__bcn1">#REF!</definedName>
    <definedName name="__bcn2" localSheetId="44">#REF!</definedName>
    <definedName name="__bcn2" localSheetId="35">#REF!</definedName>
    <definedName name="__bcn2" localSheetId="34">#REF!</definedName>
    <definedName name="__bcn2" localSheetId="74">#REF!</definedName>
    <definedName name="__bcn2" localSheetId="30">#REF!</definedName>
    <definedName name="__bcn2" localSheetId="46">#REF!</definedName>
    <definedName name="__bcn2" localSheetId="47">#REF!</definedName>
    <definedName name="__bcn2" localSheetId="48">#REF!</definedName>
    <definedName name="__bcn2">#REF!</definedName>
    <definedName name="__bcs1" localSheetId="44">#REF!</definedName>
    <definedName name="__bcs1" localSheetId="35">#REF!</definedName>
    <definedName name="__bcs1" localSheetId="34">#REF!</definedName>
    <definedName name="__bcs1" localSheetId="74">#REF!</definedName>
    <definedName name="__bcs1" localSheetId="30">#REF!</definedName>
    <definedName name="__bcs1" localSheetId="46">#REF!</definedName>
    <definedName name="__bcs1" localSheetId="47">#REF!</definedName>
    <definedName name="__bcs1" localSheetId="48">#REF!</definedName>
    <definedName name="__bcs1">#REF!</definedName>
    <definedName name="__bcs2" localSheetId="44">#REF!</definedName>
    <definedName name="__bcs2" localSheetId="35">#REF!</definedName>
    <definedName name="__bcs2" localSheetId="34">#REF!</definedName>
    <definedName name="__bcs2" localSheetId="74">#REF!</definedName>
    <definedName name="__bcs2" localSheetId="30">#REF!</definedName>
    <definedName name="__bcs2" localSheetId="46">#REF!</definedName>
    <definedName name="__bcs2" localSheetId="47">#REF!</definedName>
    <definedName name="__bcs2" localSheetId="48">#REF!</definedName>
    <definedName name="__bcs2">#REF!</definedName>
    <definedName name="__col1" localSheetId="44">#REF!</definedName>
    <definedName name="__col1" localSheetId="35">#REF!</definedName>
    <definedName name="__col1" localSheetId="34">#REF!</definedName>
    <definedName name="__col1" localSheetId="74">#REF!</definedName>
    <definedName name="__col1" localSheetId="30">#REF!</definedName>
    <definedName name="__col1" localSheetId="46">#REF!</definedName>
    <definedName name="__col1" localSheetId="47">#REF!</definedName>
    <definedName name="__col1" localSheetId="48">#REF!</definedName>
    <definedName name="__col1">#REF!</definedName>
    <definedName name="__col2" localSheetId="44">#REF!</definedName>
    <definedName name="__col2" localSheetId="35">#REF!</definedName>
    <definedName name="__col2" localSheetId="34">#REF!</definedName>
    <definedName name="__col2" localSheetId="74">#REF!</definedName>
    <definedName name="__col2" localSheetId="30">#REF!</definedName>
    <definedName name="__col2" localSheetId="46">#REF!</definedName>
    <definedName name="__col2" localSheetId="47">#REF!</definedName>
    <definedName name="__col2" localSheetId="48">#REF!</definedName>
    <definedName name="__col2">#REF!</definedName>
    <definedName name="__dgo1" localSheetId="44">#REF!</definedName>
    <definedName name="__dgo1" localSheetId="35">#REF!</definedName>
    <definedName name="__dgo1" localSheetId="34">#REF!</definedName>
    <definedName name="__dgo1" localSheetId="74">#REF!</definedName>
    <definedName name="__dgo1" localSheetId="30">#REF!</definedName>
    <definedName name="__dgo1" localSheetId="46">#REF!</definedName>
    <definedName name="__dgo1" localSheetId="47">#REF!</definedName>
    <definedName name="__dgo1" localSheetId="48">#REF!</definedName>
    <definedName name="__dgo1">#REF!</definedName>
    <definedName name="__dgo2" localSheetId="44">#REF!</definedName>
    <definedName name="__dgo2" localSheetId="35">#REF!</definedName>
    <definedName name="__dgo2" localSheetId="34">#REF!</definedName>
    <definedName name="__dgo2" localSheetId="74">#REF!</definedName>
    <definedName name="__dgo2" localSheetId="30">#REF!</definedName>
    <definedName name="__dgo2" localSheetId="46">#REF!</definedName>
    <definedName name="__dgo2" localSheetId="47">#REF!</definedName>
    <definedName name="__dgo2" localSheetId="48">#REF!</definedName>
    <definedName name="__dgo2">#REF!</definedName>
    <definedName name="__gro1" localSheetId="44">#REF!</definedName>
    <definedName name="__gro1" localSheetId="35">#REF!</definedName>
    <definedName name="__gro1" localSheetId="34">#REF!</definedName>
    <definedName name="__gro1" localSheetId="74">#REF!</definedName>
    <definedName name="__gro1" localSheetId="30">#REF!</definedName>
    <definedName name="__gro1" localSheetId="46">#REF!</definedName>
    <definedName name="__gro1" localSheetId="47">#REF!</definedName>
    <definedName name="__gro1" localSheetId="48">#REF!</definedName>
    <definedName name="__gro1">#REF!</definedName>
    <definedName name="__gro2" localSheetId="44">#REF!</definedName>
    <definedName name="__gro2" localSheetId="35">#REF!</definedName>
    <definedName name="__gro2" localSheetId="34">#REF!</definedName>
    <definedName name="__gro2" localSheetId="74">#REF!</definedName>
    <definedName name="__gro2" localSheetId="30">#REF!</definedName>
    <definedName name="__gro2" localSheetId="46">#REF!</definedName>
    <definedName name="__gro2" localSheetId="47">#REF!</definedName>
    <definedName name="__gro2" localSheetId="48">#REF!</definedName>
    <definedName name="__gro2">#REF!</definedName>
    <definedName name="__gto1" localSheetId="44">#REF!</definedName>
    <definedName name="__gto1" localSheetId="35">#REF!</definedName>
    <definedName name="__gto1" localSheetId="34">#REF!</definedName>
    <definedName name="__gto1" localSheetId="74">#REF!</definedName>
    <definedName name="__gto1" localSheetId="30">#REF!</definedName>
    <definedName name="__gto1" localSheetId="46">#REF!</definedName>
    <definedName name="__gto1" localSheetId="47">#REF!</definedName>
    <definedName name="__gto1" localSheetId="48">#REF!</definedName>
    <definedName name="__gto1">#REF!</definedName>
    <definedName name="__gto2" localSheetId="44">#REF!</definedName>
    <definedName name="__gto2" localSheetId="35">#REF!</definedName>
    <definedName name="__gto2" localSheetId="34">#REF!</definedName>
    <definedName name="__gto2" localSheetId="74">#REF!</definedName>
    <definedName name="__gto2" localSheetId="30">#REF!</definedName>
    <definedName name="__gto2" localSheetId="46">#REF!</definedName>
    <definedName name="__gto2" localSheetId="47">#REF!</definedName>
    <definedName name="__gto2" localSheetId="48">#REF!</definedName>
    <definedName name="__gto2">#REF!</definedName>
    <definedName name="__hgo1" localSheetId="44">#REF!</definedName>
    <definedName name="__hgo1" localSheetId="35">#REF!</definedName>
    <definedName name="__hgo1" localSheetId="34">#REF!</definedName>
    <definedName name="__hgo1" localSheetId="74">#REF!</definedName>
    <definedName name="__hgo1" localSheetId="30">#REF!</definedName>
    <definedName name="__hgo1" localSheetId="46">#REF!</definedName>
    <definedName name="__hgo1" localSheetId="47">#REF!</definedName>
    <definedName name="__hgo1" localSheetId="48">#REF!</definedName>
    <definedName name="__hgo1">#REF!</definedName>
    <definedName name="__hgo2" localSheetId="44">#REF!</definedName>
    <definedName name="__hgo2" localSheetId="35">#REF!</definedName>
    <definedName name="__hgo2" localSheetId="34">#REF!</definedName>
    <definedName name="__hgo2" localSheetId="74">#REF!</definedName>
    <definedName name="__hgo2" localSheetId="30">#REF!</definedName>
    <definedName name="__hgo2" localSheetId="46">#REF!</definedName>
    <definedName name="__hgo2" localSheetId="47">#REF!</definedName>
    <definedName name="__hgo2" localSheetId="48">#REF!</definedName>
    <definedName name="__hgo2">#REF!</definedName>
    <definedName name="__jal1" localSheetId="44">#REF!</definedName>
    <definedName name="__jal1" localSheetId="35">#REF!</definedName>
    <definedName name="__jal1" localSheetId="34">#REF!</definedName>
    <definedName name="__jal1" localSheetId="74">#REF!</definedName>
    <definedName name="__jal1" localSheetId="30">#REF!</definedName>
    <definedName name="__jal1" localSheetId="46">#REF!</definedName>
    <definedName name="__jal1" localSheetId="47">#REF!</definedName>
    <definedName name="__jal1" localSheetId="48">#REF!</definedName>
    <definedName name="__jal1">#REF!</definedName>
    <definedName name="__jal2" localSheetId="44">#REF!</definedName>
    <definedName name="__jal2" localSheetId="35">#REF!</definedName>
    <definedName name="__jal2" localSheetId="34">#REF!</definedName>
    <definedName name="__jal2" localSheetId="74">#REF!</definedName>
    <definedName name="__jal2" localSheetId="30">#REF!</definedName>
    <definedName name="__jal2" localSheetId="46">#REF!</definedName>
    <definedName name="__jal2" localSheetId="47">#REF!</definedName>
    <definedName name="__jal2" localSheetId="48">#REF!</definedName>
    <definedName name="__jal2">#REF!</definedName>
    <definedName name="__mex1" localSheetId="44">#REF!</definedName>
    <definedName name="__mex1" localSheetId="35">#REF!</definedName>
    <definedName name="__mex1" localSheetId="34">#REF!</definedName>
    <definedName name="__mex1" localSheetId="74">#REF!</definedName>
    <definedName name="__mex1" localSheetId="30">#REF!</definedName>
    <definedName name="__mex1" localSheetId="46">#REF!</definedName>
    <definedName name="__mex1" localSheetId="47">#REF!</definedName>
    <definedName name="__mex1" localSheetId="48">#REF!</definedName>
    <definedName name="__mex1">#REF!</definedName>
    <definedName name="__mex2" localSheetId="44">#REF!</definedName>
    <definedName name="__mex2" localSheetId="35">#REF!</definedName>
    <definedName name="__mex2" localSheetId="34">#REF!</definedName>
    <definedName name="__mex2" localSheetId="74">#REF!</definedName>
    <definedName name="__mex2" localSheetId="30">#REF!</definedName>
    <definedName name="__mex2" localSheetId="46">#REF!</definedName>
    <definedName name="__mex2" localSheetId="47">#REF!</definedName>
    <definedName name="__mex2" localSheetId="48">#REF!</definedName>
    <definedName name="__mex2">#REF!</definedName>
    <definedName name="__mor1" localSheetId="44">#REF!</definedName>
    <definedName name="__mor1" localSheetId="35">#REF!</definedName>
    <definedName name="__mor1" localSheetId="34">#REF!</definedName>
    <definedName name="__mor1" localSheetId="74">#REF!</definedName>
    <definedName name="__mor1" localSheetId="30">#REF!</definedName>
    <definedName name="__mor1" localSheetId="46">#REF!</definedName>
    <definedName name="__mor1" localSheetId="47">#REF!</definedName>
    <definedName name="__mor1" localSheetId="48">#REF!</definedName>
    <definedName name="__mor1">#REF!</definedName>
    <definedName name="__mor2" localSheetId="44">#REF!</definedName>
    <definedName name="__mor2" localSheetId="35">#REF!</definedName>
    <definedName name="__mor2" localSheetId="34">#REF!</definedName>
    <definedName name="__mor2" localSheetId="74">#REF!</definedName>
    <definedName name="__mor2" localSheetId="30">#REF!</definedName>
    <definedName name="__mor2" localSheetId="46">#REF!</definedName>
    <definedName name="__mor2" localSheetId="47">#REF!</definedName>
    <definedName name="__mor2" localSheetId="48">#REF!</definedName>
    <definedName name="__mor2">#REF!</definedName>
    <definedName name="__nay1" localSheetId="44">#REF!</definedName>
    <definedName name="__nay1" localSheetId="35">#REF!</definedName>
    <definedName name="__nay1" localSheetId="34">#REF!</definedName>
    <definedName name="__nay1" localSheetId="74">#REF!</definedName>
    <definedName name="__nay1" localSheetId="30">#REF!</definedName>
    <definedName name="__nay1" localSheetId="46">#REF!</definedName>
    <definedName name="__nay1" localSheetId="47">#REF!</definedName>
    <definedName name="__nay1" localSheetId="48">#REF!</definedName>
    <definedName name="__nay1">#REF!</definedName>
    <definedName name="__nay2" localSheetId="44">#REF!</definedName>
    <definedName name="__nay2" localSheetId="35">#REF!</definedName>
    <definedName name="__nay2" localSheetId="34">#REF!</definedName>
    <definedName name="__nay2" localSheetId="74">#REF!</definedName>
    <definedName name="__nay2" localSheetId="30">#REF!</definedName>
    <definedName name="__nay2" localSheetId="46">#REF!</definedName>
    <definedName name="__nay2" localSheetId="47">#REF!</definedName>
    <definedName name="__nay2" localSheetId="48">#REF!</definedName>
    <definedName name="__nay2">#REF!</definedName>
    <definedName name="__oax1" localSheetId="44">#REF!</definedName>
    <definedName name="__oax1" localSheetId="35">#REF!</definedName>
    <definedName name="__oax1" localSheetId="34">#REF!</definedName>
    <definedName name="__oax1" localSheetId="74">#REF!</definedName>
    <definedName name="__oax1" localSheetId="30">#REF!</definedName>
    <definedName name="__oax1" localSheetId="46">#REF!</definedName>
    <definedName name="__oax1" localSheetId="47">#REF!</definedName>
    <definedName name="__oax1" localSheetId="48">#REF!</definedName>
    <definedName name="__oax1">#REF!</definedName>
    <definedName name="__oax2" localSheetId="44">#REF!</definedName>
    <definedName name="__oax2" localSheetId="35">#REF!</definedName>
    <definedName name="__oax2" localSheetId="34">#REF!</definedName>
    <definedName name="__oax2" localSheetId="74">#REF!</definedName>
    <definedName name="__oax2" localSheetId="30">#REF!</definedName>
    <definedName name="__oax2" localSheetId="46">#REF!</definedName>
    <definedName name="__oax2" localSheetId="47">#REF!</definedName>
    <definedName name="__oax2" localSheetId="48">#REF!</definedName>
    <definedName name="__oax2">#REF!</definedName>
    <definedName name="__pue1" localSheetId="44">#REF!</definedName>
    <definedName name="__pue1" localSheetId="35">#REF!</definedName>
    <definedName name="__pue1" localSheetId="34">#REF!</definedName>
    <definedName name="__pue1" localSheetId="74">#REF!</definedName>
    <definedName name="__pue1" localSheetId="30">#REF!</definedName>
    <definedName name="__pue1" localSheetId="46">#REF!</definedName>
    <definedName name="__pue1" localSheetId="47">#REF!</definedName>
    <definedName name="__pue1" localSheetId="48">#REF!</definedName>
    <definedName name="__pue1">#REF!</definedName>
    <definedName name="__pue2" localSheetId="44">#REF!</definedName>
    <definedName name="__pue2" localSheetId="35">#REF!</definedName>
    <definedName name="__pue2" localSheetId="34">#REF!</definedName>
    <definedName name="__pue2" localSheetId="74">#REF!</definedName>
    <definedName name="__pue2" localSheetId="30">#REF!</definedName>
    <definedName name="__pue2" localSheetId="46">#REF!</definedName>
    <definedName name="__pue2" localSheetId="47">#REF!</definedName>
    <definedName name="__pue2" localSheetId="48">#REF!</definedName>
    <definedName name="__pue2">#REF!</definedName>
    <definedName name="__qro1" localSheetId="44">#REF!</definedName>
    <definedName name="__qro1" localSheetId="35">#REF!</definedName>
    <definedName name="__qro1" localSheetId="34">#REF!</definedName>
    <definedName name="__qro1" localSheetId="74">#REF!</definedName>
    <definedName name="__qro1" localSheetId="30">#REF!</definedName>
    <definedName name="__qro1" localSheetId="46">#REF!</definedName>
    <definedName name="__qro1" localSheetId="47">#REF!</definedName>
    <definedName name="__qro1" localSheetId="48">#REF!</definedName>
    <definedName name="__qro1">#REF!</definedName>
    <definedName name="__qro2" localSheetId="44">#REF!</definedName>
    <definedName name="__qro2" localSheetId="35">#REF!</definedName>
    <definedName name="__qro2" localSheetId="34">#REF!</definedName>
    <definedName name="__qro2" localSheetId="74">#REF!</definedName>
    <definedName name="__qro2" localSheetId="30">#REF!</definedName>
    <definedName name="__qro2" localSheetId="46">#REF!</definedName>
    <definedName name="__qro2" localSheetId="47">#REF!</definedName>
    <definedName name="__qro2" localSheetId="48">#REF!</definedName>
    <definedName name="__qro2">#REF!</definedName>
    <definedName name="__rmc1" localSheetId="44">#REF!</definedName>
    <definedName name="__rmc1" localSheetId="35">#REF!</definedName>
    <definedName name="__rmc1" localSheetId="34">#REF!</definedName>
    <definedName name="__rmc1" localSheetId="74">#REF!</definedName>
    <definedName name="__rmc1" localSheetId="30">#REF!</definedName>
    <definedName name="__rmc1" localSheetId="46">#REF!</definedName>
    <definedName name="__rmc1" localSheetId="47">#REF!</definedName>
    <definedName name="__rmc1" localSheetId="48">#REF!</definedName>
    <definedName name="__rmc1">#REF!</definedName>
    <definedName name="__sin1" localSheetId="44">#REF!</definedName>
    <definedName name="__sin1" localSheetId="35">#REF!</definedName>
    <definedName name="__sin1" localSheetId="34">#REF!</definedName>
    <definedName name="__sin1" localSheetId="74">#REF!</definedName>
    <definedName name="__sin1" localSheetId="30">#REF!</definedName>
    <definedName name="__sin1" localSheetId="46">#REF!</definedName>
    <definedName name="__sin1" localSheetId="47">#REF!</definedName>
    <definedName name="__sin1" localSheetId="48">#REF!</definedName>
    <definedName name="__sin1">#REF!</definedName>
    <definedName name="__sin2" localSheetId="44">#REF!</definedName>
    <definedName name="__sin2" localSheetId="35">#REF!</definedName>
    <definedName name="__sin2" localSheetId="34">#REF!</definedName>
    <definedName name="__sin2" localSheetId="74">#REF!</definedName>
    <definedName name="__sin2" localSheetId="30">#REF!</definedName>
    <definedName name="__sin2" localSheetId="46">#REF!</definedName>
    <definedName name="__sin2" localSheetId="47">#REF!</definedName>
    <definedName name="__sin2" localSheetId="48">#REF!</definedName>
    <definedName name="__sin2">#REF!</definedName>
    <definedName name="__slp1" localSheetId="44">#REF!</definedName>
    <definedName name="__slp1" localSheetId="35">#REF!</definedName>
    <definedName name="__slp1" localSheetId="34">#REF!</definedName>
    <definedName name="__slp1" localSheetId="74">#REF!</definedName>
    <definedName name="__slp1" localSheetId="30">#REF!</definedName>
    <definedName name="__slp1" localSheetId="46">#REF!</definedName>
    <definedName name="__slp1" localSheetId="47">#REF!</definedName>
    <definedName name="__slp1" localSheetId="48">#REF!</definedName>
    <definedName name="__slp1">#REF!</definedName>
    <definedName name="__slp2" localSheetId="44">#REF!</definedName>
    <definedName name="__slp2" localSheetId="35">#REF!</definedName>
    <definedName name="__slp2" localSheetId="34">#REF!</definedName>
    <definedName name="__slp2" localSheetId="74">#REF!</definedName>
    <definedName name="__slp2" localSheetId="30">#REF!</definedName>
    <definedName name="__slp2" localSheetId="46">#REF!</definedName>
    <definedName name="__slp2" localSheetId="47">#REF!</definedName>
    <definedName name="__slp2" localSheetId="48">#REF!</definedName>
    <definedName name="__slp2">#REF!</definedName>
    <definedName name="__son1" localSheetId="44">#REF!</definedName>
    <definedName name="__son1" localSheetId="35">#REF!</definedName>
    <definedName name="__son1" localSheetId="34">#REF!</definedName>
    <definedName name="__son1" localSheetId="74">#REF!</definedName>
    <definedName name="__son1" localSheetId="30">#REF!</definedName>
    <definedName name="__son1" localSheetId="46">#REF!</definedName>
    <definedName name="__son1" localSheetId="47">#REF!</definedName>
    <definedName name="__son1" localSheetId="48">#REF!</definedName>
    <definedName name="__son1">#REF!</definedName>
    <definedName name="__son2" localSheetId="44">#REF!</definedName>
    <definedName name="__son2" localSheetId="35">#REF!</definedName>
    <definedName name="__son2" localSheetId="34">#REF!</definedName>
    <definedName name="__son2" localSheetId="74">#REF!</definedName>
    <definedName name="__son2" localSheetId="30">#REF!</definedName>
    <definedName name="__son2" localSheetId="46">#REF!</definedName>
    <definedName name="__son2" localSheetId="47">#REF!</definedName>
    <definedName name="__son2" localSheetId="48">#REF!</definedName>
    <definedName name="__son2">#REF!</definedName>
    <definedName name="__tab1" localSheetId="44">#REF!</definedName>
    <definedName name="__tab1" localSheetId="35">#REF!</definedName>
    <definedName name="__tab1" localSheetId="34">#REF!</definedName>
    <definedName name="__tab1" localSheetId="74">#REF!</definedName>
    <definedName name="__tab1" localSheetId="30">#REF!</definedName>
    <definedName name="__tab1" localSheetId="46">#REF!</definedName>
    <definedName name="__tab1" localSheetId="47">#REF!</definedName>
    <definedName name="__tab1" localSheetId="48">#REF!</definedName>
    <definedName name="__tab1">#REF!</definedName>
    <definedName name="__tab2" localSheetId="44">#REF!</definedName>
    <definedName name="__tab2" localSheetId="35">#REF!</definedName>
    <definedName name="__tab2" localSheetId="34">#REF!</definedName>
    <definedName name="__tab2" localSheetId="74">#REF!</definedName>
    <definedName name="__tab2" localSheetId="30">#REF!</definedName>
    <definedName name="__tab2" localSheetId="46">#REF!</definedName>
    <definedName name="__tab2" localSheetId="47">#REF!</definedName>
    <definedName name="__tab2" localSheetId="48">#REF!</definedName>
    <definedName name="__tab2">#REF!</definedName>
    <definedName name="__tam1" localSheetId="44">#REF!</definedName>
    <definedName name="__tam1" localSheetId="35">#REF!</definedName>
    <definedName name="__tam1" localSheetId="34">#REF!</definedName>
    <definedName name="__tam1" localSheetId="74">#REF!</definedName>
    <definedName name="__tam1" localSheetId="30">#REF!</definedName>
    <definedName name="__tam1" localSheetId="46">#REF!</definedName>
    <definedName name="__tam1" localSheetId="47">#REF!</definedName>
    <definedName name="__tam1" localSheetId="48">#REF!</definedName>
    <definedName name="__tam1">#REF!</definedName>
    <definedName name="__tam2" localSheetId="44">#REF!</definedName>
    <definedName name="__tam2" localSheetId="35">#REF!</definedName>
    <definedName name="__tam2" localSheetId="34">#REF!</definedName>
    <definedName name="__tam2" localSheetId="74">#REF!</definedName>
    <definedName name="__tam2" localSheetId="30">#REF!</definedName>
    <definedName name="__tam2" localSheetId="46">#REF!</definedName>
    <definedName name="__tam2" localSheetId="47">#REF!</definedName>
    <definedName name="__tam2" localSheetId="48">#REF!</definedName>
    <definedName name="__tam2">#REF!</definedName>
    <definedName name="__ver1" localSheetId="44">#REF!</definedName>
    <definedName name="__ver1" localSheetId="35">#REF!</definedName>
    <definedName name="__ver1" localSheetId="34">#REF!</definedName>
    <definedName name="__ver1" localSheetId="74">#REF!</definedName>
    <definedName name="__ver1" localSheetId="30">#REF!</definedName>
    <definedName name="__ver1" localSheetId="46">#REF!</definedName>
    <definedName name="__ver1" localSheetId="47">#REF!</definedName>
    <definedName name="__ver1" localSheetId="48">#REF!</definedName>
    <definedName name="__ver1">#REF!</definedName>
    <definedName name="__ver2" localSheetId="44">#REF!</definedName>
    <definedName name="__ver2" localSheetId="35">#REF!</definedName>
    <definedName name="__ver2" localSheetId="34">#REF!</definedName>
    <definedName name="__ver2" localSheetId="74">#REF!</definedName>
    <definedName name="__ver2" localSheetId="30">#REF!</definedName>
    <definedName name="__ver2" localSheetId="46">#REF!</definedName>
    <definedName name="__ver2" localSheetId="47">#REF!</definedName>
    <definedName name="__ver2" localSheetId="48">#REF!</definedName>
    <definedName name="__ver2">#REF!</definedName>
    <definedName name="_1" localSheetId="44">#REF!</definedName>
    <definedName name="_1" localSheetId="35">#REF!</definedName>
    <definedName name="_1" localSheetId="34">#REF!</definedName>
    <definedName name="_1" localSheetId="74">#REF!</definedName>
    <definedName name="_1" localSheetId="30">#REF!</definedName>
    <definedName name="_1" localSheetId="46">#REF!</definedName>
    <definedName name="_1" localSheetId="47">#REF!</definedName>
    <definedName name="_1" localSheetId="48">#REF!</definedName>
    <definedName name="_1">#REF!</definedName>
    <definedName name="_ags1" localSheetId="44">#REF!</definedName>
    <definedName name="_ags1" localSheetId="35">#REF!</definedName>
    <definedName name="_ags1" localSheetId="34">#REF!</definedName>
    <definedName name="_ags1" localSheetId="74">#REF!</definedName>
    <definedName name="_ags1" localSheetId="30">#REF!</definedName>
    <definedName name="_ags1" localSheetId="46">#REF!</definedName>
    <definedName name="_ags1" localSheetId="47">#REF!</definedName>
    <definedName name="_ags1" localSheetId="48">#REF!</definedName>
    <definedName name="_ags1">#REF!</definedName>
    <definedName name="_ags2" localSheetId="44">#REF!</definedName>
    <definedName name="_ags2" localSheetId="35">#REF!</definedName>
    <definedName name="_ags2" localSheetId="34">#REF!</definedName>
    <definedName name="_ags2" localSheetId="74">#REF!</definedName>
    <definedName name="_ags2" localSheetId="30">#REF!</definedName>
    <definedName name="_ags2" localSheetId="46">#REF!</definedName>
    <definedName name="_ags2" localSheetId="47">#REF!</definedName>
    <definedName name="_ags2" localSheetId="48">#REF!</definedName>
    <definedName name="_ags2">#REF!</definedName>
    <definedName name="_bcn1" localSheetId="44">#REF!</definedName>
    <definedName name="_bcn1" localSheetId="35">#REF!</definedName>
    <definedName name="_bcn1" localSheetId="34">#REF!</definedName>
    <definedName name="_bcn1" localSheetId="74">#REF!</definedName>
    <definedName name="_bcn1" localSheetId="30">#REF!</definedName>
    <definedName name="_bcn1" localSheetId="46">#REF!</definedName>
    <definedName name="_bcn1" localSheetId="47">#REF!</definedName>
    <definedName name="_bcn1" localSheetId="48">#REF!</definedName>
    <definedName name="_bcn1">#REF!</definedName>
    <definedName name="_bcn2" localSheetId="44">#REF!</definedName>
    <definedName name="_bcn2" localSheetId="35">#REF!</definedName>
    <definedName name="_bcn2" localSheetId="34">#REF!</definedName>
    <definedName name="_bcn2" localSheetId="74">#REF!</definedName>
    <definedName name="_bcn2" localSheetId="30">#REF!</definedName>
    <definedName name="_bcn2" localSheetId="46">#REF!</definedName>
    <definedName name="_bcn2" localSheetId="47">#REF!</definedName>
    <definedName name="_bcn2" localSheetId="48">#REF!</definedName>
    <definedName name="_bcn2">#REF!</definedName>
    <definedName name="_bcs1" localSheetId="44">#REF!</definedName>
    <definedName name="_bcs1" localSheetId="35">#REF!</definedName>
    <definedName name="_bcs1" localSheetId="34">#REF!</definedName>
    <definedName name="_bcs1" localSheetId="74">#REF!</definedName>
    <definedName name="_bcs1" localSheetId="30">#REF!</definedName>
    <definedName name="_bcs1" localSheetId="46">#REF!</definedName>
    <definedName name="_bcs1" localSheetId="47">#REF!</definedName>
    <definedName name="_bcs1" localSheetId="48">#REF!</definedName>
    <definedName name="_bcs1">#REF!</definedName>
    <definedName name="_bcs2" localSheetId="44">#REF!</definedName>
    <definedName name="_bcs2" localSheetId="35">#REF!</definedName>
    <definedName name="_bcs2" localSheetId="34">#REF!</definedName>
    <definedName name="_bcs2" localSheetId="74">#REF!</definedName>
    <definedName name="_bcs2" localSheetId="30">#REF!</definedName>
    <definedName name="_bcs2" localSheetId="46">#REF!</definedName>
    <definedName name="_bcs2" localSheetId="47">#REF!</definedName>
    <definedName name="_bcs2" localSheetId="48">#REF!</definedName>
    <definedName name="_bcs2">#REF!</definedName>
    <definedName name="_col1" localSheetId="44">#REF!</definedName>
    <definedName name="_col1" localSheetId="35">#REF!</definedName>
    <definedName name="_col1" localSheetId="34">#REF!</definedName>
    <definedName name="_col1" localSheetId="74">#REF!</definedName>
    <definedName name="_col1" localSheetId="30">#REF!</definedName>
    <definedName name="_col1" localSheetId="46">#REF!</definedName>
    <definedName name="_col1" localSheetId="47">#REF!</definedName>
    <definedName name="_col1" localSheetId="48">#REF!</definedName>
    <definedName name="_col1">#REF!</definedName>
    <definedName name="_col2" localSheetId="44">#REF!</definedName>
    <definedName name="_col2" localSheetId="35">#REF!</definedName>
    <definedName name="_col2" localSheetId="34">#REF!</definedName>
    <definedName name="_col2" localSheetId="74">#REF!</definedName>
    <definedName name="_col2" localSheetId="30">#REF!</definedName>
    <definedName name="_col2" localSheetId="46">#REF!</definedName>
    <definedName name="_col2" localSheetId="47">#REF!</definedName>
    <definedName name="_col2" localSheetId="48">#REF!</definedName>
    <definedName name="_col2">#REF!</definedName>
    <definedName name="_dgo1" localSheetId="44">#REF!</definedName>
    <definedName name="_dgo1" localSheetId="35">#REF!</definedName>
    <definedName name="_dgo1" localSheetId="34">#REF!</definedName>
    <definedName name="_dgo1" localSheetId="74">#REF!</definedName>
    <definedName name="_dgo1" localSheetId="30">#REF!</definedName>
    <definedName name="_dgo1" localSheetId="46">#REF!</definedName>
    <definedName name="_dgo1" localSheetId="47">#REF!</definedName>
    <definedName name="_dgo1" localSheetId="48">#REF!</definedName>
    <definedName name="_dgo1">#REF!</definedName>
    <definedName name="_dgo2" localSheetId="44">#REF!</definedName>
    <definedName name="_dgo2" localSheetId="35">#REF!</definedName>
    <definedName name="_dgo2" localSheetId="34">#REF!</definedName>
    <definedName name="_dgo2" localSheetId="74">#REF!</definedName>
    <definedName name="_dgo2" localSheetId="30">#REF!</definedName>
    <definedName name="_dgo2" localSheetId="46">#REF!</definedName>
    <definedName name="_dgo2" localSheetId="47">#REF!</definedName>
    <definedName name="_dgo2" localSheetId="48">#REF!</definedName>
    <definedName name="_dgo2">#REF!</definedName>
    <definedName name="_Fill" localSheetId="44" hidden="1">#REF!</definedName>
    <definedName name="_Fill" localSheetId="35" hidden="1">#REF!</definedName>
    <definedName name="_Fill" localSheetId="34" hidden="1">#REF!</definedName>
    <definedName name="_Fill" localSheetId="74" hidden="1">#REF!</definedName>
    <definedName name="_Fill" localSheetId="30" hidden="1">#REF!</definedName>
    <definedName name="_Fill" localSheetId="46" hidden="1">#REF!</definedName>
    <definedName name="_Fill" localSheetId="47" hidden="1">#REF!</definedName>
    <definedName name="_Fill" localSheetId="48" hidden="1">#REF!</definedName>
    <definedName name="_Fill" hidden="1">#REF!</definedName>
    <definedName name="_xlnm._FilterDatabase" localSheetId="9" hidden="1">'% de Admisión'!$B$38:$H$45</definedName>
    <definedName name="_xlnm._FilterDatabase" localSheetId="15" hidden="1">'% Primer Ingreso'!$B$41:$H$48</definedName>
    <definedName name="_xlnm._FilterDatabase" localSheetId="7" hidden="1">Admisión!$B$39:$I$46</definedName>
    <definedName name="_xlnm._FilterDatabase" localSheetId="19" hidden="1">'Alumnado Activo'!$B$17:$J$24</definedName>
    <definedName name="_xlnm._FilterDatabase" localSheetId="55">Áreas_CA_Redes!$C$16:$G$20</definedName>
    <definedName name="_xlnm._FilterDatabase" localSheetId="5" hidden="1">Aspirantes!$B$38:$I$45</definedName>
    <definedName name="_xlnm._FilterDatabase" localSheetId="22" hidden="1">Bajas!$B$21:$H$28</definedName>
    <definedName name="_xlnm._FilterDatabase" localSheetId="46" hidden="1">'Concursos Curriculares'!$A$1:$N$57</definedName>
    <definedName name="_xlnm._FilterDatabase" localSheetId="47" hidden="1">'Concursos Oposición'!$A$4:$L$78</definedName>
    <definedName name="_xlnm._FilterDatabase" localSheetId="49" hidden="1">'Grupos 2016'!$A$3:$AF$439</definedName>
    <definedName name="_xlnm._FilterDatabase" localSheetId="50" hidden="1">'Grupos 2017'!$A$3:$AF$491</definedName>
    <definedName name="_xlnm._FilterDatabase" localSheetId="79" hidden="1">'Lineamientos y Criterios'!$A$3:$M$62</definedName>
    <definedName name="_xlnm._FilterDatabase" localSheetId="17" hidden="1">Matrícula!$B$39:$J$46</definedName>
    <definedName name="_xlnm._FilterDatabase" localSheetId="48" hidden="1">'Plazas Ocupación'!$A$4:$AU$83</definedName>
    <definedName name="_xlnm._FilterDatabase" localSheetId="13" hidden="1">'Primer Ingreso'!$B$39:$I$46</definedName>
    <definedName name="_xlnm._FilterDatabase" localSheetId="54" hidden="1">'Proys Inv '!$A$4:$W$176</definedName>
    <definedName name="_gro1" localSheetId="44">#REF!</definedName>
    <definedName name="_gro1" localSheetId="35">#REF!</definedName>
    <definedName name="_gro1" localSheetId="34">#REF!</definedName>
    <definedName name="_gro1" localSheetId="74">#REF!</definedName>
    <definedName name="_gro1" localSheetId="30">#REF!</definedName>
    <definedName name="_gro1" localSheetId="46">#REF!</definedName>
    <definedName name="_gro1" localSheetId="47">#REF!</definedName>
    <definedName name="_gro1" localSheetId="48">#REF!</definedName>
    <definedName name="_gro1">#REF!</definedName>
    <definedName name="_gro2" localSheetId="44">#REF!</definedName>
    <definedName name="_gro2" localSheetId="35">#REF!</definedName>
    <definedName name="_gro2" localSheetId="34">#REF!</definedName>
    <definedName name="_gro2" localSheetId="74">#REF!</definedName>
    <definedName name="_gro2" localSheetId="30">#REF!</definedName>
    <definedName name="_gro2" localSheetId="46">#REF!</definedName>
    <definedName name="_gro2" localSheetId="47">#REF!</definedName>
    <definedName name="_gro2" localSheetId="48">#REF!</definedName>
    <definedName name="_gro2">#REF!</definedName>
    <definedName name="_gto1" localSheetId="44">#REF!</definedName>
    <definedName name="_gto1" localSheetId="35">#REF!</definedName>
    <definedName name="_gto1" localSheetId="34">#REF!</definedName>
    <definedName name="_gto1" localSheetId="74">#REF!</definedName>
    <definedName name="_gto1" localSheetId="30">#REF!</definedName>
    <definedName name="_gto1" localSheetId="46">#REF!</definedName>
    <definedName name="_gto1" localSheetId="47">#REF!</definedName>
    <definedName name="_gto1" localSheetId="48">#REF!</definedName>
    <definedName name="_gto1">#REF!</definedName>
    <definedName name="_gto2" localSheetId="44">#REF!</definedName>
    <definedName name="_gto2" localSheetId="35">#REF!</definedName>
    <definedName name="_gto2" localSheetId="34">#REF!</definedName>
    <definedName name="_gto2" localSheetId="74">#REF!</definedName>
    <definedName name="_gto2" localSheetId="30">#REF!</definedName>
    <definedName name="_gto2" localSheetId="46">#REF!</definedName>
    <definedName name="_gto2" localSheetId="47">#REF!</definedName>
    <definedName name="_gto2" localSheetId="48">#REF!</definedName>
    <definedName name="_gto2">#REF!</definedName>
    <definedName name="_hgo1" localSheetId="44">#REF!</definedName>
    <definedName name="_hgo1" localSheetId="35">#REF!</definedName>
    <definedName name="_hgo1" localSheetId="34">#REF!</definedName>
    <definedName name="_hgo1" localSheetId="74">#REF!</definedName>
    <definedName name="_hgo1" localSheetId="30">#REF!</definedName>
    <definedName name="_hgo1" localSheetId="46">#REF!</definedName>
    <definedName name="_hgo1" localSheetId="47">#REF!</definedName>
    <definedName name="_hgo1" localSheetId="48">#REF!</definedName>
    <definedName name="_hgo1">#REF!</definedName>
    <definedName name="_hgo2" localSheetId="44">#REF!</definedName>
    <definedName name="_hgo2" localSheetId="35">#REF!</definedName>
    <definedName name="_hgo2" localSheetId="34">#REF!</definedName>
    <definedName name="_hgo2" localSheetId="74">#REF!</definedName>
    <definedName name="_hgo2" localSheetId="30">#REF!</definedName>
    <definedName name="_hgo2" localSheetId="46">#REF!</definedName>
    <definedName name="_hgo2" localSheetId="47">#REF!</definedName>
    <definedName name="_hgo2" localSheetId="48">#REF!</definedName>
    <definedName name="_hgo2">#REF!</definedName>
    <definedName name="_jal1" localSheetId="44">#REF!</definedName>
    <definedName name="_jal1" localSheetId="35">#REF!</definedName>
    <definedName name="_jal1" localSheetId="34">#REF!</definedName>
    <definedName name="_jal1" localSheetId="74">#REF!</definedName>
    <definedName name="_jal1" localSheetId="30">#REF!</definedName>
    <definedName name="_jal1" localSheetId="46">#REF!</definedName>
    <definedName name="_jal1" localSheetId="47">#REF!</definedName>
    <definedName name="_jal1" localSheetId="48">#REF!</definedName>
    <definedName name="_jal1">#REF!</definedName>
    <definedName name="_jal2" localSheetId="44">#REF!</definedName>
    <definedName name="_jal2" localSheetId="35">#REF!</definedName>
    <definedName name="_jal2" localSheetId="34">#REF!</definedName>
    <definedName name="_jal2" localSheetId="74">#REF!</definedName>
    <definedName name="_jal2" localSheetId="30">#REF!</definedName>
    <definedName name="_jal2" localSheetId="46">#REF!</definedName>
    <definedName name="_jal2" localSheetId="47">#REF!</definedName>
    <definedName name="_jal2" localSheetId="48">#REF!</definedName>
    <definedName name="_jal2">#REF!</definedName>
    <definedName name="_Key1" localSheetId="44" hidden="1">[2]DIRECTIVO!#REF!</definedName>
    <definedName name="_Key1" localSheetId="74" hidden="1">[2]DIRECTIVO!#REF!</definedName>
    <definedName name="_Key1" localSheetId="30" hidden="1">[2]DIRECTIVO!#REF!</definedName>
    <definedName name="_Key1" localSheetId="46" hidden="1">[2]DIRECTIVO!#REF!</definedName>
    <definedName name="_Key1" localSheetId="47" hidden="1">[2]DIRECTIVO!#REF!</definedName>
    <definedName name="_Key1" localSheetId="48" hidden="1">[2]DIRECTIVO!#REF!</definedName>
    <definedName name="_Key1" hidden="1">[2]DIRECTIVO!#REF!</definedName>
    <definedName name="_mex1" localSheetId="44">#REF!</definedName>
    <definedName name="_mex1" localSheetId="35">#REF!</definedName>
    <definedName name="_mex1" localSheetId="34">#REF!</definedName>
    <definedName name="_mex1" localSheetId="74">#REF!</definedName>
    <definedName name="_mex1" localSheetId="30">#REF!</definedName>
    <definedName name="_mex1" localSheetId="46">#REF!</definedName>
    <definedName name="_mex1" localSheetId="47">#REF!</definedName>
    <definedName name="_mex1" localSheetId="48">#REF!</definedName>
    <definedName name="_mex1">#REF!</definedName>
    <definedName name="_mex2" localSheetId="44">#REF!</definedName>
    <definedName name="_mex2" localSheetId="35">#REF!</definedName>
    <definedName name="_mex2" localSheetId="34">#REF!</definedName>
    <definedName name="_mex2" localSheetId="74">#REF!</definedName>
    <definedName name="_mex2" localSheetId="30">#REF!</definedName>
    <definedName name="_mex2" localSheetId="46">#REF!</definedName>
    <definedName name="_mex2" localSheetId="47">#REF!</definedName>
    <definedName name="_mex2" localSheetId="48">#REF!</definedName>
    <definedName name="_mex2">#REF!</definedName>
    <definedName name="_mor1" localSheetId="44">#REF!</definedName>
    <definedName name="_mor1" localSheetId="35">#REF!</definedName>
    <definedName name="_mor1" localSheetId="34">#REF!</definedName>
    <definedName name="_mor1" localSheetId="74">#REF!</definedName>
    <definedName name="_mor1" localSheetId="30">#REF!</definedName>
    <definedName name="_mor1" localSheetId="46">#REF!</definedName>
    <definedName name="_mor1" localSheetId="47">#REF!</definedName>
    <definedName name="_mor1" localSheetId="48">#REF!</definedName>
    <definedName name="_mor1">#REF!</definedName>
    <definedName name="_mor2" localSheetId="44">#REF!</definedName>
    <definedName name="_mor2" localSheetId="35">#REF!</definedName>
    <definedName name="_mor2" localSheetId="34">#REF!</definedName>
    <definedName name="_mor2" localSheetId="74">#REF!</definedName>
    <definedName name="_mor2" localSheetId="30">#REF!</definedName>
    <definedName name="_mor2" localSheetId="46">#REF!</definedName>
    <definedName name="_mor2" localSheetId="47">#REF!</definedName>
    <definedName name="_mor2" localSheetId="48">#REF!</definedName>
    <definedName name="_mor2">#REF!</definedName>
    <definedName name="_nay1" localSheetId="44">#REF!</definedName>
    <definedName name="_nay1" localSheetId="35">#REF!</definedName>
    <definedName name="_nay1" localSheetId="34">#REF!</definedName>
    <definedName name="_nay1" localSheetId="74">#REF!</definedName>
    <definedName name="_nay1" localSheetId="30">#REF!</definedName>
    <definedName name="_nay1" localSheetId="46">#REF!</definedName>
    <definedName name="_nay1" localSheetId="47">#REF!</definedName>
    <definedName name="_nay1" localSheetId="48">#REF!</definedName>
    <definedName name="_nay1">#REF!</definedName>
    <definedName name="_nay2" localSheetId="44">#REF!</definedName>
    <definedName name="_nay2" localSheetId="35">#REF!</definedName>
    <definedName name="_nay2" localSheetId="34">#REF!</definedName>
    <definedName name="_nay2" localSheetId="74">#REF!</definedName>
    <definedName name="_nay2" localSheetId="30">#REF!</definedName>
    <definedName name="_nay2" localSheetId="46">#REF!</definedName>
    <definedName name="_nay2" localSheetId="47">#REF!</definedName>
    <definedName name="_nay2" localSheetId="48">#REF!</definedName>
    <definedName name="_nay2">#REF!</definedName>
    <definedName name="_oax1" localSheetId="44">#REF!</definedName>
    <definedName name="_oax1" localSheetId="35">#REF!</definedName>
    <definedName name="_oax1" localSheetId="34">#REF!</definedName>
    <definedName name="_oax1" localSheetId="74">#REF!</definedName>
    <definedName name="_oax1" localSheetId="30">#REF!</definedName>
    <definedName name="_oax1" localSheetId="46">#REF!</definedName>
    <definedName name="_oax1" localSheetId="47">#REF!</definedName>
    <definedName name="_oax1" localSheetId="48">#REF!</definedName>
    <definedName name="_oax1">#REF!</definedName>
    <definedName name="_oax2" localSheetId="44">#REF!</definedName>
    <definedName name="_oax2" localSheetId="35">#REF!</definedName>
    <definedName name="_oax2" localSheetId="34">#REF!</definedName>
    <definedName name="_oax2" localSheetId="74">#REF!</definedName>
    <definedName name="_oax2" localSheetId="30">#REF!</definedName>
    <definedName name="_oax2" localSheetId="46">#REF!</definedName>
    <definedName name="_oax2" localSheetId="47">#REF!</definedName>
    <definedName name="_oax2" localSheetId="48">#REF!</definedName>
    <definedName name="_oax2">#REF!</definedName>
    <definedName name="_Order1" hidden="1">0</definedName>
    <definedName name="_pue1" localSheetId="44">#REF!</definedName>
    <definedName name="_pue1" localSheetId="35">#REF!</definedName>
    <definedName name="_pue1" localSheetId="34">#REF!</definedName>
    <definedName name="_pue1" localSheetId="74">#REF!</definedName>
    <definedName name="_pue1" localSheetId="30">#REF!</definedName>
    <definedName name="_pue1" localSheetId="46">#REF!</definedName>
    <definedName name="_pue1" localSheetId="47">#REF!</definedName>
    <definedName name="_pue1" localSheetId="48">#REF!</definedName>
    <definedName name="_pue1">#REF!</definedName>
    <definedName name="_pue2" localSheetId="44">#REF!</definedName>
    <definedName name="_pue2" localSheetId="35">#REF!</definedName>
    <definedName name="_pue2" localSheetId="34">#REF!</definedName>
    <definedName name="_pue2" localSheetId="74">#REF!</definedName>
    <definedName name="_pue2" localSheetId="30">#REF!</definedName>
    <definedName name="_pue2" localSheetId="46">#REF!</definedName>
    <definedName name="_pue2" localSheetId="47">#REF!</definedName>
    <definedName name="_pue2" localSheetId="48">#REF!</definedName>
    <definedName name="_pue2">#REF!</definedName>
    <definedName name="_qro1" localSheetId="44">#REF!</definedName>
    <definedName name="_qro1" localSheetId="35">#REF!</definedName>
    <definedName name="_qro1" localSheetId="34">#REF!</definedName>
    <definedName name="_qro1" localSheetId="74">#REF!</definedName>
    <definedName name="_qro1" localSheetId="30">#REF!</definedName>
    <definedName name="_qro1" localSheetId="46">#REF!</definedName>
    <definedName name="_qro1" localSheetId="47">#REF!</definedName>
    <definedName name="_qro1" localSheetId="48">#REF!</definedName>
    <definedName name="_qro1">#REF!</definedName>
    <definedName name="_qro2" localSheetId="44">#REF!</definedName>
    <definedName name="_qro2" localSheetId="35">#REF!</definedName>
    <definedName name="_qro2" localSheetId="34">#REF!</definedName>
    <definedName name="_qro2" localSheetId="74">#REF!</definedName>
    <definedName name="_qro2" localSheetId="30">#REF!</definedName>
    <definedName name="_qro2" localSheetId="46">#REF!</definedName>
    <definedName name="_qro2" localSheetId="47">#REF!</definedName>
    <definedName name="_qro2" localSheetId="48">#REF!</definedName>
    <definedName name="_qro2">#REF!</definedName>
    <definedName name="_QRO96" localSheetId="86">'[4]32CCG94'!#REF!</definedName>
    <definedName name="_QRO96" localSheetId="44">'[4]32CCG94'!#REF!</definedName>
    <definedName name="_QRO96" localSheetId="35">'[4]32CCG94'!#REF!</definedName>
    <definedName name="_QRO96" localSheetId="74">'[4]32CCG94'!#REF!</definedName>
    <definedName name="_QRO96" localSheetId="30">'[4]32CCG94'!#REF!</definedName>
    <definedName name="_QRO96" localSheetId="46">'[4]32CCG94'!#REF!</definedName>
    <definedName name="_QRO96" localSheetId="47">'[4]32CCG94'!#REF!</definedName>
    <definedName name="_QRO96" localSheetId="48">'[4]32CCG94'!#REF!</definedName>
    <definedName name="_QRO96">'[4]32CCG94'!#REF!</definedName>
    <definedName name="_rmc1" localSheetId="44">#REF!</definedName>
    <definedName name="_rmc1" localSheetId="35">#REF!</definedName>
    <definedName name="_rmc1" localSheetId="34">#REF!</definedName>
    <definedName name="_rmc1" localSheetId="74">#REF!</definedName>
    <definedName name="_rmc1" localSheetId="30">#REF!</definedName>
    <definedName name="_rmc1" localSheetId="46">#REF!</definedName>
    <definedName name="_rmc1" localSheetId="47">#REF!</definedName>
    <definedName name="_rmc1" localSheetId="48">#REF!</definedName>
    <definedName name="_rmc1">#REF!</definedName>
    <definedName name="_sin1" localSheetId="44">#REF!</definedName>
    <definedName name="_sin1" localSheetId="35">#REF!</definedName>
    <definedName name="_sin1" localSheetId="34">#REF!</definedName>
    <definedName name="_sin1" localSheetId="74">#REF!</definedName>
    <definedName name="_sin1" localSheetId="30">#REF!</definedName>
    <definedName name="_sin1" localSheetId="46">#REF!</definedName>
    <definedName name="_sin1" localSheetId="47">#REF!</definedName>
    <definedName name="_sin1" localSheetId="48">#REF!</definedName>
    <definedName name="_sin1">#REF!</definedName>
    <definedName name="_sin2" localSheetId="44">#REF!</definedName>
    <definedName name="_sin2" localSheetId="35">#REF!</definedName>
    <definedName name="_sin2" localSheetId="34">#REF!</definedName>
    <definedName name="_sin2" localSheetId="74">#REF!</definedName>
    <definedName name="_sin2" localSheetId="30">#REF!</definedName>
    <definedName name="_sin2" localSheetId="46">#REF!</definedName>
    <definedName name="_sin2" localSheetId="47">#REF!</definedName>
    <definedName name="_sin2" localSheetId="48">#REF!</definedName>
    <definedName name="_sin2">#REF!</definedName>
    <definedName name="_slp1" localSheetId="44">#REF!</definedName>
    <definedName name="_slp1" localSheetId="35">#REF!</definedName>
    <definedName name="_slp1" localSheetId="34">#REF!</definedName>
    <definedName name="_slp1" localSheetId="74">#REF!</definedName>
    <definedName name="_slp1" localSheetId="30">#REF!</definedName>
    <definedName name="_slp1" localSheetId="46">#REF!</definedName>
    <definedName name="_slp1" localSheetId="47">#REF!</definedName>
    <definedName name="_slp1" localSheetId="48">#REF!</definedName>
    <definedName name="_slp1">#REF!</definedName>
    <definedName name="_slp2" localSheetId="44">#REF!</definedName>
    <definedName name="_slp2" localSheetId="35">#REF!</definedName>
    <definedName name="_slp2" localSheetId="34">#REF!</definedName>
    <definedName name="_slp2" localSheetId="74">#REF!</definedName>
    <definedName name="_slp2" localSheetId="30">#REF!</definedName>
    <definedName name="_slp2" localSheetId="46">#REF!</definedName>
    <definedName name="_slp2" localSheetId="47">#REF!</definedName>
    <definedName name="_slp2" localSheetId="48">#REF!</definedName>
    <definedName name="_slp2">#REF!</definedName>
    <definedName name="_son1" localSheetId="44">#REF!</definedName>
    <definedName name="_son1" localSheetId="35">#REF!</definedName>
    <definedName name="_son1" localSheetId="34">#REF!</definedName>
    <definedName name="_son1" localSheetId="74">#REF!</definedName>
    <definedName name="_son1" localSheetId="30">#REF!</definedName>
    <definedName name="_son1" localSheetId="46">#REF!</definedName>
    <definedName name="_son1" localSheetId="47">#REF!</definedName>
    <definedName name="_son1" localSheetId="48">#REF!</definedName>
    <definedName name="_son1">#REF!</definedName>
    <definedName name="_son2" localSheetId="44">#REF!</definedName>
    <definedName name="_son2" localSheetId="35">#REF!</definedName>
    <definedName name="_son2" localSheetId="34">#REF!</definedName>
    <definedName name="_son2" localSheetId="74">#REF!</definedName>
    <definedName name="_son2" localSheetId="30">#REF!</definedName>
    <definedName name="_son2" localSheetId="46">#REF!</definedName>
    <definedName name="_son2" localSheetId="47">#REF!</definedName>
    <definedName name="_son2" localSheetId="48">#REF!</definedName>
    <definedName name="_son2">#REF!</definedName>
    <definedName name="_Sort" localSheetId="44" hidden="1">#REF!</definedName>
    <definedName name="_Sort" localSheetId="35" hidden="1">#REF!</definedName>
    <definedName name="_Sort" localSheetId="34" hidden="1">#REF!</definedName>
    <definedName name="_Sort" localSheetId="74" hidden="1">#REF!</definedName>
    <definedName name="_Sort" localSheetId="30" hidden="1">#REF!</definedName>
    <definedName name="_Sort" localSheetId="46" hidden="1">#REF!</definedName>
    <definedName name="_Sort" localSheetId="47" hidden="1">#REF!</definedName>
    <definedName name="_Sort" localSheetId="48" hidden="1">#REF!</definedName>
    <definedName name="_Sort" hidden="1">#REF!</definedName>
    <definedName name="_tab1" localSheetId="44">#REF!</definedName>
    <definedName name="_tab1" localSheetId="35">#REF!</definedName>
    <definedName name="_tab1" localSheetId="34">#REF!</definedName>
    <definedName name="_tab1" localSheetId="74">#REF!</definedName>
    <definedName name="_tab1" localSheetId="30">#REF!</definedName>
    <definedName name="_tab1" localSheetId="46">#REF!</definedName>
    <definedName name="_tab1" localSheetId="47">#REF!</definedName>
    <definedName name="_tab1" localSheetId="48">#REF!</definedName>
    <definedName name="_tab1">#REF!</definedName>
    <definedName name="_tab2" localSheetId="44">#REF!</definedName>
    <definedName name="_tab2" localSheetId="35">#REF!</definedName>
    <definedName name="_tab2" localSheetId="34">#REF!</definedName>
    <definedName name="_tab2" localSheetId="74">#REF!</definedName>
    <definedName name="_tab2" localSheetId="30">#REF!</definedName>
    <definedName name="_tab2" localSheetId="46">#REF!</definedName>
    <definedName name="_tab2" localSheetId="47">#REF!</definedName>
    <definedName name="_tab2" localSheetId="48">#REF!</definedName>
    <definedName name="_tab2">#REF!</definedName>
    <definedName name="_tam1" localSheetId="44">#REF!</definedName>
    <definedName name="_tam1" localSheetId="35">#REF!</definedName>
    <definedName name="_tam1" localSheetId="34">#REF!</definedName>
    <definedName name="_tam1" localSheetId="74">#REF!</definedName>
    <definedName name="_tam1" localSheetId="30">#REF!</definedName>
    <definedName name="_tam1" localSheetId="46">#REF!</definedName>
    <definedName name="_tam1" localSheetId="47">#REF!</definedName>
    <definedName name="_tam1" localSheetId="48">#REF!</definedName>
    <definedName name="_tam1">#REF!</definedName>
    <definedName name="_tam2" localSheetId="44">#REF!</definedName>
    <definedName name="_tam2" localSheetId="35">#REF!</definedName>
    <definedName name="_tam2" localSheetId="34">#REF!</definedName>
    <definedName name="_tam2" localSheetId="74">#REF!</definedName>
    <definedName name="_tam2" localSheetId="30">#REF!</definedName>
    <definedName name="_tam2" localSheetId="46">#REF!</definedName>
    <definedName name="_tam2" localSheetId="47">#REF!</definedName>
    <definedName name="_tam2" localSheetId="48">#REF!</definedName>
    <definedName name="_tam2">#REF!</definedName>
    <definedName name="_ver1" localSheetId="44">#REF!</definedName>
    <definedName name="_ver1" localSheetId="35">#REF!</definedName>
    <definedName name="_ver1" localSheetId="34">#REF!</definedName>
    <definedName name="_ver1" localSheetId="74">#REF!</definedName>
    <definedName name="_ver1" localSheetId="30">#REF!</definedName>
    <definedName name="_ver1" localSheetId="46">#REF!</definedName>
    <definedName name="_ver1" localSheetId="47">#REF!</definedName>
    <definedName name="_ver1" localSheetId="48">#REF!</definedName>
    <definedName name="_ver1">#REF!</definedName>
    <definedName name="_ver2" localSheetId="44">#REF!</definedName>
    <definedName name="_ver2" localSheetId="35">#REF!</definedName>
    <definedName name="_ver2" localSheetId="34">#REF!</definedName>
    <definedName name="_ver2" localSheetId="74">#REF!</definedName>
    <definedName name="_ver2" localSheetId="30">#REF!</definedName>
    <definedName name="_ver2" localSheetId="46">#REF!</definedName>
    <definedName name="_ver2" localSheetId="47">#REF!</definedName>
    <definedName name="_ver2" localSheetId="48">#REF!</definedName>
    <definedName name="_ver2">#REF!</definedName>
    <definedName name="A" localSheetId="86">'[4]32CCG94'!#REF!</definedName>
    <definedName name="A" localSheetId="44">'[4]32CCG94'!#REF!</definedName>
    <definedName name="A" localSheetId="35">'[4]32CCG94'!#REF!</definedName>
    <definedName name="A" localSheetId="74">'[4]32CCG94'!#REF!</definedName>
    <definedName name="A" localSheetId="30">'[4]32CCG94'!#REF!</definedName>
    <definedName name="A" localSheetId="46">'[4]32CCG94'!#REF!</definedName>
    <definedName name="A" localSheetId="47">'[4]32CCG94'!#REF!</definedName>
    <definedName name="A" localSheetId="48">'[4]32CCG94'!#REF!</definedName>
    <definedName name="A">'[4]32CCG94'!#REF!</definedName>
    <definedName name="A_impresion_IM" localSheetId="44">#REF!</definedName>
    <definedName name="A_impresion_IM" localSheetId="35">#REF!</definedName>
    <definedName name="A_impresion_IM" localSheetId="34">#REF!</definedName>
    <definedName name="A_impresion_IM" localSheetId="74">#REF!</definedName>
    <definedName name="A_impresion_IM" localSheetId="30">#REF!</definedName>
    <definedName name="A_impresion_IM" localSheetId="46">#REF!</definedName>
    <definedName name="A_impresion_IM" localSheetId="47">#REF!</definedName>
    <definedName name="A_impresion_IM" localSheetId="48">#REF!</definedName>
    <definedName name="A_impresion_IM">#REF!</definedName>
    <definedName name="A_impresión_IM" localSheetId="86">'[5]32CCG94'!#REF!</definedName>
    <definedName name="A_impresión_IM" localSheetId="44">'[5]32CCG94'!#REF!</definedName>
    <definedName name="A_impresión_IM" localSheetId="35">'[5]32CCG94'!#REF!</definedName>
    <definedName name="A_impresión_IM" localSheetId="74">'[5]32CCG94'!#REF!</definedName>
    <definedName name="A_impresión_IM" localSheetId="30">'[5]32CCG94'!#REF!</definedName>
    <definedName name="A_impresión_IM" localSheetId="46">'[5]32CCG94'!#REF!</definedName>
    <definedName name="A_impresión_IM" localSheetId="47">'[5]32CCG94'!#REF!</definedName>
    <definedName name="A_impresión_IM" localSheetId="48">'[5]32CCG94'!#REF!</definedName>
    <definedName name="A_impresión_IM">'[5]32CCG94'!#REF!</definedName>
    <definedName name="aa" localSheetId="44">#REF!</definedName>
    <definedName name="aa" localSheetId="35">#REF!</definedName>
    <definedName name="aa" localSheetId="34">#REF!</definedName>
    <definedName name="aa" localSheetId="74">#REF!</definedName>
    <definedName name="aa" localSheetId="30">#REF!</definedName>
    <definedName name="aa" localSheetId="46">#REF!</definedName>
    <definedName name="aa" localSheetId="47">#REF!</definedName>
    <definedName name="aa" localSheetId="48">#REF!</definedName>
    <definedName name="aa">#REF!</definedName>
    <definedName name="admvo.plantilla" localSheetId="44">#REF!</definedName>
    <definedName name="admvo.plantilla" localSheetId="35">#REF!</definedName>
    <definedName name="admvo.plantilla" localSheetId="34">#REF!</definedName>
    <definedName name="admvo.plantilla" localSheetId="74">#REF!</definedName>
    <definedName name="admvo.plantilla" localSheetId="30">#REF!</definedName>
    <definedName name="admvo.plantilla" localSheetId="46">#REF!</definedName>
    <definedName name="admvo.plantilla" localSheetId="47">#REF!</definedName>
    <definedName name="admvo.plantilla" localSheetId="48">#REF!</definedName>
    <definedName name="admvo.plantilla">#REF!</definedName>
    <definedName name="ADMVO_A" localSheetId="44">#REF!</definedName>
    <definedName name="ADMVO_A" localSheetId="35">#REF!</definedName>
    <definedName name="ADMVO_A" localSheetId="34">#REF!</definedName>
    <definedName name="ADMVO_A" localSheetId="74">#REF!</definedName>
    <definedName name="ADMVO_A" localSheetId="30">#REF!</definedName>
    <definedName name="ADMVO_A" localSheetId="46">#REF!</definedName>
    <definedName name="ADMVO_A" localSheetId="47">#REF!</definedName>
    <definedName name="ADMVO_A" localSheetId="48">#REF!</definedName>
    <definedName name="ADMVO_A">#REF!</definedName>
    <definedName name="AGUIN_Y_P.V." localSheetId="44">#REF!</definedName>
    <definedName name="AGUIN_Y_P.V." localSheetId="35">#REF!</definedName>
    <definedName name="AGUIN_Y_P.V." localSheetId="34">#REF!</definedName>
    <definedName name="AGUIN_Y_P.V." localSheetId="74">#REF!</definedName>
    <definedName name="AGUIN_Y_P.V." localSheetId="30">#REF!</definedName>
    <definedName name="AGUIN_Y_P.V." localSheetId="46">#REF!</definedName>
    <definedName name="AGUIN_Y_P.V." localSheetId="47">#REF!</definedName>
    <definedName name="AGUIN_Y_P.V." localSheetId="48">#REF!</definedName>
    <definedName name="AGUIN_Y_P.V.">#REF!</definedName>
    <definedName name="AÑOFIRMA" localSheetId="44">#REF!</definedName>
    <definedName name="AÑOFIRMA" localSheetId="46">#REF!</definedName>
    <definedName name="AÑOFIRMA" localSheetId="47">#REF!</definedName>
    <definedName name="AÑOFIRMA" localSheetId="48">#REF!</definedName>
    <definedName name="AÑOFIRMA">#REF!</definedName>
    <definedName name="apolo" localSheetId="44">#REF!</definedName>
    <definedName name="apolo" localSheetId="46">#REF!</definedName>
    <definedName name="apolo" localSheetId="47">#REF!</definedName>
    <definedName name="apolo" localSheetId="48">#REF!</definedName>
    <definedName name="apolo">#REF!</definedName>
    <definedName name="Área" localSheetId="44">#REF!</definedName>
    <definedName name="Área" localSheetId="35">#REF!</definedName>
    <definedName name="Área" localSheetId="34">#REF!</definedName>
    <definedName name="Área" localSheetId="74">#REF!</definedName>
    <definedName name="Área" localSheetId="30">#REF!</definedName>
    <definedName name="Área" localSheetId="46">#REF!</definedName>
    <definedName name="Área" localSheetId="47">#REF!</definedName>
    <definedName name="Área" localSheetId="48">#REF!</definedName>
    <definedName name="Área">#REF!</definedName>
    <definedName name="_xlnm.Print_Area" localSheetId="9">'% de Admisión'!$A$4:$Q$24</definedName>
    <definedName name="_xlnm.Print_Area" localSheetId="10">'% de Admisión por sexo'!$A$2:$R$2</definedName>
    <definedName name="_xlnm.Print_Area" localSheetId="16">'% de Primer Ingreso por sexo'!$A$2:$R$2</definedName>
    <definedName name="_xlnm.Print_Area" localSheetId="15">'% Primer Ingreso'!$A$7:$Q$27</definedName>
    <definedName name="_xlnm.Print_Area" localSheetId="65">'Actividades deportivas'!#REF!</definedName>
    <definedName name="_xlnm.Print_Area" localSheetId="7">Admisión!$A$5:$Q$25</definedName>
    <definedName name="_xlnm.Print_Area" localSheetId="8">'Admisión por sexo'!$A$2:$R$2</definedName>
    <definedName name="_xlnm.Print_Area" localSheetId="19">'Alumnado Activo'!#REF!</definedName>
    <definedName name="_xlnm.Print_Area" localSheetId="20">'Alumnado Activo por sexo'!$A$2:$R$2</definedName>
    <definedName name="_xlnm.Print_Area" localSheetId="5">Aspirantes!$A$4:$Q$24</definedName>
    <definedName name="_xlnm.Print_Area" localSheetId="6">'Aspirantes por sexo'!$A$2:$R$2</definedName>
    <definedName name="_xlnm.Print_Area" localSheetId="22">Bajas!$A$7:$S$7</definedName>
    <definedName name="_xlnm.Print_Area" localSheetId="60">'Contratos y Convenios'!$B$1:$C$50</definedName>
    <definedName name="_xlnm.Print_Area" localSheetId="41">'Definitivos comp'!$A$2:$BI$7</definedName>
    <definedName name="_xlnm.Print_Area" localSheetId="38">'Definitivos x categoría'!$A$2:$BI$11</definedName>
    <definedName name="_xlnm.Print_Area" localSheetId="40">'Definitivos x género'!$A$2:$AF$8</definedName>
    <definedName name="_xlnm.Print_Area" localSheetId="39">'Definitivos x grado'!$A$2:$BB$10</definedName>
    <definedName name="_xlnm.Print_Area" localSheetId="85">'Difusión cultural'!$A$1:$D$45</definedName>
    <definedName name="_xlnm.Print_Area" localSheetId="23">Egreso!$A$2:$B$35</definedName>
    <definedName name="_xlnm.Print_Area" localSheetId="1">Índice!$C$1:$J$46</definedName>
    <definedName name="_xlnm.Print_Area" localSheetId="17">Matrícula!$A$5:$Q$25</definedName>
    <definedName name="_xlnm.Print_Area" localSheetId="18">'Matrícula por sexo'!$A$2:$R$2</definedName>
    <definedName name="_xlnm.Print_Area" localSheetId="13">'Primer Ingreso'!$A$5:$Q$25</definedName>
    <definedName name="_xlnm.Print_Area" localSheetId="14">'Primer Ingreso por sexo'!$A$2:$R$2</definedName>
    <definedName name="_xlnm.Print_Area" localSheetId="63">'Recursos Ext'!$A$2:$F$31</definedName>
    <definedName name="_xlnm.Print_Area" localSheetId="64">'Recursos Ext Comp'!$B$1:$C$51</definedName>
    <definedName name="_xlnm.Print_Area" localSheetId="57">'TIPPA Prod Cientif'!$A$2:$D$24</definedName>
    <definedName name="_xlnm.Print_Area" localSheetId="58">'TIPPA Prod Total'!$A$2:$D$24</definedName>
    <definedName name="_xlnm.Print_Area" localSheetId="29">Titulación!$A$2:$B$33</definedName>
    <definedName name="_xlnm.Print_Area" localSheetId="28">'Trimestres para egresar'!$A$2:$B$12</definedName>
    <definedName name="AS_MON1" localSheetId="44">#REF!</definedName>
    <definedName name="AS_MON1" localSheetId="35">#REF!</definedName>
    <definedName name="AS_MON1" localSheetId="34">#REF!</definedName>
    <definedName name="AS_MON1" localSheetId="74">#REF!</definedName>
    <definedName name="AS_MON1" localSheetId="30">#REF!</definedName>
    <definedName name="AS_MON1" localSheetId="46">#REF!</definedName>
    <definedName name="AS_MON1" localSheetId="47">#REF!</definedName>
    <definedName name="AS_MON1" localSheetId="48">#REF!</definedName>
    <definedName name="AS_MON1">#REF!</definedName>
    <definedName name="AS_MON2" localSheetId="44">#REF!</definedName>
    <definedName name="AS_MON2" localSheetId="35">#REF!</definedName>
    <definedName name="AS_MON2" localSheetId="34">#REF!</definedName>
    <definedName name="AS_MON2" localSheetId="74">#REF!</definedName>
    <definedName name="AS_MON2" localSheetId="30">#REF!</definedName>
    <definedName name="AS_MON2" localSheetId="46">#REF!</definedName>
    <definedName name="AS_MON2" localSheetId="47">#REF!</definedName>
    <definedName name="AS_MON2" localSheetId="48">#REF!</definedName>
    <definedName name="AS_MON2">#REF!</definedName>
    <definedName name="AS_PAR1" localSheetId="44">#REF!</definedName>
    <definedName name="AS_PAR1" localSheetId="35">#REF!</definedName>
    <definedName name="AS_PAR1" localSheetId="34">#REF!</definedName>
    <definedName name="AS_PAR1" localSheetId="74">#REF!</definedName>
    <definedName name="AS_PAR1" localSheetId="30">#REF!</definedName>
    <definedName name="AS_PAR1" localSheetId="46">#REF!</definedName>
    <definedName name="AS_PAR1" localSheetId="47">#REF!</definedName>
    <definedName name="AS_PAR1" localSheetId="48">#REF!</definedName>
    <definedName name="AS_PAR1">#REF!</definedName>
    <definedName name="AS_PAR2" localSheetId="44">#REF!</definedName>
    <definedName name="AS_PAR2" localSheetId="35">#REF!</definedName>
    <definedName name="AS_PAR2" localSheetId="34">#REF!</definedName>
    <definedName name="AS_PAR2" localSheetId="74">#REF!</definedName>
    <definedName name="AS_PAR2" localSheetId="30">#REF!</definedName>
    <definedName name="AS_PAR2" localSheetId="46">#REF!</definedName>
    <definedName name="AS_PAR2" localSheetId="47">#REF!</definedName>
    <definedName name="AS_PAR2" localSheetId="48">#REF!</definedName>
    <definedName name="AS_PAR2">#REF!</definedName>
    <definedName name="AS_PLA1" localSheetId="44">#REF!</definedName>
    <definedName name="AS_PLA1" localSheetId="35">#REF!</definedName>
    <definedName name="AS_PLA1" localSheetId="34">#REF!</definedName>
    <definedName name="AS_PLA1" localSheetId="74">#REF!</definedName>
    <definedName name="AS_PLA1" localSheetId="30">#REF!</definedName>
    <definedName name="AS_PLA1" localSheetId="46">#REF!</definedName>
    <definedName name="AS_PLA1" localSheetId="47">#REF!</definedName>
    <definedName name="AS_PLA1" localSheetId="48">#REF!</definedName>
    <definedName name="AS_PLA1">#REF!</definedName>
    <definedName name="AS_PLA2" localSheetId="44">#REF!</definedName>
    <definedName name="AS_PLA2" localSheetId="35">#REF!</definedName>
    <definedName name="AS_PLA2" localSheetId="34">#REF!</definedName>
    <definedName name="AS_PLA2" localSheetId="74">#REF!</definedName>
    <definedName name="AS_PLA2" localSheetId="30">#REF!</definedName>
    <definedName name="AS_PLA2" localSheetId="46">#REF!</definedName>
    <definedName name="AS_PLA2" localSheetId="47">#REF!</definedName>
    <definedName name="AS_PLA2" localSheetId="48">#REF!</definedName>
    <definedName name="AS_PLA2">#REF!</definedName>
    <definedName name="ASAS" localSheetId="44">'[6]DOCENTES '!#REF!</definedName>
    <definedName name="ASAS" localSheetId="74">'[6]DOCENTES '!#REF!</definedName>
    <definedName name="ASAS" localSheetId="30">'[6]DOCENTES '!#REF!</definedName>
    <definedName name="ASAS" localSheetId="46">'[6]DOCENTES '!#REF!</definedName>
    <definedName name="ASAS" localSheetId="47">'[6]DOCENTES '!#REF!</definedName>
    <definedName name="ASAS" localSheetId="48">'[6]DOCENTES '!#REF!</definedName>
    <definedName name="ASAS">'[6]DOCENTES '!#REF!</definedName>
    <definedName name="ASASASA" localSheetId="44">'[7]32CCG94'!#REF!</definedName>
    <definedName name="ASASASA" localSheetId="74">'[7]32CCG94'!#REF!</definedName>
    <definedName name="ASASASA" localSheetId="30">'[7]32CCG94'!#REF!</definedName>
    <definedName name="ASASASA" localSheetId="46">'[7]32CCG94'!#REF!</definedName>
    <definedName name="ASASASA" localSheetId="47">'[7]32CCG94'!#REF!</definedName>
    <definedName name="ASASASA" localSheetId="48">'[7]32CCG94'!#REF!</definedName>
    <definedName name="ASASASA">'[7]32CCG94'!#REF!</definedName>
    <definedName name="ASS" localSheetId="86">'[4]32CCG94'!#REF!</definedName>
    <definedName name="ASS" localSheetId="44">'[4]32CCG94'!#REF!</definedName>
    <definedName name="ASS" localSheetId="35">'[4]32CCG94'!#REF!</definedName>
    <definedName name="ASS" localSheetId="74">'[4]32CCG94'!#REF!</definedName>
    <definedName name="ASS" localSheetId="30">'[4]32CCG94'!#REF!</definedName>
    <definedName name="ASS" localSheetId="46">'[4]32CCG94'!#REF!</definedName>
    <definedName name="ASS" localSheetId="47">'[4]32CCG94'!#REF!</definedName>
    <definedName name="ASS" localSheetId="48">'[4]32CCG94'!#REF!</definedName>
    <definedName name="ASS">'[4]32CCG94'!#REF!</definedName>
    <definedName name="B" localSheetId="86">'[5]32CCG94'!#REF!</definedName>
    <definedName name="B" localSheetId="44">'[5]32CCG94'!#REF!</definedName>
    <definedName name="B" localSheetId="35">'[5]32CCG94'!#REF!</definedName>
    <definedName name="B" localSheetId="74">'[5]32CCG94'!#REF!</definedName>
    <definedName name="B" localSheetId="30">'[5]32CCG94'!#REF!</definedName>
    <definedName name="B" localSheetId="46">'[5]32CCG94'!#REF!</definedName>
    <definedName name="B" localSheetId="47">'[5]32CCG94'!#REF!</definedName>
    <definedName name="B" localSheetId="48">'[5]32CCG94'!#REF!</definedName>
    <definedName name="B">'[5]32CCG94'!#REF!</definedName>
    <definedName name="BASE_ACTUAL" localSheetId="44">#REF!</definedName>
    <definedName name="BASE_ACTUAL" localSheetId="35">#REF!</definedName>
    <definedName name="BASE_ACTUAL" localSheetId="34">#REF!</definedName>
    <definedName name="BASE_ACTUAL" localSheetId="74">#REF!</definedName>
    <definedName name="BASE_ACTUAL" localSheetId="30">#REF!</definedName>
    <definedName name="BASE_ACTUAL" localSheetId="46">#REF!</definedName>
    <definedName name="BASE_ACTUAL" localSheetId="47">#REF!</definedName>
    <definedName name="BASE_ACTUAL" localSheetId="48">#REF!</definedName>
    <definedName name="BASE_ACTUAL">#REF!</definedName>
    <definedName name="BASE_INCREMENTO" localSheetId="44">#REF!</definedName>
    <definedName name="BASE_INCREMENTO" localSheetId="35">#REF!</definedName>
    <definedName name="BASE_INCREMENTO" localSheetId="34">#REF!</definedName>
    <definedName name="BASE_INCREMENTO" localSheetId="74">#REF!</definedName>
    <definedName name="BASE_INCREMENTO" localSheetId="30">#REF!</definedName>
    <definedName name="BASE_INCREMENTO" localSheetId="46">#REF!</definedName>
    <definedName name="BASE_INCREMENTO" localSheetId="47">#REF!</definedName>
    <definedName name="BASE_INCREMENTO" localSheetId="48">#REF!</definedName>
    <definedName name="BASE_INCREMENTO">#REF!</definedName>
    <definedName name="_xlnm.Database" localSheetId="44">#REF!</definedName>
    <definedName name="_xlnm.Database" localSheetId="35">#REF!</definedName>
    <definedName name="_xlnm.Database" localSheetId="34">#REF!</definedName>
    <definedName name="_xlnm.Database" localSheetId="74">#REF!</definedName>
    <definedName name="_xlnm.Database" localSheetId="30">#REF!</definedName>
    <definedName name="_xlnm.Database" localSheetId="46">#REF!</definedName>
    <definedName name="_xlnm.Database" localSheetId="47">#REF!</definedName>
    <definedName name="_xlnm.Database" localSheetId="48">#REF!</definedName>
    <definedName name="_xlnm.Database">#REF!</definedName>
    <definedName name="BBBBBBBBBBBBBBBB" localSheetId="86">'[8]32CCG94'!#REF!</definedName>
    <definedName name="BBBBBBBBBBBBBBBB" localSheetId="44">'[8]32CCG94'!#REF!</definedName>
    <definedName name="BBBBBBBBBBBBBBBB" localSheetId="35">'[8]32CCG94'!#REF!</definedName>
    <definedName name="BBBBBBBBBBBBBBBB" localSheetId="74">'[8]32CCG94'!#REF!</definedName>
    <definedName name="BBBBBBBBBBBBBBBB" localSheetId="30">'[8]32CCG94'!#REF!</definedName>
    <definedName name="BBBBBBBBBBBBBBBB" localSheetId="46">'[8]32CCG94'!#REF!</definedName>
    <definedName name="BBBBBBBBBBBBBBBB" localSheetId="47">'[8]32CCG94'!#REF!</definedName>
    <definedName name="BBBBBBBBBBBBBBBB" localSheetId="48">'[8]32CCG94'!#REF!</definedName>
    <definedName name="BBBBBBBBBBBBBBBB">'[8]32CCG94'!#REF!</definedName>
    <definedName name="BJ" localSheetId="86">'[9]32CCG94'!#REF!</definedName>
    <definedName name="BJ" localSheetId="44">'[9]32CCG94'!#REF!</definedName>
    <definedName name="BJ" localSheetId="35">'[9]32CCG94'!#REF!</definedName>
    <definedName name="BJ" localSheetId="74">'[9]32CCG94'!#REF!</definedName>
    <definedName name="BJ" localSheetId="30">'[9]32CCG94'!#REF!</definedName>
    <definedName name="BJ" localSheetId="46">'[9]32CCG94'!#REF!</definedName>
    <definedName name="BJ" localSheetId="47">'[9]32CCG94'!#REF!</definedName>
    <definedName name="BJ" localSheetId="48">'[9]32CCG94'!#REF!</definedName>
    <definedName name="BJ">'[9]32CCG94'!#REF!</definedName>
    <definedName name="camp1" localSheetId="44">#REF!</definedName>
    <definedName name="camp1" localSheetId="35">#REF!</definedName>
    <definedName name="camp1" localSheetId="34">#REF!</definedName>
    <definedName name="camp1" localSheetId="74">#REF!</definedName>
    <definedName name="camp1" localSheetId="30">#REF!</definedName>
    <definedName name="camp1" localSheetId="46">#REF!</definedName>
    <definedName name="camp1" localSheetId="47">#REF!</definedName>
    <definedName name="camp1" localSheetId="48">#REF!</definedName>
    <definedName name="camp1">#REF!</definedName>
    <definedName name="camp2" localSheetId="44">#REF!</definedName>
    <definedName name="camp2" localSheetId="35">#REF!</definedName>
    <definedName name="camp2" localSheetId="34">#REF!</definedName>
    <definedName name="camp2" localSheetId="74">#REF!</definedName>
    <definedName name="camp2" localSheetId="30">#REF!</definedName>
    <definedName name="camp2" localSheetId="46">#REF!</definedName>
    <definedName name="camp2" localSheetId="47">#REF!</definedName>
    <definedName name="camp2" localSheetId="48">#REF!</definedName>
    <definedName name="camp2">#REF!</definedName>
    <definedName name="categoria" localSheetId="44">'[6]DOCENTES '!#REF!</definedName>
    <definedName name="categoria" localSheetId="74">'[6]DOCENTES '!#REF!</definedName>
    <definedName name="categoria" localSheetId="30">'[6]DOCENTES '!#REF!</definedName>
    <definedName name="categoria" localSheetId="46">'[6]DOCENTES '!#REF!</definedName>
    <definedName name="categoria" localSheetId="47">'[6]DOCENTES '!#REF!</definedName>
    <definedName name="categoria" localSheetId="48">'[6]DOCENTES '!#REF!</definedName>
    <definedName name="categoria">'[6]DOCENTES '!#REF!</definedName>
    <definedName name="CATINST">'[10]MAT-CATINST-11'!$A$3:$D$114</definedName>
    <definedName name="CATINST25">'[10]MAT-CATINST-25'!$A$3:$C$89</definedName>
    <definedName name="CATINST33">'[10]MAT-CATINST-33'!$A$3:$C$101</definedName>
    <definedName name="cc" localSheetId="44" hidden="1">#REF!</definedName>
    <definedName name="cc" localSheetId="35" hidden="1">#REF!</definedName>
    <definedName name="cc" localSheetId="34" hidden="1">#REF!</definedName>
    <definedName name="cc" localSheetId="74" hidden="1">#REF!</definedName>
    <definedName name="cc" localSheetId="30" hidden="1">#REF!</definedName>
    <definedName name="cc" localSheetId="46" hidden="1">#REF!</definedName>
    <definedName name="cc" localSheetId="47" hidden="1">#REF!</definedName>
    <definedName name="cc" localSheetId="48" hidden="1">#REF!</definedName>
    <definedName name="cc" hidden="1">#REF!</definedName>
    <definedName name="CCCCCCCCCCCCC" localSheetId="86">'[8]32CCG94'!#REF!</definedName>
    <definedName name="CCCCCCCCCCCCC" localSheetId="44">'[8]32CCG94'!#REF!</definedName>
    <definedName name="CCCCCCCCCCCCC" localSheetId="35">'[8]32CCG94'!#REF!</definedName>
    <definedName name="CCCCCCCCCCCCC" localSheetId="74">'[8]32CCG94'!#REF!</definedName>
    <definedName name="CCCCCCCCCCCCC" localSheetId="30">'[8]32CCG94'!#REF!</definedName>
    <definedName name="CCCCCCCCCCCCC" localSheetId="46">'[8]32CCG94'!#REF!</definedName>
    <definedName name="CCCCCCCCCCCCC" localSheetId="47">'[8]32CCG94'!#REF!</definedName>
    <definedName name="CCCCCCCCCCCCC" localSheetId="48">'[8]32CCG94'!#REF!</definedName>
    <definedName name="CCCCCCCCCCCCC">'[8]32CCG94'!#REF!</definedName>
    <definedName name="CCCCCCCCCCCCCCCCCCCC" localSheetId="86">#REF!</definedName>
    <definedName name="CCCCCCCCCCCCCCCCCCCC" localSheetId="44">#REF!</definedName>
    <definedName name="CCCCCCCCCCCCCCCCCCCC" localSheetId="35">#REF!</definedName>
    <definedName name="CCCCCCCCCCCCCCCCCCCC" localSheetId="34">#REF!</definedName>
    <definedName name="CCCCCCCCCCCCCCCCCCCC" localSheetId="74">#REF!</definedName>
    <definedName name="CCCCCCCCCCCCCCCCCCCC" localSheetId="30">#REF!</definedName>
    <definedName name="CCCCCCCCCCCCCCCCCCCC" localSheetId="46">#REF!</definedName>
    <definedName name="CCCCCCCCCCCCCCCCCCCC" localSheetId="47">#REF!</definedName>
    <definedName name="CCCCCCCCCCCCCCCCCCCC" localSheetId="48">#REF!</definedName>
    <definedName name="CCCCCCCCCCCCCCCCCCCC">#REF!</definedName>
    <definedName name="cd" localSheetId="86">'[11]32CCG94'!#REF!</definedName>
    <definedName name="cd" localSheetId="44">'[11]32CCG94'!#REF!</definedName>
    <definedName name="cd" localSheetId="74">'[11]32CCG94'!#REF!</definedName>
    <definedName name="cd" localSheetId="30">'[11]32CCG94'!#REF!</definedName>
    <definedName name="cd" localSheetId="46">'[11]32CCG94'!#REF!</definedName>
    <definedName name="cd" localSheetId="47">'[11]32CCG94'!#REF!</definedName>
    <definedName name="cd" localSheetId="48">'[11]32CCG94'!#REF!</definedName>
    <definedName name="cd">'[11]32CCG94'!#REF!</definedName>
    <definedName name="cero" localSheetId="86">#REF!</definedName>
    <definedName name="cero" localSheetId="44">#REF!</definedName>
    <definedName name="cero" localSheetId="35">#REF!</definedName>
    <definedName name="cero" localSheetId="34">#REF!</definedName>
    <definedName name="cero" localSheetId="74">#REF!</definedName>
    <definedName name="cero" localSheetId="30">#REF!</definedName>
    <definedName name="cero" localSheetId="46">#REF!</definedName>
    <definedName name="cero" localSheetId="47">#REF!</definedName>
    <definedName name="cero" localSheetId="48">#REF!</definedName>
    <definedName name="cero">#REF!</definedName>
    <definedName name="CETI" localSheetId="86">[2]Hoja1!$B$365:$J$372</definedName>
    <definedName name="CETI" localSheetId="35">[2]Hoja1!$B$365:$J$372</definedName>
    <definedName name="CETI" localSheetId="34">[2]Hoja1!$B$365:$J$372</definedName>
    <definedName name="CETI" localSheetId="74">[2]Hoja1!$B$365:$J$372</definedName>
    <definedName name="CETI" localSheetId="85">[2]Hoja1!$B$365:$J$372</definedName>
    <definedName name="CETI" localSheetId="21">[2]Hoja1!$B$365:$J$372</definedName>
    <definedName name="CETI">[12]Hoja1!$B$365:$J$372</definedName>
    <definedName name="CG" localSheetId="44">#REF!</definedName>
    <definedName name="CG" localSheetId="35">#REF!</definedName>
    <definedName name="CG" localSheetId="34">#REF!</definedName>
    <definedName name="CG" localSheetId="74">#REF!</definedName>
    <definedName name="CG" localSheetId="30">#REF!</definedName>
    <definedName name="CG" localSheetId="46">#REF!</definedName>
    <definedName name="CG" localSheetId="47">#REF!</definedName>
    <definedName name="CG" localSheetId="48">#REF!</definedName>
    <definedName name="CG">#REF!</definedName>
    <definedName name="chih1" localSheetId="44">#REF!</definedName>
    <definedName name="chih1" localSheetId="35">#REF!</definedName>
    <definedName name="chih1" localSheetId="34">#REF!</definedName>
    <definedName name="chih1" localSheetId="74">#REF!</definedName>
    <definedName name="chih1" localSheetId="30">#REF!</definedName>
    <definedName name="chih1" localSheetId="46">#REF!</definedName>
    <definedName name="chih1" localSheetId="47">#REF!</definedName>
    <definedName name="chih1" localSheetId="48">#REF!</definedName>
    <definedName name="chih1">#REF!</definedName>
    <definedName name="chih2" localSheetId="44">#REF!</definedName>
    <definedName name="chih2" localSheetId="35">#REF!</definedName>
    <definedName name="chih2" localSheetId="34">#REF!</definedName>
    <definedName name="chih2" localSheetId="74">#REF!</definedName>
    <definedName name="chih2" localSheetId="30">#REF!</definedName>
    <definedName name="chih2" localSheetId="46">#REF!</definedName>
    <definedName name="chih2" localSheetId="47">#REF!</definedName>
    <definedName name="chih2" localSheetId="48">#REF!</definedName>
    <definedName name="chih2">#REF!</definedName>
    <definedName name="chis1" localSheetId="44">#REF!</definedName>
    <definedName name="chis1" localSheetId="35">#REF!</definedName>
    <definedName name="chis1" localSheetId="34">#REF!</definedName>
    <definedName name="chis1" localSheetId="74">#REF!</definedName>
    <definedName name="chis1" localSheetId="30">#REF!</definedName>
    <definedName name="chis1" localSheetId="46">#REF!</definedName>
    <definedName name="chis1" localSheetId="47">#REF!</definedName>
    <definedName name="chis1" localSheetId="48">#REF!</definedName>
    <definedName name="chis1">#REF!</definedName>
    <definedName name="chis2" localSheetId="44">#REF!</definedName>
    <definedName name="chis2" localSheetId="35">#REF!</definedName>
    <definedName name="chis2" localSheetId="34">#REF!</definedName>
    <definedName name="chis2" localSheetId="74">#REF!</definedName>
    <definedName name="chis2" localSheetId="30">#REF!</definedName>
    <definedName name="chis2" localSheetId="46">#REF!</definedName>
    <definedName name="chis2" localSheetId="47">#REF!</definedName>
    <definedName name="chis2" localSheetId="48">#REF!</definedName>
    <definedName name="chis2">#REF!</definedName>
    <definedName name="CIEA" localSheetId="86">[2]Hoja1!$B$331:$J$342</definedName>
    <definedName name="CIEA" localSheetId="35">[2]Hoja1!$B$331:$J$342</definedName>
    <definedName name="CIEA" localSheetId="34">[2]Hoja1!$B$331:$J$342</definedName>
    <definedName name="CIEA" localSheetId="74">[2]Hoja1!$B$331:$J$342</definedName>
    <definedName name="CIEA" localSheetId="85">[2]Hoja1!$B$331:$J$342</definedName>
    <definedName name="CIEA" localSheetId="21">[2]Hoja1!$B$331:$J$342</definedName>
    <definedName name="CIEA">[12]Hoja1!$B$331:$J$342</definedName>
    <definedName name="CLASIFICACION" localSheetId="44">#REF!</definedName>
    <definedName name="CLASIFICACION" localSheetId="46">#REF!</definedName>
    <definedName name="CLASIFICACION" localSheetId="47">#REF!</definedName>
    <definedName name="CLASIFICACION" localSheetId="48">#REF!</definedName>
    <definedName name="CLASIFICACION">#REF!</definedName>
    <definedName name="coah1" localSheetId="44">#REF!</definedName>
    <definedName name="coah1" localSheetId="35">#REF!</definedName>
    <definedName name="coah1" localSheetId="34">#REF!</definedName>
    <definedName name="coah1" localSheetId="74">#REF!</definedName>
    <definedName name="coah1" localSheetId="30">#REF!</definedName>
    <definedName name="coah1" localSheetId="46">#REF!</definedName>
    <definedName name="coah1" localSheetId="47">#REF!</definedName>
    <definedName name="coah1" localSheetId="48">#REF!</definedName>
    <definedName name="coah1">#REF!</definedName>
    <definedName name="coah2" localSheetId="44">#REF!</definedName>
    <definedName name="coah2" localSheetId="35">#REF!</definedName>
    <definedName name="coah2" localSheetId="34">#REF!</definedName>
    <definedName name="coah2" localSheetId="74">#REF!</definedName>
    <definedName name="coah2" localSheetId="30">#REF!</definedName>
    <definedName name="coah2" localSheetId="46">#REF!</definedName>
    <definedName name="coah2" localSheetId="47">#REF!</definedName>
    <definedName name="coah2" localSheetId="48">#REF!</definedName>
    <definedName name="coah2">#REF!</definedName>
    <definedName name="COFAA" localSheetId="86">[2]Hoja1!$B$322:$J$327</definedName>
    <definedName name="COFAA" localSheetId="35">[2]Hoja1!$B$322:$J$327</definedName>
    <definedName name="COFAA" localSheetId="34">[2]Hoja1!$B$322:$J$327</definedName>
    <definedName name="COFAA" localSheetId="74">[2]Hoja1!$B$322:$J$327</definedName>
    <definedName name="COFAA" localSheetId="85">[2]Hoja1!$B$322:$J$327</definedName>
    <definedName name="COFAA" localSheetId="21">[2]Hoja1!$B$322:$J$327</definedName>
    <definedName name="COFAA">[12]Hoja1!$B$322:$J$327</definedName>
    <definedName name="CONALEP" localSheetId="86">[12]Hoja1!$B$346:$J$361</definedName>
    <definedName name="CONALEP" localSheetId="35">[12]Hoja1!$B$346:$J$361</definedName>
    <definedName name="CONALEP" localSheetId="34">[12]Hoja1!$B$346:$J$361</definedName>
    <definedName name="CONALEP" localSheetId="74">[12]Hoja1!$B$346:$J$361</definedName>
    <definedName name="CONALEP" localSheetId="85">[12]Hoja1!$B$346:$J$361</definedName>
    <definedName name="CONALEP" localSheetId="21">[12]Hoja1!$B$346:$J$361</definedName>
    <definedName name="CONALEP">[13]Hoja1!$B$346:$J$361</definedName>
    <definedName name="CRIS" localSheetId="44">#REF!</definedName>
    <definedName name="CRIS" localSheetId="35">#REF!</definedName>
    <definedName name="CRIS" localSheetId="34">#REF!</definedName>
    <definedName name="CRIS" localSheetId="74">#REF!</definedName>
    <definedName name="CRIS" localSheetId="30">#REF!</definedName>
    <definedName name="CRIS" localSheetId="46">#REF!</definedName>
    <definedName name="CRIS" localSheetId="47">#REF!</definedName>
    <definedName name="CRIS" localSheetId="48">#REF!</definedName>
    <definedName name="CRIS">#REF!</definedName>
    <definedName name="cuadro" localSheetId="86">[2]Ac02acV2!$A$1:$AY$1139</definedName>
    <definedName name="cuadro" localSheetId="35">[2]Ac02acV2!$A$1:$AY$1139</definedName>
    <definedName name="cuadro" localSheetId="34">[2]Ac02acV2!$A$1:$AY$1139</definedName>
    <definedName name="cuadro" localSheetId="74">[2]Ac02acV2!$A$1:$AY$1139</definedName>
    <definedName name="cuadro" localSheetId="85">[2]Ac02acV2!$A$1:$AY$1139</definedName>
    <definedName name="cuadro" localSheetId="21">[2]Ac02acV2!$A$1:$AY$1139</definedName>
    <definedName name="cuadro">[14]Ac02acV2!$A$1:$AY$1139</definedName>
    <definedName name="d" localSheetId="44">#REF!</definedName>
    <definedName name="d" localSheetId="35">#REF!</definedName>
    <definedName name="d" localSheetId="34">#REF!</definedName>
    <definedName name="d" localSheetId="74">#REF!</definedName>
    <definedName name="d" localSheetId="30">#REF!</definedName>
    <definedName name="d" localSheetId="46">#REF!</definedName>
    <definedName name="d" localSheetId="47">#REF!</definedName>
    <definedName name="d" localSheetId="48">#REF!</definedName>
    <definedName name="d">#REF!</definedName>
    <definedName name="d_f1" localSheetId="44">#REF!</definedName>
    <definedName name="d_f1" localSheetId="35">#REF!</definedName>
    <definedName name="d_f1" localSheetId="34">#REF!</definedName>
    <definedName name="d_f1" localSheetId="74">#REF!</definedName>
    <definedName name="d_f1" localSheetId="30">#REF!</definedName>
    <definedName name="d_f1" localSheetId="46">#REF!</definedName>
    <definedName name="d_f1" localSheetId="47">#REF!</definedName>
    <definedName name="d_f1" localSheetId="48">#REF!</definedName>
    <definedName name="d_f1">#REF!</definedName>
    <definedName name="d_f2" localSheetId="44">#REF!</definedName>
    <definedName name="d_f2" localSheetId="35">#REF!</definedName>
    <definedName name="d_f2" localSheetId="34">#REF!</definedName>
    <definedName name="d_f2" localSheetId="74">#REF!</definedName>
    <definedName name="d_f2" localSheetId="30">#REF!</definedName>
    <definedName name="d_f2" localSheetId="46">#REF!</definedName>
    <definedName name="d_f2" localSheetId="47">#REF!</definedName>
    <definedName name="d_f2" localSheetId="48">#REF!</definedName>
    <definedName name="d_f2">#REF!</definedName>
    <definedName name="dd" localSheetId="86">'[9]32CCG94'!#REF!</definedName>
    <definedName name="dd" localSheetId="44">'[9]32CCG94'!#REF!</definedName>
    <definedName name="dd" localSheetId="35">'[9]32CCG94'!#REF!</definedName>
    <definedName name="dd" localSheetId="74">'[9]32CCG94'!#REF!</definedName>
    <definedName name="dd" localSheetId="30">'[9]32CCG94'!#REF!</definedName>
    <definedName name="dd" localSheetId="46">'[9]32CCG94'!#REF!</definedName>
    <definedName name="dd" localSheetId="47">'[9]32CCG94'!#REF!</definedName>
    <definedName name="dd" localSheetId="48">'[9]32CCG94'!#REF!</definedName>
    <definedName name="dd">'[9]32CCG94'!#REF!</definedName>
    <definedName name="DEL" localSheetId="86">'[4]32CCG94'!#REF!</definedName>
    <definedName name="DEL" localSheetId="44">'[4]32CCG94'!#REF!</definedName>
    <definedName name="DEL" localSheetId="35">'[4]32CCG94'!#REF!</definedName>
    <definedName name="DEL" localSheetId="74">'[4]32CCG94'!#REF!</definedName>
    <definedName name="DEL" localSheetId="30">'[4]32CCG94'!#REF!</definedName>
    <definedName name="DEL" localSheetId="46">'[4]32CCG94'!#REF!</definedName>
    <definedName name="DEL" localSheetId="47">'[4]32CCG94'!#REF!</definedName>
    <definedName name="DEL" localSheetId="48">'[4]32CCG94'!#REF!</definedName>
    <definedName name="DEL">'[4]32CCG94'!#REF!</definedName>
    <definedName name="DEPARTAMENTO" localSheetId="44">#REF!</definedName>
    <definedName name="DEPARTAMENTO" localSheetId="46">#REF!</definedName>
    <definedName name="DEPARTAMENTO" localSheetId="47">#REF!</definedName>
    <definedName name="DEPARTAMENTO" localSheetId="48">#REF!</definedName>
    <definedName name="DEPARTAMENTO">#REF!</definedName>
    <definedName name="despadmvo" localSheetId="44">#REF!</definedName>
    <definedName name="despadmvo" localSheetId="35">#REF!</definedName>
    <definedName name="despadmvo" localSheetId="34">#REF!</definedName>
    <definedName name="despadmvo" localSheetId="74">#REF!</definedName>
    <definedName name="despadmvo" localSheetId="30">#REF!</definedName>
    <definedName name="despadmvo" localSheetId="46">#REF!</definedName>
    <definedName name="despadmvo" localSheetId="47">#REF!</definedName>
    <definedName name="despadmvo" localSheetId="48">#REF!</definedName>
    <definedName name="despadmvo">#REF!</definedName>
    <definedName name="despdoc" localSheetId="44">#REF!</definedName>
    <definedName name="despdoc" localSheetId="35">#REF!</definedName>
    <definedName name="despdoc" localSheetId="34">#REF!</definedName>
    <definedName name="despdoc" localSheetId="74">#REF!</definedName>
    <definedName name="despdoc" localSheetId="30">#REF!</definedName>
    <definedName name="despdoc" localSheetId="46">#REF!</definedName>
    <definedName name="despdoc" localSheetId="47">#REF!</definedName>
    <definedName name="despdoc" localSheetId="48">#REF!</definedName>
    <definedName name="despdoc">#REF!</definedName>
    <definedName name="didactico" localSheetId="44">#REF!</definedName>
    <definedName name="didactico" localSheetId="35">#REF!</definedName>
    <definedName name="didactico" localSheetId="34">#REF!</definedName>
    <definedName name="didactico" localSheetId="74">#REF!</definedName>
    <definedName name="didactico" localSheetId="30">#REF!</definedName>
    <definedName name="didactico" localSheetId="46">#REF!</definedName>
    <definedName name="didactico" localSheetId="47">#REF!</definedName>
    <definedName name="didactico" localSheetId="48">#REF!</definedName>
    <definedName name="didactico">#REF!</definedName>
    <definedName name="docentes" localSheetId="44">#REF!</definedName>
    <definedName name="docentes" localSheetId="35">#REF!</definedName>
    <definedName name="docentes" localSheetId="34">#REF!</definedName>
    <definedName name="docentes" localSheetId="74">#REF!</definedName>
    <definedName name="docentes" localSheetId="30">#REF!</definedName>
    <definedName name="docentes" localSheetId="46">#REF!</definedName>
    <definedName name="docentes" localSheetId="47">#REF!</definedName>
    <definedName name="docentes" localSheetId="48">#REF!</definedName>
    <definedName name="docentes">#REF!</definedName>
    <definedName name="dse" localSheetId="86">'[5]32CCG94'!#REF!</definedName>
    <definedName name="dse" localSheetId="44">'[5]32CCG94'!#REF!</definedName>
    <definedName name="dse" localSheetId="35">'[5]32CCG94'!#REF!</definedName>
    <definedName name="dse" localSheetId="74">'[5]32CCG94'!#REF!</definedName>
    <definedName name="dse" localSheetId="30">'[5]32CCG94'!#REF!</definedName>
    <definedName name="dse" localSheetId="46">'[5]32CCG94'!#REF!</definedName>
    <definedName name="dse" localSheetId="47">'[5]32CCG94'!#REF!</definedName>
    <definedName name="dse" localSheetId="48">'[5]32CCG94'!#REF!</definedName>
    <definedName name="dse">'[5]32CCG94'!#REF!</definedName>
    <definedName name="e" localSheetId="44">#REF!</definedName>
    <definedName name="e" localSheetId="35">#REF!</definedName>
    <definedName name="e" localSheetId="34">#REF!</definedName>
    <definedName name="e" localSheetId="74">#REF!</definedName>
    <definedName name="e" localSheetId="30">#REF!</definedName>
    <definedName name="e" localSheetId="46">#REF!</definedName>
    <definedName name="e" localSheetId="47">#REF!</definedName>
    <definedName name="e" localSheetId="48">#REF!</definedName>
    <definedName name="e">#REF!</definedName>
    <definedName name="Economico">[15]rangos!$B$2:$B$34</definedName>
    <definedName name="eeeee" localSheetId="44">#REF!</definedName>
    <definedName name="eeeee" localSheetId="46">#REF!</definedName>
    <definedName name="eeeee" localSheetId="47">#REF!</definedName>
    <definedName name="eeeee" localSheetId="48">#REF!</definedName>
    <definedName name="eeeee">#REF!</definedName>
    <definedName name="estatuso" localSheetId="44">'[6]DOCENTES '!#REF!</definedName>
    <definedName name="estatuso" localSheetId="74">'[6]DOCENTES '!#REF!</definedName>
    <definedName name="estatuso" localSheetId="30">'[6]DOCENTES '!#REF!</definedName>
    <definedName name="estatuso" localSheetId="46">'[6]DOCENTES '!#REF!</definedName>
    <definedName name="estatuso" localSheetId="47">'[6]DOCENTES '!#REF!</definedName>
    <definedName name="estatuso" localSheetId="48">'[6]DOCENTES '!#REF!</definedName>
    <definedName name="estatuso">'[6]DOCENTES '!#REF!</definedName>
    <definedName name="ET" localSheetId="44">#REF!</definedName>
    <definedName name="ET" localSheetId="35">#REF!</definedName>
    <definedName name="ET" localSheetId="34">#REF!</definedName>
    <definedName name="ET" localSheetId="74">#REF!</definedName>
    <definedName name="ET" localSheetId="30">#REF!</definedName>
    <definedName name="ET" localSheetId="46">#REF!</definedName>
    <definedName name="ET" localSheetId="47">#REF!</definedName>
    <definedName name="ET" localSheetId="48">#REF!</definedName>
    <definedName name="ET">#REF!</definedName>
    <definedName name="ETZII" localSheetId="44">#REF!</definedName>
    <definedName name="ETZII" localSheetId="35">#REF!</definedName>
    <definedName name="ETZII" localSheetId="34">#REF!</definedName>
    <definedName name="ETZII" localSheetId="74">#REF!</definedName>
    <definedName name="ETZII" localSheetId="30">#REF!</definedName>
    <definedName name="ETZII" localSheetId="46">#REF!</definedName>
    <definedName name="ETZII" localSheetId="47">#REF!</definedName>
    <definedName name="ETZII" localSheetId="48">#REF!</definedName>
    <definedName name="ETZII">#REF!</definedName>
    <definedName name="ETZIII" localSheetId="44">#REF!</definedName>
    <definedName name="ETZIII" localSheetId="35">#REF!</definedName>
    <definedName name="ETZIII" localSheetId="34">#REF!</definedName>
    <definedName name="ETZIII" localSheetId="74">#REF!</definedName>
    <definedName name="ETZIII" localSheetId="30">#REF!</definedName>
    <definedName name="ETZIII" localSheetId="46">#REF!</definedName>
    <definedName name="ETZIII" localSheetId="47">#REF!</definedName>
    <definedName name="ETZIII" localSheetId="48">#REF!</definedName>
    <definedName name="ETZIII">#REF!</definedName>
    <definedName name="FRT" localSheetId="86">'[8]32CCG94'!#REF!</definedName>
    <definedName name="FRT" localSheetId="44">'[8]32CCG94'!#REF!</definedName>
    <definedName name="FRT" localSheetId="35">'[8]32CCG94'!#REF!</definedName>
    <definedName name="FRT" localSheetId="74">'[8]32CCG94'!#REF!</definedName>
    <definedName name="FRT" localSheetId="30">'[8]32CCG94'!#REF!</definedName>
    <definedName name="FRT" localSheetId="46">'[8]32CCG94'!#REF!</definedName>
    <definedName name="FRT" localSheetId="47">'[8]32CCG94'!#REF!</definedName>
    <definedName name="FRT" localSheetId="48">'[8]32CCG94'!#REF!</definedName>
    <definedName name="FRT">'[8]32CCG94'!#REF!</definedName>
    <definedName name="g" localSheetId="44">#REF!</definedName>
    <definedName name="g" localSheetId="35">#REF!</definedName>
    <definedName name="g" localSheetId="34">#REF!</definedName>
    <definedName name="g" localSheetId="74">#REF!</definedName>
    <definedName name="g" localSheetId="30">#REF!</definedName>
    <definedName name="g" localSheetId="46">#REF!</definedName>
    <definedName name="g" localSheetId="47">#REF!</definedName>
    <definedName name="g" localSheetId="48">#REF!</definedName>
    <definedName name="g">#REF!</definedName>
    <definedName name="GG" localSheetId="44" hidden="1">#REF!</definedName>
    <definedName name="GG" localSheetId="35" hidden="1">#REF!</definedName>
    <definedName name="GG" localSheetId="34" hidden="1">#REF!</definedName>
    <definedName name="GG" localSheetId="74" hidden="1">#REF!</definedName>
    <definedName name="GG" localSheetId="30" hidden="1">#REF!</definedName>
    <definedName name="GG" localSheetId="46" hidden="1">#REF!</definedName>
    <definedName name="GG" localSheetId="47" hidden="1">#REF!</definedName>
    <definedName name="GG" localSheetId="48" hidden="1">#REF!</definedName>
    <definedName name="GG" hidden="1">#REF!</definedName>
    <definedName name="GMM_MON1" localSheetId="44">#REF!</definedName>
    <definedName name="GMM_MON1" localSheetId="35">#REF!</definedName>
    <definedName name="GMM_MON1" localSheetId="34">#REF!</definedName>
    <definedName name="GMM_MON1" localSheetId="74">#REF!</definedName>
    <definedName name="GMM_MON1" localSheetId="30">#REF!</definedName>
    <definedName name="GMM_MON1" localSheetId="46">#REF!</definedName>
    <definedName name="GMM_MON1" localSheetId="47">#REF!</definedName>
    <definedName name="GMM_MON1" localSheetId="48">#REF!</definedName>
    <definedName name="GMM_MON1">#REF!</definedName>
    <definedName name="GMM_MON2" localSheetId="44">#REF!</definedName>
    <definedName name="GMM_MON2" localSheetId="35">#REF!</definedName>
    <definedName name="GMM_MON2" localSheetId="34">#REF!</definedName>
    <definedName name="GMM_MON2" localSheetId="74">#REF!</definedName>
    <definedName name="GMM_MON2" localSheetId="30">#REF!</definedName>
    <definedName name="GMM_MON2" localSheetId="46">#REF!</definedName>
    <definedName name="GMM_MON2" localSheetId="47">#REF!</definedName>
    <definedName name="GMM_MON2" localSheetId="48">#REF!</definedName>
    <definedName name="GMM_MON2">#REF!</definedName>
    <definedName name="GMM_MONCH" localSheetId="44">#REF!</definedName>
    <definedName name="GMM_MONCH" localSheetId="35">#REF!</definedName>
    <definedName name="GMM_MONCH" localSheetId="34">#REF!</definedName>
    <definedName name="GMM_MONCH" localSheetId="74">#REF!</definedName>
    <definedName name="GMM_MONCH" localSheetId="30">#REF!</definedName>
    <definedName name="GMM_MONCH" localSheetId="46">#REF!</definedName>
    <definedName name="GMM_MONCH" localSheetId="47">#REF!</definedName>
    <definedName name="GMM_MONCH" localSheetId="48">#REF!</definedName>
    <definedName name="GMM_MONCH">#REF!</definedName>
    <definedName name="GMM_MONDH" localSheetId="44">#REF!</definedName>
    <definedName name="GMM_MONDH" localSheetId="35">#REF!</definedName>
    <definedName name="GMM_MONDH" localSheetId="34">#REF!</definedName>
    <definedName name="GMM_MONDH" localSheetId="74">#REF!</definedName>
    <definedName name="GMM_MONDH" localSheetId="30">#REF!</definedName>
    <definedName name="GMM_MONDH" localSheetId="46">#REF!</definedName>
    <definedName name="GMM_MONDH" localSheetId="47">#REF!</definedName>
    <definedName name="GMM_MONDH" localSheetId="48">#REF!</definedName>
    <definedName name="GMM_MONDH">#REF!</definedName>
    <definedName name="GMM_MONT" localSheetId="44">#REF!</definedName>
    <definedName name="GMM_MONT" localSheetId="35">#REF!</definedName>
    <definedName name="GMM_MONT" localSheetId="34">#REF!</definedName>
    <definedName name="GMM_MONT" localSheetId="74">#REF!</definedName>
    <definedName name="GMM_MONT" localSheetId="30">#REF!</definedName>
    <definedName name="GMM_MONT" localSheetId="46">#REF!</definedName>
    <definedName name="GMM_MONT" localSheetId="47">#REF!</definedName>
    <definedName name="GMM_MONT" localSheetId="48">#REF!</definedName>
    <definedName name="GMM_MONT">#REF!</definedName>
    <definedName name="GMM_MONTH" localSheetId="44">#REF!</definedName>
    <definedName name="GMM_MONTH" localSheetId="35">#REF!</definedName>
    <definedName name="GMM_MONTH" localSheetId="34">#REF!</definedName>
    <definedName name="GMM_MONTH" localSheetId="74">#REF!</definedName>
    <definedName name="GMM_MONTH" localSheetId="30">#REF!</definedName>
    <definedName name="GMM_MONTH" localSheetId="46">#REF!</definedName>
    <definedName name="GMM_MONTH" localSheetId="47">#REF!</definedName>
    <definedName name="GMM_MONTH" localSheetId="48">#REF!</definedName>
    <definedName name="GMM_MONTH">#REF!</definedName>
    <definedName name="GMM_MONUH" localSheetId="44">#REF!</definedName>
    <definedName name="GMM_MONUH" localSheetId="35">#REF!</definedName>
    <definedName name="GMM_MONUH" localSheetId="34">#REF!</definedName>
    <definedName name="GMM_MONUH" localSheetId="74">#REF!</definedName>
    <definedName name="GMM_MONUH" localSheetId="30">#REF!</definedName>
    <definedName name="GMM_MONUH" localSheetId="46">#REF!</definedName>
    <definedName name="GMM_MONUH" localSheetId="47">#REF!</definedName>
    <definedName name="GMM_MONUH" localSheetId="48">#REF!</definedName>
    <definedName name="GMM_MONUH">#REF!</definedName>
    <definedName name="GMM_PART" localSheetId="44">#REF!</definedName>
    <definedName name="GMM_PART" localSheetId="35">#REF!</definedName>
    <definedName name="GMM_PART" localSheetId="34">#REF!</definedName>
    <definedName name="GMM_PART" localSheetId="74">#REF!</definedName>
    <definedName name="GMM_PART" localSheetId="30">#REF!</definedName>
    <definedName name="GMM_PART" localSheetId="46">#REF!</definedName>
    <definedName name="GMM_PART" localSheetId="47">#REF!</definedName>
    <definedName name="GMM_PART" localSheetId="48">#REF!</definedName>
    <definedName name="GMM_PART">#REF!</definedName>
    <definedName name="GMM_PLA1" localSheetId="44">#REF!</definedName>
    <definedName name="GMM_PLA1" localSheetId="35">#REF!</definedName>
    <definedName name="GMM_PLA1" localSheetId="34">#REF!</definedName>
    <definedName name="GMM_PLA1" localSheetId="74">#REF!</definedName>
    <definedName name="GMM_PLA1" localSheetId="30">#REF!</definedName>
    <definedName name="GMM_PLA1" localSheetId="46">#REF!</definedName>
    <definedName name="GMM_PLA1" localSheetId="47">#REF!</definedName>
    <definedName name="GMM_PLA1" localSheetId="48">#REF!</definedName>
    <definedName name="GMM_PLA1">#REF!</definedName>
    <definedName name="GMM_PLA2" localSheetId="44">#REF!</definedName>
    <definedName name="GMM_PLA2" localSheetId="35">#REF!</definedName>
    <definedName name="GMM_PLA2" localSheetId="34">#REF!</definedName>
    <definedName name="GMM_PLA2" localSheetId="74">#REF!</definedName>
    <definedName name="GMM_PLA2" localSheetId="30">#REF!</definedName>
    <definedName name="GMM_PLA2" localSheetId="46">#REF!</definedName>
    <definedName name="GMM_PLA2" localSheetId="47">#REF!</definedName>
    <definedName name="GMM_PLA2" localSheetId="48">#REF!</definedName>
    <definedName name="GMM_PLA2">#REF!</definedName>
    <definedName name="GMM_PLACH" localSheetId="44">#REF!</definedName>
    <definedName name="GMM_PLACH" localSheetId="35">#REF!</definedName>
    <definedName name="GMM_PLACH" localSheetId="34">#REF!</definedName>
    <definedName name="GMM_PLACH" localSheetId="74">#REF!</definedName>
    <definedName name="GMM_PLACH" localSheetId="30">#REF!</definedName>
    <definedName name="GMM_PLACH" localSheetId="46">#REF!</definedName>
    <definedName name="GMM_PLACH" localSheetId="47">#REF!</definedName>
    <definedName name="GMM_PLACH" localSheetId="48">#REF!</definedName>
    <definedName name="GMM_PLACH">#REF!</definedName>
    <definedName name="GMM_PLADH" localSheetId="44">#REF!</definedName>
    <definedName name="GMM_PLADH" localSheetId="35">#REF!</definedName>
    <definedName name="GMM_PLADH" localSheetId="34">#REF!</definedName>
    <definedName name="GMM_PLADH" localSheetId="74">#REF!</definedName>
    <definedName name="GMM_PLADH" localSheetId="30">#REF!</definedName>
    <definedName name="GMM_PLADH" localSheetId="46">#REF!</definedName>
    <definedName name="GMM_PLADH" localSheetId="47">#REF!</definedName>
    <definedName name="GMM_PLADH" localSheetId="48">#REF!</definedName>
    <definedName name="GMM_PLADH">#REF!</definedName>
    <definedName name="GMM_PLATH" localSheetId="44">#REF!</definedName>
    <definedName name="GMM_PLATH" localSheetId="35">#REF!</definedName>
    <definedName name="GMM_PLATH" localSheetId="34">#REF!</definedName>
    <definedName name="GMM_PLATH" localSheetId="74">#REF!</definedName>
    <definedName name="GMM_PLATH" localSheetId="30">#REF!</definedName>
    <definedName name="GMM_PLATH" localSheetId="46">#REF!</definedName>
    <definedName name="GMM_PLATH" localSheetId="47">#REF!</definedName>
    <definedName name="GMM_PLATH" localSheetId="48">#REF!</definedName>
    <definedName name="GMM_PLATH">#REF!</definedName>
    <definedName name="GMM_PLAUH" localSheetId="44">#REF!</definedName>
    <definedName name="GMM_PLAUH" localSheetId="35">#REF!</definedName>
    <definedName name="GMM_PLAUH" localSheetId="34">#REF!</definedName>
    <definedName name="GMM_PLAUH" localSheetId="74">#REF!</definedName>
    <definedName name="GMM_PLAUH" localSheetId="30">#REF!</definedName>
    <definedName name="GMM_PLAUH" localSheetId="46">#REF!</definedName>
    <definedName name="GMM_PLAUH" localSheetId="47">#REF!</definedName>
    <definedName name="GMM_PLAUH" localSheetId="48">#REF!</definedName>
    <definedName name="GMM_PLAUH">#REF!</definedName>
    <definedName name="GMM_TIT" localSheetId="44">#REF!</definedName>
    <definedName name="GMM_TIT" localSheetId="35">#REF!</definedName>
    <definedName name="GMM_TIT" localSheetId="34">#REF!</definedName>
    <definedName name="GMM_TIT" localSheetId="74">#REF!</definedName>
    <definedName name="GMM_TIT" localSheetId="30">#REF!</definedName>
    <definedName name="GMM_TIT" localSheetId="46">#REF!</definedName>
    <definedName name="GMM_TIT" localSheetId="47">#REF!</definedName>
    <definedName name="GMM_TIT" localSheetId="48">#REF!</definedName>
    <definedName name="GMM_TIT">#REF!</definedName>
    <definedName name="Honorarios" localSheetId="44">#REF!</definedName>
    <definedName name="Honorarios" localSheetId="35">#REF!</definedName>
    <definedName name="Honorarios" localSheetId="34">#REF!</definedName>
    <definedName name="Honorarios" localSheetId="74">#REF!</definedName>
    <definedName name="Honorarios" localSheetId="30">#REF!</definedName>
    <definedName name="Honorarios" localSheetId="46">#REF!</definedName>
    <definedName name="Honorarios" localSheetId="47">#REF!</definedName>
    <definedName name="Honorarios" localSheetId="48">#REF!</definedName>
    <definedName name="Honorarios">#REF!</definedName>
    <definedName name="Horarios">[15]rangos!$Y$2:$Y$12</definedName>
    <definedName name="i" localSheetId="86">'[2]PLANTILLA 99'!$F$2:$J$481</definedName>
    <definedName name="i" localSheetId="35">'[2]PLANTILLA 99'!$F$2:$J$481</definedName>
    <definedName name="i" localSheetId="34">'[2]PLANTILLA 99'!$F$2:$J$481</definedName>
    <definedName name="i" localSheetId="74">'[2]PLANTILLA 99'!$F$2:$J$481</definedName>
    <definedName name="i" localSheetId="85">'[2]PLANTILLA 99'!$F$2:$J$481</definedName>
    <definedName name="i" localSheetId="21">'[2]PLANTILLA 99'!$F$2:$J$481</definedName>
    <definedName name="i">'[16]PLANTILLA 99'!$F$2:$J$481</definedName>
    <definedName name="IIIIIIII" localSheetId="86">'[5]32CCG94'!#REF!</definedName>
    <definedName name="IIIIIIII" localSheetId="44">'[5]32CCG94'!#REF!</definedName>
    <definedName name="IIIIIIII" localSheetId="35">'[5]32CCG94'!#REF!</definedName>
    <definedName name="IIIIIIII" localSheetId="74">'[5]32CCG94'!#REF!</definedName>
    <definedName name="IIIIIIII" localSheetId="30">'[5]32CCG94'!#REF!</definedName>
    <definedName name="IIIIIIII" localSheetId="46">'[5]32CCG94'!#REF!</definedName>
    <definedName name="IIIIIIII" localSheetId="47">'[5]32CCG94'!#REF!</definedName>
    <definedName name="IIIIIIII" localSheetId="48">'[5]32CCG94'!#REF!</definedName>
    <definedName name="IIIIIIII">'[5]32CCG94'!#REF!</definedName>
    <definedName name="INC" localSheetId="44">#REF!</definedName>
    <definedName name="INC" localSheetId="35">#REF!</definedName>
    <definedName name="INC" localSheetId="34">#REF!</definedName>
    <definedName name="INC" localSheetId="74">#REF!</definedName>
    <definedName name="INC" localSheetId="30">#REF!</definedName>
    <definedName name="INC" localSheetId="46">#REF!</definedName>
    <definedName name="INC" localSheetId="47">#REF!</definedName>
    <definedName name="INC" localSheetId="48">#REF!</definedName>
    <definedName name="INC">#REF!</definedName>
    <definedName name="INCREMENTO" localSheetId="44">#REF!</definedName>
    <definedName name="INCREMENTO" localSheetId="35">#REF!</definedName>
    <definedName name="INCREMENTO" localSheetId="34">#REF!</definedName>
    <definedName name="INCREMENTO" localSheetId="74">#REF!</definedName>
    <definedName name="INCREMENTO" localSheetId="30">#REF!</definedName>
    <definedName name="INCREMENTO" localSheetId="46">#REF!</definedName>
    <definedName name="INCREMENTO" localSheetId="47">#REF!</definedName>
    <definedName name="INCREMENTO" localSheetId="48">#REF!</definedName>
    <definedName name="INCREMENTO">#REF!</definedName>
    <definedName name="INDA" localSheetId="86">[2]Hoja1!$B$396:$J$402</definedName>
    <definedName name="INDA" localSheetId="35">[2]Hoja1!$B$396:$J$402</definedName>
    <definedName name="INDA" localSheetId="34">[2]Hoja1!$B$396:$J$402</definedName>
    <definedName name="INDA" localSheetId="74">[2]Hoja1!$B$396:$J$402</definedName>
    <definedName name="INDA" localSheetId="85">[2]Hoja1!$B$396:$J$402</definedName>
    <definedName name="INDA" localSheetId="21">[2]Hoja1!$B$396:$J$402</definedName>
    <definedName name="INDA">[12]Hoja1!$B$396:$J$402</definedName>
    <definedName name="IOU" localSheetId="86">#REF!</definedName>
    <definedName name="IOU" localSheetId="44">#REF!</definedName>
    <definedName name="IOU" localSheetId="35">#REF!</definedName>
    <definedName name="IOU" localSheetId="34">#REF!</definedName>
    <definedName name="IOU" localSheetId="74">#REF!</definedName>
    <definedName name="IOU" localSheetId="30">#REF!</definedName>
    <definedName name="IOU" localSheetId="46">#REF!</definedName>
    <definedName name="IOU" localSheetId="47">#REF!</definedName>
    <definedName name="IOU" localSheetId="48">#REF!</definedName>
    <definedName name="IOU">#REF!</definedName>
    <definedName name="IPN" localSheetId="86">[2]Hoja1!$B$11:$M$309</definedName>
    <definedName name="IPN" localSheetId="35">[2]Hoja1!$B$11:$M$309</definedName>
    <definedName name="IPN" localSheetId="34">[2]Hoja1!$B$11:$M$309</definedName>
    <definedName name="IPN" localSheetId="74">[2]Hoja1!$B$11:$M$309</definedName>
    <definedName name="IPN" localSheetId="85">[2]Hoja1!$B$11:$M$309</definedName>
    <definedName name="IPN" localSheetId="21">[2]Hoja1!$B$11:$M$309</definedName>
    <definedName name="IPN">[12]Hoja1!$B$11:$M$309</definedName>
    <definedName name="IPN_DIRECT">'[2]SUELDOS DOC'!$C$394:$F$424</definedName>
    <definedName name="JERARQUIA_PERSONAL" localSheetId="86">[17]CATALOGOS!$G$3:$G$10</definedName>
    <definedName name="JERARQUIA_PERSONAL" localSheetId="35">[17]CATALOGOS!$G$3:$G$10</definedName>
    <definedName name="JERARQUIA_PERSONAL" localSheetId="34">[17]CATALOGOS!$G$3:$G$10</definedName>
    <definedName name="JERARQUIA_PERSONAL" localSheetId="74">[17]CATALOGOS!$G$3:$G$10</definedName>
    <definedName name="JERARQUIA_PERSONAL" localSheetId="85">[17]CATALOGOS!$G$3:$G$10</definedName>
    <definedName name="JERARQUIA_PERSONAL" localSheetId="21">[17]CATALOGOS!$G$3:$G$10</definedName>
    <definedName name="JERARQUIA_PERSONAL">[18]CATALOGOS!$G$3:$G$10</definedName>
    <definedName name="jjj" localSheetId="86">'[9]32CCG94'!#REF!</definedName>
    <definedName name="jjj" localSheetId="44">'[9]32CCG94'!#REF!</definedName>
    <definedName name="jjj" localSheetId="35">'[9]32CCG94'!#REF!</definedName>
    <definedName name="jjj" localSheetId="74">'[9]32CCG94'!#REF!</definedName>
    <definedName name="jjj" localSheetId="30">'[9]32CCG94'!#REF!</definedName>
    <definedName name="jjj" localSheetId="46">'[9]32CCG94'!#REF!</definedName>
    <definedName name="jjj" localSheetId="47">'[9]32CCG94'!#REF!</definedName>
    <definedName name="jjj" localSheetId="48">'[9]32CCG94'!#REF!</definedName>
    <definedName name="jjj">'[9]32CCG94'!#REF!</definedName>
    <definedName name="JJJJY" localSheetId="86">'[5]32CCG94'!#REF!</definedName>
    <definedName name="JJJJY" localSheetId="44">'[5]32CCG94'!#REF!</definedName>
    <definedName name="JJJJY" localSheetId="35">'[5]32CCG94'!#REF!</definedName>
    <definedName name="JJJJY" localSheetId="74">'[5]32CCG94'!#REF!</definedName>
    <definedName name="JJJJY" localSheetId="30">'[5]32CCG94'!#REF!</definedName>
    <definedName name="JJJJY" localSheetId="46">'[5]32CCG94'!#REF!</definedName>
    <definedName name="JJJJY" localSheetId="47">'[5]32CCG94'!#REF!</definedName>
    <definedName name="JJJJY" localSheetId="48">'[5]32CCG94'!#REF!</definedName>
    <definedName name="JJJJY">'[5]32CCG94'!#REF!</definedName>
    <definedName name="JORGE" localSheetId="86">'[5]32CCG94'!#REF!</definedName>
    <definedName name="JORGE" localSheetId="44">'[5]32CCG94'!#REF!</definedName>
    <definedName name="JORGE" localSheetId="35">'[5]32CCG94'!#REF!</definedName>
    <definedName name="JORGE" localSheetId="74">'[5]32CCG94'!#REF!</definedName>
    <definedName name="JORGE" localSheetId="30">'[5]32CCG94'!#REF!</definedName>
    <definedName name="JORGE" localSheetId="46">'[5]32CCG94'!#REF!</definedName>
    <definedName name="JORGE" localSheetId="47">'[5]32CCG94'!#REF!</definedName>
    <definedName name="JORGE" localSheetId="48">'[5]32CCG94'!#REF!</definedName>
    <definedName name="JORGE">'[5]32CCG94'!#REF!</definedName>
    <definedName name="july" localSheetId="44">#REF!</definedName>
    <definedName name="july" localSheetId="35">#REF!</definedName>
    <definedName name="july" localSheetId="34">#REF!</definedName>
    <definedName name="july" localSheetId="74">#REF!</definedName>
    <definedName name="july" localSheetId="30">#REF!</definedName>
    <definedName name="july" localSheetId="46">#REF!</definedName>
    <definedName name="july" localSheetId="47">#REF!</definedName>
    <definedName name="july" localSheetId="48">#REF!</definedName>
    <definedName name="july">#REF!</definedName>
    <definedName name="JVS" localSheetId="44" hidden="1">#REF!</definedName>
    <definedName name="JVS" localSheetId="35" hidden="1">#REF!</definedName>
    <definedName name="JVS" localSheetId="34" hidden="1">#REF!</definedName>
    <definedName name="JVS" localSheetId="74" hidden="1">#REF!</definedName>
    <definedName name="JVS" localSheetId="30" hidden="1">#REF!</definedName>
    <definedName name="JVS" localSheetId="46" hidden="1">#REF!</definedName>
    <definedName name="JVS" localSheetId="47" hidden="1">#REF!</definedName>
    <definedName name="JVS" localSheetId="48" hidden="1">#REF!</definedName>
    <definedName name="JVS" hidden="1">#REF!</definedName>
    <definedName name="Letra" localSheetId="86">#REF!</definedName>
    <definedName name="Letra" localSheetId="44">#REF!</definedName>
    <definedName name="Letra" localSheetId="35">#REF!</definedName>
    <definedName name="Letra" localSheetId="34">#REF!</definedName>
    <definedName name="Letra" localSheetId="74">#REF!</definedName>
    <definedName name="Letra" localSheetId="30">#REF!</definedName>
    <definedName name="Letra" localSheetId="46">#REF!</definedName>
    <definedName name="Letra" localSheetId="47">#REF!</definedName>
    <definedName name="Letra" localSheetId="48">#REF!</definedName>
    <definedName name="Letra">#REF!</definedName>
    <definedName name="LL" localSheetId="86">'[5]32CCG94'!#REF!</definedName>
    <definedName name="LL" localSheetId="44">'[5]32CCG94'!#REF!</definedName>
    <definedName name="LL" localSheetId="35">'[5]32CCG94'!#REF!</definedName>
    <definedName name="LL" localSheetId="74">'[5]32CCG94'!#REF!</definedName>
    <definedName name="LL" localSheetId="30">'[5]32CCG94'!#REF!</definedName>
    <definedName name="LL" localSheetId="46">'[5]32CCG94'!#REF!</definedName>
    <definedName name="LL" localSheetId="47">'[5]32CCG94'!#REF!</definedName>
    <definedName name="LL" localSheetId="48">'[5]32CCG94'!#REF!</definedName>
    <definedName name="LL">'[5]32CCG94'!#REF!</definedName>
    <definedName name="LM" localSheetId="86">'[4]32CCG94'!#REF!</definedName>
    <definedName name="LM" localSheetId="44">'[4]32CCG94'!#REF!</definedName>
    <definedName name="LM" localSheetId="35">'[4]32CCG94'!#REF!</definedName>
    <definedName name="LM" localSheetId="74">'[4]32CCG94'!#REF!</definedName>
    <definedName name="LM" localSheetId="30">'[4]32CCG94'!#REF!</definedName>
    <definedName name="LM" localSheetId="46">'[4]32CCG94'!#REF!</definedName>
    <definedName name="LM" localSheetId="47">'[4]32CCG94'!#REF!</definedName>
    <definedName name="LM" localSheetId="48">'[4]32CCG94'!#REF!</definedName>
    <definedName name="LM">'[4]32CCG94'!#REF!</definedName>
    <definedName name="LML" localSheetId="86">'[9]32CCG94'!#REF!</definedName>
    <definedName name="LML" localSheetId="44">'[9]32CCG94'!#REF!</definedName>
    <definedName name="LML" localSheetId="35">'[9]32CCG94'!#REF!</definedName>
    <definedName name="LML" localSheetId="74">'[9]32CCG94'!#REF!</definedName>
    <definedName name="LML" localSheetId="30">'[9]32CCG94'!#REF!</definedName>
    <definedName name="LML" localSheetId="46">'[9]32CCG94'!#REF!</definedName>
    <definedName name="LML" localSheetId="47">'[9]32CCG94'!#REF!</definedName>
    <definedName name="LML" localSheetId="48">'[9]32CCG94'!#REF!</definedName>
    <definedName name="LML">'[9]32CCG94'!#REF!</definedName>
    <definedName name="LOMO" localSheetId="86">'[8]32CCG94'!#REF!</definedName>
    <definedName name="LOMO" localSheetId="44">'[8]32CCG94'!#REF!</definedName>
    <definedName name="LOMO" localSheetId="35">'[8]32CCG94'!#REF!</definedName>
    <definedName name="LOMO" localSheetId="74">'[8]32CCG94'!#REF!</definedName>
    <definedName name="LOMO" localSheetId="30">'[8]32CCG94'!#REF!</definedName>
    <definedName name="LOMO" localSheetId="46">'[8]32CCG94'!#REF!</definedName>
    <definedName name="LOMO" localSheetId="47">'[8]32CCG94'!#REF!</definedName>
    <definedName name="LOMO" localSheetId="48">'[8]32CCG94'!#REF!</definedName>
    <definedName name="LOMO">'[8]32CCG94'!#REF!</definedName>
    <definedName name="LOPES" localSheetId="86">#REF!</definedName>
    <definedName name="LOPES" localSheetId="44">#REF!</definedName>
    <definedName name="LOPES" localSheetId="35">#REF!</definedName>
    <definedName name="LOPES" localSheetId="34">#REF!</definedName>
    <definedName name="LOPES" localSheetId="74">#REF!</definedName>
    <definedName name="LOPES" localSheetId="30">#REF!</definedName>
    <definedName name="LOPES" localSheetId="46">#REF!</definedName>
    <definedName name="LOPES" localSheetId="47">#REF!</definedName>
    <definedName name="LOPES" localSheetId="48">#REF!</definedName>
    <definedName name="LOPES">#REF!</definedName>
    <definedName name="matdidactico" localSheetId="44">#REF!</definedName>
    <definedName name="matdidactico" localSheetId="35">#REF!</definedName>
    <definedName name="matdidactico" localSheetId="34">#REF!</definedName>
    <definedName name="matdidactico" localSheetId="74">#REF!</definedName>
    <definedName name="matdidactico" localSheetId="30">#REF!</definedName>
    <definedName name="matdidactico" localSheetId="46">#REF!</definedName>
    <definedName name="matdidactico" localSheetId="47">#REF!</definedName>
    <definedName name="matdidactico" localSheetId="48">#REF!</definedName>
    <definedName name="matdidactico">#REF!</definedName>
    <definedName name="MENU" localSheetId="86">#REF!</definedName>
    <definedName name="MENU" localSheetId="44">#REF!</definedName>
    <definedName name="MENU" localSheetId="35">#REF!</definedName>
    <definedName name="MENU" localSheetId="34">#REF!</definedName>
    <definedName name="MENU" localSheetId="74">#REF!</definedName>
    <definedName name="MENU" localSheetId="30">#REF!</definedName>
    <definedName name="MENU" localSheetId="46">#REF!</definedName>
    <definedName name="MENU" localSheetId="47">#REF!</definedName>
    <definedName name="MENU" localSheetId="48">#REF!</definedName>
    <definedName name="MENU">#REF!</definedName>
    <definedName name="mich1" localSheetId="44">#REF!</definedName>
    <definedName name="mich1" localSheetId="35">#REF!</definedName>
    <definedName name="mich1" localSheetId="34">#REF!</definedName>
    <definedName name="mich1" localSheetId="74">#REF!</definedName>
    <definedName name="mich1" localSheetId="30">#REF!</definedName>
    <definedName name="mich1" localSheetId="46">#REF!</definedName>
    <definedName name="mich1" localSheetId="47">#REF!</definedName>
    <definedName name="mich1" localSheetId="48">#REF!</definedName>
    <definedName name="mich1">#REF!</definedName>
    <definedName name="mich2" localSheetId="44">#REF!</definedName>
    <definedName name="mich2" localSheetId="35">#REF!</definedName>
    <definedName name="mich2" localSheetId="34">#REF!</definedName>
    <definedName name="mich2" localSheetId="74">#REF!</definedName>
    <definedName name="mich2" localSheetId="30">#REF!</definedName>
    <definedName name="mich2" localSheetId="46">#REF!</definedName>
    <definedName name="mich2" localSheetId="47">#REF!</definedName>
    <definedName name="mich2" localSheetId="48">#REF!</definedName>
    <definedName name="mich2">#REF!</definedName>
    <definedName name="MMMMMMM" localSheetId="86">#REF!</definedName>
    <definedName name="MMMMMMM" localSheetId="44">#REF!</definedName>
    <definedName name="MMMMMMM" localSheetId="35">#REF!</definedName>
    <definedName name="MMMMMMM" localSheetId="34">#REF!</definedName>
    <definedName name="MMMMMMM" localSheetId="74">#REF!</definedName>
    <definedName name="MMMMMMM" localSheetId="30">#REF!</definedName>
    <definedName name="MMMMMMM" localSheetId="46">#REF!</definedName>
    <definedName name="MMMMMMM" localSheetId="47">#REF!</definedName>
    <definedName name="MMMMMMM" localSheetId="48">#REF!</definedName>
    <definedName name="MMMMMMM">#REF!</definedName>
    <definedName name="MMMMMMMMMMMMMMMMMM" localSheetId="86">#REF!</definedName>
    <definedName name="MMMMMMMMMMMMMMMMMM" localSheetId="44">#REF!</definedName>
    <definedName name="MMMMMMMMMMMMMMMMMM" localSheetId="35">#REF!</definedName>
    <definedName name="MMMMMMMMMMMMMMMMMM" localSheetId="34">#REF!</definedName>
    <definedName name="MMMMMMMMMMMMMMMMMM" localSheetId="74">#REF!</definedName>
    <definedName name="MMMMMMMMMMMMMMMMMM" localSheetId="30">#REF!</definedName>
    <definedName name="MMMMMMMMMMMMMMMMMM" localSheetId="46">#REF!</definedName>
    <definedName name="MMMMMMMMMMMMMMMMMM" localSheetId="47">#REF!</definedName>
    <definedName name="MMMMMMMMMMMMMMMMMM" localSheetId="48">#REF!</definedName>
    <definedName name="MMMMMMMMMMMMMMMMMM">#REF!</definedName>
    <definedName name="MUI" localSheetId="86">#REF!</definedName>
    <definedName name="MUI" localSheetId="44">#REF!</definedName>
    <definedName name="MUI" localSheetId="35">#REF!</definedName>
    <definedName name="MUI" localSheetId="34">#REF!</definedName>
    <definedName name="MUI" localSheetId="74">#REF!</definedName>
    <definedName name="MUI" localSheetId="30">#REF!</definedName>
    <definedName name="MUI" localSheetId="46">#REF!</definedName>
    <definedName name="MUI" localSheetId="47">#REF!</definedName>
    <definedName name="MUI" localSheetId="48">#REF!</definedName>
    <definedName name="MUI">#REF!</definedName>
    <definedName name="n.l.1" localSheetId="44">#REF!</definedName>
    <definedName name="n.l.1" localSheetId="35">#REF!</definedName>
    <definedName name="n.l.1" localSheetId="34">#REF!</definedName>
    <definedName name="n.l.1" localSheetId="74">#REF!</definedName>
    <definedName name="n.l.1" localSheetId="30">#REF!</definedName>
    <definedName name="n.l.1" localSheetId="46">#REF!</definedName>
    <definedName name="n.l.1" localSheetId="47">#REF!</definedName>
    <definedName name="n.l.1" localSheetId="48">#REF!</definedName>
    <definedName name="n.l.1">#REF!</definedName>
    <definedName name="n.l.2" localSheetId="44">#REF!</definedName>
    <definedName name="n.l.2" localSheetId="35">#REF!</definedName>
    <definedName name="n.l.2" localSheetId="34">#REF!</definedName>
    <definedName name="n.l.2" localSheetId="74">#REF!</definedName>
    <definedName name="n.l.2" localSheetId="30">#REF!</definedName>
    <definedName name="n.l.2" localSheetId="46">#REF!</definedName>
    <definedName name="n.l.2" localSheetId="47">#REF!</definedName>
    <definedName name="n.l.2" localSheetId="48">#REF!</definedName>
    <definedName name="n.l.2">#REF!</definedName>
    <definedName name="nava" localSheetId="86">'[5]32CCG94'!#REF!</definedName>
    <definedName name="nava" localSheetId="44">'[5]32CCG94'!#REF!</definedName>
    <definedName name="nava" localSheetId="35">'[5]32CCG94'!#REF!</definedName>
    <definedName name="nava" localSheetId="74">'[5]32CCG94'!#REF!</definedName>
    <definedName name="nava" localSheetId="30">'[5]32CCG94'!#REF!</definedName>
    <definedName name="nava" localSheetId="46">'[5]32CCG94'!#REF!</definedName>
    <definedName name="nava" localSheetId="47">'[5]32CCG94'!#REF!</definedName>
    <definedName name="nava" localSheetId="48">'[5]32CCG94'!#REF!</definedName>
    <definedName name="nava">'[5]32CCG94'!#REF!</definedName>
    <definedName name="NMI" localSheetId="86">#REF!</definedName>
    <definedName name="NMI" localSheetId="44">#REF!</definedName>
    <definedName name="NMI" localSheetId="35">#REF!</definedName>
    <definedName name="NMI" localSheetId="34">#REF!</definedName>
    <definedName name="NMI" localSheetId="74">#REF!</definedName>
    <definedName name="NMI" localSheetId="30">#REF!</definedName>
    <definedName name="NMI" localSheetId="46">#REF!</definedName>
    <definedName name="NMI" localSheetId="47">#REF!</definedName>
    <definedName name="NMI" localSheetId="48">#REF!</definedName>
    <definedName name="NMI">#REF!</definedName>
    <definedName name="NNNNNN" localSheetId="86">#REF!</definedName>
    <definedName name="NNNNNN" localSheetId="44">#REF!</definedName>
    <definedName name="NNNNNN" localSheetId="35">#REF!</definedName>
    <definedName name="NNNNNN" localSheetId="34">#REF!</definedName>
    <definedName name="NNNNNN" localSheetId="74">#REF!</definedName>
    <definedName name="NNNNNN" localSheetId="30">#REF!</definedName>
    <definedName name="NNNNNN" localSheetId="46">#REF!</definedName>
    <definedName name="NNNNNN" localSheetId="47">#REF!</definedName>
    <definedName name="NNNNNN" localSheetId="48">#REF!</definedName>
    <definedName name="NNNNNN">#REF!</definedName>
    <definedName name="ÑÑ" localSheetId="86">'[9]32CCG94'!#REF!</definedName>
    <definedName name="ÑÑ" localSheetId="44">'[9]32CCG94'!#REF!</definedName>
    <definedName name="ÑÑ" localSheetId="35">'[9]32CCG94'!#REF!</definedName>
    <definedName name="ÑÑ" localSheetId="74">'[9]32CCG94'!#REF!</definedName>
    <definedName name="ÑÑ" localSheetId="30">'[9]32CCG94'!#REF!</definedName>
    <definedName name="ÑÑ" localSheetId="46">'[9]32CCG94'!#REF!</definedName>
    <definedName name="ÑÑ" localSheetId="47">'[9]32CCG94'!#REF!</definedName>
    <definedName name="ÑÑ" localSheetId="48">'[9]32CCG94'!#REF!</definedName>
    <definedName name="ÑÑ">'[9]32CCG94'!#REF!</definedName>
    <definedName name="ÑÑÑÑÑÑÑÑÑÑÑ" localSheetId="86">'[5]32CCG94'!#REF!</definedName>
    <definedName name="ÑÑÑÑÑÑÑÑÑÑÑ" localSheetId="44">'[5]32CCG94'!#REF!</definedName>
    <definedName name="ÑÑÑÑÑÑÑÑÑÑÑ" localSheetId="35">'[5]32CCG94'!#REF!</definedName>
    <definedName name="ÑÑÑÑÑÑÑÑÑÑÑ" localSheetId="74">'[5]32CCG94'!#REF!</definedName>
    <definedName name="ÑÑÑÑÑÑÑÑÑÑÑ" localSheetId="30">'[5]32CCG94'!#REF!</definedName>
    <definedName name="ÑÑÑÑÑÑÑÑÑÑÑ" localSheetId="46">'[5]32CCG94'!#REF!</definedName>
    <definedName name="ÑÑÑÑÑÑÑÑÑÑÑ" localSheetId="47">'[5]32CCG94'!#REF!</definedName>
    <definedName name="ÑÑÑÑÑÑÑÑÑÑÑ" localSheetId="48">'[5]32CCG94'!#REF!</definedName>
    <definedName name="ÑÑÑÑÑÑÑÑÑÑÑ">'[5]32CCG94'!#REF!</definedName>
    <definedName name="ÑÑPO" localSheetId="86">'[8]32CCG94'!#REF!</definedName>
    <definedName name="ÑÑPO" localSheetId="44">'[8]32CCG94'!#REF!</definedName>
    <definedName name="ÑÑPO" localSheetId="35">'[8]32CCG94'!#REF!</definedName>
    <definedName name="ÑÑPO" localSheetId="74">'[8]32CCG94'!#REF!</definedName>
    <definedName name="ÑÑPO" localSheetId="30">'[8]32CCG94'!#REF!</definedName>
    <definedName name="ÑÑPO" localSheetId="46">'[8]32CCG94'!#REF!</definedName>
    <definedName name="ÑÑPO" localSheetId="47">'[8]32CCG94'!#REF!</definedName>
    <definedName name="ÑÑPO" localSheetId="48">'[8]32CCG94'!#REF!</definedName>
    <definedName name="ÑÑPO">'[8]32CCG94'!#REF!</definedName>
    <definedName name="ÑOP" localSheetId="86">'[8]32CCG94'!#REF!</definedName>
    <definedName name="ÑOP" localSheetId="44">'[8]32CCG94'!#REF!</definedName>
    <definedName name="ÑOP" localSheetId="35">'[8]32CCG94'!#REF!</definedName>
    <definedName name="ÑOP" localSheetId="74">'[8]32CCG94'!#REF!</definedName>
    <definedName name="ÑOP" localSheetId="30">'[8]32CCG94'!#REF!</definedName>
    <definedName name="ÑOP" localSheetId="46">'[8]32CCG94'!#REF!</definedName>
    <definedName name="ÑOP" localSheetId="47">'[8]32CCG94'!#REF!</definedName>
    <definedName name="ÑOP" localSheetId="48">'[8]32CCG94'!#REF!</definedName>
    <definedName name="ÑOP">'[8]32CCG94'!#REF!</definedName>
    <definedName name="o">'[2]PLANTILLA 99'!$F$2:$I$316</definedName>
    <definedName name="OOOOOOOOOOO" localSheetId="86">#REF!</definedName>
    <definedName name="OOOOOOOOOOO" localSheetId="44">#REF!</definedName>
    <definedName name="OOOOOOOOOOO" localSheetId="35">#REF!</definedName>
    <definedName name="OOOOOOOOOOO" localSheetId="34">#REF!</definedName>
    <definedName name="OOOOOOOOOOO" localSheetId="74">#REF!</definedName>
    <definedName name="OOOOOOOOOOO" localSheetId="30">#REF!</definedName>
    <definedName name="OOOOOOOOOOO" localSheetId="46">#REF!</definedName>
    <definedName name="OOOOOOOOOOO" localSheetId="47">#REF!</definedName>
    <definedName name="OOOOOOOOOOO" localSheetId="48">#REF!</definedName>
    <definedName name="OOOOOOOOOOO">#REF!</definedName>
    <definedName name="P_AA" localSheetId="44">#REF!</definedName>
    <definedName name="P_AA" localSheetId="35">#REF!</definedName>
    <definedName name="P_AA" localSheetId="34">#REF!</definedName>
    <definedName name="P_AA" localSheetId="74">#REF!</definedName>
    <definedName name="P_AA" localSheetId="30">#REF!</definedName>
    <definedName name="P_AA" localSheetId="46">#REF!</definedName>
    <definedName name="P_AA" localSheetId="47">#REF!</definedName>
    <definedName name="P_AA" localSheetId="48">#REF!</definedName>
    <definedName name="P_AA">#REF!</definedName>
    <definedName name="P_AL" localSheetId="44">#REF!</definedName>
    <definedName name="P_AL" localSheetId="35">#REF!</definedName>
    <definedName name="P_AL" localSheetId="34">#REF!</definedName>
    <definedName name="P_AL" localSheetId="74">#REF!</definedName>
    <definedName name="P_AL" localSheetId="30">#REF!</definedName>
    <definedName name="P_AL" localSheetId="46">#REF!</definedName>
    <definedName name="P_AL" localSheetId="47">#REF!</definedName>
    <definedName name="P_AL" localSheetId="48">#REF!</definedName>
    <definedName name="P_AL">#REF!</definedName>
    <definedName name="P_AMD" localSheetId="44">#REF!</definedName>
    <definedName name="P_AMD" localSheetId="35">#REF!</definedName>
    <definedName name="P_AMD" localSheetId="34">#REF!</definedName>
    <definedName name="P_AMD" localSheetId="74">#REF!</definedName>
    <definedName name="P_AMD" localSheetId="30">#REF!</definedName>
    <definedName name="P_AMD" localSheetId="46">#REF!</definedName>
    <definedName name="P_AMD" localSheetId="47">#REF!</definedName>
    <definedName name="P_AMD" localSheetId="48">#REF!</definedName>
    <definedName name="P_AMD">#REF!</definedName>
    <definedName name="P_CESANTIA" localSheetId="44">#REF!</definedName>
    <definedName name="P_CESANTIA" localSheetId="35">#REF!</definedName>
    <definedName name="P_CESANTIA" localSheetId="34">#REF!</definedName>
    <definedName name="P_CESANTIA" localSheetId="74">#REF!</definedName>
    <definedName name="P_CESANTIA" localSheetId="30">#REF!</definedName>
    <definedName name="P_CESANTIA" localSheetId="46">#REF!</definedName>
    <definedName name="P_CESANTIA" localSheetId="47">#REF!</definedName>
    <definedName name="P_CESANTIA" localSheetId="48">#REF!</definedName>
    <definedName name="P_CESANTIA">#REF!</definedName>
    <definedName name="P_CSCES" localSheetId="44">#REF!</definedName>
    <definedName name="P_CSCES" localSheetId="35">#REF!</definedName>
    <definedName name="P_CSCES" localSheetId="34">#REF!</definedName>
    <definedName name="P_CSCES" localSheetId="74">#REF!</definedName>
    <definedName name="P_CSCES" localSheetId="30">#REF!</definedName>
    <definedName name="P_CSCES" localSheetId="46">#REF!</definedName>
    <definedName name="P_CSCES" localSheetId="47">#REF!</definedName>
    <definedName name="P_CSCES" localSheetId="48">#REF!</definedName>
    <definedName name="P_CSCES">#REF!</definedName>
    <definedName name="P_CSISSSTE" localSheetId="44">#REF!</definedName>
    <definedName name="P_CSISSSTE" localSheetId="35">#REF!</definedName>
    <definedName name="P_CSISSSTE" localSheetId="34">#REF!</definedName>
    <definedName name="P_CSISSSTE" localSheetId="74">#REF!</definedName>
    <definedName name="P_CSISSSTE" localSheetId="30">#REF!</definedName>
    <definedName name="P_CSISSSTE" localSheetId="46">#REF!</definedName>
    <definedName name="P_CSISSSTE" localSheetId="47">#REF!</definedName>
    <definedName name="P_CSISSSTE" localSheetId="48">#REF!</definedName>
    <definedName name="P_CSISSSTE">#REF!</definedName>
    <definedName name="P_DESP" localSheetId="44">#REF!</definedName>
    <definedName name="P_DESP" localSheetId="35">#REF!</definedName>
    <definedName name="P_DESP" localSheetId="34">#REF!</definedName>
    <definedName name="P_DESP" localSheetId="74">#REF!</definedName>
    <definedName name="P_DESP" localSheetId="30">#REF!</definedName>
    <definedName name="P_DESP" localSheetId="46">#REF!</definedName>
    <definedName name="P_DESP" localSheetId="47">#REF!</definedName>
    <definedName name="P_DESP" localSheetId="48">#REF!</definedName>
    <definedName name="P_DESP">#REF!</definedName>
    <definedName name="P_DESPM" localSheetId="44">#REF!</definedName>
    <definedName name="P_DESPM" localSheetId="35">#REF!</definedName>
    <definedName name="P_DESPM" localSheetId="34">#REF!</definedName>
    <definedName name="P_DESPM" localSheetId="74">#REF!</definedName>
    <definedName name="P_DESPM" localSheetId="30">#REF!</definedName>
    <definedName name="P_DESPM" localSheetId="46">#REF!</definedName>
    <definedName name="P_DESPM" localSheetId="47">#REF!</definedName>
    <definedName name="P_DESPM" localSheetId="48">#REF!</definedName>
    <definedName name="P_DESPM">#REF!</definedName>
    <definedName name="P_DM" localSheetId="44">#REF!</definedName>
    <definedName name="P_DM" localSheetId="35">#REF!</definedName>
    <definedName name="P_DM" localSheetId="34">#REF!</definedName>
    <definedName name="P_DM" localSheetId="74">#REF!</definedName>
    <definedName name="P_DM" localSheetId="30">#REF!</definedName>
    <definedName name="P_DM" localSheetId="46">#REF!</definedName>
    <definedName name="P_DM" localSheetId="47">#REF!</definedName>
    <definedName name="P_DM" localSheetId="48">#REF!</definedName>
    <definedName name="P_DM">#REF!</definedName>
    <definedName name="P_FOVISSSTE" localSheetId="44">#REF!</definedName>
    <definedName name="P_FOVISSSTE" localSheetId="35">#REF!</definedName>
    <definedName name="P_FOVISSSTE" localSheetId="34">#REF!</definedName>
    <definedName name="P_FOVISSSTE" localSheetId="74">#REF!</definedName>
    <definedName name="P_FOVISSSTE" localSheetId="30">#REF!</definedName>
    <definedName name="P_FOVISSSTE" localSheetId="46">#REF!</definedName>
    <definedName name="P_FOVISSSTE" localSheetId="47">#REF!</definedName>
    <definedName name="P_FOVISSSTE" localSheetId="48">#REF!</definedName>
    <definedName name="P_FOVISSSTE">#REF!</definedName>
    <definedName name="P_FPA" localSheetId="44">#REF!</definedName>
    <definedName name="P_FPA" localSheetId="35">#REF!</definedName>
    <definedName name="P_FPA" localSheetId="34">#REF!</definedName>
    <definedName name="P_FPA" localSheetId="74">#REF!</definedName>
    <definedName name="P_FPA" localSheetId="30">#REF!</definedName>
    <definedName name="P_FPA" localSheetId="46">#REF!</definedName>
    <definedName name="P_FPA" localSheetId="47">#REF!</definedName>
    <definedName name="P_FPA" localSheetId="48">#REF!</definedName>
    <definedName name="P_FPA">#REF!</definedName>
    <definedName name="P_ISRAGUI" localSheetId="44">#REF!</definedName>
    <definedName name="P_ISRAGUI" localSheetId="35">#REF!</definedName>
    <definedName name="P_ISRAGUI" localSheetId="34">#REF!</definedName>
    <definedName name="P_ISRAGUI" localSheetId="74">#REF!</definedName>
    <definedName name="P_ISRAGUI" localSheetId="30">#REF!</definedName>
    <definedName name="P_ISRAGUI" localSheetId="46">#REF!</definedName>
    <definedName name="P_ISRAGUI" localSheetId="47">#REF!</definedName>
    <definedName name="P_ISRAGUI" localSheetId="48">#REF!</definedName>
    <definedName name="P_ISRAGUI">#REF!</definedName>
    <definedName name="P_ISRGFACG" localSheetId="44">#REF!</definedName>
    <definedName name="P_ISRGFACG" localSheetId="35">#REF!</definedName>
    <definedName name="P_ISRGFACG" localSheetId="34">#REF!</definedName>
    <definedName name="P_ISRGFACG" localSheetId="74">#REF!</definedName>
    <definedName name="P_ISRGFACG" localSheetId="30">#REF!</definedName>
    <definedName name="P_ISRGFACG" localSheetId="46">#REF!</definedName>
    <definedName name="P_ISRGFACG" localSheetId="47">#REF!</definedName>
    <definedName name="P_ISRGFACG" localSheetId="48">#REF!</definedName>
    <definedName name="P_ISRGFACG">#REF!</definedName>
    <definedName name="P_ISRPRVA" localSheetId="44">#REF!</definedName>
    <definedName name="P_ISRPRVA" localSheetId="35">#REF!</definedName>
    <definedName name="P_ISRPRVA" localSheetId="34">#REF!</definedName>
    <definedName name="P_ISRPRVA" localSheetId="74">#REF!</definedName>
    <definedName name="P_ISRPRVA" localSheetId="30">#REF!</definedName>
    <definedName name="P_ISRPRVA" localSheetId="46">#REF!</definedName>
    <definedName name="P_ISRPRVA" localSheetId="47">#REF!</definedName>
    <definedName name="P_ISRPRVA" localSheetId="48">#REF!</definedName>
    <definedName name="P_ISRPRVA">#REF!</definedName>
    <definedName name="P_ISSSTE" localSheetId="44">#REF!</definedName>
    <definedName name="P_ISSSTE" localSheetId="35">#REF!</definedName>
    <definedName name="P_ISSSTE" localSheetId="34">#REF!</definedName>
    <definedName name="P_ISSSTE" localSheetId="74">#REF!</definedName>
    <definedName name="P_ISSSTE" localSheetId="30">#REF!</definedName>
    <definedName name="P_ISSSTE" localSheetId="46">#REF!</definedName>
    <definedName name="P_ISSSTE" localSheetId="47">#REF!</definedName>
    <definedName name="P_ISSSTE" localSheetId="48">#REF!</definedName>
    <definedName name="P_ISSSTE">#REF!</definedName>
    <definedName name="P_MS" localSheetId="44">#REF!</definedName>
    <definedName name="P_MS" localSheetId="35">#REF!</definedName>
    <definedName name="P_MS" localSheetId="34">#REF!</definedName>
    <definedName name="P_MS" localSheetId="74">#REF!</definedName>
    <definedName name="P_MS" localSheetId="30">#REF!</definedName>
    <definedName name="P_MS" localSheetId="46">#REF!</definedName>
    <definedName name="P_MS" localSheetId="47">#REF!</definedName>
    <definedName name="P_MS" localSheetId="48">#REF!</definedName>
    <definedName name="P_MS">#REF!</definedName>
    <definedName name="P_MS10" localSheetId="44">#REF!</definedName>
    <definedName name="P_MS10" localSheetId="35">#REF!</definedName>
    <definedName name="P_MS10" localSheetId="34">#REF!</definedName>
    <definedName name="P_MS10" localSheetId="74">#REF!</definedName>
    <definedName name="P_MS10" localSheetId="30">#REF!</definedName>
    <definedName name="P_MS10" localSheetId="46">#REF!</definedName>
    <definedName name="P_MS10" localSheetId="47">#REF!</definedName>
    <definedName name="P_MS10" localSheetId="48">#REF!</definedName>
    <definedName name="P_MS10">#REF!</definedName>
    <definedName name="P_PRVA" localSheetId="44">#REF!</definedName>
    <definedName name="P_PRVA" localSheetId="35">#REF!</definedName>
    <definedName name="P_PRVA" localSheetId="34">#REF!</definedName>
    <definedName name="P_PRVA" localSheetId="74">#REF!</definedName>
    <definedName name="P_PRVA" localSheetId="30">#REF!</definedName>
    <definedName name="P_PRVA" localSheetId="46">#REF!</definedName>
    <definedName name="P_PRVA" localSheetId="47">#REF!</definedName>
    <definedName name="P_PRVA" localSheetId="48">#REF!</definedName>
    <definedName name="P_PRVA">#REF!</definedName>
    <definedName name="P_SAR" localSheetId="44">#REF!</definedName>
    <definedName name="P_SAR" localSheetId="35">#REF!</definedName>
    <definedName name="P_SAR" localSheetId="34">#REF!</definedName>
    <definedName name="P_SAR" localSheetId="74">#REF!</definedName>
    <definedName name="P_SAR" localSheetId="30">#REF!</definedName>
    <definedName name="P_SAR" localSheetId="46">#REF!</definedName>
    <definedName name="P_SAR" localSheetId="47">#REF!</definedName>
    <definedName name="P_SAR" localSheetId="48">#REF!</definedName>
    <definedName name="P_SAR">#REF!</definedName>
    <definedName name="P_SMGD" localSheetId="44">#REF!</definedName>
    <definedName name="P_SMGD" localSheetId="35">#REF!</definedName>
    <definedName name="P_SMGD" localSheetId="34">#REF!</definedName>
    <definedName name="P_SMGD" localSheetId="74">#REF!</definedName>
    <definedName name="P_SMGD" localSheetId="30">#REF!</definedName>
    <definedName name="P_SMGD" localSheetId="46">#REF!</definedName>
    <definedName name="P_SMGD" localSheetId="47">#REF!</definedName>
    <definedName name="P_SMGD" localSheetId="48">#REF!</definedName>
    <definedName name="P_SMGD">#REF!</definedName>
    <definedName name="P_TSMG10" localSheetId="44">#REF!</definedName>
    <definedName name="P_TSMG10" localSheetId="35">#REF!</definedName>
    <definedName name="P_TSMG10" localSheetId="34">#REF!</definedName>
    <definedName name="P_TSMG10" localSheetId="74">#REF!</definedName>
    <definedName name="P_TSMG10" localSheetId="30">#REF!</definedName>
    <definedName name="P_TSMG10" localSheetId="46">#REF!</definedName>
    <definedName name="P_TSMG10" localSheetId="47">#REF!</definedName>
    <definedName name="P_TSMG10" localSheetId="48">#REF!</definedName>
    <definedName name="P_TSMG10">#REF!</definedName>
    <definedName name="P_VD" localSheetId="44">#REF!</definedName>
    <definedName name="P_VD" localSheetId="35">#REF!</definedName>
    <definedName name="P_VD" localSheetId="34">#REF!</definedName>
    <definedName name="P_VD" localSheetId="74">#REF!</definedName>
    <definedName name="P_VD" localSheetId="30">#REF!</definedName>
    <definedName name="P_VD" localSheetId="46">#REF!</definedName>
    <definedName name="P_VD" localSheetId="47">#REF!</definedName>
    <definedName name="P_VD" localSheetId="48">#REF!</definedName>
    <definedName name="P_VD">#REF!</definedName>
    <definedName name="PERIODO" localSheetId="44">#REF!</definedName>
    <definedName name="PERIODO" localSheetId="35">#REF!</definedName>
    <definedName name="PERIODO" localSheetId="34">#REF!</definedName>
    <definedName name="PERIODO" localSheetId="74">#REF!</definedName>
    <definedName name="PERIODO" localSheetId="30">#REF!</definedName>
    <definedName name="PERIODO" localSheetId="46">#REF!</definedName>
    <definedName name="PERIODO" localSheetId="47">#REF!</definedName>
    <definedName name="PERIODO" localSheetId="48">#REF!</definedName>
    <definedName name="PERIODO">#REF!</definedName>
    <definedName name="PL" localSheetId="44">#REF!</definedName>
    <definedName name="PL" localSheetId="35">#REF!</definedName>
    <definedName name="PL" localSheetId="34">#REF!</definedName>
    <definedName name="PL" localSheetId="74">#REF!</definedName>
    <definedName name="PL" localSheetId="30">#REF!</definedName>
    <definedName name="PL" localSheetId="46">#REF!</definedName>
    <definedName name="PL" localSheetId="47">#REF!</definedName>
    <definedName name="PL" localSheetId="48">#REF!</definedName>
    <definedName name="PL">#REF!</definedName>
    <definedName name="plantadmvo." localSheetId="44">#REF!</definedName>
    <definedName name="plantadmvo." localSheetId="35">#REF!</definedName>
    <definedName name="plantadmvo." localSheetId="34">#REF!</definedName>
    <definedName name="plantadmvo." localSheetId="74">#REF!</definedName>
    <definedName name="plantadmvo." localSheetId="30">#REF!</definedName>
    <definedName name="plantadmvo." localSheetId="46">#REF!</definedName>
    <definedName name="plantadmvo." localSheetId="47">#REF!</definedName>
    <definedName name="plantadmvo." localSheetId="48">#REF!</definedName>
    <definedName name="plantadmvo.">#REF!</definedName>
    <definedName name="plazas" localSheetId="86">[19]Pzas00!$D$228:$N$244</definedName>
    <definedName name="plazas" localSheetId="35">[19]Pzas00!$D$228:$N$244</definedName>
    <definedName name="plazas" localSheetId="34">[19]Pzas00!$D$228:$N$244</definedName>
    <definedName name="plazas" localSheetId="74">[19]Pzas00!$D$228:$N$244</definedName>
    <definedName name="plazas" localSheetId="85">[19]Pzas00!$D$228:$N$244</definedName>
    <definedName name="plazas" localSheetId="21">[19]Pzas00!$D$228:$N$244</definedName>
    <definedName name="plazas">[20]Pzas00!$D$228:$N$244</definedName>
    <definedName name="PO" localSheetId="86">'[5]32CCG94'!#REF!</definedName>
    <definedName name="PO" localSheetId="44">'[5]32CCG94'!#REF!</definedName>
    <definedName name="PO" localSheetId="35">'[5]32CCG94'!#REF!</definedName>
    <definedName name="PO" localSheetId="74">'[5]32CCG94'!#REF!</definedName>
    <definedName name="PO" localSheetId="30">'[5]32CCG94'!#REF!</definedName>
    <definedName name="PO" localSheetId="46">'[5]32CCG94'!#REF!</definedName>
    <definedName name="PO" localSheetId="47">'[5]32CCG94'!#REF!</definedName>
    <definedName name="PO" localSheetId="48">'[5]32CCG94'!#REF!</definedName>
    <definedName name="PO">'[5]32CCG94'!#REF!</definedName>
    <definedName name="POI" localSheetId="86">[2]Hoja1!$B$313:$J$318</definedName>
    <definedName name="POI" localSheetId="35">[2]Hoja1!$B$313:$J$318</definedName>
    <definedName name="POI" localSheetId="34">[2]Hoja1!$B$313:$J$318</definedName>
    <definedName name="POI" localSheetId="74">[2]Hoja1!$B$313:$J$318</definedName>
    <definedName name="POI" localSheetId="85">[2]Hoja1!$B$313:$J$318</definedName>
    <definedName name="POI" localSheetId="21">[2]Hoja1!$B$313:$J$318</definedName>
    <definedName name="POI">[12]Hoja1!$B$313:$J$318</definedName>
    <definedName name="pollo">[2]Ac02acV2!$A$1:$AY$1139</definedName>
    <definedName name="POR" localSheetId="86">#REF!</definedName>
    <definedName name="POR" localSheetId="44">#REF!</definedName>
    <definedName name="POR" localSheetId="35">#REF!</definedName>
    <definedName name="POR" localSheetId="34">#REF!</definedName>
    <definedName name="POR" localSheetId="74">#REF!</definedName>
    <definedName name="POR" localSheetId="30">#REF!</definedName>
    <definedName name="POR" localSheetId="46">#REF!</definedName>
    <definedName name="POR" localSheetId="47">#REF!</definedName>
    <definedName name="POR" localSheetId="48">#REF!</definedName>
    <definedName name="POR">#REF!</definedName>
    <definedName name="PPP" localSheetId="86">'[9]32CCG94'!#REF!</definedName>
    <definedName name="PPP" localSheetId="44">'[9]32CCG94'!#REF!</definedName>
    <definedName name="PPP" localSheetId="35">'[9]32CCG94'!#REF!</definedName>
    <definedName name="PPP" localSheetId="74">'[9]32CCG94'!#REF!</definedName>
    <definedName name="PPP" localSheetId="30">'[9]32CCG94'!#REF!</definedName>
    <definedName name="PPP" localSheetId="46">'[9]32CCG94'!#REF!</definedName>
    <definedName name="PPP" localSheetId="47">'[9]32CCG94'!#REF!</definedName>
    <definedName name="PPP" localSheetId="48">'[9]32CCG94'!#REF!</definedName>
    <definedName name="PPP">'[9]32CCG94'!#REF!</definedName>
    <definedName name="PPPPPP" localSheetId="86">#REF!</definedName>
    <definedName name="PPPPPP" localSheetId="44">#REF!</definedName>
    <definedName name="PPPPPP" localSheetId="35">#REF!</definedName>
    <definedName name="PPPPPP" localSheetId="34">#REF!</definedName>
    <definedName name="PPPPPP" localSheetId="74">#REF!</definedName>
    <definedName name="PPPPPP" localSheetId="30">#REF!</definedName>
    <definedName name="PPPPPP" localSheetId="46">#REF!</definedName>
    <definedName name="PPPPPP" localSheetId="47">#REF!</definedName>
    <definedName name="PPPPPP" localSheetId="48">#REF!</definedName>
    <definedName name="PPPPPP">#REF!</definedName>
    <definedName name="PPPPPPPPPPPP" localSheetId="86">'[9]32CCG94'!#REF!</definedName>
    <definedName name="PPPPPPPPPPPP" localSheetId="44">'[9]32CCG94'!#REF!</definedName>
    <definedName name="PPPPPPPPPPPP" localSheetId="35">'[9]32CCG94'!#REF!</definedName>
    <definedName name="PPPPPPPPPPPP" localSheetId="74">'[9]32CCG94'!#REF!</definedName>
    <definedName name="PPPPPPPPPPPP" localSheetId="30">'[9]32CCG94'!#REF!</definedName>
    <definedName name="PPPPPPPPPPPP" localSheetId="46">'[9]32CCG94'!#REF!</definedName>
    <definedName name="PPPPPPPPPPPP" localSheetId="47">'[9]32CCG94'!#REF!</definedName>
    <definedName name="PPPPPPPPPPPP" localSheetId="48">'[9]32CCG94'!#REF!</definedName>
    <definedName name="PPPPPPPPPPPP">'[9]32CCG94'!#REF!</definedName>
    <definedName name="PPPPPPPPPPPPPP" localSheetId="86">'[5]32CCG94'!#REF!</definedName>
    <definedName name="PPPPPPPPPPPPPP" localSheetId="44">'[5]32CCG94'!#REF!</definedName>
    <definedName name="PPPPPPPPPPPPPP" localSheetId="35">'[5]32CCG94'!#REF!</definedName>
    <definedName name="PPPPPPPPPPPPPP" localSheetId="74">'[5]32CCG94'!#REF!</definedName>
    <definedName name="PPPPPPPPPPPPPP" localSheetId="30">'[5]32CCG94'!#REF!</definedName>
    <definedName name="PPPPPPPPPPPPPP" localSheetId="46">'[5]32CCG94'!#REF!</definedName>
    <definedName name="PPPPPPPPPPPPPP" localSheetId="47">'[5]32CCG94'!#REF!</definedName>
    <definedName name="PPPPPPPPPPPPPP" localSheetId="48">'[5]32CCG94'!#REF!</definedName>
    <definedName name="PPPPPPPPPPPPPP">'[5]32CCG94'!#REF!</definedName>
    <definedName name="PPPPPPPPPPPPPPPPPPPP" localSheetId="86">'[9]32CCG94'!#REF!</definedName>
    <definedName name="PPPPPPPPPPPPPPPPPPPP" localSheetId="44">'[9]32CCG94'!#REF!</definedName>
    <definedName name="PPPPPPPPPPPPPPPPPPPP" localSheetId="35">'[9]32CCG94'!#REF!</definedName>
    <definedName name="PPPPPPPPPPPPPPPPPPPP" localSheetId="74">'[9]32CCG94'!#REF!</definedName>
    <definedName name="PPPPPPPPPPPPPPPPPPPP" localSheetId="30">'[9]32CCG94'!#REF!</definedName>
    <definedName name="PPPPPPPPPPPPPPPPPPPP" localSheetId="46">'[9]32CCG94'!#REF!</definedName>
    <definedName name="PPPPPPPPPPPPPPPPPPPP" localSheetId="47">'[9]32CCG94'!#REF!</definedName>
    <definedName name="PPPPPPPPPPPPPPPPPPPP" localSheetId="48">'[9]32CCG94'!#REF!</definedName>
    <definedName name="PPPPPPPPPPPPPPPPPPPP">'[9]32CCG94'!#REF!</definedName>
    <definedName name="PPPPPPPPPPPPPPPPPPPPPPPP" localSheetId="86">'[5]32CCG94'!#REF!</definedName>
    <definedName name="PPPPPPPPPPPPPPPPPPPPPPPP" localSheetId="44">'[5]32CCG94'!#REF!</definedName>
    <definedName name="PPPPPPPPPPPPPPPPPPPPPPPP" localSheetId="35">'[5]32CCG94'!#REF!</definedName>
    <definedName name="PPPPPPPPPPPPPPPPPPPPPPPP" localSheetId="74">'[5]32CCG94'!#REF!</definedName>
    <definedName name="PPPPPPPPPPPPPPPPPPPPPPPP" localSheetId="30">'[5]32CCG94'!#REF!</definedName>
    <definedName name="PPPPPPPPPPPPPPPPPPPPPPPP" localSheetId="46">'[5]32CCG94'!#REF!</definedName>
    <definedName name="PPPPPPPPPPPPPPPPPPPPPPPP" localSheetId="47">'[5]32CCG94'!#REF!</definedName>
    <definedName name="PPPPPPPPPPPPPPPPPPPPPPPP" localSheetId="48">'[5]32CCG94'!#REF!</definedName>
    <definedName name="PPPPPPPPPPPPPPPPPPPPPPPP">'[5]32CCG94'!#REF!</definedName>
    <definedName name="PR_M10" localSheetId="44">#REF!</definedName>
    <definedName name="PR_M10" localSheetId="35">#REF!</definedName>
    <definedName name="PR_M10" localSheetId="34">#REF!</definedName>
    <definedName name="PR_M10" localSheetId="74">#REF!</definedName>
    <definedName name="PR_M10" localSheetId="30">#REF!</definedName>
    <definedName name="PR_M10" localSheetId="46">#REF!</definedName>
    <definedName name="PR_M10" localSheetId="47">#REF!</definedName>
    <definedName name="PR_M10" localSheetId="48">#REF!</definedName>
    <definedName name="PR_M10">#REF!</definedName>
    <definedName name="PR_M15" localSheetId="44">#REF!</definedName>
    <definedName name="PR_M15" localSheetId="35">#REF!</definedName>
    <definedName name="PR_M15" localSheetId="34">#REF!</definedName>
    <definedName name="PR_M15" localSheetId="74">#REF!</definedName>
    <definedName name="PR_M15" localSheetId="30">#REF!</definedName>
    <definedName name="PR_M15" localSheetId="46">#REF!</definedName>
    <definedName name="PR_M15" localSheetId="47">#REF!</definedName>
    <definedName name="PR_M15" localSheetId="48">#REF!</definedName>
    <definedName name="PR_M15">#REF!</definedName>
    <definedName name="PR_M20" localSheetId="44">#REF!</definedName>
    <definedName name="PR_M20" localSheetId="35">#REF!</definedName>
    <definedName name="PR_M20" localSheetId="34">#REF!</definedName>
    <definedName name="PR_M20" localSheetId="74">#REF!</definedName>
    <definedName name="PR_M20" localSheetId="30">#REF!</definedName>
    <definedName name="PR_M20" localSheetId="46">#REF!</definedName>
    <definedName name="PR_M20" localSheetId="47">#REF!</definedName>
    <definedName name="PR_M20" localSheetId="48">#REF!</definedName>
    <definedName name="PR_M20">#REF!</definedName>
    <definedName name="PR_M25" localSheetId="44">#REF!</definedName>
    <definedName name="PR_M25" localSheetId="35">#REF!</definedName>
    <definedName name="PR_M25" localSheetId="34">#REF!</definedName>
    <definedName name="PR_M25" localSheetId="74">#REF!</definedName>
    <definedName name="PR_M25" localSheetId="30">#REF!</definedName>
    <definedName name="PR_M25" localSheetId="46">#REF!</definedName>
    <definedName name="PR_M25" localSheetId="47">#REF!</definedName>
    <definedName name="PR_M25" localSheetId="48">#REF!</definedName>
    <definedName name="PR_M25">#REF!</definedName>
    <definedName name="PR_M30" localSheetId="44">#REF!</definedName>
    <definedName name="PR_M30" localSheetId="35">#REF!</definedName>
    <definedName name="PR_M30" localSheetId="34">#REF!</definedName>
    <definedName name="PR_M30" localSheetId="74">#REF!</definedName>
    <definedName name="PR_M30" localSheetId="30">#REF!</definedName>
    <definedName name="PR_M30" localSheetId="46">#REF!</definedName>
    <definedName name="PR_M30" localSheetId="47">#REF!</definedName>
    <definedName name="PR_M30" localSheetId="48">#REF!</definedName>
    <definedName name="PR_M30">#REF!</definedName>
    <definedName name="PR_M5" localSheetId="44">#REF!</definedName>
    <definedName name="PR_M5" localSheetId="35">#REF!</definedName>
    <definedName name="PR_M5" localSheetId="34">#REF!</definedName>
    <definedName name="PR_M5" localSheetId="74">#REF!</definedName>
    <definedName name="PR_M5" localSheetId="30">#REF!</definedName>
    <definedName name="PR_M5" localSheetId="46">#REF!</definedName>
    <definedName name="PR_M5" localSheetId="47">#REF!</definedName>
    <definedName name="PR_M5" localSheetId="48">#REF!</definedName>
    <definedName name="PR_M5">#REF!</definedName>
    <definedName name="PR_MONT" localSheetId="44">#REF!</definedName>
    <definedName name="PR_MONT" localSheetId="35">#REF!</definedName>
    <definedName name="PR_MONT" localSheetId="34">#REF!</definedName>
    <definedName name="PR_MONT" localSheetId="74">#REF!</definedName>
    <definedName name="PR_MONT" localSheetId="30">#REF!</definedName>
    <definedName name="PR_MONT" localSheetId="46">#REF!</definedName>
    <definedName name="PR_MONT" localSheetId="47">#REF!</definedName>
    <definedName name="PR_MONT" localSheetId="48">#REF!</definedName>
    <definedName name="PR_MONT">#REF!</definedName>
    <definedName name="PR_P10" localSheetId="44">#REF!</definedName>
    <definedName name="PR_P10" localSheetId="35">#REF!</definedName>
    <definedName name="PR_P10" localSheetId="34">#REF!</definedName>
    <definedName name="PR_P10" localSheetId="74">#REF!</definedName>
    <definedName name="PR_P10" localSheetId="30">#REF!</definedName>
    <definedName name="PR_P10" localSheetId="46">#REF!</definedName>
    <definedName name="PR_P10" localSheetId="47">#REF!</definedName>
    <definedName name="PR_P10" localSheetId="48">#REF!</definedName>
    <definedName name="PR_P10">#REF!</definedName>
    <definedName name="PR_P15" localSheetId="44">#REF!</definedName>
    <definedName name="PR_P15" localSheetId="35">#REF!</definedName>
    <definedName name="PR_P15" localSheetId="34">#REF!</definedName>
    <definedName name="PR_P15" localSheetId="74">#REF!</definedName>
    <definedName name="PR_P15" localSheetId="30">#REF!</definedName>
    <definedName name="PR_P15" localSheetId="46">#REF!</definedName>
    <definedName name="PR_P15" localSheetId="47">#REF!</definedName>
    <definedName name="PR_P15" localSheetId="48">#REF!</definedName>
    <definedName name="PR_P15">#REF!</definedName>
    <definedName name="PR_P20" localSheetId="44">#REF!</definedName>
    <definedName name="PR_P20" localSheetId="35">#REF!</definedName>
    <definedName name="PR_P20" localSheetId="34">#REF!</definedName>
    <definedName name="PR_P20" localSheetId="74">#REF!</definedName>
    <definedName name="PR_P20" localSheetId="30">#REF!</definedName>
    <definedName name="PR_P20" localSheetId="46">#REF!</definedName>
    <definedName name="PR_P20" localSheetId="47">#REF!</definedName>
    <definedName name="PR_P20" localSheetId="48">#REF!</definedName>
    <definedName name="PR_P20">#REF!</definedName>
    <definedName name="PR_P25" localSheetId="44">#REF!</definedName>
    <definedName name="PR_P25" localSheetId="35">#REF!</definedName>
    <definedName name="PR_P25" localSheetId="34">#REF!</definedName>
    <definedName name="PR_P25" localSheetId="74">#REF!</definedName>
    <definedName name="PR_P25" localSheetId="30">#REF!</definedName>
    <definedName name="PR_P25" localSheetId="46">#REF!</definedName>
    <definedName name="PR_P25" localSheetId="47">#REF!</definedName>
    <definedName name="PR_P25" localSheetId="48">#REF!</definedName>
    <definedName name="PR_P25">#REF!</definedName>
    <definedName name="PR_P30" localSheetId="44">#REF!</definedName>
    <definedName name="PR_P30" localSheetId="35">#REF!</definedName>
    <definedName name="PR_P30" localSheetId="34">#REF!</definedName>
    <definedName name="PR_P30" localSheetId="74">#REF!</definedName>
    <definedName name="PR_P30" localSheetId="30">#REF!</definedName>
    <definedName name="PR_P30" localSheetId="46">#REF!</definedName>
    <definedName name="PR_P30" localSheetId="47">#REF!</definedName>
    <definedName name="PR_P30" localSheetId="48">#REF!</definedName>
    <definedName name="PR_P30">#REF!</definedName>
    <definedName name="PR_P5" localSheetId="44">#REF!</definedName>
    <definedName name="PR_P5" localSheetId="35">#REF!</definedName>
    <definedName name="PR_P5" localSheetId="34">#REF!</definedName>
    <definedName name="PR_P5" localSheetId="74">#REF!</definedName>
    <definedName name="PR_P5" localSheetId="30">#REF!</definedName>
    <definedName name="PR_P5" localSheetId="46">#REF!</definedName>
    <definedName name="PR_P5" localSheetId="47">#REF!</definedName>
    <definedName name="PR_P5" localSheetId="48">#REF!</definedName>
    <definedName name="PR_P5">#REF!</definedName>
    <definedName name="PR_PLAT" localSheetId="44">#REF!</definedName>
    <definedName name="PR_PLAT" localSheetId="35">#REF!</definedName>
    <definedName name="PR_PLAT" localSheetId="34">#REF!</definedName>
    <definedName name="PR_PLAT" localSheetId="74">#REF!</definedName>
    <definedName name="PR_PLAT" localSheetId="30">#REF!</definedName>
    <definedName name="PR_PLAT" localSheetId="46">#REF!</definedName>
    <definedName name="PR_PLAT" localSheetId="47">#REF!</definedName>
    <definedName name="PR_PLAT" localSheetId="48">#REF!</definedName>
    <definedName name="PR_PLAT">#REF!</definedName>
    <definedName name="Print_Area_MI" localSheetId="86">#REF!</definedName>
    <definedName name="Print_Area_MI" localSheetId="44">#REF!</definedName>
    <definedName name="Print_Area_MI" localSheetId="35">#REF!</definedName>
    <definedName name="Print_Area_MI" localSheetId="34">#REF!</definedName>
    <definedName name="Print_Area_MI" localSheetId="74">#REF!</definedName>
    <definedName name="Print_Area_MI" localSheetId="30">#REF!</definedName>
    <definedName name="Print_Area_MI" localSheetId="46">#REF!</definedName>
    <definedName name="Print_Area_MI" localSheetId="47">#REF!</definedName>
    <definedName name="Print_Area_MI" localSheetId="48">#REF!</definedName>
    <definedName name="Print_Area_MI">#REF!</definedName>
    <definedName name="profesional" localSheetId="44">#REF!</definedName>
    <definedName name="profesional" localSheetId="46">#REF!</definedName>
    <definedName name="profesional" localSheetId="47">#REF!</definedName>
    <definedName name="profesional" localSheetId="48">#REF!</definedName>
    <definedName name="profesional">#REF!</definedName>
    <definedName name="Profesor">[15]rangos!$C$2:$C$32</definedName>
    <definedName name="PV_10" localSheetId="44">#REF!</definedName>
    <definedName name="PV_10" localSheetId="35">#REF!</definedName>
    <definedName name="PV_10" localSheetId="34">#REF!</definedName>
    <definedName name="PV_10" localSheetId="74">#REF!</definedName>
    <definedName name="PV_10" localSheetId="30">#REF!</definedName>
    <definedName name="PV_10" localSheetId="46">#REF!</definedName>
    <definedName name="PV_10" localSheetId="47">#REF!</definedName>
    <definedName name="PV_10" localSheetId="48">#REF!</definedName>
    <definedName name="PV_10">#REF!</definedName>
    <definedName name="PV_11" localSheetId="44">#REF!</definedName>
    <definedName name="PV_11" localSheetId="35">#REF!</definedName>
    <definedName name="PV_11" localSheetId="34">#REF!</definedName>
    <definedName name="PV_11" localSheetId="74">#REF!</definedName>
    <definedName name="PV_11" localSheetId="30">#REF!</definedName>
    <definedName name="PV_11" localSheetId="46">#REF!</definedName>
    <definedName name="PV_11" localSheetId="47">#REF!</definedName>
    <definedName name="PV_11" localSheetId="48">#REF!</definedName>
    <definedName name="PV_11">#REF!</definedName>
    <definedName name="PV_12" localSheetId="44">#REF!</definedName>
    <definedName name="PV_12" localSheetId="35">#REF!</definedName>
    <definedName name="PV_12" localSheetId="34">#REF!</definedName>
    <definedName name="PV_12" localSheetId="74">#REF!</definedName>
    <definedName name="PV_12" localSheetId="30">#REF!</definedName>
    <definedName name="PV_12" localSheetId="46">#REF!</definedName>
    <definedName name="PV_12" localSheetId="47">#REF!</definedName>
    <definedName name="PV_12" localSheetId="48">#REF!</definedName>
    <definedName name="PV_12">#REF!</definedName>
    <definedName name="PV_13" localSheetId="44">#REF!</definedName>
    <definedName name="PV_13" localSheetId="35">#REF!</definedName>
    <definedName name="PV_13" localSheetId="34">#REF!</definedName>
    <definedName name="PV_13" localSheetId="74">#REF!</definedName>
    <definedName name="PV_13" localSheetId="30">#REF!</definedName>
    <definedName name="PV_13" localSheetId="46">#REF!</definedName>
    <definedName name="PV_13" localSheetId="47">#REF!</definedName>
    <definedName name="PV_13" localSheetId="48">#REF!</definedName>
    <definedName name="PV_13">#REF!</definedName>
    <definedName name="PV_14" localSheetId="44">#REF!</definedName>
    <definedName name="PV_14" localSheetId="35">#REF!</definedName>
    <definedName name="PV_14" localSheetId="34">#REF!</definedName>
    <definedName name="PV_14" localSheetId="74">#REF!</definedName>
    <definedName name="PV_14" localSheetId="30">#REF!</definedName>
    <definedName name="PV_14" localSheetId="46">#REF!</definedName>
    <definedName name="PV_14" localSheetId="47">#REF!</definedName>
    <definedName name="PV_14" localSheetId="48">#REF!</definedName>
    <definedName name="PV_14">#REF!</definedName>
    <definedName name="PV_15" localSheetId="44">#REF!</definedName>
    <definedName name="PV_15" localSheetId="35">#REF!</definedName>
    <definedName name="PV_15" localSheetId="34">#REF!</definedName>
    <definedName name="PV_15" localSheetId="74">#REF!</definedName>
    <definedName name="PV_15" localSheetId="30">#REF!</definedName>
    <definedName name="PV_15" localSheetId="46">#REF!</definedName>
    <definedName name="PV_15" localSheetId="47">#REF!</definedName>
    <definedName name="PV_15" localSheetId="48">#REF!</definedName>
    <definedName name="PV_15">#REF!</definedName>
    <definedName name="PV_16" localSheetId="44">#REF!</definedName>
    <definedName name="PV_16" localSheetId="35">#REF!</definedName>
    <definedName name="PV_16" localSheetId="34">#REF!</definedName>
    <definedName name="PV_16" localSheetId="74">#REF!</definedName>
    <definedName name="PV_16" localSheetId="30">#REF!</definedName>
    <definedName name="PV_16" localSheetId="46">#REF!</definedName>
    <definedName name="PV_16" localSheetId="47">#REF!</definedName>
    <definedName name="PV_16" localSheetId="48">#REF!</definedName>
    <definedName name="PV_16">#REF!</definedName>
    <definedName name="PV_17" localSheetId="44">#REF!</definedName>
    <definedName name="PV_17" localSheetId="35">#REF!</definedName>
    <definedName name="PV_17" localSheetId="34">#REF!</definedName>
    <definedName name="PV_17" localSheetId="74">#REF!</definedName>
    <definedName name="PV_17" localSheetId="30">#REF!</definedName>
    <definedName name="PV_17" localSheetId="46">#REF!</definedName>
    <definedName name="PV_17" localSheetId="47">#REF!</definedName>
    <definedName name="PV_17" localSheetId="48">#REF!</definedName>
    <definedName name="PV_17">#REF!</definedName>
    <definedName name="PV_18" localSheetId="44">#REF!</definedName>
    <definedName name="PV_18" localSheetId="35">#REF!</definedName>
    <definedName name="PV_18" localSheetId="34">#REF!</definedName>
    <definedName name="PV_18" localSheetId="74">#REF!</definedName>
    <definedName name="PV_18" localSheetId="30">#REF!</definedName>
    <definedName name="PV_18" localSheetId="46">#REF!</definedName>
    <definedName name="PV_18" localSheetId="47">#REF!</definedName>
    <definedName name="PV_18" localSheetId="48">#REF!</definedName>
    <definedName name="PV_18">#REF!</definedName>
    <definedName name="PV_19" localSheetId="44">#REF!</definedName>
    <definedName name="PV_19" localSheetId="35">#REF!</definedName>
    <definedName name="PV_19" localSheetId="34">#REF!</definedName>
    <definedName name="PV_19" localSheetId="74">#REF!</definedName>
    <definedName name="PV_19" localSheetId="30">#REF!</definedName>
    <definedName name="PV_19" localSheetId="46">#REF!</definedName>
    <definedName name="PV_19" localSheetId="47">#REF!</definedName>
    <definedName name="PV_19" localSheetId="48">#REF!</definedName>
    <definedName name="PV_19">#REF!</definedName>
    <definedName name="PV_20" localSheetId="44">#REF!</definedName>
    <definedName name="PV_20" localSheetId="35">#REF!</definedName>
    <definedName name="PV_20" localSheetId="34">#REF!</definedName>
    <definedName name="PV_20" localSheetId="74">#REF!</definedName>
    <definedName name="PV_20" localSheetId="30">#REF!</definedName>
    <definedName name="PV_20" localSheetId="46">#REF!</definedName>
    <definedName name="PV_20" localSheetId="47">#REF!</definedName>
    <definedName name="PV_20" localSheetId="48">#REF!</definedName>
    <definedName name="PV_20">#REF!</definedName>
    <definedName name="PV_21" localSheetId="44">#REF!</definedName>
    <definedName name="PV_21" localSheetId="35">#REF!</definedName>
    <definedName name="PV_21" localSheetId="34">#REF!</definedName>
    <definedName name="PV_21" localSheetId="74">#REF!</definedName>
    <definedName name="PV_21" localSheetId="30">#REF!</definedName>
    <definedName name="PV_21" localSheetId="46">#REF!</definedName>
    <definedName name="PV_21" localSheetId="47">#REF!</definedName>
    <definedName name="PV_21" localSheetId="48">#REF!</definedName>
    <definedName name="PV_21">#REF!</definedName>
    <definedName name="PV_22" localSheetId="44">#REF!</definedName>
    <definedName name="PV_22" localSheetId="35">#REF!</definedName>
    <definedName name="PV_22" localSheetId="34">#REF!</definedName>
    <definedName name="PV_22" localSheetId="74">#REF!</definedName>
    <definedName name="PV_22" localSheetId="30">#REF!</definedName>
    <definedName name="PV_22" localSheetId="46">#REF!</definedName>
    <definedName name="PV_22" localSheetId="47">#REF!</definedName>
    <definedName name="PV_22" localSheetId="48">#REF!</definedName>
    <definedName name="PV_22">#REF!</definedName>
    <definedName name="PV_23" localSheetId="44">#REF!</definedName>
    <definedName name="PV_23" localSheetId="35">#REF!</definedName>
    <definedName name="PV_23" localSheetId="34">#REF!</definedName>
    <definedName name="PV_23" localSheetId="74">#REF!</definedName>
    <definedName name="PV_23" localSheetId="30">#REF!</definedName>
    <definedName name="PV_23" localSheetId="46">#REF!</definedName>
    <definedName name="PV_23" localSheetId="47">#REF!</definedName>
    <definedName name="PV_23" localSheetId="48">#REF!</definedName>
    <definedName name="PV_23">#REF!</definedName>
    <definedName name="PV_24" localSheetId="44">#REF!</definedName>
    <definedName name="PV_24" localSheetId="35">#REF!</definedName>
    <definedName name="PV_24" localSheetId="34">#REF!</definedName>
    <definedName name="PV_24" localSheetId="74">#REF!</definedName>
    <definedName name="PV_24" localSheetId="30">#REF!</definedName>
    <definedName name="PV_24" localSheetId="46">#REF!</definedName>
    <definedName name="PV_24" localSheetId="47">#REF!</definedName>
    <definedName name="PV_24" localSheetId="48">#REF!</definedName>
    <definedName name="PV_24">#REF!</definedName>
    <definedName name="PV_25" localSheetId="44">#REF!</definedName>
    <definedName name="PV_25" localSheetId="35">#REF!</definedName>
    <definedName name="PV_25" localSheetId="34">#REF!</definedName>
    <definedName name="PV_25" localSheetId="74">#REF!</definedName>
    <definedName name="PV_25" localSheetId="30">#REF!</definedName>
    <definedName name="PV_25" localSheetId="46">#REF!</definedName>
    <definedName name="PV_25" localSheetId="47">#REF!</definedName>
    <definedName name="PV_25" localSheetId="48">#REF!</definedName>
    <definedName name="PV_25">#REF!</definedName>
    <definedName name="PV_26" localSheetId="44">#REF!</definedName>
    <definedName name="PV_26" localSheetId="35">#REF!</definedName>
    <definedName name="PV_26" localSheetId="34">#REF!</definedName>
    <definedName name="PV_26" localSheetId="74">#REF!</definedName>
    <definedName name="PV_26" localSheetId="30">#REF!</definedName>
    <definedName name="PV_26" localSheetId="46">#REF!</definedName>
    <definedName name="PV_26" localSheetId="47">#REF!</definedName>
    <definedName name="PV_26" localSheetId="48">#REF!</definedName>
    <definedName name="PV_26">#REF!</definedName>
    <definedName name="PV_27" localSheetId="44">#REF!</definedName>
    <definedName name="PV_27" localSheetId="35">#REF!</definedName>
    <definedName name="PV_27" localSheetId="34">#REF!</definedName>
    <definedName name="PV_27" localSheetId="74">#REF!</definedName>
    <definedName name="PV_27" localSheetId="30">#REF!</definedName>
    <definedName name="PV_27" localSheetId="46">#REF!</definedName>
    <definedName name="PV_27" localSheetId="47">#REF!</definedName>
    <definedName name="PV_27" localSheetId="48">#REF!</definedName>
    <definedName name="PV_27">#REF!</definedName>
    <definedName name="PV_28" localSheetId="44">#REF!</definedName>
    <definedName name="PV_28" localSheetId="35">#REF!</definedName>
    <definedName name="PV_28" localSheetId="34">#REF!</definedName>
    <definedName name="PV_28" localSheetId="74">#REF!</definedName>
    <definedName name="PV_28" localSheetId="30">#REF!</definedName>
    <definedName name="PV_28" localSheetId="46">#REF!</definedName>
    <definedName name="PV_28" localSheetId="47">#REF!</definedName>
    <definedName name="PV_28" localSheetId="48">#REF!</definedName>
    <definedName name="PV_28">#REF!</definedName>
    <definedName name="PV_29" localSheetId="44">#REF!</definedName>
    <definedName name="PV_29" localSheetId="35">#REF!</definedName>
    <definedName name="PV_29" localSheetId="34">#REF!</definedName>
    <definedName name="PV_29" localSheetId="74">#REF!</definedName>
    <definedName name="PV_29" localSheetId="30">#REF!</definedName>
    <definedName name="PV_29" localSheetId="46">#REF!</definedName>
    <definedName name="PV_29" localSheetId="47">#REF!</definedName>
    <definedName name="PV_29" localSheetId="48">#REF!</definedName>
    <definedName name="PV_29">#REF!</definedName>
    <definedName name="PV_30" localSheetId="44">#REF!</definedName>
    <definedName name="PV_30" localSheetId="35">#REF!</definedName>
    <definedName name="PV_30" localSheetId="34">#REF!</definedName>
    <definedName name="PV_30" localSheetId="74">#REF!</definedName>
    <definedName name="PV_30" localSheetId="30">#REF!</definedName>
    <definedName name="PV_30" localSheetId="46">#REF!</definedName>
    <definedName name="PV_30" localSheetId="47">#REF!</definedName>
    <definedName name="PV_30" localSheetId="48">#REF!</definedName>
    <definedName name="PV_30">#REF!</definedName>
    <definedName name="PV_31" localSheetId="44">#REF!</definedName>
    <definedName name="PV_31" localSheetId="35">#REF!</definedName>
    <definedName name="PV_31" localSheetId="34">#REF!</definedName>
    <definedName name="PV_31" localSheetId="74">#REF!</definedName>
    <definedName name="PV_31" localSheetId="30">#REF!</definedName>
    <definedName name="PV_31" localSheetId="46">#REF!</definedName>
    <definedName name="PV_31" localSheetId="47">#REF!</definedName>
    <definedName name="PV_31" localSheetId="48">#REF!</definedName>
    <definedName name="PV_31">#REF!</definedName>
    <definedName name="PV_32" localSheetId="44">#REF!</definedName>
    <definedName name="PV_32" localSheetId="35">#REF!</definedName>
    <definedName name="PV_32" localSheetId="34">#REF!</definedName>
    <definedName name="PV_32" localSheetId="74">#REF!</definedName>
    <definedName name="PV_32" localSheetId="30">#REF!</definedName>
    <definedName name="PV_32" localSheetId="46">#REF!</definedName>
    <definedName name="PV_32" localSheetId="47">#REF!</definedName>
    <definedName name="PV_32" localSheetId="48">#REF!</definedName>
    <definedName name="PV_32">#REF!</definedName>
    <definedName name="PV_33" localSheetId="44">#REF!</definedName>
    <definedName name="PV_33" localSheetId="35">#REF!</definedName>
    <definedName name="PV_33" localSheetId="34">#REF!</definedName>
    <definedName name="PV_33" localSheetId="74">#REF!</definedName>
    <definedName name="PV_33" localSheetId="30">#REF!</definedName>
    <definedName name="PV_33" localSheetId="46">#REF!</definedName>
    <definedName name="PV_33" localSheetId="47">#REF!</definedName>
    <definedName name="PV_33" localSheetId="48">#REF!</definedName>
    <definedName name="PV_33">#REF!</definedName>
    <definedName name="PV_34" localSheetId="44">#REF!</definedName>
    <definedName name="PV_34" localSheetId="35">#REF!</definedName>
    <definedName name="PV_34" localSheetId="34">#REF!</definedName>
    <definedName name="PV_34" localSheetId="74">#REF!</definedName>
    <definedName name="PV_34" localSheetId="30">#REF!</definedName>
    <definedName name="PV_34" localSheetId="46">#REF!</definedName>
    <definedName name="PV_34" localSheetId="47">#REF!</definedName>
    <definedName name="PV_34" localSheetId="48">#REF!</definedName>
    <definedName name="PV_34">#REF!</definedName>
    <definedName name="PV_35" localSheetId="44">#REF!</definedName>
    <definedName name="PV_35" localSheetId="35">#REF!</definedName>
    <definedName name="PV_35" localSheetId="34">#REF!</definedName>
    <definedName name="PV_35" localSheetId="74">#REF!</definedName>
    <definedName name="PV_35" localSheetId="30">#REF!</definedName>
    <definedName name="PV_35" localSheetId="46">#REF!</definedName>
    <definedName name="PV_35" localSheetId="47">#REF!</definedName>
    <definedName name="PV_35" localSheetId="48">#REF!</definedName>
    <definedName name="PV_35">#REF!</definedName>
    <definedName name="PV_36" localSheetId="44">#REF!</definedName>
    <definedName name="PV_36" localSheetId="35">#REF!</definedName>
    <definedName name="PV_36" localSheetId="34">#REF!</definedName>
    <definedName name="PV_36" localSheetId="74">#REF!</definedName>
    <definedName name="PV_36" localSheetId="30">#REF!</definedName>
    <definedName name="PV_36" localSheetId="46">#REF!</definedName>
    <definedName name="PV_36" localSheetId="47">#REF!</definedName>
    <definedName name="PV_36" localSheetId="48">#REF!</definedName>
    <definedName name="PV_36">#REF!</definedName>
    <definedName name="PV_37" localSheetId="44">#REF!</definedName>
    <definedName name="PV_37" localSheetId="35">#REF!</definedName>
    <definedName name="PV_37" localSheetId="34">#REF!</definedName>
    <definedName name="PV_37" localSheetId="74">#REF!</definedName>
    <definedName name="PV_37" localSheetId="30">#REF!</definedName>
    <definedName name="PV_37" localSheetId="46">#REF!</definedName>
    <definedName name="PV_37" localSheetId="47">#REF!</definedName>
    <definedName name="PV_37" localSheetId="48">#REF!</definedName>
    <definedName name="PV_37">#REF!</definedName>
    <definedName name="PV_38" localSheetId="44">#REF!</definedName>
    <definedName name="PV_38" localSheetId="35">#REF!</definedName>
    <definedName name="PV_38" localSheetId="34">#REF!</definedName>
    <definedName name="PV_38" localSheetId="74">#REF!</definedName>
    <definedName name="PV_38" localSheetId="30">#REF!</definedName>
    <definedName name="PV_38" localSheetId="46">#REF!</definedName>
    <definedName name="PV_38" localSheetId="47">#REF!</definedName>
    <definedName name="PV_38" localSheetId="48">#REF!</definedName>
    <definedName name="PV_38">#REF!</definedName>
    <definedName name="PV_40" localSheetId="44">#REF!</definedName>
    <definedName name="PV_40" localSheetId="35">#REF!</definedName>
    <definedName name="PV_40" localSheetId="34">#REF!</definedName>
    <definedName name="PV_40" localSheetId="74">#REF!</definedName>
    <definedName name="PV_40" localSheetId="30">#REF!</definedName>
    <definedName name="PV_40" localSheetId="46">#REF!</definedName>
    <definedName name="PV_40" localSheetId="47">#REF!</definedName>
    <definedName name="PV_40" localSheetId="48">#REF!</definedName>
    <definedName name="PV_40">#REF!</definedName>
    <definedName name="PV_41" localSheetId="44">#REF!</definedName>
    <definedName name="PV_41" localSheetId="35">#REF!</definedName>
    <definedName name="PV_41" localSheetId="34">#REF!</definedName>
    <definedName name="PV_41" localSheetId="74">#REF!</definedName>
    <definedName name="PV_41" localSheetId="30">#REF!</definedName>
    <definedName name="PV_41" localSheetId="46">#REF!</definedName>
    <definedName name="PV_41" localSheetId="47">#REF!</definedName>
    <definedName name="PV_41" localSheetId="48">#REF!</definedName>
    <definedName name="PV_41">#REF!</definedName>
    <definedName name="q" localSheetId="44">[1]PMI!#REF!</definedName>
    <definedName name="q" localSheetId="74">[1]PMI!#REF!</definedName>
    <definedName name="q" localSheetId="30">[1]PMI!#REF!</definedName>
    <definedName name="q" localSheetId="46">[1]PMI!#REF!</definedName>
    <definedName name="q" localSheetId="47">[1]PMI!#REF!</definedName>
    <definedName name="q" localSheetId="48">[1]PMI!#REF!</definedName>
    <definedName name="q">[1]PMI!#REF!</definedName>
    <definedName name="qazwsx" localSheetId="44">'[7]32CCG94'!#REF!</definedName>
    <definedName name="qazwsx" localSheetId="74">'[7]32CCG94'!#REF!</definedName>
    <definedName name="qazwsx" localSheetId="30">'[7]32CCG94'!#REF!</definedName>
    <definedName name="qazwsx" localSheetId="46">'[7]32CCG94'!#REF!</definedName>
    <definedName name="qazwsx" localSheetId="47">'[7]32CCG94'!#REF!</definedName>
    <definedName name="qazwsx" localSheetId="48">'[7]32CCG94'!#REF!</definedName>
    <definedName name="qazwsx">'[7]32CCG94'!#REF!</definedName>
    <definedName name="qq" localSheetId="44">'[7]32CCG94'!#REF!</definedName>
    <definedName name="qq" localSheetId="74">'[7]32CCG94'!#REF!</definedName>
    <definedName name="qq" localSheetId="30">'[7]32CCG94'!#REF!</definedName>
    <definedName name="qq" localSheetId="46">'[7]32CCG94'!#REF!</definedName>
    <definedName name="qq" localSheetId="47">'[7]32CCG94'!#REF!</definedName>
    <definedName name="qq" localSheetId="48">'[7]32CCG94'!#REF!</definedName>
    <definedName name="qq">'[7]32CCG94'!#REF!</definedName>
    <definedName name="qroo1" localSheetId="44">#REF!</definedName>
    <definedName name="qroo1" localSheetId="35">#REF!</definedName>
    <definedName name="qroo1" localSheetId="34">#REF!</definedName>
    <definedName name="qroo1" localSheetId="74">#REF!</definedName>
    <definedName name="qroo1" localSheetId="30">#REF!</definedName>
    <definedName name="qroo1" localSheetId="46">#REF!</definedName>
    <definedName name="qroo1" localSheetId="47">#REF!</definedName>
    <definedName name="qroo1" localSheetId="48">#REF!</definedName>
    <definedName name="qroo1">#REF!</definedName>
    <definedName name="qroo2" localSheetId="44">#REF!</definedName>
    <definedName name="qroo2" localSheetId="35">#REF!</definedName>
    <definedName name="qroo2" localSheetId="34">#REF!</definedName>
    <definedName name="qroo2" localSheetId="74">#REF!</definedName>
    <definedName name="qroo2" localSheetId="30">#REF!</definedName>
    <definedName name="qroo2" localSheetId="46">#REF!</definedName>
    <definedName name="qroo2" localSheetId="47">#REF!</definedName>
    <definedName name="qroo2" localSheetId="48">#REF!</definedName>
    <definedName name="qroo2">#REF!</definedName>
    <definedName name="RANGO" localSheetId="86">#REF!</definedName>
    <definedName name="RANGO" localSheetId="44">#REF!</definedName>
    <definedName name="RANGO" localSheetId="35">#REF!</definedName>
    <definedName name="RANGO" localSheetId="34">#REF!</definedName>
    <definedName name="RANGO" localSheetId="74">#REF!</definedName>
    <definedName name="RANGO" localSheetId="30">#REF!</definedName>
    <definedName name="RANGO" localSheetId="46">#REF!</definedName>
    <definedName name="RANGO" localSheetId="47">#REF!</definedName>
    <definedName name="RANGO" localSheetId="48">#REF!</definedName>
    <definedName name="RANGO">#REF!</definedName>
    <definedName name="red" localSheetId="44">#REF!</definedName>
    <definedName name="red" localSheetId="35">#REF!</definedName>
    <definedName name="red" localSheetId="34">#REF!</definedName>
    <definedName name="red" localSheetId="74">#REF!</definedName>
    <definedName name="red" localSheetId="30">#REF!</definedName>
    <definedName name="red" localSheetId="46">#REF!</definedName>
    <definedName name="red" localSheetId="47">#REF!</definedName>
    <definedName name="red" localSheetId="48">#REF!</definedName>
    <definedName name="red">#REF!</definedName>
    <definedName name="REGIMEN_LABORAL" localSheetId="86">[17]CATALOGOS!$A$3:$A$4</definedName>
    <definedName name="REGIMEN_LABORAL" localSheetId="35">[17]CATALOGOS!$A$3:$A$4</definedName>
    <definedName name="REGIMEN_LABORAL" localSheetId="34">[17]CATALOGOS!$A$3:$A$4</definedName>
    <definedName name="REGIMEN_LABORAL" localSheetId="74">[17]CATALOGOS!$A$3:$A$4</definedName>
    <definedName name="REGIMEN_LABORAL" localSheetId="85">[17]CATALOGOS!$A$3:$A$4</definedName>
    <definedName name="REGIMEN_LABORAL" localSheetId="21">[17]CATALOGOS!$A$3:$A$4</definedName>
    <definedName name="REGIMEN_LABORAL">[18]CATALOGOS!$A$3:$A$4</definedName>
    <definedName name="rEING" localSheetId="44">#REF!</definedName>
    <definedName name="rEING" localSheetId="35">#REF!</definedName>
    <definedName name="rEING" localSheetId="34">#REF!</definedName>
    <definedName name="rEING" localSheetId="74">#REF!</definedName>
    <definedName name="rEING" localSheetId="30">#REF!</definedName>
    <definedName name="rEING" localSheetId="46">#REF!</definedName>
    <definedName name="rEING" localSheetId="47">#REF!</definedName>
    <definedName name="rEING" localSheetId="48">#REF!</definedName>
    <definedName name="rEING">#REF!</definedName>
    <definedName name="RELACION_LABORAL" localSheetId="86">[17]CATALOGOS!$D$3:$D$4</definedName>
    <definedName name="RELACION_LABORAL" localSheetId="35">[17]CATALOGOS!$D$3:$D$4</definedName>
    <definedName name="RELACION_LABORAL" localSheetId="34">[17]CATALOGOS!$D$3:$D$4</definedName>
    <definedName name="RELACION_LABORAL" localSheetId="74">[17]CATALOGOS!$D$3:$D$4</definedName>
    <definedName name="RELACION_LABORAL" localSheetId="85">[17]CATALOGOS!$D$3:$D$4</definedName>
    <definedName name="RELACION_LABORAL" localSheetId="21">[17]CATALOGOS!$D$3:$D$4</definedName>
    <definedName name="RELACION_LABORAL">[18]CATALOGOS!$D$3:$D$4</definedName>
    <definedName name="rez" localSheetId="44" hidden="1">#REF!</definedName>
    <definedName name="rez" localSheetId="35" hidden="1">#REF!</definedName>
    <definedName name="rez" localSheetId="34" hidden="1">#REF!</definedName>
    <definedName name="rez" localSheetId="74" hidden="1">#REF!</definedName>
    <definedName name="rez" localSheetId="30" hidden="1">#REF!</definedName>
    <definedName name="rez" localSheetId="46" hidden="1">#REF!</definedName>
    <definedName name="rez" localSheetId="47" hidden="1">#REF!</definedName>
    <definedName name="rez" localSheetId="48" hidden="1">#REF!</definedName>
    <definedName name="rez" hidden="1">#REF!</definedName>
    <definedName name="rgh" localSheetId="86">'[8]32CCG94'!#REF!</definedName>
    <definedName name="rgh" localSheetId="44">'[8]32CCG94'!#REF!</definedName>
    <definedName name="rgh" localSheetId="35">'[8]32CCG94'!#REF!</definedName>
    <definedName name="rgh" localSheetId="74">'[8]32CCG94'!#REF!</definedName>
    <definedName name="rgh" localSheetId="30">'[8]32CCG94'!#REF!</definedName>
    <definedName name="rgh" localSheetId="46">'[8]32CCG94'!#REF!</definedName>
    <definedName name="rgh" localSheetId="47">'[8]32CCG94'!#REF!</definedName>
    <definedName name="rgh" localSheetId="48">'[8]32CCG94'!#REF!</definedName>
    <definedName name="rgh">'[8]32CCG94'!#REF!</definedName>
    <definedName name="rty" localSheetId="86">'[4]32CCG94'!#REF!</definedName>
    <definedName name="rty" localSheetId="44">'[4]32CCG94'!#REF!</definedName>
    <definedName name="rty" localSheetId="35">'[4]32CCG94'!#REF!</definedName>
    <definedName name="rty" localSheetId="74">'[4]32CCG94'!#REF!</definedName>
    <definedName name="rty" localSheetId="30">'[4]32CCG94'!#REF!</definedName>
    <definedName name="rty" localSheetId="46">'[4]32CCG94'!#REF!</definedName>
    <definedName name="rty" localSheetId="47">'[4]32CCG94'!#REF!</definedName>
    <definedName name="rty" localSheetId="48">'[4]32CCG94'!#REF!</definedName>
    <definedName name="rty">'[4]32CCG94'!#REF!</definedName>
    <definedName name="s" localSheetId="86">#REF!</definedName>
    <definedName name="s" localSheetId="44">#REF!</definedName>
    <definedName name="s" localSheetId="35">#REF!</definedName>
    <definedName name="s" localSheetId="34">#REF!</definedName>
    <definedName name="s" localSheetId="74">#REF!</definedName>
    <definedName name="s" localSheetId="30">#REF!</definedName>
    <definedName name="s" localSheetId="46">#REF!</definedName>
    <definedName name="s" localSheetId="47">#REF!</definedName>
    <definedName name="s" localSheetId="48">#REF!</definedName>
    <definedName name="s">#REF!</definedName>
    <definedName name="S_AA" localSheetId="44">#REF!</definedName>
    <definedName name="S_AA" localSheetId="35">#REF!</definedName>
    <definedName name="S_AA" localSheetId="34">#REF!</definedName>
    <definedName name="S_AA" localSheetId="74">#REF!</definedName>
    <definedName name="S_AA" localSheetId="30">#REF!</definedName>
    <definedName name="S_AA" localSheetId="46">#REF!</definedName>
    <definedName name="S_AA" localSheetId="47">#REF!</definedName>
    <definedName name="S_AA" localSheetId="48">#REF!</definedName>
    <definedName name="S_AA">#REF!</definedName>
    <definedName name="S_AGUIM" localSheetId="44">#REF!</definedName>
    <definedName name="S_AGUIM" localSheetId="35">#REF!</definedName>
    <definedName name="S_AGUIM" localSheetId="34">#REF!</definedName>
    <definedName name="S_AGUIM" localSheetId="74">#REF!</definedName>
    <definedName name="S_AGUIM" localSheetId="30">#REF!</definedName>
    <definedName name="S_AGUIM" localSheetId="46">#REF!</definedName>
    <definedName name="S_AGUIM" localSheetId="47">#REF!</definedName>
    <definedName name="S_AGUIM" localSheetId="48">#REF!</definedName>
    <definedName name="S_AGUIM">#REF!</definedName>
    <definedName name="S_AGUIO" localSheetId="44">#REF!</definedName>
    <definedName name="S_AGUIO" localSheetId="35">#REF!</definedName>
    <definedName name="S_AGUIO" localSheetId="34">#REF!</definedName>
    <definedName name="S_AGUIO" localSheetId="74">#REF!</definedName>
    <definedName name="S_AGUIO" localSheetId="30">#REF!</definedName>
    <definedName name="S_AGUIO" localSheetId="46">#REF!</definedName>
    <definedName name="S_AGUIO" localSheetId="47">#REF!</definedName>
    <definedName name="S_AGUIO" localSheetId="48">#REF!</definedName>
    <definedName name="S_AGUIO">#REF!</definedName>
    <definedName name="S_AL" localSheetId="44">#REF!</definedName>
    <definedName name="S_AL" localSheetId="35">#REF!</definedName>
    <definedName name="S_AL" localSheetId="34">#REF!</definedName>
    <definedName name="S_AL" localSheetId="74">#REF!</definedName>
    <definedName name="S_AL" localSheetId="30">#REF!</definedName>
    <definedName name="S_AL" localSheetId="46">#REF!</definedName>
    <definedName name="S_AL" localSheetId="47">#REF!</definedName>
    <definedName name="S_AL" localSheetId="48">#REF!</definedName>
    <definedName name="S_AL">#REF!</definedName>
    <definedName name="S_CESANTIA" localSheetId="44">#REF!</definedName>
    <definedName name="S_CESANTIA" localSheetId="35">#REF!</definedName>
    <definedName name="S_CESANTIA" localSheetId="34">#REF!</definedName>
    <definedName name="S_CESANTIA" localSheetId="74">#REF!</definedName>
    <definedName name="S_CESANTIA" localSheetId="30">#REF!</definedName>
    <definedName name="S_CESANTIA" localSheetId="46">#REF!</definedName>
    <definedName name="S_CESANTIA" localSheetId="47">#REF!</definedName>
    <definedName name="S_CESANTIA" localSheetId="48">#REF!</definedName>
    <definedName name="S_CESANTIA">#REF!</definedName>
    <definedName name="S_GFAM" localSheetId="44">#REF!</definedName>
    <definedName name="S_GFAM" localSheetId="35">#REF!</definedName>
    <definedName name="S_GFAM" localSheetId="34">#REF!</definedName>
    <definedName name="S_GFAM" localSheetId="74">#REF!</definedName>
    <definedName name="S_GFAM" localSheetId="30">#REF!</definedName>
    <definedName name="S_GFAM" localSheetId="46">#REF!</definedName>
    <definedName name="S_GFAM" localSheetId="47">#REF!</definedName>
    <definedName name="S_GFAM" localSheetId="48">#REF!</definedName>
    <definedName name="S_GFAM">#REF!</definedName>
    <definedName name="S_ISRAGUIO" localSheetId="44">#REF!</definedName>
    <definedName name="S_ISRAGUIO" localSheetId="35">#REF!</definedName>
    <definedName name="S_ISRAGUIO" localSheetId="34">#REF!</definedName>
    <definedName name="S_ISRAGUIO" localSheetId="74">#REF!</definedName>
    <definedName name="S_ISRAGUIO" localSheetId="30">#REF!</definedName>
    <definedName name="S_ISRAGUIO" localSheetId="46">#REF!</definedName>
    <definedName name="S_ISRAGUIO" localSheetId="47">#REF!</definedName>
    <definedName name="S_ISRAGUIO" localSheetId="48">#REF!</definedName>
    <definedName name="S_ISRAGUIO">#REF!</definedName>
    <definedName name="S_ISRGFAM" localSheetId="44">#REF!</definedName>
    <definedName name="S_ISRGFAM" localSheetId="35">#REF!</definedName>
    <definedName name="S_ISRGFAM" localSheetId="34">#REF!</definedName>
    <definedName name="S_ISRGFAM" localSheetId="74">#REF!</definedName>
    <definedName name="S_ISRGFAM" localSheetId="30">#REF!</definedName>
    <definedName name="S_ISRGFAM" localSheetId="46">#REF!</definedName>
    <definedName name="S_ISRGFAM" localSheetId="47">#REF!</definedName>
    <definedName name="S_ISRGFAM" localSheetId="48">#REF!</definedName>
    <definedName name="S_ISRGFAM">#REF!</definedName>
    <definedName name="S_ISRPV" localSheetId="44">#REF!</definedName>
    <definedName name="S_ISRPV" localSheetId="35">#REF!</definedName>
    <definedName name="S_ISRPV" localSheetId="34">#REF!</definedName>
    <definedName name="S_ISRPV" localSheetId="74">#REF!</definedName>
    <definedName name="S_ISRPV" localSheetId="30">#REF!</definedName>
    <definedName name="S_ISRPV" localSheetId="46">#REF!</definedName>
    <definedName name="S_ISRPV" localSheetId="47">#REF!</definedName>
    <definedName name="S_ISRPV" localSheetId="48">#REF!</definedName>
    <definedName name="S_ISRPV">#REF!</definedName>
    <definedName name="S_ISSSTE" localSheetId="44">#REF!</definedName>
    <definedName name="S_ISSSTE" localSheetId="35">#REF!</definedName>
    <definedName name="S_ISSSTE" localSheetId="34">#REF!</definedName>
    <definedName name="S_ISSSTE" localSheetId="74">#REF!</definedName>
    <definedName name="S_ISSSTE" localSheetId="30">#REF!</definedName>
    <definedName name="S_ISSSTE" localSheetId="46">#REF!</definedName>
    <definedName name="S_ISSSTE" localSheetId="47">#REF!</definedName>
    <definedName name="S_ISSSTE" localSheetId="48">#REF!</definedName>
    <definedName name="S_ISSSTE">#REF!</definedName>
    <definedName name="S_PVM" localSheetId="44">#REF!</definedName>
    <definedName name="S_PVM" localSheetId="35">#REF!</definedName>
    <definedName name="S_PVM" localSheetId="34">#REF!</definedName>
    <definedName name="S_PVM" localSheetId="74">#REF!</definedName>
    <definedName name="S_PVM" localSheetId="30">#REF!</definedName>
    <definedName name="S_PVM" localSheetId="46">#REF!</definedName>
    <definedName name="S_PVM" localSheetId="47">#REF!</definedName>
    <definedName name="S_PVM" localSheetId="48">#REF!</definedName>
    <definedName name="S_PVM">#REF!</definedName>
    <definedName name="S_PVO" localSheetId="44">#REF!</definedName>
    <definedName name="S_PVO" localSheetId="35">#REF!</definedName>
    <definedName name="S_PVO" localSheetId="34">#REF!</definedName>
    <definedName name="S_PVO" localSheetId="74">#REF!</definedName>
    <definedName name="S_PVO" localSheetId="30">#REF!</definedName>
    <definedName name="S_PVO" localSheetId="46">#REF!</definedName>
    <definedName name="S_PVO" localSheetId="47">#REF!</definedName>
    <definedName name="S_PVO" localSheetId="48">#REF!</definedName>
    <definedName name="S_PVO">#REF!</definedName>
    <definedName name="S_SACESAN" localSheetId="44">#REF!</definedName>
    <definedName name="S_SACESAN" localSheetId="35">#REF!</definedName>
    <definedName name="S_SACESAN" localSheetId="34">#REF!</definedName>
    <definedName name="S_SACESAN" localSheetId="74">#REF!</definedName>
    <definedName name="S_SACESAN" localSheetId="30">#REF!</definedName>
    <definedName name="S_SACESAN" localSheetId="46">#REF!</definedName>
    <definedName name="S_SACESAN" localSheetId="47">#REF!</definedName>
    <definedName name="S_SACESAN" localSheetId="48">#REF!</definedName>
    <definedName name="S_SACESAN">#REF!</definedName>
    <definedName name="S_SAISSSTE" localSheetId="44">#REF!</definedName>
    <definedName name="S_SAISSSTE" localSheetId="35">#REF!</definedName>
    <definedName name="S_SAISSSTE" localSheetId="34">#REF!</definedName>
    <definedName name="S_SAISSSTE" localSheetId="74">#REF!</definedName>
    <definedName name="S_SAISSSTE" localSheetId="30">#REF!</definedName>
    <definedName name="S_SAISSSTE" localSheetId="46">#REF!</definedName>
    <definedName name="S_SAISSSTE" localSheetId="47">#REF!</definedName>
    <definedName name="S_SAISSSTE" localSheetId="48">#REF!</definedName>
    <definedName name="S_SAISSSTE">#REF!</definedName>
    <definedName name="S_VD" localSheetId="44">#REF!</definedName>
    <definedName name="S_VD" localSheetId="35">#REF!</definedName>
    <definedName name="S_VD" localSheetId="34">#REF!</definedName>
    <definedName name="S_VD" localSheetId="74">#REF!</definedName>
    <definedName name="S_VD" localSheetId="30">#REF!</definedName>
    <definedName name="S_VD" localSheetId="46">#REF!</definedName>
    <definedName name="S_VD" localSheetId="47">#REF!</definedName>
    <definedName name="S_VD" localSheetId="48">#REF!</definedName>
    <definedName name="S_VD">#REF!</definedName>
    <definedName name="sadmvo" localSheetId="44">#REF!</definedName>
    <definedName name="sadmvo" localSheetId="35">#REF!</definedName>
    <definedName name="sadmvo" localSheetId="34">#REF!</definedName>
    <definedName name="sadmvo" localSheetId="74">#REF!</definedName>
    <definedName name="sadmvo" localSheetId="30">#REF!</definedName>
    <definedName name="sadmvo" localSheetId="46">#REF!</definedName>
    <definedName name="sadmvo" localSheetId="47">#REF!</definedName>
    <definedName name="sadmvo" localSheetId="48">#REF!</definedName>
    <definedName name="sadmvo">#REF!</definedName>
    <definedName name="SB" localSheetId="44">#REF!</definedName>
    <definedName name="SB" localSheetId="35">#REF!</definedName>
    <definedName name="SB" localSheetId="34">#REF!</definedName>
    <definedName name="SB" localSheetId="74">#REF!</definedName>
    <definedName name="SB" localSheetId="30">#REF!</definedName>
    <definedName name="SB" localSheetId="46">#REF!</definedName>
    <definedName name="SB" localSheetId="47">#REF!</definedName>
    <definedName name="SB" localSheetId="48">#REF!</definedName>
    <definedName name="SB">#REF!</definedName>
    <definedName name="sc" localSheetId="44" hidden="1">#REF!</definedName>
    <definedName name="sc" localSheetId="35" hidden="1">#REF!</definedName>
    <definedName name="sc" localSheetId="34" hidden="1">#REF!</definedName>
    <definedName name="sc" localSheetId="74" hidden="1">#REF!</definedName>
    <definedName name="sc" localSheetId="30" hidden="1">#REF!</definedName>
    <definedName name="sc" localSheetId="46" hidden="1">#REF!</definedName>
    <definedName name="sc" localSheetId="47" hidden="1">#REF!</definedName>
    <definedName name="sc" localSheetId="48" hidden="1">#REF!</definedName>
    <definedName name="sc" hidden="1">#REF!</definedName>
    <definedName name="ser" localSheetId="44">#REF!</definedName>
    <definedName name="ser" localSheetId="35">#REF!</definedName>
    <definedName name="ser" localSheetId="34">#REF!</definedName>
    <definedName name="ser" localSheetId="74">#REF!</definedName>
    <definedName name="ser" localSheetId="30">#REF!</definedName>
    <definedName name="ser" localSheetId="46">#REF!</definedName>
    <definedName name="ser" localSheetId="47">#REF!</definedName>
    <definedName name="ser" localSheetId="48">#REF!</definedName>
    <definedName name="ser">#REF!</definedName>
    <definedName name="sic" localSheetId="44" hidden="1">#REF!</definedName>
    <definedName name="sic" localSheetId="35" hidden="1">#REF!</definedName>
    <definedName name="sic" localSheetId="34" hidden="1">#REF!</definedName>
    <definedName name="sic" localSheetId="74" hidden="1">#REF!</definedName>
    <definedName name="sic" localSheetId="30" hidden="1">#REF!</definedName>
    <definedName name="sic" localSheetId="46" hidden="1">#REF!</definedName>
    <definedName name="sic" localSheetId="47" hidden="1">#REF!</definedName>
    <definedName name="sic" localSheetId="48" hidden="1">#REF!</definedName>
    <definedName name="sic" hidden="1">#REF!</definedName>
    <definedName name="SIDESI" localSheetId="44" hidden="1">[2]TABCETDO298!#REF!</definedName>
    <definedName name="SIDESI" localSheetId="74" hidden="1">[2]TABCETDO298!#REF!</definedName>
    <definedName name="SIDESI" localSheetId="30" hidden="1">[2]TABCETDO298!#REF!</definedName>
    <definedName name="SIDESI" localSheetId="46" hidden="1">[2]TABCETDO298!#REF!</definedName>
    <definedName name="SIDESI" localSheetId="47" hidden="1">[2]TABCETDO298!#REF!</definedName>
    <definedName name="SIDESI" localSheetId="48" hidden="1">[2]TABCETDO298!#REF!</definedName>
    <definedName name="SIDESI" hidden="1">[2]TABCETDO298!#REF!</definedName>
    <definedName name="ss" localSheetId="44">#REF!</definedName>
    <definedName name="ss" localSheetId="35">#REF!</definedName>
    <definedName name="ss" localSheetId="34">#REF!</definedName>
    <definedName name="ss" localSheetId="74">#REF!</definedName>
    <definedName name="ss" localSheetId="30">#REF!</definedName>
    <definedName name="ss" localSheetId="46">#REF!</definedName>
    <definedName name="ss" localSheetId="47">#REF!</definedName>
    <definedName name="ss" localSheetId="48">#REF!</definedName>
    <definedName name="ss">#REF!</definedName>
    <definedName name="sssasa" localSheetId="44">#REF!</definedName>
    <definedName name="sssasa" localSheetId="35">#REF!</definedName>
    <definedName name="sssasa" localSheetId="34">#REF!</definedName>
    <definedName name="sssasa" localSheetId="74">#REF!</definedName>
    <definedName name="sssasa" localSheetId="30">#REF!</definedName>
    <definedName name="sssasa" localSheetId="46">#REF!</definedName>
    <definedName name="sssasa" localSheetId="47">#REF!</definedName>
    <definedName name="sssasa" localSheetId="48">#REF!</definedName>
    <definedName name="sssasa">#REF!</definedName>
    <definedName name="SSSS" localSheetId="44">#REF!</definedName>
    <definedName name="SSSS" localSheetId="35">#REF!</definedName>
    <definedName name="SSSS" localSheetId="34">#REF!</definedName>
    <definedName name="SSSS" localSheetId="74">#REF!</definedName>
    <definedName name="SSSS" localSheetId="30">#REF!</definedName>
    <definedName name="SSSS" localSheetId="46">#REF!</definedName>
    <definedName name="SSSS" localSheetId="47">#REF!</definedName>
    <definedName name="SSSS" localSheetId="48">#REF!</definedName>
    <definedName name="SSSS">#REF!</definedName>
    <definedName name="SUBCLASIFICACION" localSheetId="44">#REF!</definedName>
    <definedName name="SUBCLASIFICACION" localSheetId="46">#REF!</definedName>
    <definedName name="SUBCLASIFICACION" localSheetId="47">#REF!</definedName>
    <definedName name="SUBCLASIFICACION" localSheetId="48">#REF!</definedName>
    <definedName name="SUBCLASIFICACION">#REF!</definedName>
    <definedName name="SUELDO_MENSUAL" localSheetId="44">#REF!</definedName>
    <definedName name="SUELDO_MENSUAL" localSheetId="35">#REF!</definedName>
    <definedName name="SUELDO_MENSUAL" localSheetId="34">#REF!</definedName>
    <definedName name="SUELDO_MENSUAL" localSheetId="74">#REF!</definedName>
    <definedName name="SUELDO_MENSUAL" localSheetId="30">#REF!</definedName>
    <definedName name="SUELDO_MENSUAL" localSheetId="46">#REF!</definedName>
    <definedName name="SUELDO_MENSUAL" localSheetId="47">#REF!</definedName>
    <definedName name="SUELDO_MENSUAL" localSheetId="48">#REF!</definedName>
    <definedName name="SUELDO_MENSUAL">#REF!</definedName>
    <definedName name="SUELDOS" localSheetId="44">#REF!</definedName>
    <definedName name="SUELDOS" localSheetId="35">#REF!</definedName>
    <definedName name="SUELDOS" localSheetId="34">#REF!</definedName>
    <definedName name="SUELDOS" localSheetId="74">#REF!</definedName>
    <definedName name="SUELDOS" localSheetId="30">#REF!</definedName>
    <definedName name="SUELDOS" localSheetId="46">#REF!</definedName>
    <definedName name="SUELDOS" localSheetId="47">#REF!</definedName>
    <definedName name="SUELDOS" localSheetId="48">#REF!</definedName>
    <definedName name="SUELDOS">#REF!</definedName>
    <definedName name="tabla" localSheetId="44">#REF!</definedName>
    <definedName name="tabla" localSheetId="35">#REF!</definedName>
    <definedName name="tabla" localSheetId="34">#REF!</definedName>
    <definedName name="tabla" localSheetId="74">#REF!</definedName>
    <definedName name="tabla" localSheetId="30">#REF!</definedName>
    <definedName name="tabla" localSheetId="46">#REF!</definedName>
    <definedName name="tabla" localSheetId="47">#REF!</definedName>
    <definedName name="tabla" localSheetId="48">#REF!</definedName>
    <definedName name="tabla">#REF!</definedName>
    <definedName name="TACADEMICO" localSheetId="44">#REF!</definedName>
    <definedName name="TACADEMICO" localSheetId="35">#REF!</definedName>
    <definedName name="TACADEMICO" localSheetId="34">#REF!</definedName>
    <definedName name="TACADEMICO" localSheetId="74">#REF!</definedName>
    <definedName name="TACADEMICO" localSheetId="30">#REF!</definedName>
    <definedName name="TACADEMICO" localSheetId="46">#REF!</definedName>
    <definedName name="TACADEMICO" localSheetId="47">#REF!</definedName>
    <definedName name="TACADEMICO" localSheetId="48">#REF!</definedName>
    <definedName name="TACADEMICO">#REF!</definedName>
    <definedName name="TBASE" localSheetId="44">#REF!</definedName>
    <definedName name="TBASE" localSheetId="35">#REF!</definedName>
    <definedName name="TBASE" localSheetId="34">#REF!</definedName>
    <definedName name="TBASE" localSheetId="74">#REF!</definedName>
    <definedName name="TBASE" localSheetId="30">#REF!</definedName>
    <definedName name="TBASE" localSheetId="46">#REF!</definedName>
    <definedName name="TBASE" localSheetId="47">#REF!</definedName>
    <definedName name="TBASE" localSheetId="48">#REF!</definedName>
    <definedName name="TBASE">#REF!</definedName>
    <definedName name="TCONFIANZA" localSheetId="44">#REF!</definedName>
    <definedName name="TCONFIANZA" localSheetId="35">#REF!</definedName>
    <definedName name="TCONFIANZA" localSheetId="34">#REF!</definedName>
    <definedName name="TCONFIANZA" localSheetId="74">#REF!</definedName>
    <definedName name="TCONFIANZA" localSheetId="30">#REF!</definedName>
    <definedName name="TCONFIANZA" localSheetId="46">#REF!</definedName>
    <definedName name="TCONFIANZA" localSheetId="47">#REF!</definedName>
    <definedName name="TCONFIANZA" localSheetId="48">#REF!</definedName>
    <definedName name="TCONFIANZA">#REF!</definedName>
    <definedName name="TFUNCIONARIOS" localSheetId="44">#REF!</definedName>
    <definedName name="TFUNCIONARIOS" localSheetId="35">#REF!</definedName>
    <definedName name="TFUNCIONARIOS" localSheetId="34">#REF!</definedName>
    <definedName name="TFUNCIONARIOS" localSheetId="74">#REF!</definedName>
    <definedName name="TFUNCIONARIOS" localSheetId="30">#REF!</definedName>
    <definedName name="TFUNCIONARIOS" localSheetId="46">#REF!</definedName>
    <definedName name="TFUNCIONARIOS" localSheetId="47">#REF!</definedName>
    <definedName name="TFUNCIONARIOS" localSheetId="48">#REF!</definedName>
    <definedName name="TFUNCIONARIOS">#REF!</definedName>
    <definedName name="TIPO_DE_CONVENIO" localSheetId="44">#REF!</definedName>
    <definedName name="TIPO_DE_CONVENIO" localSheetId="46">#REF!</definedName>
    <definedName name="TIPO_DE_CONVENIO" localSheetId="47">#REF!</definedName>
    <definedName name="TIPO_DE_CONVENIO" localSheetId="48">#REF!</definedName>
    <definedName name="TIPO_DE_CONVENIO">#REF!</definedName>
    <definedName name="TIPO_GMM_TIP" localSheetId="86">[17]CATALOGOS!$N$3:$N$4</definedName>
    <definedName name="TIPO_GMM_TIP" localSheetId="35">[17]CATALOGOS!$N$3:$N$4</definedName>
    <definedName name="TIPO_GMM_TIP" localSheetId="34">[17]CATALOGOS!$N$3:$N$4</definedName>
    <definedName name="TIPO_GMM_TIP" localSheetId="74">[17]CATALOGOS!$N$3:$N$4</definedName>
    <definedName name="TIPO_GMM_TIP" localSheetId="85">[17]CATALOGOS!$N$3:$N$4</definedName>
    <definedName name="TIPO_GMM_TIP" localSheetId="21">[17]CATALOGOS!$N$3:$N$4</definedName>
    <definedName name="TIPO_GMM_TIP">[18]CATALOGOS!$N$3:$N$4</definedName>
    <definedName name="TIPO_Q_TIP" localSheetId="86">[17]CATALOGOS!$L$3:$L$5</definedName>
    <definedName name="TIPO_Q_TIP" localSheetId="35">[17]CATALOGOS!$L$3:$L$5</definedName>
    <definedName name="TIPO_Q_TIP" localSheetId="34">[17]CATALOGOS!$L$3:$L$5</definedName>
    <definedName name="TIPO_Q_TIP" localSheetId="74">[17]CATALOGOS!$L$3:$L$5</definedName>
    <definedName name="TIPO_Q_TIP" localSheetId="85">[17]CATALOGOS!$L$3:$L$5</definedName>
    <definedName name="TIPO_Q_TIP" localSheetId="21">[17]CATALOGOS!$L$3:$L$5</definedName>
    <definedName name="TIPO_Q_TIP">[18]CATALOGOS!$L$3:$L$5</definedName>
    <definedName name="_xlnm.Print_Titles" localSheetId="9">'% de Admisión'!$A:$B,'% de Admisión'!$2:$5</definedName>
    <definedName name="_xlnm.Print_Titles" localSheetId="10">'% de Admisión por sexo'!$A:$A,'% de Admisión por sexo'!$2:$2</definedName>
    <definedName name="_xlnm.Print_Titles" localSheetId="16">'% de Primer Ingreso por sexo'!$A:$A,'% de Primer Ingreso por sexo'!$2:$2</definedName>
    <definedName name="_xlnm.Print_Titles" localSheetId="15">'% Primer Ingreso'!$A:$B,'% Primer Ingreso'!$2:$8</definedName>
    <definedName name="_xlnm.Print_Titles" localSheetId="65">'Actividades deportivas'!$47:$82</definedName>
    <definedName name="_xlnm.Print_Titles" localSheetId="7">Admisión!$A:$B,Admisión!$2:$6</definedName>
    <definedName name="_xlnm.Print_Titles" localSheetId="8">'Admisión por sexo'!$A:$A,'Admisión por sexo'!$2:$2</definedName>
    <definedName name="_xlnm.Print_Titles" localSheetId="19">'Alumnado Activo'!$A:$B,'Alumnado Activo'!$2:$3</definedName>
    <definedName name="_xlnm.Print_Titles" localSheetId="20">'Alumnado Activo por sexo'!$A:$A,'Alumnado Activo por sexo'!$2:$2</definedName>
    <definedName name="_xlnm.Print_Titles" localSheetId="5">Aspirantes!$A:$B,Aspirantes!$2:$5</definedName>
    <definedName name="_xlnm.Print_Titles" localSheetId="6">'Aspirantes por sexo'!$A:$A,'Aspirantes por sexo'!$2:$2</definedName>
    <definedName name="_xlnm.Print_Titles" localSheetId="22">Bajas!$A:$B,Bajas!$2:$6</definedName>
    <definedName name="_xlnm.Print_Titles" localSheetId="30">'Becas alumnos'!$A:$B,'Becas alumnos'!$2:$4</definedName>
    <definedName name="_xlnm.Print_Titles" localSheetId="32">'Becas Alumnos Comp2'!$A:$A,'Becas Alumnos Comp2'!$23:$23</definedName>
    <definedName name="_xlnm.Print_Titles" localSheetId="41">'Definitivos comp'!$A:$B</definedName>
    <definedName name="_xlnm.Print_Titles" localSheetId="38">'Definitivos x categoría'!$A:$B</definedName>
    <definedName name="_xlnm.Print_Titles" localSheetId="40">'Definitivos x género'!$A:$B</definedName>
    <definedName name="_xlnm.Print_Titles" localSheetId="39">'Definitivos x grado'!$A:$A</definedName>
    <definedName name="_xlnm.Print_Titles" localSheetId="23">Egreso!$2:$4</definedName>
    <definedName name="_xlnm.Print_Titles" localSheetId="17">Matrícula!$A:$B,Matrícula!$2:$6</definedName>
    <definedName name="_xlnm.Print_Titles" localSheetId="18">'Matrícula por sexo'!$A:$A,'Matrícula por sexo'!$2:$2</definedName>
    <definedName name="_xlnm.Print_Titles" localSheetId="13">'Primer Ingreso'!$A:$B,'Primer Ingreso'!$2:$6</definedName>
    <definedName name="_xlnm.Print_Titles" localSheetId="14">'Primer Ingreso por sexo'!$A:$A,'Primer Ingreso por sexo'!$2:$2</definedName>
    <definedName name="_xlnm.Print_Titles" localSheetId="57">'TIPPA Prod Cientif'!$2:$3</definedName>
    <definedName name="_xlnm.Print_Titles" localSheetId="58">'TIPPA Prod Total'!$2:$3</definedName>
    <definedName name="_xlnm.Print_Titles" localSheetId="29">Titulación!$2:$4</definedName>
    <definedName name="_xlnm.Print_Titles" localSheetId="28">'Trimestres para egresar'!$2:$5</definedName>
    <definedName name="Títulos_a_imprimir_IM" localSheetId="86">[2]IPNATM01!$A$2:$IV$18</definedName>
    <definedName name="Títulos_a_imprimir_IM" localSheetId="35">[2]IPNATM01!$A$2:$IV$18</definedName>
    <definedName name="Títulos_a_imprimir_IM" localSheetId="34">[2]IPNATM01!$A$2:$IV$18</definedName>
    <definedName name="Títulos_a_imprimir_IM" localSheetId="74">[2]IPNATM01!$A$2:$IV$18</definedName>
    <definedName name="Títulos_a_imprimir_IM" localSheetId="85">[2]IPNATM01!$A$2:$IV$18</definedName>
    <definedName name="Títulos_a_imprimir_IM" localSheetId="21">[2]IPNATM01!$A$2:$IV$18</definedName>
    <definedName name="Títulos_a_imprimir_IM">[21]IPNATM01!$A$2:$IV$18</definedName>
    <definedName name="tlax1" localSheetId="44">#REF!</definedName>
    <definedName name="tlax1" localSheetId="35">#REF!</definedName>
    <definedName name="tlax1" localSheetId="34">#REF!</definedName>
    <definedName name="tlax1" localSheetId="74">#REF!</definedName>
    <definedName name="tlax1" localSheetId="30">#REF!</definedName>
    <definedName name="tlax1" localSheetId="46">#REF!</definedName>
    <definedName name="tlax1" localSheetId="47">#REF!</definedName>
    <definedName name="tlax1" localSheetId="48">#REF!</definedName>
    <definedName name="tlax1">#REF!</definedName>
    <definedName name="tlax2" localSheetId="44">#REF!</definedName>
    <definedName name="tlax2" localSheetId="35">#REF!</definedName>
    <definedName name="tlax2" localSheetId="34">#REF!</definedName>
    <definedName name="tlax2" localSheetId="74">#REF!</definedName>
    <definedName name="tlax2" localSheetId="30">#REF!</definedName>
    <definedName name="tlax2" localSheetId="46">#REF!</definedName>
    <definedName name="tlax2" localSheetId="47">#REF!</definedName>
    <definedName name="tlax2" localSheetId="48">#REF!</definedName>
    <definedName name="tlax2">#REF!</definedName>
    <definedName name="Total" localSheetId="44">#REF!</definedName>
    <definedName name="Total" localSheetId="35">#REF!</definedName>
    <definedName name="Total" localSheetId="34">#REF!</definedName>
    <definedName name="Total" localSheetId="74">#REF!</definedName>
    <definedName name="Total" localSheetId="30">#REF!</definedName>
    <definedName name="Total" localSheetId="46">#REF!</definedName>
    <definedName name="Total" localSheetId="47">#REF!</definedName>
    <definedName name="Total" localSheetId="48">#REF!</definedName>
    <definedName name="Total">#REF!</definedName>
    <definedName name="TTTT" localSheetId="86">'[4]32CCG94'!#REF!</definedName>
    <definedName name="TTTT" localSheetId="44">'[4]32CCG94'!#REF!</definedName>
    <definedName name="TTTT" localSheetId="35">'[4]32CCG94'!#REF!</definedName>
    <definedName name="TTTT" localSheetId="74">'[4]32CCG94'!#REF!</definedName>
    <definedName name="TTTT" localSheetId="30">'[4]32CCG94'!#REF!</definedName>
    <definedName name="TTTT" localSheetId="46">'[4]32CCG94'!#REF!</definedName>
    <definedName name="TTTT" localSheetId="47">'[4]32CCG94'!#REF!</definedName>
    <definedName name="TTTT" localSheetId="48">'[4]32CCG94'!#REF!</definedName>
    <definedName name="TTTT">'[4]32CCG94'!#REF!</definedName>
    <definedName name="Tulanc" localSheetId="86">#REF!</definedName>
    <definedName name="Tulanc" localSheetId="44">#REF!</definedName>
    <definedName name="Tulanc" localSheetId="35">#REF!</definedName>
    <definedName name="Tulanc" localSheetId="34">#REF!</definedName>
    <definedName name="Tulanc" localSheetId="74">#REF!</definedName>
    <definedName name="Tulanc" localSheetId="30">#REF!</definedName>
    <definedName name="Tulanc" localSheetId="46">#REF!</definedName>
    <definedName name="Tulanc" localSheetId="47">#REF!</definedName>
    <definedName name="Tulanc" localSheetId="48">#REF!</definedName>
    <definedName name="Tulanc">#REF!</definedName>
    <definedName name="UABC95" localSheetId="86">'[8]32CCG94'!#REF!</definedName>
    <definedName name="UABC95" localSheetId="44">'[8]32CCG94'!#REF!</definedName>
    <definedName name="UABC95" localSheetId="35">'[8]32CCG94'!#REF!</definedName>
    <definedName name="UABC95" localSheetId="74">'[8]32CCG94'!#REF!</definedName>
    <definedName name="UABC95" localSheetId="30">'[8]32CCG94'!#REF!</definedName>
    <definedName name="UABC95" localSheetId="46">'[8]32CCG94'!#REF!</definedName>
    <definedName name="UABC95" localSheetId="47">'[8]32CCG94'!#REF!</definedName>
    <definedName name="UABC95" localSheetId="48">'[8]32CCG94'!#REF!</definedName>
    <definedName name="UABC95">'[8]32CCG94'!#REF!</definedName>
    <definedName name="UABC97" localSheetId="86">'[8]32CCG94'!#REF!</definedName>
    <definedName name="UABC97" localSheetId="44">'[8]32CCG94'!#REF!</definedName>
    <definedName name="UABC97" localSheetId="35">'[8]32CCG94'!#REF!</definedName>
    <definedName name="UABC97" localSheetId="74">'[8]32CCG94'!#REF!</definedName>
    <definedName name="UABC97" localSheetId="30">'[8]32CCG94'!#REF!</definedName>
    <definedName name="UABC97" localSheetId="46">'[8]32CCG94'!#REF!</definedName>
    <definedName name="UABC97" localSheetId="47">'[8]32CCG94'!#REF!</definedName>
    <definedName name="UABC97" localSheetId="48">'[8]32CCG94'!#REF!</definedName>
    <definedName name="UABC97">'[8]32CCG94'!#REF!</definedName>
    <definedName name="USESE" localSheetId="86">[2]planew99!$A$10:$J$130</definedName>
    <definedName name="USESE" localSheetId="35">[2]planew99!$A$10:$J$130</definedName>
    <definedName name="USESE" localSheetId="34">[2]planew99!$A$10:$J$130</definedName>
    <definedName name="USESE" localSheetId="74">[2]planew99!$A$10:$J$130</definedName>
    <definedName name="USESE" localSheetId="85">[2]planew99!$A$10:$J$130</definedName>
    <definedName name="USESE" localSheetId="21">[2]planew99!$A$10:$J$130</definedName>
    <definedName name="USESE">[22]planew99!$A$10:$J$130</definedName>
    <definedName name="v" localSheetId="44">#REF!</definedName>
    <definedName name="v" localSheetId="35">#REF!</definedName>
    <definedName name="v" localSheetId="34">#REF!</definedName>
    <definedName name="v" localSheetId="74">#REF!</definedName>
    <definedName name="v" localSheetId="30">#REF!</definedName>
    <definedName name="v" localSheetId="46">#REF!</definedName>
    <definedName name="v" localSheetId="47">#REF!</definedName>
    <definedName name="v" localSheetId="48">#REF!</definedName>
    <definedName name="v">#REF!</definedName>
    <definedName name="VEGA" localSheetId="86">'[5]32CCG94'!#REF!</definedName>
    <definedName name="VEGA" localSheetId="44">'[5]32CCG94'!#REF!</definedName>
    <definedName name="VEGA" localSheetId="35">'[5]32CCG94'!#REF!</definedName>
    <definedName name="VEGA" localSheetId="74">'[5]32CCG94'!#REF!</definedName>
    <definedName name="VEGA" localSheetId="30">'[5]32CCG94'!#REF!</definedName>
    <definedName name="VEGA" localSheetId="46">'[5]32CCG94'!#REF!</definedName>
    <definedName name="VEGA" localSheetId="47">'[5]32CCG94'!#REF!</definedName>
    <definedName name="VEGA" localSheetId="48">'[5]32CCG94'!#REF!</definedName>
    <definedName name="VEGA">'[5]32CCG94'!#REF!</definedName>
    <definedName name="VRREW" localSheetId="86">'[8]32CCG94'!#REF!</definedName>
    <definedName name="VRREW" localSheetId="44">'[8]32CCG94'!#REF!</definedName>
    <definedName name="VRREW" localSheetId="35">'[8]32CCG94'!#REF!</definedName>
    <definedName name="VRREW" localSheetId="74">'[8]32CCG94'!#REF!</definedName>
    <definedName name="VRREW" localSheetId="30">'[8]32CCG94'!#REF!</definedName>
    <definedName name="VRREW" localSheetId="46">'[8]32CCG94'!#REF!</definedName>
    <definedName name="VRREW" localSheetId="47">'[8]32CCG94'!#REF!</definedName>
    <definedName name="VRREW" localSheetId="48">'[8]32CCG94'!#REF!</definedName>
    <definedName name="VRREW">'[8]32CCG94'!#REF!</definedName>
    <definedName name="VV" localSheetId="86">#REF!</definedName>
    <definedName name="VV" localSheetId="44">#REF!</definedName>
    <definedName name="VV" localSheetId="35">#REF!</definedName>
    <definedName name="VV" localSheetId="34">#REF!</definedName>
    <definedName name="VV" localSheetId="74">#REF!</definedName>
    <definedName name="VV" localSheetId="30">#REF!</definedName>
    <definedName name="VV" localSheetId="46">#REF!</definedName>
    <definedName name="VV" localSheetId="47">#REF!</definedName>
    <definedName name="VV" localSheetId="48">#REF!</definedName>
    <definedName name="VV">#REF!</definedName>
    <definedName name="VVVVVVVVVVVVVVVV" localSheetId="86">'[4]32CCG94'!#REF!</definedName>
    <definedName name="VVVVVVVVVVVVVVVV" localSheetId="44">'[4]32CCG94'!#REF!</definedName>
    <definedName name="VVVVVVVVVVVVVVVV" localSheetId="35">'[4]32CCG94'!#REF!</definedName>
    <definedName name="VVVVVVVVVVVVVVVV" localSheetId="74">'[4]32CCG94'!#REF!</definedName>
    <definedName name="VVVVVVVVVVVVVVVV" localSheetId="30">'[4]32CCG94'!#REF!</definedName>
    <definedName name="VVVVVVVVVVVVVVVV" localSheetId="46">'[4]32CCG94'!#REF!</definedName>
    <definedName name="VVVVVVVVVVVVVVVV" localSheetId="47">'[4]32CCG94'!#REF!</definedName>
    <definedName name="VVVVVVVVVVVVVVVV" localSheetId="48">'[4]32CCG94'!#REF!</definedName>
    <definedName name="VVVVVVVVVVVVVVVV">'[4]32CCG94'!#REF!</definedName>
    <definedName name="x" localSheetId="44">#REF!</definedName>
    <definedName name="x" localSheetId="35">#REF!</definedName>
    <definedName name="x" localSheetId="34">#REF!</definedName>
    <definedName name="x" localSheetId="74">#REF!</definedName>
    <definedName name="x" localSheetId="30">#REF!</definedName>
    <definedName name="x" localSheetId="46">#REF!</definedName>
    <definedName name="x" localSheetId="47">#REF!</definedName>
    <definedName name="x" localSheetId="48">#REF!</definedName>
    <definedName name="x">#REF!</definedName>
    <definedName name="XSE" localSheetId="86">'[5]32CCG94'!#REF!</definedName>
    <definedName name="XSE" localSheetId="44">'[5]32CCG94'!#REF!</definedName>
    <definedName name="XSE" localSheetId="35">'[5]32CCG94'!#REF!</definedName>
    <definedName name="XSE" localSheetId="74">'[5]32CCG94'!#REF!</definedName>
    <definedName name="XSE" localSheetId="30">'[5]32CCG94'!#REF!</definedName>
    <definedName name="XSE" localSheetId="46">'[5]32CCG94'!#REF!</definedName>
    <definedName name="XSE" localSheetId="47">'[5]32CCG94'!#REF!</definedName>
    <definedName name="XSE" localSheetId="48">'[5]32CCG94'!#REF!</definedName>
    <definedName name="XSE">'[5]32CCG94'!#REF!</definedName>
    <definedName name="XXXX" localSheetId="44">'[7]32CCG94'!#REF!</definedName>
    <definedName name="XXXX" localSheetId="74">'[7]32CCG94'!#REF!</definedName>
    <definedName name="XXXX" localSheetId="30">'[7]32CCG94'!#REF!</definedName>
    <definedName name="XXXX" localSheetId="46">'[7]32CCG94'!#REF!</definedName>
    <definedName name="XXXX" localSheetId="47">'[7]32CCG94'!#REF!</definedName>
    <definedName name="XXXX" localSheetId="48">'[7]32CCG94'!#REF!</definedName>
    <definedName name="XXXX">'[7]32CCG94'!#REF!</definedName>
    <definedName name="XXXXXX" localSheetId="44" hidden="1">'[2]TAB DCENTE CETI 2002'!#REF!</definedName>
    <definedName name="XXXXXX" localSheetId="74" hidden="1">'[2]TAB DCENTE CETI 2002'!#REF!</definedName>
    <definedName name="XXXXXX" localSheetId="30" hidden="1">'[2]TAB DCENTE CETI 2002'!#REF!</definedName>
    <definedName name="XXXXXX" localSheetId="46" hidden="1">'[2]TAB DCENTE CETI 2002'!#REF!</definedName>
    <definedName name="XXXXXX" localSheetId="47" hidden="1">'[2]TAB DCENTE CETI 2002'!#REF!</definedName>
    <definedName name="XXXXXX" localSheetId="48" hidden="1">'[2]TAB DCENTE CETI 2002'!#REF!</definedName>
    <definedName name="XXXXXX" hidden="1">'[2]TAB DCENTE CETI 2002'!#REF!</definedName>
    <definedName name="XXXXXXXXXXXXXXXX" localSheetId="86">'[8]32CCG94'!#REF!</definedName>
    <definedName name="XXXXXXXXXXXXXXXX" localSheetId="44">'[8]32CCG94'!#REF!</definedName>
    <definedName name="XXXXXXXXXXXXXXXX" localSheetId="35">'[8]32CCG94'!#REF!</definedName>
    <definedName name="XXXXXXXXXXXXXXXX" localSheetId="74">'[8]32CCG94'!#REF!</definedName>
    <definedName name="XXXXXXXXXXXXXXXX" localSheetId="30">'[8]32CCG94'!#REF!</definedName>
    <definedName name="XXXXXXXXXXXXXXXX" localSheetId="46">'[8]32CCG94'!#REF!</definedName>
    <definedName name="XXXXXXXXXXXXXXXX" localSheetId="47">'[8]32CCG94'!#REF!</definedName>
    <definedName name="XXXXXXXXXXXXXXXX" localSheetId="48">'[8]32CCG94'!#REF!</definedName>
    <definedName name="XXXXXXXXXXXXXXXX">'[8]32CCG94'!#REF!</definedName>
    <definedName name="yt" localSheetId="44">#REF!</definedName>
    <definedName name="yt" localSheetId="35">#REF!</definedName>
    <definedName name="yt" localSheetId="34">#REF!</definedName>
    <definedName name="yt" localSheetId="74">#REF!</definedName>
    <definedName name="yt" localSheetId="30">#REF!</definedName>
    <definedName name="yt" localSheetId="46">#REF!</definedName>
    <definedName name="yt" localSheetId="47">#REF!</definedName>
    <definedName name="yt" localSheetId="48">#REF!</definedName>
    <definedName name="yt">#REF!</definedName>
    <definedName name="ytr" localSheetId="86">#REF!</definedName>
    <definedName name="ytr" localSheetId="44">#REF!</definedName>
    <definedName name="ytr" localSheetId="35">#REF!</definedName>
    <definedName name="ytr" localSheetId="34">#REF!</definedName>
    <definedName name="ytr" localSheetId="74">#REF!</definedName>
    <definedName name="ytr" localSheetId="30">#REF!</definedName>
    <definedName name="ytr" localSheetId="46">#REF!</definedName>
    <definedName name="ytr" localSheetId="47">#REF!</definedName>
    <definedName name="ytr" localSheetId="48">#REF!</definedName>
    <definedName name="ytr">#REF!</definedName>
    <definedName name="yuc1" localSheetId="44">#REF!</definedName>
    <definedName name="yuc1" localSheetId="35">#REF!</definedName>
    <definedName name="yuc1" localSheetId="34">#REF!</definedName>
    <definedName name="yuc1" localSheetId="74">#REF!</definedName>
    <definedName name="yuc1" localSheetId="30">#REF!</definedName>
    <definedName name="yuc1" localSheetId="46">#REF!</definedName>
    <definedName name="yuc1" localSheetId="47">#REF!</definedName>
    <definedName name="yuc1" localSheetId="48">#REF!</definedName>
    <definedName name="yuc1">#REF!</definedName>
    <definedName name="yuc2" localSheetId="44">#REF!</definedName>
    <definedName name="yuc2" localSheetId="35">#REF!</definedName>
    <definedName name="yuc2" localSheetId="34">#REF!</definedName>
    <definedName name="yuc2" localSheetId="74">#REF!</definedName>
    <definedName name="yuc2" localSheetId="30">#REF!</definedName>
    <definedName name="yuc2" localSheetId="46">#REF!</definedName>
    <definedName name="yuc2" localSheetId="47">#REF!</definedName>
    <definedName name="yuc2" localSheetId="48">#REF!</definedName>
    <definedName name="yuc2">#REF!</definedName>
    <definedName name="yuh" localSheetId="86">'[8]32CCG94'!#REF!</definedName>
    <definedName name="yuh" localSheetId="44">'[8]32CCG94'!#REF!</definedName>
    <definedName name="yuh" localSheetId="35">'[8]32CCG94'!#REF!</definedName>
    <definedName name="yuh" localSheetId="74">'[8]32CCG94'!#REF!</definedName>
    <definedName name="yuh" localSheetId="30">'[8]32CCG94'!#REF!</definedName>
    <definedName name="yuh" localSheetId="46">'[8]32CCG94'!#REF!</definedName>
    <definedName name="yuh" localSheetId="47">'[8]32CCG94'!#REF!</definedName>
    <definedName name="yuh" localSheetId="48">'[8]32CCG94'!#REF!</definedName>
    <definedName name="yuh">'[8]32CCG94'!#REF!</definedName>
    <definedName name="YYYY" localSheetId="86">'[8]32CCG94'!#REF!</definedName>
    <definedName name="YYYY" localSheetId="44">'[8]32CCG94'!#REF!</definedName>
    <definedName name="YYYY" localSheetId="35">'[8]32CCG94'!#REF!</definedName>
    <definedName name="YYYY" localSheetId="74">'[8]32CCG94'!#REF!</definedName>
    <definedName name="YYYY" localSheetId="30">'[8]32CCG94'!#REF!</definedName>
    <definedName name="YYYY" localSheetId="46">'[8]32CCG94'!#REF!</definedName>
    <definedName name="YYYY" localSheetId="47">'[8]32CCG94'!#REF!</definedName>
    <definedName name="YYYY" localSheetId="48">'[8]32CCG94'!#REF!</definedName>
    <definedName name="YYYY">'[8]32CCG94'!#REF!</definedName>
    <definedName name="YYYYY" localSheetId="86">'[4]32CCG94'!#REF!</definedName>
    <definedName name="YYYYY" localSheetId="44">'[4]32CCG94'!#REF!</definedName>
    <definedName name="YYYYY" localSheetId="35">'[4]32CCG94'!#REF!</definedName>
    <definedName name="YYYYY" localSheetId="74">'[4]32CCG94'!#REF!</definedName>
    <definedName name="YYYYY" localSheetId="30">'[4]32CCG94'!#REF!</definedName>
    <definedName name="YYYYY" localSheetId="46">'[4]32CCG94'!#REF!</definedName>
    <definedName name="YYYYY" localSheetId="47">'[4]32CCG94'!#REF!</definedName>
    <definedName name="YYYYY" localSheetId="48">'[4]32CCG94'!#REF!</definedName>
    <definedName name="YYYYY">'[4]32CCG94'!#REF!</definedName>
    <definedName name="z" localSheetId="44">[1]PMI!#REF!</definedName>
    <definedName name="z" localSheetId="74">[1]PMI!#REF!</definedName>
    <definedName name="z" localSheetId="30">[1]PMI!#REF!</definedName>
    <definedName name="z" localSheetId="46">[1]PMI!#REF!</definedName>
    <definedName name="z" localSheetId="47">[1]PMI!#REF!</definedName>
    <definedName name="z" localSheetId="48">[1]PMI!#REF!</definedName>
    <definedName name="z">[1]PMI!#REF!</definedName>
    <definedName name="zac1" localSheetId="44">#REF!</definedName>
    <definedName name="zac1" localSheetId="35">#REF!</definedName>
    <definedName name="zac1" localSheetId="34">#REF!</definedName>
    <definedName name="zac1" localSheetId="74">#REF!</definedName>
    <definedName name="zac1" localSheetId="30">#REF!</definedName>
    <definedName name="zac1" localSheetId="46">#REF!</definedName>
    <definedName name="zac1" localSheetId="47">#REF!</definedName>
    <definedName name="zac1" localSheetId="48">#REF!</definedName>
    <definedName name="zac1">#REF!</definedName>
    <definedName name="zac2" localSheetId="44">#REF!</definedName>
    <definedName name="zac2" localSheetId="35">#REF!</definedName>
    <definedName name="zac2" localSheetId="34">#REF!</definedName>
    <definedName name="zac2" localSheetId="74">#REF!</definedName>
    <definedName name="zac2" localSheetId="30">#REF!</definedName>
    <definedName name="zac2" localSheetId="46">#REF!</definedName>
    <definedName name="zac2" localSheetId="47">#REF!</definedName>
    <definedName name="zac2" localSheetId="48">#REF!</definedName>
    <definedName name="zac2">#REF!</definedName>
    <definedName name="ZSQWA" localSheetId="86">#REF!</definedName>
    <definedName name="ZSQWA" localSheetId="44">#REF!</definedName>
    <definedName name="ZSQWA" localSheetId="35">#REF!</definedName>
    <definedName name="ZSQWA" localSheetId="34">#REF!</definedName>
    <definedName name="ZSQWA" localSheetId="74">#REF!</definedName>
    <definedName name="ZSQWA" localSheetId="30">#REF!</definedName>
    <definedName name="ZSQWA" localSheetId="46">#REF!</definedName>
    <definedName name="ZSQWA" localSheetId="47">#REF!</definedName>
    <definedName name="ZSQWA" localSheetId="48">#REF!</definedName>
    <definedName name="ZSQWA">#REF!</definedName>
    <definedName name="ZZZZZZZZZZZZZZZZZZZZ" localSheetId="86">#REF!</definedName>
    <definedName name="ZZZZZZZZZZZZZZZZZZZZ" localSheetId="44">#REF!</definedName>
    <definedName name="ZZZZZZZZZZZZZZZZZZZZ" localSheetId="35">#REF!</definedName>
    <definedName name="ZZZZZZZZZZZZZZZZZZZZ" localSheetId="34">#REF!</definedName>
    <definedName name="ZZZZZZZZZZZZZZZZZZZZ" localSheetId="74">#REF!</definedName>
    <definedName name="ZZZZZZZZZZZZZZZZZZZZ" localSheetId="30">#REF!</definedName>
    <definedName name="ZZZZZZZZZZZZZZZZZZZZ" localSheetId="46">#REF!</definedName>
    <definedName name="ZZZZZZZZZZZZZZZZZZZZ" localSheetId="47">#REF!</definedName>
    <definedName name="ZZZZZZZZZZZZZZZZZZZZ" localSheetId="48">#REF!</definedName>
    <definedName name="ZZZZZZZZZZZZZZZZZZZZ">#REF!</definedName>
    <definedName name="ZZZZZZZZZZZZZZZZZZZZZZZ" localSheetId="86">'[8]32CCG94'!#REF!</definedName>
    <definedName name="ZZZZZZZZZZZZZZZZZZZZZZZ" localSheetId="44">'[8]32CCG94'!#REF!</definedName>
    <definedName name="ZZZZZZZZZZZZZZZZZZZZZZZ" localSheetId="35">'[8]32CCG94'!#REF!</definedName>
    <definedName name="ZZZZZZZZZZZZZZZZZZZZZZZ" localSheetId="74">'[8]32CCG94'!#REF!</definedName>
    <definedName name="ZZZZZZZZZZZZZZZZZZZZZZZ" localSheetId="30">'[8]32CCG94'!#REF!</definedName>
    <definedName name="ZZZZZZZZZZZZZZZZZZZZZZZ" localSheetId="46">'[8]32CCG94'!#REF!</definedName>
    <definedName name="ZZZZZZZZZZZZZZZZZZZZZZZ" localSheetId="47">'[8]32CCG94'!#REF!</definedName>
    <definedName name="ZZZZZZZZZZZZZZZZZZZZZZZ" localSheetId="48">'[8]32CCG94'!#REF!</definedName>
    <definedName name="ZZZZZZZZZZZZZZZZZZZZZZZ">'[8]32CCG94'!#REF!</definedName>
  </definedNames>
  <calcPr calcId="171027"/>
</workbook>
</file>

<file path=xl/calcChain.xml><?xml version="1.0" encoding="utf-8"?>
<calcChain xmlns="http://schemas.openxmlformats.org/spreadsheetml/2006/main">
  <c r="E13" i="287" l="1"/>
  <c r="B29" i="520" l="1"/>
  <c r="AK22" i="484"/>
  <c r="N22" i="486" l="1"/>
  <c r="N21" i="486"/>
  <c r="AP18" i="421"/>
  <c r="G16" i="428"/>
  <c r="I13" i="428"/>
  <c r="I10" i="428"/>
  <c r="H11" i="428"/>
  <c r="H17" i="428" s="1"/>
  <c r="H12" i="428"/>
  <c r="I12" i="428" s="1"/>
  <c r="H13" i="428"/>
  <c r="H19" i="428" s="1"/>
  <c r="H14" i="428"/>
  <c r="I14" i="428" s="1"/>
  <c r="H10" i="428"/>
  <c r="H16" i="428" s="1"/>
  <c r="H39" i="432"/>
  <c r="I26" i="432"/>
  <c r="I11" i="432"/>
  <c r="I10" i="432"/>
  <c r="I7" i="432"/>
  <c r="I5" i="432"/>
  <c r="I4" i="432"/>
  <c r="H33" i="432"/>
  <c r="H34" i="432"/>
  <c r="H40" i="432" s="1"/>
  <c r="H35" i="432"/>
  <c r="H41" i="432" s="1"/>
  <c r="H36" i="432"/>
  <c r="H42" i="432" s="1"/>
  <c r="H32" i="432"/>
  <c r="H38" i="432" s="1"/>
  <c r="I30" i="432"/>
  <c r="I29" i="432"/>
  <c r="I28" i="432"/>
  <c r="I27" i="432"/>
  <c r="H16" i="432"/>
  <c r="H17" i="432"/>
  <c r="H18" i="432"/>
  <c r="H19" i="432"/>
  <c r="H20" i="432"/>
  <c r="G16" i="432"/>
  <c r="I14" i="432"/>
  <c r="I13" i="432"/>
  <c r="I12" i="432"/>
  <c r="I8" i="432"/>
  <c r="I6" i="432"/>
  <c r="I11" i="428" l="1"/>
  <c r="H20" i="428"/>
  <c r="H18" i="428"/>
  <c r="V11" i="295"/>
  <c r="U12" i="295" s="1"/>
  <c r="AP19" i="421"/>
  <c r="I8" i="428"/>
  <c r="I7" i="428"/>
  <c r="I6" i="428"/>
  <c r="I5" i="428"/>
  <c r="I4" i="428"/>
  <c r="J5" i="287"/>
  <c r="K5" i="287"/>
  <c r="L5" i="287"/>
  <c r="J6" i="287"/>
  <c r="K6" i="287"/>
  <c r="L6" i="287"/>
  <c r="J7" i="287"/>
  <c r="K7" i="287"/>
  <c r="L7" i="287"/>
  <c r="K4" i="287"/>
  <c r="L4" i="287"/>
  <c r="J4" i="287"/>
  <c r="F4" i="287"/>
  <c r="M4" i="287" s="1"/>
  <c r="E8" i="287"/>
  <c r="R4" i="287" s="1"/>
  <c r="D8" i="287"/>
  <c r="Q4" i="287" s="1"/>
  <c r="C8" i="287"/>
  <c r="P4" i="287" s="1"/>
  <c r="F7" i="287"/>
  <c r="M7" i="287" s="1"/>
  <c r="F6" i="287"/>
  <c r="M6" i="287" s="1"/>
  <c r="F5" i="287"/>
  <c r="M5" i="287" s="1"/>
  <c r="C26" i="490"/>
  <c r="D26" i="490"/>
  <c r="D20" i="490"/>
  <c r="C14" i="490"/>
  <c r="Q14" i="490" s="1"/>
  <c r="D14" i="490"/>
  <c r="D8" i="490"/>
  <c r="D26" i="489"/>
  <c r="E26" i="489" s="1"/>
  <c r="AA26" i="489"/>
  <c r="Y26" i="489"/>
  <c r="W26" i="489"/>
  <c r="U26" i="489"/>
  <c r="S26" i="489"/>
  <c r="Q26" i="489"/>
  <c r="O26" i="489"/>
  <c r="M26" i="489"/>
  <c r="K26" i="489"/>
  <c r="I26" i="489"/>
  <c r="G26" i="489"/>
  <c r="Y14" i="489"/>
  <c r="G14" i="489"/>
  <c r="I14" i="489"/>
  <c r="K14" i="489"/>
  <c r="M14" i="489"/>
  <c r="O14" i="489"/>
  <c r="Q14" i="489"/>
  <c r="S14" i="489"/>
  <c r="U14" i="489"/>
  <c r="W14" i="489"/>
  <c r="AA14" i="489"/>
  <c r="D14" i="489"/>
  <c r="E14" i="489" s="1"/>
  <c r="D20" i="489"/>
  <c r="C20" i="489"/>
  <c r="Y20" i="489" s="1"/>
  <c r="D8" i="489"/>
  <c r="I16" i="487"/>
  <c r="I14" i="487"/>
  <c r="I20" i="487"/>
  <c r="I22" i="487"/>
  <c r="I29" i="487"/>
  <c r="I27" i="487"/>
  <c r="I16" i="425"/>
  <c r="I17" i="425" s="1"/>
  <c r="I26" i="425" s="1"/>
  <c r="I11" i="425"/>
  <c r="I12" i="425" s="1"/>
  <c r="I25" i="425" s="1"/>
  <c r="AP12" i="421"/>
  <c r="AP13" i="421" s="1"/>
  <c r="G11" i="375"/>
  <c r="E11" i="375"/>
  <c r="C11" i="375"/>
  <c r="G10" i="375"/>
  <c r="E10" i="375"/>
  <c r="C10" i="375"/>
  <c r="G9" i="375"/>
  <c r="E9" i="375"/>
  <c r="C9" i="375"/>
  <c r="G8" i="375"/>
  <c r="E8" i="375"/>
  <c r="C8" i="375"/>
  <c r="G7" i="375"/>
  <c r="E7" i="375"/>
  <c r="C7" i="375"/>
  <c r="G6" i="375"/>
  <c r="E6" i="375"/>
  <c r="C6" i="375"/>
  <c r="G5" i="375"/>
  <c r="E5" i="375"/>
  <c r="C5" i="375"/>
  <c r="I11" i="374"/>
  <c r="H15" i="374"/>
  <c r="H14" i="374"/>
  <c r="H26" i="359"/>
  <c r="G7" i="549"/>
  <c r="J7" i="549"/>
  <c r="H58" i="479"/>
  <c r="H28" i="507"/>
  <c r="AK23" i="484"/>
  <c r="AK24" i="484"/>
  <c r="AK25" i="484"/>
  <c r="AK27" i="484"/>
  <c r="AD22" i="484"/>
  <c r="AD23" i="484"/>
  <c r="AD24" i="484"/>
  <c r="AD25" i="484"/>
  <c r="AD27" i="484"/>
  <c r="W23" i="484"/>
  <c r="AR23" i="484" s="1"/>
  <c r="W24" i="484"/>
  <c r="AR24" i="484" s="1"/>
  <c r="W25" i="484"/>
  <c r="AR25" i="484" s="1"/>
  <c r="W27" i="484"/>
  <c r="AR27" i="484" s="1"/>
  <c r="W22" i="484"/>
  <c r="AR22" i="484" s="1"/>
  <c r="H42" i="482"/>
  <c r="D36" i="482"/>
  <c r="E36" i="482"/>
  <c r="F36" i="482"/>
  <c r="G36" i="482"/>
  <c r="H36" i="482"/>
  <c r="C36" i="482"/>
  <c r="I13" i="482"/>
  <c r="I4" i="537" s="1"/>
  <c r="K19" i="482"/>
  <c r="K20" i="482"/>
  <c r="K21" i="482"/>
  <c r="K23" i="482"/>
  <c r="K18" i="482"/>
  <c r="J19" i="482"/>
  <c r="J20" i="482"/>
  <c r="J21" i="482"/>
  <c r="J23" i="482"/>
  <c r="J18" i="482"/>
  <c r="D58" i="479"/>
  <c r="E58" i="479"/>
  <c r="F58" i="479"/>
  <c r="G58" i="479"/>
  <c r="C58" i="479"/>
  <c r="I40" i="479"/>
  <c r="H40" i="479"/>
  <c r="I35" i="479"/>
  <c r="I28" i="479"/>
  <c r="C28" i="479"/>
  <c r="C46" i="479"/>
  <c r="I41" i="479"/>
  <c r="I42" i="479"/>
  <c r="I43" i="479"/>
  <c r="I45" i="479"/>
  <c r="W14" i="479"/>
  <c r="V14" i="479"/>
  <c r="U18" i="472"/>
  <c r="V18" i="472"/>
  <c r="V19" i="472"/>
  <c r="U20" i="472"/>
  <c r="V20" i="472"/>
  <c r="U22" i="472"/>
  <c r="V22" i="472"/>
  <c r="V17" i="472"/>
  <c r="U17" i="472"/>
  <c r="U25" i="478"/>
  <c r="U23" i="478"/>
  <c r="U21" i="478"/>
  <c r="V21" i="478"/>
  <c r="V22" i="478"/>
  <c r="V23" i="478"/>
  <c r="V25" i="478"/>
  <c r="V20" i="478"/>
  <c r="U20" i="478"/>
  <c r="R20" i="478"/>
  <c r="H58" i="473"/>
  <c r="D58" i="473"/>
  <c r="E58" i="473"/>
  <c r="F58" i="473"/>
  <c r="G58" i="473"/>
  <c r="C58" i="473"/>
  <c r="I53" i="473"/>
  <c r="I53" i="479" s="1"/>
  <c r="I31" i="482" s="1"/>
  <c r="I43" i="482" s="1"/>
  <c r="I42" i="473"/>
  <c r="H40" i="473"/>
  <c r="W19" i="473"/>
  <c r="I41" i="473" s="1"/>
  <c r="W20" i="473"/>
  <c r="W21" i="473"/>
  <c r="W23" i="473"/>
  <c r="U16" i="473"/>
  <c r="U15" i="473"/>
  <c r="U14" i="473"/>
  <c r="W18" i="473"/>
  <c r="N10" i="471"/>
  <c r="B10" i="471"/>
  <c r="D58" i="469"/>
  <c r="E58" i="469"/>
  <c r="F58" i="469"/>
  <c r="G58" i="469"/>
  <c r="H58" i="469"/>
  <c r="C58" i="469"/>
  <c r="I53" i="469"/>
  <c r="I54" i="469"/>
  <c r="I54" i="473" s="1"/>
  <c r="I54" i="479" s="1"/>
  <c r="I32" i="482" s="1"/>
  <c r="I44" i="482" s="1"/>
  <c r="I55" i="469"/>
  <c r="I55" i="473" s="1"/>
  <c r="I55" i="479" s="1"/>
  <c r="I56" i="469"/>
  <c r="I56" i="473" s="1"/>
  <c r="I56" i="479" s="1"/>
  <c r="I34" i="482" s="1"/>
  <c r="I57" i="469"/>
  <c r="I57" i="473" s="1"/>
  <c r="I57" i="479" s="1"/>
  <c r="I35" i="482" s="1"/>
  <c r="I47" i="482" s="1"/>
  <c r="I52" i="469"/>
  <c r="I52" i="473" s="1"/>
  <c r="H40" i="469"/>
  <c r="H64" i="469" s="1"/>
  <c r="W19" i="469"/>
  <c r="W20" i="469"/>
  <c r="W21" i="469"/>
  <c r="W23" i="469"/>
  <c r="W18" i="469"/>
  <c r="I57" i="470"/>
  <c r="H57" i="470"/>
  <c r="H39" i="470"/>
  <c r="H63" i="470" s="1"/>
  <c r="U14" i="470"/>
  <c r="U13" i="470"/>
  <c r="U15" i="470"/>
  <c r="W17" i="470"/>
  <c r="I39" i="470" s="1"/>
  <c r="I63" i="470" s="1"/>
  <c r="W18" i="470"/>
  <c r="I40" i="470" s="1"/>
  <c r="I64" i="470" s="1"/>
  <c r="W19" i="470"/>
  <c r="I41" i="470" s="1"/>
  <c r="I65" i="470" s="1"/>
  <c r="W20" i="470"/>
  <c r="I42" i="470" s="1"/>
  <c r="I66" i="470" s="1"/>
  <c r="W22" i="470"/>
  <c r="I44" i="470" s="1"/>
  <c r="I68" i="470" s="1"/>
  <c r="H45" i="470"/>
  <c r="D57" i="470"/>
  <c r="E57" i="470"/>
  <c r="F57" i="470"/>
  <c r="G57" i="470"/>
  <c r="C57" i="470"/>
  <c r="W22" i="472" l="1"/>
  <c r="T12" i="295"/>
  <c r="H69" i="470"/>
  <c r="C20" i="490"/>
  <c r="O20" i="490" s="1"/>
  <c r="W20" i="478"/>
  <c r="W20" i="472"/>
  <c r="I52" i="479"/>
  <c r="I30" i="482" s="1"/>
  <c r="I58" i="473"/>
  <c r="I58" i="479" s="1"/>
  <c r="I32" i="507" s="1"/>
  <c r="I65" i="473"/>
  <c r="I66" i="473"/>
  <c r="I33" i="482"/>
  <c r="I45" i="482" s="1"/>
  <c r="I67" i="479"/>
  <c r="W18" i="472"/>
  <c r="I45" i="469"/>
  <c r="I43" i="469"/>
  <c r="I41" i="469"/>
  <c r="W25" i="478"/>
  <c r="W23" i="478"/>
  <c r="W21" i="478"/>
  <c r="I69" i="479"/>
  <c r="I66" i="479"/>
  <c r="J40" i="479"/>
  <c r="Q26" i="490"/>
  <c r="M26" i="490"/>
  <c r="I26" i="490"/>
  <c r="K26" i="490"/>
  <c r="W17" i="472"/>
  <c r="W19" i="472"/>
  <c r="I40" i="469"/>
  <c r="I42" i="469"/>
  <c r="I58" i="469"/>
  <c r="W22" i="478"/>
  <c r="I40" i="473"/>
  <c r="I45" i="473"/>
  <c r="I43" i="473"/>
  <c r="I65" i="479"/>
  <c r="Q20" i="490"/>
  <c r="K20" i="490"/>
  <c r="G20" i="490"/>
  <c r="E26" i="490"/>
  <c r="G26" i="490"/>
  <c r="O26" i="490"/>
  <c r="AN13" i="421"/>
  <c r="AO13" i="421"/>
  <c r="AQ12" i="421"/>
  <c r="AM19" i="421"/>
  <c r="AO19" i="421"/>
  <c r="AQ18" i="421"/>
  <c r="AN19" i="421"/>
  <c r="F8" i="287"/>
  <c r="S4" i="287" s="1"/>
  <c r="E20" i="490"/>
  <c r="I20" i="490"/>
  <c r="M20" i="490"/>
  <c r="G14" i="490"/>
  <c r="K14" i="490"/>
  <c r="O14" i="490"/>
  <c r="E14" i="490"/>
  <c r="I14" i="490"/>
  <c r="M14" i="490"/>
  <c r="E20" i="489"/>
  <c r="I20" i="489"/>
  <c r="M20" i="489"/>
  <c r="Q20" i="489"/>
  <c r="W20" i="489"/>
  <c r="AA20" i="489"/>
  <c r="G20" i="489"/>
  <c r="K20" i="489"/>
  <c r="O20" i="489"/>
  <c r="S20" i="489"/>
  <c r="AM13" i="421"/>
  <c r="I45" i="478" l="1"/>
  <c r="I67" i="473"/>
  <c r="I42" i="478"/>
  <c r="I64" i="473"/>
  <c r="I64" i="469"/>
  <c r="I39" i="472"/>
  <c r="I40" i="472"/>
  <c r="I65" i="469"/>
  <c r="I44" i="472"/>
  <c r="I69" i="469"/>
  <c r="I43" i="478"/>
  <c r="I42" i="482"/>
  <c r="I36" i="482"/>
  <c r="I47" i="478"/>
  <c r="I69" i="473"/>
  <c r="I41" i="472"/>
  <c r="I66" i="469"/>
  <c r="I64" i="479"/>
  <c r="I44" i="478"/>
  <c r="I42" i="472"/>
  <c r="I67" i="469"/>
  <c r="I30" i="359"/>
  <c r="I31" i="359" s="1"/>
  <c r="I33" i="507"/>
  <c r="M8" i="496" l="1"/>
  <c r="M5" i="496"/>
  <c r="L5" i="496"/>
  <c r="AA25" i="503" l="1"/>
  <c r="AA24" i="503"/>
  <c r="AA23" i="503"/>
  <c r="W24" i="503"/>
  <c r="W25" i="503"/>
  <c r="T24" i="503"/>
  <c r="T25" i="503"/>
  <c r="Q24" i="503"/>
  <c r="Q25" i="503"/>
  <c r="W23" i="503"/>
  <c r="T23" i="503"/>
  <c r="Q23" i="503"/>
  <c r="AA15" i="503"/>
  <c r="M25" i="503"/>
  <c r="L25" i="503"/>
  <c r="Z25" i="503" s="1"/>
  <c r="L24" i="503"/>
  <c r="Z24" i="503" s="1"/>
  <c r="M24" i="503"/>
  <c r="L23" i="503"/>
  <c r="Z23" i="503" s="1"/>
  <c r="M23" i="503"/>
  <c r="D368" i="552"/>
  <c r="K368" i="552" s="1"/>
  <c r="P24" i="503" l="1"/>
  <c r="P25" i="503"/>
  <c r="P23" i="503"/>
  <c r="AA26" i="503"/>
  <c r="Z26" i="503"/>
  <c r="X26" i="503"/>
  <c r="W26" i="503"/>
  <c r="U26" i="503"/>
  <c r="T26" i="503"/>
  <c r="R26" i="503"/>
  <c r="Q26" i="503"/>
  <c r="AB25" i="503"/>
  <c r="Y25" i="503"/>
  <c r="V25" i="503"/>
  <c r="S25" i="503"/>
  <c r="AB24" i="503"/>
  <c r="Y24" i="503"/>
  <c r="V24" i="503"/>
  <c r="S24" i="503"/>
  <c r="AB23" i="503"/>
  <c r="Y23" i="503"/>
  <c r="V23" i="503"/>
  <c r="S23" i="503"/>
  <c r="M26" i="503"/>
  <c r="L26" i="503"/>
  <c r="J26" i="503"/>
  <c r="I26" i="503"/>
  <c r="G26" i="503"/>
  <c r="F26" i="503"/>
  <c r="D26" i="503"/>
  <c r="C26" i="503"/>
  <c r="N25" i="503"/>
  <c r="K25" i="503"/>
  <c r="H25" i="503"/>
  <c r="E25" i="503"/>
  <c r="N24" i="503"/>
  <c r="K24" i="503"/>
  <c r="H24" i="503"/>
  <c r="E24" i="503"/>
  <c r="N23" i="503"/>
  <c r="K23" i="503"/>
  <c r="H23" i="503"/>
  <c r="E23" i="503"/>
  <c r="D491" i="552"/>
  <c r="K491" i="552" s="1"/>
  <c r="D490" i="552"/>
  <c r="K490" i="552" s="1"/>
  <c r="D489" i="552"/>
  <c r="K489" i="552" s="1"/>
  <c r="D488" i="552"/>
  <c r="K488" i="552" s="1"/>
  <c r="D487" i="552"/>
  <c r="K487" i="552" s="1"/>
  <c r="D486" i="552"/>
  <c r="K486" i="552" s="1"/>
  <c r="D485" i="552"/>
  <c r="K485" i="552" s="1"/>
  <c r="D484" i="552"/>
  <c r="K484" i="552" s="1"/>
  <c r="D483" i="552"/>
  <c r="K483" i="552" s="1"/>
  <c r="D482" i="552"/>
  <c r="K482" i="552" s="1"/>
  <c r="D481" i="552"/>
  <c r="K481" i="552" s="1"/>
  <c r="D480" i="552"/>
  <c r="K480" i="552" s="1"/>
  <c r="D479" i="552"/>
  <c r="K479" i="552" s="1"/>
  <c r="D478" i="552"/>
  <c r="K478" i="552" s="1"/>
  <c r="D477" i="552"/>
  <c r="K477" i="552" s="1"/>
  <c r="D476" i="552"/>
  <c r="K476" i="552" s="1"/>
  <c r="D475" i="552"/>
  <c r="K475" i="552" s="1"/>
  <c r="D474" i="552"/>
  <c r="K474" i="552" s="1"/>
  <c r="D473" i="552"/>
  <c r="K473" i="552" s="1"/>
  <c r="D472" i="552"/>
  <c r="K472" i="552" s="1"/>
  <c r="D471" i="552"/>
  <c r="K471" i="552" s="1"/>
  <c r="D470" i="552"/>
  <c r="K470" i="552" s="1"/>
  <c r="D469" i="552"/>
  <c r="K469" i="552" s="1"/>
  <c r="D468" i="552"/>
  <c r="K468" i="552" s="1"/>
  <c r="D467" i="552"/>
  <c r="K467" i="552" s="1"/>
  <c r="D466" i="552"/>
  <c r="K466" i="552" s="1"/>
  <c r="D465" i="552"/>
  <c r="K465" i="552" s="1"/>
  <c r="D464" i="552"/>
  <c r="K464" i="552" s="1"/>
  <c r="D463" i="552"/>
  <c r="K463" i="552" s="1"/>
  <c r="D462" i="552"/>
  <c r="K462" i="552" s="1"/>
  <c r="D461" i="552"/>
  <c r="K461" i="552" s="1"/>
  <c r="D460" i="552"/>
  <c r="K460" i="552" s="1"/>
  <c r="D459" i="552"/>
  <c r="K459" i="552" s="1"/>
  <c r="D458" i="552"/>
  <c r="K458" i="552" s="1"/>
  <c r="D457" i="552"/>
  <c r="K457" i="552" s="1"/>
  <c r="D456" i="552"/>
  <c r="K456" i="552" s="1"/>
  <c r="D455" i="552"/>
  <c r="K455" i="552" s="1"/>
  <c r="D454" i="552"/>
  <c r="K454" i="552" s="1"/>
  <c r="D453" i="552"/>
  <c r="K453" i="552" s="1"/>
  <c r="D452" i="552"/>
  <c r="K452" i="552" s="1"/>
  <c r="D451" i="552"/>
  <c r="K451" i="552" s="1"/>
  <c r="D450" i="552"/>
  <c r="K450" i="552" s="1"/>
  <c r="D449" i="552"/>
  <c r="K449" i="552" s="1"/>
  <c r="D448" i="552"/>
  <c r="K448" i="552" s="1"/>
  <c r="D447" i="552"/>
  <c r="K447" i="552" s="1"/>
  <c r="D446" i="552"/>
  <c r="K446" i="552" s="1"/>
  <c r="D445" i="552"/>
  <c r="K445" i="552" s="1"/>
  <c r="D444" i="552"/>
  <c r="K444" i="552" s="1"/>
  <c r="D443" i="552"/>
  <c r="K443" i="552" s="1"/>
  <c r="D442" i="552"/>
  <c r="K442" i="552" s="1"/>
  <c r="D441" i="552"/>
  <c r="K441" i="552" s="1"/>
  <c r="D440" i="552"/>
  <c r="K440" i="552" s="1"/>
  <c r="D439" i="552"/>
  <c r="K439" i="552" s="1"/>
  <c r="D438" i="552"/>
  <c r="K438" i="552" s="1"/>
  <c r="D437" i="552"/>
  <c r="K437" i="552" s="1"/>
  <c r="D436" i="552"/>
  <c r="K436" i="552" s="1"/>
  <c r="D435" i="552"/>
  <c r="K435" i="552" s="1"/>
  <c r="D434" i="552"/>
  <c r="K434" i="552" s="1"/>
  <c r="D433" i="552"/>
  <c r="K433" i="552" s="1"/>
  <c r="D432" i="552"/>
  <c r="K432" i="552" s="1"/>
  <c r="D431" i="552"/>
  <c r="K431" i="552" s="1"/>
  <c r="D430" i="552"/>
  <c r="K430" i="552" s="1"/>
  <c r="D429" i="552"/>
  <c r="K429" i="552" s="1"/>
  <c r="D428" i="552"/>
  <c r="K428" i="552" s="1"/>
  <c r="D427" i="552"/>
  <c r="K427" i="552" s="1"/>
  <c r="D426" i="552"/>
  <c r="K426" i="552" s="1"/>
  <c r="D425" i="552"/>
  <c r="K425" i="552" s="1"/>
  <c r="D424" i="552"/>
  <c r="K424" i="552" s="1"/>
  <c r="D423" i="552"/>
  <c r="K423" i="552" s="1"/>
  <c r="D422" i="552"/>
  <c r="K422" i="552" s="1"/>
  <c r="D421" i="552"/>
  <c r="K421" i="552" s="1"/>
  <c r="D420" i="552"/>
  <c r="K420" i="552" s="1"/>
  <c r="D419" i="552"/>
  <c r="K419" i="552" s="1"/>
  <c r="D418" i="552"/>
  <c r="K418" i="552" s="1"/>
  <c r="D417" i="552"/>
  <c r="K417" i="552" s="1"/>
  <c r="D416" i="552"/>
  <c r="K416" i="552" s="1"/>
  <c r="D415" i="552"/>
  <c r="K415" i="552" s="1"/>
  <c r="D414" i="552"/>
  <c r="K414" i="552" s="1"/>
  <c r="D413" i="552"/>
  <c r="K413" i="552" s="1"/>
  <c r="D412" i="552"/>
  <c r="K412" i="552" s="1"/>
  <c r="D411" i="552"/>
  <c r="K411" i="552" s="1"/>
  <c r="D410" i="552"/>
  <c r="K410" i="552" s="1"/>
  <c r="D409" i="552"/>
  <c r="K409" i="552" s="1"/>
  <c r="D408" i="552"/>
  <c r="K408" i="552" s="1"/>
  <c r="D407" i="552"/>
  <c r="K407" i="552" s="1"/>
  <c r="D406" i="552"/>
  <c r="K406" i="552" s="1"/>
  <c r="D405" i="552"/>
  <c r="K405" i="552" s="1"/>
  <c r="D404" i="552"/>
  <c r="K404" i="552" s="1"/>
  <c r="D403" i="552"/>
  <c r="K403" i="552" s="1"/>
  <c r="D402" i="552"/>
  <c r="K402" i="552" s="1"/>
  <c r="D401" i="552"/>
  <c r="K401" i="552" s="1"/>
  <c r="D400" i="552"/>
  <c r="K400" i="552" s="1"/>
  <c r="D399" i="552"/>
  <c r="K399" i="552" s="1"/>
  <c r="D398" i="552"/>
  <c r="K398" i="552" s="1"/>
  <c r="D397" i="552"/>
  <c r="K397" i="552" s="1"/>
  <c r="D396" i="552"/>
  <c r="K396" i="552" s="1"/>
  <c r="D395" i="552"/>
  <c r="K395" i="552" s="1"/>
  <c r="D394" i="552"/>
  <c r="K394" i="552" s="1"/>
  <c r="D393" i="552"/>
  <c r="K393" i="552" s="1"/>
  <c r="D392" i="552"/>
  <c r="K392" i="552" s="1"/>
  <c r="D391" i="552"/>
  <c r="K391" i="552" s="1"/>
  <c r="D390" i="552"/>
  <c r="K390" i="552" s="1"/>
  <c r="D389" i="552"/>
  <c r="K389" i="552" s="1"/>
  <c r="D388" i="552"/>
  <c r="K388" i="552" s="1"/>
  <c r="D387" i="552"/>
  <c r="K387" i="552" s="1"/>
  <c r="D386" i="552"/>
  <c r="K386" i="552" s="1"/>
  <c r="D385" i="552"/>
  <c r="K385" i="552" s="1"/>
  <c r="D384" i="552"/>
  <c r="K384" i="552" s="1"/>
  <c r="D383" i="552"/>
  <c r="K383" i="552" s="1"/>
  <c r="D382" i="552"/>
  <c r="K382" i="552" s="1"/>
  <c r="D381" i="552"/>
  <c r="K381" i="552" s="1"/>
  <c r="D380" i="552"/>
  <c r="K380" i="552" s="1"/>
  <c r="D379" i="552"/>
  <c r="K379" i="552" s="1"/>
  <c r="D378" i="552"/>
  <c r="K378" i="552" s="1"/>
  <c r="D377" i="552"/>
  <c r="K377" i="552" s="1"/>
  <c r="D376" i="552"/>
  <c r="K376" i="552" s="1"/>
  <c r="D375" i="552"/>
  <c r="K375" i="552" s="1"/>
  <c r="D374" i="552"/>
  <c r="K374" i="552" s="1"/>
  <c r="D373" i="552"/>
  <c r="K373" i="552" s="1"/>
  <c r="D372" i="552"/>
  <c r="K372" i="552" s="1"/>
  <c r="D371" i="552"/>
  <c r="K371" i="552" s="1"/>
  <c r="D370" i="552"/>
  <c r="K370" i="552" s="1"/>
  <c r="D369" i="552"/>
  <c r="K369" i="552" s="1"/>
  <c r="D367" i="552"/>
  <c r="K367" i="552" s="1"/>
  <c r="D366" i="552"/>
  <c r="K366" i="552" s="1"/>
  <c r="D365" i="552"/>
  <c r="K365" i="552" s="1"/>
  <c r="D364" i="552"/>
  <c r="K364" i="552" s="1"/>
  <c r="D363" i="552"/>
  <c r="K363" i="552" s="1"/>
  <c r="D362" i="552"/>
  <c r="K362" i="552" s="1"/>
  <c r="D361" i="552"/>
  <c r="K361" i="552" s="1"/>
  <c r="D360" i="552"/>
  <c r="K360" i="552" s="1"/>
  <c r="D359" i="552"/>
  <c r="K359" i="552" s="1"/>
  <c r="D358" i="552"/>
  <c r="K358" i="552" s="1"/>
  <c r="D357" i="552"/>
  <c r="K357" i="552" s="1"/>
  <c r="D356" i="552"/>
  <c r="K356" i="552" s="1"/>
  <c r="D355" i="552"/>
  <c r="K355" i="552" s="1"/>
  <c r="D354" i="552"/>
  <c r="K354" i="552" s="1"/>
  <c r="D353" i="552"/>
  <c r="K353" i="552" s="1"/>
  <c r="D352" i="552"/>
  <c r="K352" i="552" s="1"/>
  <c r="D351" i="552"/>
  <c r="K351" i="552" s="1"/>
  <c r="D350" i="552"/>
  <c r="K350" i="552" s="1"/>
  <c r="D349" i="552"/>
  <c r="K349" i="552" s="1"/>
  <c r="D348" i="552"/>
  <c r="K348" i="552" s="1"/>
  <c r="D347" i="552"/>
  <c r="K347" i="552" s="1"/>
  <c r="D346" i="552"/>
  <c r="K346" i="552" s="1"/>
  <c r="D345" i="552"/>
  <c r="K345" i="552" s="1"/>
  <c r="D344" i="552"/>
  <c r="K344" i="552" s="1"/>
  <c r="D343" i="552"/>
  <c r="K343" i="552" s="1"/>
  <c r="D342" i="552"/>
  <c r="K342" i="552" s="1"/>
  <c r="D341" i="552"/>
  <c r="K341" i="552" s="1"/>
  <c r="D340" i="552"/>
  <c r="K340" i="552" s="1"/>
  <c r="K339" i="552"/>
  <c r="K338" i="552"/>
  <c r="D337" i="552"/>
  <c r="K337" i="552" s="1"/>
  <c r="D336" i="552"/>
  <c r="K336" i="552" s="1"/>
  <c r="D335" i="552"/>
  <c r="K335" i="552" s="1"/>
  <c r="D334" i="552"/>
  <c r="K334" i="552" s="1"/>
  <c r="D333" i="552"/>
  <c r="K333" i="552" s="1"/>
  <c r="D332" i="552"/>
  <c r="K332" i="552" s="1"/>
  <c r="D331" i="552"/>
  <c r="K331" i="552" s="1"/>
  <c r="D330" i="552"/>
  <c r="K330" i="552" s="1"/>
  <c r="D329" i="552"/>
  <c r="K329" i="552" s="1"/>
  <c r="D328" i="552"/>
  <c r="K328" i="552" s="1"/>
  <c r="D327" i="552"/>
  <c r="K327" i="552" s="1"/>
  <c r="D326" i="552"/>
  <c r="K326" i="552" s="1"/>
  <c r="D325" i="552"/>
  <c r="K325" i="552" s="1"/>
  <c r="D324" i="552"/>
  <c r="K324" i="552" s="1"/>
  <c r="D323" i="552"/>
  <c r="K323" i="552" s="1"/>
  <c r="D322" i="552"/>
  <c r="K322" i="552" s="1"/>
  <c r="D321" i="552"/>
  <c r="K321" i="552" s="1"/>
  <c r="D320" i="552"/>
  <c r="K320" i="552" s="1"/>
  <c r="D319" i="552"/>
  <c r="K319" i="552" s="1"/>
  <c r="D318" i="552"/>
  <c r="K318" i="552" s="1"/>
  <c r="D317" i="552"/>
  <c r="K317" i="552" s="1"/>
  <c r="D316" i="552"/>
  <c r="K316" i="552" s="1"/>
  <c r="D315" i="552"/>
  <c r="K315" i="552" s="1"/>
  <c r="D314" i="552"/>
  <c r="K314" i="552" s="1"/>
  <c r="D313" i="552"/>
  <c r="K313" i="552" s="1"/>
  <c r="D312" i="552"/>
  <c r="K312" i="552" s="1"/>
  <c r="K311" i="552"/>
  <c r="D310" i="552"/>
  <c r="K310" i="552" s="1"/>
  <c r="D309" i="552"/>
  <c r="K309" i="552" s="1"/>
  <c r="D308" i="552"/>
  <c r="K308" i="552" s="1"/>
  <c r="D307" i="552"/>
  <c r="K307" i="552" s="1"/>
  <c r="D306" i="552"/>
  <c r="K306" i="552" s="1"/>
  <c r="D305" i="552"/>
  <c r="K305" i="552" s="1"/>
  <c r="D304" i="552"/>
  <c r="K304" i="552" s="1"/>
  <c r="D303" i="552"/>
  <c r="K303" i="552" s="1"/>
  <c r="D302" i="552"/>
  <c r="K302" i="552" s="1"/>
  <c r="D301" i="552"/>
  <c r="K301" i="552" s="1"/>
  <c r="D300" i="552"/>
  <c r="K300" i="552" s="1"/>
  <c r="D299" i="552"/>
  <c r="K299" i="552" s="1"/>
  <c r="D298" i="552"/>
  <c r="K298" i="552" s="1"/>
  <c r="D297" i="552"/>
  <c r="K297" i="552" s="1"/>
  <c r="D296" i="552"/>
  <c r="K296" i="552" s="1"/>
  <c r="D295" i="552"/>
  <c r="K295" i="552" s="1"/>
  <c r="D294" i="552"/>
  <c r="K294" i="552" s="1"/>
  <c r="D293" i="552"/>
  <c r="K293" i="552" s="1"/>
  <c r="D292" i="552"/>
  <c r="K292" i="552" s="1"/>
  <c r="D291" i="552"/>
  <c r="K291" i="552" s="1"/>
  <c r="D290" i="552"/>
  <c r="K290" i="552" s="1"/>
  <c r="D289" i="552"/>
  <c r="K289" i="552" s="1"/>
  <c r="D288" i="552"/>
  <c r="K288" i="552" s="1"/>
  <c r="D287" i="552"/>
  <c r="K287" i="552" s="1"/>
  <c r="D286" i="552"/>
  <c r="K286" i="552" s="1"/>
  <c r="D285" i="552"/>
  <c r="K285" i="552" s="1"/>
  <c r="D284" i="552"/>
  <c r="K284" i="552" s="1"/>
  <c r="D283" i="552"/>
  <c r="K283" i="552" s="1"/>
  <c r="D282" i="552"/>
  <c r="K282" i="552" s="1"/>
  <c r="D281" i="552"/>
  <c r="K281" i="552" s="1"/>
  <c r="D280" i="552"/>
  <c r="K280" i="552" s="1"/>
  <c r="D279" i="552"/>
  <c r="K279" i="552" s="1"/>
  <c r="D278" i="552"/>
  <c r="K278" i="552" s="1"/>
  <c r="D277" i="552"/>
  <c r="K277" i="552" s="1"/>
  <c r="D276" i="552"/>
  <c r="K276" i="552" s="1"/>
  <c r="D275" i="552"/>
  <c r="K275" i="552" s="1"/>
  <c r="D274" i="552"/>
  <c r="K274" i="552" s="1"/>
  <c r="D273" i="552"/>
  <c r="K273" i="552" s="1"/>
  <c r="D272" i="552"/>
  <c r="K272" i="552" s="1"/>
  <c r="D271" i="552"/>
  <c r="K271" i="552" s="1"/>
  <c r="D270" i="552"/>
  <c r="K270" i="552" s="1"/>
  <c r="D269" i="552"/>
  <c r="K269" i="552" s="1"/>
  <c r="D268" i="552"/>
  <c r="K268" i="552" s="1"/>
  <c r="D267" i="552"/>
  <c r="K267" i="552" s="1"/>
  <c r="D266" i="552"/>
  <c r="K266" i="552" s="1"/>
  <c r="D265" i="552"/>
  <c r="K265" i="552" s="1"/>
  <c r="D264" i="552"/>
  <c r="K264" i="552" s="1"/>
  <c r="D263" i="552"/>
  <c r="K263" i="552" s="1"/>
  <c r="D262" i="552"/>
  <c r="K262" i="552" s="1"/>
  <c r="D261" i="552"/>
  <c r="K261" i="552" s="1"/>
  <c r="D260" i="552"/>
  <c r="K260" i="552" s="1"/>
  <c r="D259" i="552"/>
  <c r="K259" i="552" s="1"/>
  <c r="D258" i="552"/>
  <c r="K258" i="552" s="1"/>
  <c r="D257" i="552"/>
  <c r="K257" i="552" s="1"/>
  <c r="D256" i="552"/>
  <c r="K256" i="552" s="1"/>
  <c r="D255" i="552"/>
  <c r="K255" i="552" s="1"/>
  <c r="D254" i="552"/>
  <c r="K254" i="552" s="1"/>
  <c r="D253" i="552"/>
  <c r="K253" i="552" s="1"/>
  <c r="D252" i="552"/>
  <c r="K252" i="552" s="1"/>
  <c r="D251" i="552"/>
  <c r="K251" i="552" s="1"/>
  <c r="D250" i="552"/>
  <c r="K250" i="552" s="1"/>
  <c r="D249" i="552"/>
  <c r="K249" i="552" s="1"/>
  <c r="D248" i="552"/>
  <c r="K248" i="552" s="1"/>
  <c r="D247" i="552"/>
  <c r="K247" i="552" s="1"/>
  <c r="D246" i="552"/>
  <c r="K246" i="552" s="1"/>
  <c r="D245" i="552"/>
  <c r="K245" i="552" s="1"/>
  <c r="D244" i="552"/>
  <c r="K244" i="552" s="1"/>
  <c r="D243" i="552"/>
  <c r="K243" i="552" s="1"/>
  <c r="D242" i="552"/>
  <c r="K242" i="552" s="1"/>
  <c r="D241" i="552"/>
  <c r="K241" i="552" s="1"/>
  <c r="D240" i="552"/>
  <c r="K240" i="552" s="1"/>
  <c r="D239" i="552"/>
  <c r="K239" i="552" s="1"/>
  <c r="D238" i="552"/>
  <c r="K238" i="552" s="1"/>
  <c r="D237" i="552"/>
  <c r="K237" i="552" s="1"/>
  <c r="D236" i="552"/>
  <c r="K236" i="552" s="1"/>
  <c r="D235" i="552"/>
  <c r="K235" i="552" s="1"/>
  <c r="D234" i="552"/>
  <c r="K234" i="552" s="1"/>
  <c r="D233" i="552"/>
  <c r="K233" i="552" s="1"/>
  <c r="D232" i="552"/>
  <c r="K232" i="552" s="1"/>
  <c r="D231" i="552"/>
  <c r="K231" i="552" s="1"/>
  <c r="D230" i="552"/>
  <c r="K230" i="552" s="1"/>
  <c r="D229" i="552"/>
  <c r="K229" i="552" s="1"/>
  <c r="D228" i="552"/>
  <c r="K228" i="552" s="1"/>
  <c r="D227" i="552"/>
  <c r="K227" i="552" s="1"/>
  <c r="D226" i="552"/>
  <c r="K226" i="552" s="1"/>
  <c r="D225" i="552"/>
  <c r="K225" i="552" s="1"/>
  <c r="D224" i="552"/>
  <c r="K224" i="552" s="1"/>
  <c r="D223" i="552"/>
  <c r="K223" i="552" s="1"/>
  <c r="D222" i="552"/>
  <c r="K222" i="552" s="1"/>
  <c r="D221" i="552"/>
  <c r="K221" i="552" s="1"/>
  <c r="D220" i="552"/>
  <c r="K220" i="552" s="1"/>
  <c r="D219" i="552"/>
  <c r="K219" i="552" s="1"/>
  <c r="D218" i="552"/>
  <c r="K218" i="552" s="1"/>
  <c r="D217" i="552"/>
  <c r="K217" i="552" s="1"/>
  <c r="D216" i="552"/>
  <c r="K216" i="552" s="1"/>
  <c r="D215" i="552"/>
  <c r="K215" i="552" s="1"/>
  <c r="D214" i="552"/>
  <c r="K214" i="552" s="1"/>
  <c r="D213" i="552"/>
  <c r="K213" i="552" s="1"/>
  <c r="D212" i="552"/>
  <c r="K212" i="552" s="1"/>
  <c r="D211" i="552"/>
  <c r="K211" i="552" s="1"/>
  <c r="D210" i="552"/>
  <c r="K210" i="552" s="1"/>
  <c r="D209" i="552"/>
  <c r="K209" i="552" s="1"/>
  <c r="D208" i="552"/>
  <c r="K208" i="552" s="1"/>
  <c r="D207" i="552"/>
  <c r="K207" i="552" s="1"/>
  <c r="D206" i="552"/>
  <c r="K206" i="552" s="1"/>
  <c r="D205" i="552"/>
  <c r="K205" i="552" s="1"/>
  <c r="D204" i="552"/>
  <c r="K204" i="552" s="1"/>
  <c r="D203" i="552"/>
  <c r="K203" i="552" s="1"/>
  <c r="D202" i="552"/>
  <c r="K202" i="552" s="1"/>
  <c r="D201" i="552"/>
  <c r="K201" i="552" s="1"/>
  <c r="D200" i="552"/>
  <c r="K200" i="552" s="1"/>
  <c r="D199" i="552"/>
  <c r="K199" i="552" s="1"/>
  <c r="D198" i="552"/>
  <c r="K198" i="552" s="1"/>
  <c r="D197" i="552"/>
  <c r="K197" i="552" s="1"/>
  <c r="D196" i="552"/>
  <c r="K196" i="552" s="1"/>
  <c r="D195" i="552"/>
  <c r="K195" i="552" s="1"/>
  <c r="D194" i="552"/>
  <c r="K194" i="552" s="1"/>
  <c r="D193" i="552"/>
  <c r="K193" i="552" s="1"/>
  <c r="D192" i="552"/>
  <c r="K192" i="552" s="1"/>
  <c r="D191" i="552"/>
  <c r="K191" i="552" s="1"/>
  <c r="D190" i="552"/>
  <c r="K190" i="552" s="1"/>
  <c r="D189" i="552"/>
  <c r="K189" i="552" s="1"/>
  <c r="D188" i="552"/>
  <c r="K188" i="552" s="1"/>
  <c r="D187" i="552"/>
  <c r="K187" i="552" s="1"/>
  <c r="D186" i="552"/>
  <c r="K186" i="552" s="1"/>
  <c r="D185" i="552"/>
  <c r="K185" i="552" s="1"/>
  <c r="D184" i="552"/>
  <c r="K184" i="552" s="1"/>
  <c r="D183" i="552"/>
  <c r="K183" i="552" s="1"/>
  <c r="D182" i="552"/>
  <c r="K182" i="552" s="1"/>
  <c r="D181" i="552"/>
  <c r="K181" i="552" s="1"/>
  <c r="D180" i="552"/>
  <c r="K180" i="552" s="1"/>
  <c r="D179" i="552"/>
  <c r="K179" i="552" s="1"/>
  <c r="D178" i="552"/>
  <c r="K178" i="552" s="1"/>
  <c r="D177" i="552"/>
  <c r="K177" i="552" s="1"/>
  <c r="D176" i="552"/>
  <c r="K176" i="552" s="1"/>
  <c r="D175" i="552"/>
  <c r="K175" i="552" s="1"/>
  <c r="D174" i="552"/>
  <c r="K174" i="552" s="1"/>
  <c r="D173" i="552"/>
  <c r="K173" i="552" s="1"/>
  <c r="D172" i="552"/>
  <c r="K172" i="552" s="1"/>
  <c r="D171" i="552"/>
  <c r="K171" i="552" s="1"/>
  <c r="K170" i="552"/>
  <c r="K169" i="552"/>
  <c r="D168" i="552"/>
  <c r="K168" i="552" s="1"/>
  <c r="D167" i="552"/>
  <c r="K167" i="552" s="1"/>
  <c r="D166" i="552"/>
  <c r="K166" i="552" s="1"/>
  <c r="D165" i="552"/>
  <c r="K165" i="552" s="1"/>
  <c r="D164" i="552"/>
  <c r="K164" i="552" s="1"/>
  <c r="D163" i="552"/>
  <c r="K163" i="552" s="1"/>
  <c r="D162" i="552"/>
  <c r="K162" i="552" s="1"/>
  <c r="D161" i="552"/>
  <c r="K161" i="552" s="1"/>
  <c r="D160" i="552"/>
  <c r="K160" i="552" s="1"/>
  <c r="D159" i="552"/>
  <c r="K159" i="552" s="1"/>
  <c r="D158" i="552"/>
  <c r="K158" i="552" s="1"/>
  <c r="D157" i="552"/>
  <c r="K157" i="552" s="1"/>
  <c r="D156" i="552"/>
  <c r="K156" i="552" s="1"/>
  <c r="D155" i="552"/>
  <c r="K155" i="552" s="1"/>
  <c r="D154" i="552"/>
  <c r="K154" i="552" s="1"/>
  <c r="D153" i="552"/>
  <c r="K153" i="552" s="1"/>
  <c r="D152" i="552"/>
  <c r="K152" i="552" s="1"/>
  <c r="D151" i="552"/>
  <c r="K151" i="552" s="1"/>
  <c r="D150" i="552"/>
  <c r="K150" i="552" s="1"/>
  <c r="D149" i="552"/>
  <c r="K149" i="552" s="1"/>
  <c r="D148" i="552"/>
  <c r="K148" i="552" s="1"/>
  <c r="D147" i="552"/>
  <c r="K147" i="552" s="1"/>
  <c r="D146" i="552"/>
  <c r="K146" i="552" s="1"/>
  <c r="D145" i="552"/>
  <c r="K145" i="552" s="1"/>
  <c r="D144" i="552"/>
  <c r="K144" i="552" s="1"/>
  <c r="D143" i="552"/>
  <c r="K143" i="552" s="1"/>
  <c r="D142" i="552"/>
  <c r="K142" i="552" s="1"/>
  <c r="D141" i="552"/>
  <c r="K141" i="552" s="1"/>
  <c r="D140" i="552"/>
  <c r="K140" i="552" s="1"/>
  <c r="D139" i="552"/>
  <c r="K139" i="552" s="1"/>
  <c r="D138" i="552"/>
  <c r="K138" i="552" s="1"/>
  <c r="D137" i="552"/>
  <c r="K137" i="552" s="1"/>
  <c r="D136" i="552"/>
  <c r="K136" i="552" s="1"/>
  <c r="D135" i="552"/>
  <c r="K135" i="552" s="1"/>
  <c r="D134" i="552"/>
  <c r="K134" i="552" s="1"/>
  <c r="D133" i="552"/>
  <c r="K133" i="552" s="1"/>
  <c r="D132" i="552"/>
  <c r="K132" i="552" s="1"/>
  <c r="D131" i="552"/>
  <c r="K131" i="552" s="1"/>
  <c r="D130" i="552"/>
  <c r="K130" i="552" s="1"/>
  <c r="D129" i="552"/>
  <c r="K129" i="552" s="1"/>
  <c r="D128" i="552"/>
  <c r="K128" i="552" s="1"/>
  <c r="D127" i="552"/>
  <c r="K127" i="552" s="1"/>
  <c r="D126" i="552"/>
  <c r="K126" i="552" s="1"/>
  <c r="D125" i="552"/>
  <c r="K125" i="552" s="1"/>
  <c r="D124" i="552"/>
  <c r="K124" i="552" s="1"/>
  <c r="D123" i="552"/>
  <c r="K123" i="552" s="1"/>
  <c r="D122" i="552"/>
  <c r="K122" i="552" s="1"/>
  <c r="D121" i="552"/>
  <c r="K121" i="552" s="1"/>
  <c r="D120" i="552"/>
  <c r="K120" i="552" s="1"/>
  <c r="D119" i="552"/>
  <c r="K119" i="552" s="1"/>
  <c r="D118" i="552"/>
  <c r="K118" i="552" s="1"/>
  <c r="D117" i="552"/>
  <c r="K117" i="552" s="1"/>
  <c r="D116" i="552"/>
  <c r="K116" i="552" s="1"/>
  <c r="D115" i="552"/>
  <c r="K115" i="552" s="1"/>
  <c r="D114" i="552"/>
  <c r="K114" i="552" s="1"/>
  <c r="D113" i="552"/>
  <c r="K113" i="552" s="1"/>
  <c r="K112" i="552"/>
  <c r="K111" i="552"/>
  <c r="D110" i="552"/>
  <c r="K110" i="552" s="1"/>
  <c r="D109" i="552"/>
  <c r="K109" i="552" s="1"/>
  <c r="D108" i="552"/>
  <c r="K108" i="552" s="1"/>
  <c r="D107" i="552"/>
  <c r="K107" i="552" s="1"/>
  <c r="D106" i="552"/>
  <c r="K106" i="552" s="1"/>
  <c r="D105" i="552"/>
  <c r="K105" i="552" s="1"/>
  <c r="D104" i="552"/>
  <c r="K104" i="552" s="1"/>
  <c r="D103" i="552"/>
  <c r="K103" i="552" s="1"/>
  <c r="D102" i="552"/>
  <c r="K102" i="552" s="1"/>
  <c r="D101" i="552"/>
  <c r="K101" i="552" s="1"/>
  <c r="D100" i="552"/>
  <c r="K100" i="552" s="1"/>
  <c r="D99" i="552"/>
  <c r="K99" i="552" s="1"/>
  <c r="D98" i="552"/>
  <c r="K98" i="552" s="1"/>
  <c r="D97" i="552"/>
  <c r="K97" i="552" s="1"/>
  <c r="D96" i="552"/>
  <c r="K96" i="552" s="1"/>
  <c r="D95" i="552"/>
  <c r="K95" i="552" s="1"/>
  <c r="D94" i="552"/>
  <c r="K94" i="552" s="1"/>
  <c r="D93" i="552"/>
  <c r="K93" i="552" s="1"/>
  <c r="D92" i="552"/>
  <c r="K92" i="552" s="1"/>
  <c r="D91" i="552"/>
  <c r="K91" i="552" s="1"/>
  <c r="D90" i="552"/>
  <c r="K90" i="552" s="1"/>
  <c r="D89" i="552"/>
  <c r="K89" i="552" s="1"/>
  <c r="D88" i="552"/>
  <c r="K88" i="552" s="1"/>
  <c r="D87" i="552"/>
  <c r="K87" i="552" s="1"/>
  <c r="D86" i="552"/>
  <c r="K86" i="552" s="1"/>
  <c r="D85" i="552"/>
  <c r="K85" i="552" s="1"/>
  <c r="D84" i="552"/>
  <c r="K84" i="552" s="1"/>
  <c r="D83" i="552"/>
  <c r="K83" i="552" s="1"/>
  <c r="D82" i="552"/>
  <c r="K82" i="552" s="1"/>
  <c r="D81" i="552"/>
  <c r="K81" i="552" s="1"/>
  <c r="D80" i="552"/>
  <c r="K80" i="552" s="1"/>
  <c r="D79" i="552"/>
  <c r="K79" i="552" s="1"/>
  <c r="D78" i="552"/>
  <c r="K78" i="552" s="1"/>
  <c r="D77" i="552"/>
  <c r="K77" i="552" s="1"/>
  <c r="D76" i="552"/>
  <c r="K76" i="552" s="1"/>
  <c r="D75" i="552"/>
  <c r="K75" i="552" s="1"/>
  <c r="D74" i="552"/>
  <c r="K74" i="552" s="1"/>
  <c r="D73" i="552"/>
  <c r="K73" i="552" s="1"/>
  <c r="D72" i="552"/>
  <c r="K72" i="552" s="1"/>
  <c r="D71" i="552"/>
  <c r="K71" i="552" s="1"/>
  <c r="D70" i="552"/>
  <c r="K70" i="552" s="1"/>
  <c r="D69" i="552"/>
  <c r="K69" i="552" s="1"/>
  <c r="D68" i="552"/>
  <c r="K68" i="552" s="1"/>
  <c r="D67" i="552"/>
  <c r="K67" i="552" s="1"/>
  <c r="D66" i="552"/>
  <c r="K66" i="552" s="1"/>
  <c r="D65" i="552"/>
  <c r="K65" i="552" s="1"/>
  <c r="D64" i="552"/>
  <c r="K64" i="552" s="1"/>
  <c r="D63" i="552"/>
  <c r="K63" i="552" s="1"/>
  <c r="D62" i="552"/>
  <c r="K62" i="552" s="1"/>
  <c r="D61" i="552"/>
  <c r="K61" i="552" s="1"/>
  <c r="D60" i="552"/>
  <c r="K60" i="552" s="1"/>
  <c r="D59" i="552"/>
  <c r="K59" i="552" s="1"/>
  <c r="D58" i="552"/>
  <c r="K58" i="552" s="1"/>
  <c r="D57" i="552"/>
  <c r="K57" i="552" s="1"/>
  <c r="D56" i="552"/>
  <c r="K56" i="552" s="1"/>
  <c r="D55" i="552"/>
  <c r="K55" i="552" s="1"/>
  <c r="D54" i="552"/>
  <c r="K54" i="552" s="1"/>
  <c r="D53" i="552"/>
  <c r="K53" i="552" s="1"/>
  <c r="D52" i="552"/>
  <c r="K52" i="552" s="1"/>
  <c r="D51" i="552"/>
  <c r="K51" i="552" s="1"/>
  <c r="D50" i="552"/>
  <c r="K50" i="552" s="1"/>
  <c r="D49" i="552"/>
  <c r="K49" i="552" s="1"/>
  <c r="D48" i="552"/>
  <c r="K48" i="552" s="1"/>
  <c r="D47" i="552"/>
  <c r="K47" i="552" s="1"/>
  <c r="D46" i="552"/>
  <c r="K46" i="552" s="1"/>
  <c r="D45" i="552"/>
  <c r="K45" i="552" s="1"/>
  <c r="D44" i="552"/>
  <c r="K44" i="552" s="1"/>
  <c r="D43" i="552"/>
  <c r="K43" i="552" s="1"/>
  <c r="D42" i="552"/>
  <c r="K42" i="552" s="1"/>
  <c r="D41" i="552"/>
  <c r="K41" i="552" s="1"/>
  <c r="D40" i="552"/>
  <c r="K40" i="552" s="1"/>
  <c r="D39" i="552"/>
  <c r="K39" i="552" s="1"/>
  <c r="D38" i="552"/>
  <c r="K38" i="552" s="1"/>
  <c r="D37" i="552"/>
  <c r="K37" i="552" s="1"/>
  <c r="D36" i="552"/>
  <c r="K36" i="552" s="1"/>
  <c r="D35" i="552"/>
  <c r="K35" i="552" s="1"/>
  <c r="D34" i="552"/>
  <c r="K34" i="552" s="1"/>
  <c r="D33" i="552"/>
  <c r="K33" i="552" s="1"/>
  <c r="D32" i="552"/>
  <c r="K32" i="552" s="1"/>
  <c r="D31" i="552"/>
  <c r="K31" i="552" s="1"/>
  <c r="D30" i="552"/>
  <c r="K30" i="552" s="1"/>
  <c r="D29" i="552"/>
  <c r="K29" i="552" s="1"/>
  <c r="D28" i="552"/>
  <c r="K28" i="552" s="1"/>
  <c r="D27" i="552"/>
  <c r="K27" i="552" s="1"/>
  <c r="D26" i="552"/>
  <c r="K26" i="552" s="1"/>
  <c r="D25" i="552"/>
  <c r="K25" i="552" s="1"/>
  <c r="D24" i="552"/>
  <c r="K24" i="552" s="1"/>
  <c r="K23" i="552"/>
  <c r="D22" i="552"/>
  <c r="K22" i="552" s="1"/>
  <c r="D21" i="552"/>
  <c r="K21" i="552" s="1"/>
  <c r="D20" i="552"/>
  <c r="K20" i="552" s="1"/>
  <c r="K19" i="552"/>
  <c r="D18" i="552"/>
  <c r="K18" i="552" s="1"/>
  <c r="D17" i="552"/>
  <c r="K17" i="552" s="1"/>
  <c r="D16" i="552"/>
  <c r="K16" i="552" s="1"/>
  <c r="D15" i="552"/>
  <c r="K15" i="552" s="1"/>
  <c r="D14" i="552"/>
  <c r="K14" i="552" s="1"/>
  <c r="D13" i="552"/>
  <c r="K13" i="552" s="1"/>
  <c r="D12" i="552"/>
  <c r="K12" i="552" s="1"/>
  <c r="D11" i="552"/>
  <c r="K11" i="552" s="1"/>
  <c r="D10" i="552"/>
  <c r="K10" i="552" s="1"/>
  <c r="D9" i="552"/>
  <c r="K9" i="552" s="1"/>
  <c r="D8" i="552"/>
  <c r="K8" i="552" s="1"/>
  <c r="D7" i="552"/>
  <c r="K7" i="552" s="1"/>
  <c r="D6" i="552"/>
  <c r="K6" i="552" s="1"/>
  <c r="D5" i="552"/>
  <c r="K5" i="552" s="1"/>
  <c r="D4" i="552"/>
  <c r="K4" i="552" s="1"/>
  <c r="K242" i="502"/>
  <c r="K239" i="502"/>
  <c r="E22" i="551"/>
  <c r="D22" i="551"/>
  <c r="E15" i="551"/>
  <c r="D15" i="551"/>
  <c r="E9" i="551"/>
  <c r="D9" i="551"/>
  <c r="I41" i="550"/>
  <c r="C35" i="550"/>
  <c r="P35" i="550" s="1"/>
  <c r="H12" i="359"/>
  <c r="G12" i="359"/>
  <c r="F12" i="359"/>
  <c r="H15" i="359" s="1"/>
  <c r="H17" i="359" s="1"/>
  <c r="E12" i="359"/>
  <c r="E39" i="549"/>
  <c r="F39" i="549"/>
  <c r="E38" i="549"/>
  <c r="F38" i="549"/>
  <c r="E37" i="549"/>
  <c r="F37" i="549"/>
  <c r="E36" i="549"/>
  <c r="E40" i="549" s="1"/>
  <c r="F36" i="549"/>
  <c r="E33" i="549"/>
  <c r="F33" i="549"/>
  <c r="E34" i="549"/>
  <c r="F34" i="549"/>
  <c r="E32" i="549"/>
  <c r="E35" i="549" s="1"/>
  <c r="F32" i="549"/>
  <c r="F35" i="549" s="1"/>
  <c r="E30" i="549"/>
  <c r="F30" i="549"/>
  <c r="F31" i="549" s="1"/>
  <c r="E29" i="549"/>
  <c r="F29" i="549"/>
  <c r="E28" i="549"/>
  <c r="E31" i="549" s="1"/>
  <c r="F28" i="549"/>
  <c r="J22" i="549"/>
  <c r="J39" i="549" s="1"/>
  <c r="G22" i="549"/>
  <c r="G39" i="549" s="1"/>
  <c r="D22" i="549"/>
  <c r="J21" i="549"/>
  <c r="G21" i="549"/>
  <c r="D21" i="549"/>
  <c r="J20" i="549"/>
  <c r="G20" i="549"/>
  <c r="D20" i="549"/>
  <c r="J19" i="549"/>
  <c r="G19" i="549"/>
  <c r="D19" i="549"/>
  <c r="D17" i="549"/>
  <c r="D18" i="549"/>
  <c r="J18" i="549"/>
  <c r="G18" i="549"/>
  <c r="G38" i="549" s="1"/>
  <c r="J17" i="549"/>
  <c r="G17" i="549"/>
  <c r="S17" i="549" s="1"/>
  <c r="D16" i="549"/>
  <c r="D36" i="549" s="1"/>
  <c r="J16" i="549"/>
  <c r="G16" i="549"/>
  <c r="J15" i="549"/>
  <c r="G15" i="549"/>
  <c r="G34" i="549" s="1"/>
  <c r="D15" i="549"/>
  <c r="J14" i="549"/>
  <c r="G14" i="549"/>
  <c r="G33" i="549" s="1"/>
  <c r="D14" i="549"/>
  <c r="J13" i="549"/>
  <c r="G13" i="549"/>
  <c r="D13" i="549"/>
  <c r="F21" i="550" s="1"/>
  <c r="J9" i="549"/>
  <c r="J10" i="549"/>
  <c r="J11" i="549"/>
  <c r="J12" i="549"/>
  <c r="G10" i="549"/>
  <c r="G11" i="549"/>
  <c r="G12" i="549"/>
  <c r="D10" i="549"/>
  <c r="D11" i="549"/>
  <c r="D12" i="549"/>
  <c r="J8" i="549"/>
  <c r="J29" i="549" s="1"/>
  <c r="G8" i="549"/>
  <c r="G29" i="549" s="1"/>
  <c r="G9" i="549"/>
  <c r="D8" i="549"/>
  <c r="D9" i="549"/>
  <c r="D30" i="549" s="1"/>
  <c r="D7" i="549"/>
  <c r="F9" i="550" s="1"/>
  <c r="Q7" i="359"/>
  <c r="R7" i="359"/>
  <c r="Q9" i="359"/>
  <c r="R9" i="359"/>
  <c r="I12" i="508"/>
  <c r="J12" i="508"/>
  <c r="H12" i="508"/>
  <c r="E10" i="508"/>
  <c r="E8" i="508"/>
  <c r="E6" i="508"/>
  <c r="D8" i="508"/>
  <c r="D10" i="508"/>
  <c r="F10" i="508" s="1"/>
  <c r="D11" i="508"/>
  <c r="D6" i="508"/>
  <c r="G21" i="551"/>
  <c r="E11" i="230" s="1"/>
  <c r="G41" i="550"/>
  <c r="D35" i="550"/>
  <c r="G37" i="550"/>
  <c r="H30" i="550"/>
  <c r="J24" i="550"/>
  <c r="J50" i="550" s="1"/>
  <c r="K18" i="550"/>
  <c r="L18" i="550"/>
  <c r="S18" i="507"/>
  <c r="Q7" i="507"/>
  <c r="R7" i="507"/>
  <c r="Q9" i="507"/>
  <c r="R9" i="507"/>
  <c r="G12" i="507"/>
  <c r="H12" i="507"/>
  <c r="BF11" i="484"/>
  <c r="BF13" i="484"/>
  <c r="AY11" i="484"/>
  <c r="AY13" i="484"/>
  <c r="AK11" i="484"/>
  <c r="AK12" i="484"/>
  <c r="AK13" i="484"/>
  <c r="AK14" i="484"/>
  <c r="AK15" i="484"/>
  <c r="AK10" i="484"/>
  <c r="AD15" i="484"/>
  <c r="AD12" i="484"/>
  <c r="AD13" i="484"/>
  <c r="AD14" i="484"/>
  <c r="AD11" i="484"/>
  <c r="W11" i="484"/>
  <c r="W12" i="484"/>
  <c r="AR12" i="484" s="1"/>
  <c r="W13" i="484"/>
  <c r="BM13" i="484" s="1"/>
  <c r="W14" i="484"/>
  <c r="AR14" i="484" s="1"/>
  <c r="W15" i="484"/>
  <c r="AR15" i="484" s="1"/>
  <c r="W10" i="484"/>
  <c r="AR10" i="484" s="1"/>
  <c r="V10" i="484"/>
  <c r="AQ10" i="484" s="1"/>
  <c r="P19" i="484"/>
  <c r="P18" i="484"/>
  <c r="P17" i="484"/>
  <c r="AK17" i="484" s="1"/>
  <c r="I19" i="484"/>
  <c r="I18" i="484"/>
  <c r="I17" i="484"/>
  <c r="H17" i="484"/>
  <c r="C75" i="519"/>
  <c r="F40" i="517"/>
  <c r="G19" i="551"/>
  <c r="E8" i="230" s="1"/>
  <c r="G20" i="551"/>
  <c r="E10" i="230" s="1"/>
  <c r="G18" i="551"/>
  <c r="E6" i="230" s="1"/>
  <c r="G13" i="551"/>
  <c r="D8" i="230" s="1"/>
  <c r="G14" i="551"/>
  <c r="D10" i="230" s="1"/>
  <c r="G12" i="551"/>
  <c r="D6" i="230" s="1"/>
  <c r="G7" i="551"/>
  <c r="C8" i="230" s="1"/>
  <c r="G8" i="551"/>
  <c r="C10" i="230" s="1"/>
  <c r="G6" i="551"/>
  <c r="C6" i="230" s="1"/>
  <c r="N56" i="550"/>
  <c r="M56" i="550"/>
  <c r="L56" i="550"/>
  <c r="K56" i="550"/>
  <c r="J56" i="550"/>
  <c r="J57" i="550" s="1"/>
  <c r="I56" i="550"/>
  <c r="H56" i="550"/>
  <c r="G56" i="550"/>
  <c r="E56" i="550"/>
  <c r="D56" i="550"/>
  <c r="N55" i="550"/>
  <c r="M55" i="550"/>
  <c r="L55" i="550"/>
  <c r="K55" i="550"/>
  <c r="J55" i="550"/>
  <c r="I55" i="550"/>
  <c r="H55" i="550"/>
  <c r="G55" i="550"/>
  <c r="E55" i="550"/>
  <c r="N54" i="550"/>
  <c r="M54" i="550"/>
  <c r="L54" i="550"/>
  <c r="K54" i="550"/>
  <c r="J54" i="550"/>
  <c r="I54" i="550"/>
  <c r="H54" i="550"/>
  <c r="G54" i="550"/>
  <c r="E54" i="550"/>
  <c r="N53" i="550"/>
  <c r="N57" i="550" s="1"/>
  <c r="M53" i="550"/>
  <c r="L53" i="550"/>
  <c r="K53" i="550"/>
  <c r="J53" i="550"/>
  <c r="I53" i="550"/>
  <c r="H53" i="550"/>
  <c r="H57" i="550" s="1"/>
  <c r="G53" i="550"/>
  <c r="E53" i="550"/>
  <c r="E57" i="550"/>
  <c r="N50" i="550"/>
  <c r="M50" i="550"/>
  <c r="L50" i="550"/>
  <c r="K50" i="550"/>
  <c r="G50" i="550"/>
  <c r="N49" i="550"/>
  <c r="M49" i="550"/>
  <c r="L49" i="550"/>
  <c r="K49" i="550"/>
  <c r="J49" i="550"/>
  <c r="I49" i="550"/>
  <c r="H49" i="550"/>
  <c r="G49" i="550"/>
  <c r="E49" i="550"/>
  <c r="N48" i="550"/>
  <c r="M48" i="550"/>
  <c r="L48" i="550"/>
  <c r="K48" i="550"/>
  <c r="J48" i="550"/>
  <c r="I48" i="550"/>
  <c r="H48" i="550"/>
  <c r="G48" i="550"/>
  <c r="E48" i="550"/>
  <c r="N47" i="550"/>
  <c r="M47" i="550"/>
  <c r="L47" i="550"/>
  <c r="K47" i="550"/>
  <c r="J47" i="550"/>
  <c r="I47" i="550"/>
  <c r="H47" i="550"/>
  <c r="G47" i="550"/>
  <c r="E47" i="550"/>
  <c r="N43" i="550"/>
  <c r="M43" i="550"/>
  <c r="L43" i="550"/>
  <c r="K43" i="550"/>
  <c r="J43" i="550"/>
  <c r="I43" i="550"/>
  <c r="H43" i="550"/>
  <c r="G43" i="550"/>
  <c r="E43" i="550"/>
  <c r="N42" i="550"/>
  <c r="M42" i="550"/>
  <c r="L42" i="550"/>
  <c r="K42" i="550"/>
  <c r="J42" i="550"/>
  <c r="I42" i="550"/>
  <c r="H42" i="550"/>
  <c r="G42" i="550"/>
  <c r="E42" i="550"/>
  <c r="N41" i="550"/>
  <c r="M41" i="550"/>
  <c r="L41" i="550"/>
  <c r="K41" i="550"/>
  <c r="J41" i="550"/>
  <c r="H41" i="550"/>
  <c r="E41" i="550"/>
  <c r="E37" i="550"/>
  <c r="O56" i="550"/>
  <c r="G30" i="550"/>
  <c r="E30" i="550"/>
  <c r="O53" i="550"/>
  <c r="O57" i="550" s="1"/>
  <c r="I24" i="550"/>
  <c r="I50" i="550" s="1"/>
  <c r="H24" i="550"/>
  <c r="H50" i="550" s="1"/>
  <c r="E24" i="550"/>
  <c r="E50" i="550" s="1"/>
  <c r="O49" i="550"/>
  <c r="O48" i="550"/>
  <c r="O47" i="550"/>
  <c r="I18" i="550"/>
  <c r="I44" i="550" s="1"/>
  <c r="H18" i="550"/>
  <c r="G18" i="550"/>
  <c r="E18" i="550"/>
  <c r="N12" i="550"/>
  <c r="N44" i="550" s="1"/>
  <c r="M12" i="550"/>
  <c r="M44" i="550" s="1"/>
  <c r="L12" i="550"/>
  <c r="L44" i="550"/>
  <c r="K12" i="550"/>
  <c r="J12" i="550"/>
  <c r="J44" i="550" s="1"/>
  <c r="I12" i="550"/>
  <c r="H12" i="550"/>
  <c r="G12" i="550"/>
  <c r="E12" i="550"/>
  <c r="O43" i="550"/>
  <c r="O41" i="550"/>
  <c r="R39" i="549"/>
  <c r="Q39" i="549"/>
  <c r="P39" i="549"/>
  <c r="O39" i="549"/>
  <c r="N39" i="549"/>
  <c r="M39" i="549"/>
  <c r="L39" i="549"/>
  <c r="K39" i="549"/>
  <c r="I39" i="549"/>
  <c r="H39" i="549"/>
  <c r="R38" i="549"/>
  <c r="Q38" i="549"/>
  <c r="P38" i="549"/>
  <c r="O38" i="549"/>
  <c r="N38" i="549"/>
  <c r="M38" i="549"/>
  <c r="L38" i="549"/>
  <c r="K38" i="549"/>
  <c r="J38" i="549"/>
  <c r="I38" i="549"/>
  <c r="H38" i="549"/>
  <c r="R37" i="549"/>
  <c r="R40" i="549" s="1"/>
  <c r="Q37" i="549"/>
  <c r="P37" i="549"/>
  <c r="O37" i="549"/>
  <c r="N37" i="549"/>
  <c r="M37" i="549"/>
  <c r="L37" i="549"/>
  <c r="K37" i="549"/>
  <c r="J37" i="549"/>
  <c r="I37" i="549"/>
  <c r="H37" i="549"/>
  <c r="R36" i="549"/>
  <c r="Q36" i="549"/>
  <c r="P36" i="549"/>
  <c r="O36" i="549"/>
  <c r="N36" i="549"/>
  <c r="M36" i="549"/>
  <c r="L36" i="549"/>
  <c r="L40" i="549" s="1"/>
  <c r="K36" i="549"/>
  <c r="I36" i="549"/>
  <c r="H36" i="549"/>
  <c r="R34" i="549"/>
  <c r="Q34" i="549"/>
  <c r="P34" i="549"/>
  <c r="O34" i="549"/>
  <c r="N34" i="549"/>
  <c r="M34" i="549"/>
  <c r="L34" i="549"/>
  <c r="K34" i="549"/>
  <c r="J34" i="549"/>
  <c r="I34" i="549"/>
  <c r="H34" i="549"/>
  <c r="R33" i="549"/>
  <c r="Q33" i="549"/>
  <c r="P33" i="549"/>
  <c r="O33" i="549"/>
  <c r="N33" i="549"/>
  <c r="M33" i="549"/>
  <c r="L33" i="549"/>
  <c r="K33" i="549"/>
  <c r="J33" i="549"/>
  <c r="I33" i="549"/>
  <c r="H33" i="549"/>
  <c r="R32" i="549"/>
  <c r="Q32" i="549"/>
  <c r="P32" i="549"/>
  <c r="O32" i="549"/>
  <c r="N32" i="549"/>
  <c r="N35" i="549" s="1"/>
  <c r="M32" i="549"/>
  <c r="M35" i="549" s="1"/>
  <c r="L32" i="549"/>
  <c r="L35" i="549" s="1"/>
  <c r="K32" i="549"/>
  <c r="K35" i="549" s="1"/>
  <c r="J32" i="549"/>
  <c r="I32" i="549"/>
  <c r="H32" i="549"/>
  <c r="R30" i="549"/>
  <c r="Q30" i="549"/>
  <c r="P30" i="549"/>
  <c r="P31" i="549" s="1"/>
  <c r="O30" i="549"/>
  <c r="N30" i="549"/>
  <c r="M30" i="549"/>
  <c r="L30" i="549"/>
  <c r="K30" i="549"/>
  <c r="I30" i="549"/>
  <c r="H30" i="549"/>
  <c r="H31" i="549" s="1"/>
  <c r="R29" i="549"/>
  <c r="R31" i="549" s="1"/>
  <c r="Q29" i="549"/>
  <c r="P29" i="549"/>
  <c r="O29" i="549"/>
  <c r="N29" i="549"/>
  <c r="M29" i="549"/>
  <c r="L29" i="549"/>
  <c r="K29" i="549"/>
  <c r="I29" i="549"/>
  <c r="H29" i="549"/>
  <c r="R28" i="549"/>
  <c r="Q28" i="549"/>
  <c r="P28" i="549"/>
  <c r="O28" i="549"/>
  <c r="O31" i="549" s="1"/>
  <c r="N28" i="549"/>
  <c r="N31" i="549" s="1"/>
  <c r="M28" i="549"/>
  <c r="M31" i="549" s="1"/>
  <c r="L28" i="549"/>
  <c r="K28" i="549"/>
  <c r="J28" i="549"/>
  <c r="I28" i="549"/>
  <c r="H28" i="549"/>
  <c r="O54" i="550"/>
  <c r="O18" i="550"/>
  <c r="O12" i="550"/>
  <c r="O37" i="550"/>
  <c r="O30" i="550"/>
  <c r="O55" i="550"/>
  <c r="O42" i="550"/>
  <c r="O24" i="550"/>
  <c r="O50" i="550" s="1"/>
  <c r="L31" i="549"/>
  <c r="P40" i="549"/>
  <c r="H35" i="549"/>
  <c r="D25" i="522"/>
  <c r="D24" i="522"/>
  <c r="D19" i="522"/>
  <c r="D18" i="522"/>
  <c r="D17" i="522"/>
  <c r="D20" i="522" s="1"/>
  <c r="H13" i="522"/>
  <c r="G13" i="522"/>
  <c r="F13" i="522"/>
  <c r="E13" i="522"/>
  <c r="D13" i="522"/>
  <c r="C13" i="522"/>
  <c r="I12" i="522"/>
  <c r="I11" i="522"/>
  <c r="I10" i="522"/>
  <c r="I9" i="522"/>
  <c r="I8" i="522"/>
  <c r="I7" i="522"/>
  <c r="I11" i="547"/>
  <c r="B9" i="548"/>
  <c r="F9" i="548"/>
  <c r="H6" i="548"/>
  <c r="C6" i="548" s="1"/>
  <c r="H7" i="548"/>
  <c r="E7" i="548"/>
  <c r="H8" i="548"/>
  <c r="H5" i="548"/>
  <c r="C5" i="548" s="1"/>
  <c r="D9" i="548"/>
  <c r="C20" i="491"/>
  <c r="D20" i="491"/>
  <c r="C17" i="547"/>
  <c r="B17" i="547"/>
  <c r="H11" i="547"/>
  <c r="G11" i="547"/>
  <c r="F11" i="547"/>
  <c r="E11" i="547"/>
  <c r="D11" i="547"/>
  <c r="C11" i="547"/>
  <c r="B11" i="547"/>
  <c r="O11" i="547"/>
  <c r="N11" i="547"/>
  <c r="M11" i="547"/>
  <c r="L11" i="547"/>
  <c r="K11" i="547"/>
  <c r="J11" i="547"/>
  <c r="F69" i="511"/>
  <c r="F41" i="511"/>
  <c r="I16" i="512"/>
  <c r="I6" i="512"/>
  <c r="I7" i="512"/>
  <c r="I8" i="512"/>
  <c r="I9" i="512"/>
  <c r="I10" i="512"/>
  <c r="I11" i="512"/>
  <c r="I12" i="512"/>
  <c r="I13" i="512"/>
  <c r="I14" i="512"/>
  <c r="I15" i="512"/>
  <c r="I17" i="512"/>
  <c r="I18" i="512"/>
  <c r="I19" i="512"/>
  <c r="I20" i="512"/>
  <c r="I21" i="512"/>
  <c r="I5" i="512"/>
  <c r="I22" i="512" s="1"/>
  <c r="F22" i="512"/>
  <c r="G22" i="512"/>
  <c r="H22" i="512"/>
  <c r="C7" i="548"/>
  <c r="E6" i="548"/>
  <c r="G8" i="548"/>
  <c r="G6" i="548"/>
  <c r="G5" i="548"/>
  <c r="G7" i="548"/>
  <c r="E5" i="548"/>
  <c r="P11" i="528"/>
  <c r="O11" i="528"/>
  <c r="N10" i="528"/>
  <c r="M10" i="528"/>
  <c r="L10" i="528"/>
  <c r="I11" i="528"/>
  <c r="H11" i="528"/>
  <c r="O6" i="525"/>
  <c r="O7" i="525"/>
  <c r="O8" i="525"/>
  <c r="O9" i="525"/>
  <c r="O10" i="525"/>
  <c r="X6" i="525"/>
  <c r="X7" i="525"/>
  <c r="X8" i="525"/>
  <c r="X9" i="525"/>
  <c r="X10" i="525"/>
  <c r="T11" i="525"/>
  <c r="S11" i="525"/>
  <c r="U6" i="525"/>
  <c r="U7" i="525"/>
  <c r="U8" i="525"/>
  <c r="U9" i="525"/>
  <c r="U10" i="525"/>
  <c r="Q27" i="525"/>
  <c r="Q28" i="525"/>
  <c r="Q29" i="525"/>
  <c r="Q30" i="525"/>
  <c r="O31" i="525"/>
  <c r="P31" i="525"/>
  <c r="Q36" i="525"/>
  <c r="Q37" i="525"/>
  <c r="Q38" i="525"/>
  <c r="Q39" i="525"/>
  <c r="O40" i="525"/>
  <c r="P40" i="525"/>
  <c r="M49" i="525"/>
  <c r="L49" i="525"/>
  <c r="N48" i="525"/>
  <c r="N47" i="525"/>
  <c r="N46" i="525"/>
  <c r="N45" i="525"/>
  <c r="J49" i="525"/>
  <c r="I49" i="525"/>
  <c r="K48" i="525"/>
  <c r="K47" i="525"/>
  <c r="K46" i="525"/>
  <c r="K45" i="525"/>
  <c r="N63" i="525"/>
  <c r="N64" i="525"/>
  <c r="N65" i="525"/>
  <c r="N66" i="525"/>
  <c r="L67" i="525"/>
  <c r="M67" i="525"/>
  <c r="N54" i="525"/>
  <c r="N55" i="525"/>
  <c r="N56" i="525"/>
  <c r="N57" i="525"/>
  <c r="L58" i="525"/>
  <c r="M58" i="525"/>
  <c r="C19" i="492"/>
  <c r="H16" i="401"/>
  <c r="G15" i="401"/>
  <c r="K11" i="528"/>
  <c r="J11" i="528"/>
  <c r="G11" i="528"/>
  <c r="M11" i="528" s="1"/>
  <c r="F11" i="528"/>
  <c r="E11" i="528"/>
  <c r="D11" i="528"/>
  <c r="N9" i="528"/>
  <c r="M9" i="528"/>
  <c r="L9" i="528"/>
  <c r="N8" i="528"/>
  <c r="N11" i="528" s="1"/>
  <c r="M8" i="528"/>
  <c r="L8" i="528"/>
  <c r="N7" i="528"/>
  <c r="M7" i="528"/>
  <c r="L7" i="528"/>
  <c r="N11" i="527"/>
  <c r="M11" i="527"/>
  <c r="L11" i="527"/>
  <c r="N10" i="527"/>
  <c r="M10" i="527"/>
  <c r="L10" i="527"/>
  <c r="N9" i="527"/>
  <c r="M9" i="527"/>
  <c r="L9" i="527"/>
  <c r="N8" i="527"/>
  <c r="M8" i="527"/>
  <c r="L8" i="527"/>
  <c r="P12" i="527"/>
  <c r="O12" i="527"/>
  <c r="K12" i="527"/>
  <c r="J12" i="527"/>
  <c r="I12" i="527"/>
  <c r="H12" i="527"/>
  <c r="G12" i="527"/>
  <c r="F12" i="527"/>
  <c r="E12" i="527"/>
  <c r="D12" i="527"/>
  <c r="U6" i="534"/>
  <c r="U7" i="534"/>
  <c r="U8" i="534"/>
  <c r="U9" i="534"/>
  <c r="U10" i="534"/>
  <c r="U11" i="534"/>
  <c r="U12" i="534"/>
  <c r="U13" i="534"/>
  <c r="U14" i="534"/>
  <c r="U15" i="534"/>
  <c r="U16" i="534"/>
  <c r="U5" i="534"/>
  <c r="X5" i="534"/>
  <c r="L120" i="498"/>
  <c r="Y8" i="498" s="1"/>
  <c r="L75" i="498"/>
  <c r="L31" i="498"/>
  <c r="J176" i="497"/>
  <c r="W7" i="497" s="1"/>
  <c r="J112" i="497"/>
  <c r="W6" i="497" s="1"/>
  <c r="J49" i="497"/>
  <c r="W5" i="497" s="1"/>
  <c r="H14" i="535"/>
  <c r="H9" i="535"/>
  <c r="H10" i="535"/>
  <c r="H11" i="535"/>
  <c r="H12" i="535"/>
  <c r="H13" i="535"/>
  <c r="H8" i="535"/>
  <c r="E8" i="535"/>
  <c r="G75" i="498"/>
  <c r="T7" i="498" s="1"/>
  <c r="H22" i="493"/>
  <c r="H23" i="493"/>
  <c r="H24" i="493"/>
  <c r="H25" i="493"/>
  <c r="H17" i="493"/>
  <c r="H9" i="493"/>
  <c r="AP6" i="337"/>
  <c r="T5" i="532"/>
  <c r="AJ5" i="424"/>
  <c r="AJ6" i="424"/>
  <c r="AJ7" i="424"/>
  <c r="AJ8" i="424"/>
  <c r="AH9" i="424"/>
  <c r="AI9" i="424"/>
  <c r="AJ10" i="424"/>
  <c r="AJ11" i="424"/>
  <c r="AJ12" i="424"/>
  <c r="AJ13" i="424"/>
  <c r="AH14" i="424"/>
  <c r="AJ14" i="424" s="1"/>
  <c r="AI14" i="424"/>
  <c r="AJ15" i="424"/>
  <c r="AJ16" i="424"/>
  <c r="AJ17" i="424"/>
  <c r="AJ18" i="424"/>
  <c r="AH19" i="424"/>
  <c r="AJ19" i="424" s="1"/>
  <c r="AI19" i="424"/>
  <c r="H26" i="493"/>
  <c r="AQ6" i="337"/>
  <c r="M9" i="496"/>
  <c r="M7" i="496"/>
  <c r="M6" i="496"/>
  <c r="L9" i="496"/>
  <c r="L8" i="496"/>
  <c r="L7" i="496"/>
  <c r="L6" i="496"/>
  <c r="L12" i="486"/>
  <c r="G9" i="486"/>
  <c r="H9" i="486"/>
  <c r="I13" i="486"/>
  <c r="O7" i="534" s="1"/>
  <c r="I7" i="486"/>
  <c r="I23" i="486" s="1"/>
  <c r="S13" i="486" s="1"/>
  <c r="U9" i="486" s="1"/>
  <c r="I15" i="486"/>
  <c r="S9" i="486" s="1"/>
  <c r="T9" i="486" s="1"/>
  <c r="I8" i="486"/>
  <c r="I16" i="486" s="1"/>
  <c r="S10" i="486" s="1"/>
  <c r="T10" i="486" s="1"/>
  <c r="I6" i="486"/>
  <c r="I14" i="486" s="1"/>
  <c r="S8" i="486" s="1"/>
  <c r="T8" i="486" s="1"/>
  <c r="I21" i="486"/>
  <c r="I9" i="487" s="1"/>
  <c r="V5" i="295"/>
  <c r="V6" i="295"/>
  <c r="V7" i="295"/>
  <c r="T8" i="295"/>
  <c r="U8" i="295"/>
  <c r="Z8" i="422"/>
  <c r="AA8" i="422"/>
  <c r="E7" i="534" s="1"/>
  <c r="AC8" i="422"/>
  <c r="F7" i="534" s="1"/>
  <c r="AP7" i="337"/>
  <c r="AQ7" i="337" s="1"/>
  <c r="AP8" i="337"/>
  <c r="AQ8" i="337" s="1"/>
  <c r="AL9" i="337"/>
  <c r="AM9" i="337"/>
  <c r="AN9" i="337"/>
  <c r="AN6" i="421" s="1"/>
  <c r="AO9" i="337"/>
  <c r="AO6" i="421" s="1"/>
  <c r="T6" i="532"/>
  <c r="T7" i="532"/>
  <c r="H8" i="532"/>
  <c r="I8" i="532"/>
  <c r="J8" i="532"/>
  <c r="Y6" i="498"/>
  <c r="Y7" i="498"/>
  <c r="I24" i="486"/>
  <c r="S14" i="486" s="1"/>
  <c r="U10" i="486" s="1"/>
  <c r="V8" i="295"/>
  <c r="U9" i="295" s="1"/>
  <c r="P84" i="498"/>
  <c r="P81" i="498"/>
  <c r="N125" i="497"/>
  <c r="L12" i="488"/>
  <c r="I8" i="424"/>
  <c r="I4" i="425" s="1"/>
  <c r="P110" i="498"/>
  <c r="N135" i="497"/>
  <c r="F11" i="513"/>
  <c r="G11" i="513"/>
  <c r="H7" i="513"/>
  <c r="H8" i="513"/>
  <c r="H9" i="513"/>
  <c r="H10" i="513"/>
  <c r="H5" i="513"/>
  <c r="H6" i="513"/>
  <c r="P7" i="480"/>
  <c r="O8" i="475"/>
  <c r="O9" i="475"/>
  <c r="O7" i="475"/>
  <c r="H8" i="475"/>
  <c r="H9" i="475"/>
  <c r="H7" i="475"/>
  <c r="AZ69" i="452"/>
  <c r="AZ73" i="452"/>
  <c r="AZ68" i="452"/>
  <c r="AZ56" i="452"/>
  <c r="AZ55" i="452"/>
  <c r="AZ39" i="452"/>
  <c r="AZ40" i="452"/>
  <c r="AZ41" i="452"/>
  <c r="AZ42" i="452"/>
  <c r="AZ43" i="452"/>
  <c r="AZ44" i="452"/>
  <c r="AZ45" i="452"/>
  <c r="AZ46" i="452"/>
  <c r="AZ38" i="452"/>
  <c r="AZ26" i="452"/>
  <c r="AZ22" i="452"/>
  <c r="AZ23" i="452"/>
  <c r="AZ24" i="452"/>
  <c r="AZ25" i="452"/>
  <c r="AZ27" i="452"/>
  <c r="AZ28" i="452"/>
  <c r="AZ29" i="452"/>
  <c r="AZ21" i="452"/>
  <c r="AZ14" i="452"/>
  <c r="AZ9" i="452"/>
  <c r="AZ12" i="452"/>
  <c r="AZ18" i="452" s="1"/>
  <c r="AZ8" i="452"/>
  <c r="AS17" i="452"/>
  <c r="AS18" i="452"/>
  <c r="AS19" i="452"/>
  <c r="AS20" i="452"/>
  <c r="AS15" i="452"/>
  <c r="AS16" i="452"/>
  <c r="AY54" i="452"/>
  <c r="AY53" i="452"/>
  <c r="AY51" i="452"/>
  <c r="AY49" i="452"/>
  <c r="AU48" i="452"/>
  <c r="AV48" i="452"/>
  <c r="AW48" i="452"/>
  <c r="AX48" i="452"/>
  <c r="AY48" i="452"/>
  <c r="AT48" i="452"/>
  <c r="AG48" i="452"/>
  <c r="AH48" i="452"/>
  <c r="AI48" i="452"/>
  <c r="AJ48" i="452"/>
  <c r="AK48" i="452"/>
  <c r="AF48" i="452"/>
  <c r="AB48" i="452"/>
  <c r="AC48" i="452"/>
  <c r="AD48" i="452"/>
  <c r="AA48" i="452"/>
  <c r="W48" i="452"/>
  <c r="S48" i="452"/>
  <c r="T48" i="452"/>
  <c r="U48" i="452"/>
  <c r="V48" i="452"/>
  <c r="R48" i="452"/>
  <c r="I48" i="452"/>
  <c r="H48" i="452"/>
  <c r="G48" i="452"/>
  <c r="F48" i="452"/>
  <c r="E48" i="452"/>
  <c r="D48" i="452"/>
  <c r="AS30" i="452"/>
  <c r="AS33" i="452" s="1"/>
  <c r="AC49" i="452"/>
  <c r="AE47" i="452"/>
  <c r="AE49" i="452" s="1"/>
  <c r="AC51" i="452"/>
  <c r="AS47" i="452"/>
  <c r="AS61" i="452"/>
  <c r="AS74" i="452"/>
  <c r="AL74" i="452"/>
  <c r="AL61" i="452"/>
  <c r="AL47" i="452"/>
  <c r="AL50" i="452" s="1"/>
  <c r="I36" i="452"/>
  <c r="AL30" i="452"/>
  <c r="AL32" i="452"/>
  <c r="AL15" i="452"/>
  <c r="AL16" i="452"/>
  <c r="AL17" i="452"/>
  <c r="AL18" i="452"/>
  <c r="AL19" i="452"/>
  <c r="AL20" i="452"/>
  <c r="AE74" i="452"/>
  <c r="AE75" i="452"/>
  <c r="AE61" i="452"/>
  <c r="AE63" i="452"/>
  <c r="AE30" i="452"/>
  <c r="AE33" i="452" s="1"/>
  <c r="AE17" i="452"/>
  <c r="AE18" i="452"/>
  <c r="AE20" i="452"/>
  <c r="AE19" i="452"/>
  <c r="AE15" i="452"/>
  <c r="AE16" i="452"/>
  <c r="X74" i="452"/>
  <c r="X61" i="452"/>
  <c r="X64" i="452" s="1"/>
  <c r="X47" i="452"/>
  <c r="X30" i="452"/>
  <c r="X31" i="452" s="1"/>
  <c r="X20" i="452"/>
  <c r="X19" i="452"/>
  <c r="X18" i="452"/>
  <c r="X17" i="452"/>
  <c r="W17" i="452"/>
  <c r="X16" i="452"/>
  <c r="X15" i="452"/>
  <c r="W12" i="469"/>
  <c r="Q74" i="452"/>
  <c r="Q61" i="452"/>
  <c r="Q47" i="452"/>
  <c r="Q30" i="452"/>
  <c r="Q34" i="452" s="1"/>
  <c r="Q18" i="452"/>
  <c r="Q17" i="452"/>
  <c r="H17" i="452"/>
  <c r="Q20" i="452"/>
  <c r="Q19" i="452"/>
  <c r="Q15" i="452"/>
  <c r="Q16" i="452"/>
  <c r="J15" i="452"/>
  <c r="J72" i="452"/>
  <c r="AZ72" i="452" s="1"/>
  <c r="J71" i="452"/>
  <c r="AZ71" i="452"/>
  <c r="J70" i="452"/>
  <c r="J74" i="452" s="1"/>
  <c r="AZ70" i="452"/>
  <c r="J60" i="452"/>
  <c r="AZ60" i="452"/>
  <c r="J57" i="452"/>
  <c r="AZ57" i="452" s="1"/>
  <c r="J58" i="452"/>
  <c r="AZ58" i="452"/>
  <c r="J59" i="452"/>
  <c r="J61" i="452" s="1"/>
  <c r="X51" i="452"/>
  <c r="AS75" i="452"/>
  <c r="X50" i="452"/>
  <c r="X53" i="452"/>
  <c r="X79" i="452"/>
  <c r="X76" i="452"/>
  <c r="X78" i="452"/>
  <c r="X75" i="452"/>
  <c r="X77" i="452"/>
  <c r="AL31" i="452"/>
  <c r="AL64" i="452"/>
  <c r="AS79" i="452"/>
  <c r="X49" i="452"/>
  <c r="AE62" i="452"/>
  <c r="AL36" i="452"/>
  <c r="AL51" i="452"/>
  <c r="AL65" i="452"/>
  <c r="AS78" i="452"/>
  <c r="X54" i="452"/>
  <c r="AE32" i="452"/>
  <c r="X34" i="452"/>
  <c r="Q33" i="452"/>
  <c r="J78" i="452"/>
  <c r="Q54" i="452"/>
  <c r="AE31" i="452"/>
  <c r="AE36" i="452"/>
  <c r="AE53" i="452"/>
  <c r="AE66" i="452"/>
  <c r="AE78" i="452"/>
  <c r="Q63" i="452"/>
  <c r="AE35" i="452"/>
  <c r="AE52" i="452"/>
  <c r="AE65" i="452"/>
  <c r="AE37" i="452"/>
  <c r="X80" i="452"/>
  <c r="AE34" i="452"/>
  <c r="AE51" i="452"/>
  <c r="AE64" i="452"/>
  <c r="AE67" i="452"/>
  <c r="J47" i="452"/>
  <c r="J49" i="452" s="1"/>
  <c r="I35" i="452"/>
  <c r="I37" i="452"/>
  <c r="I31" i="452"/>
  <c r="J30" i="452"/>
  <c r="J20" i="452"/>
  <c r="J18" i="452"/>
  <c r="I17" i="452"/>
  <c r="I16" i="452"/>
  <c r="I15" i="452"/>
  <c r="J13" i="452"/>
  <c r="V11" i="472"/>
  <c r="U11" i="472"/>
  <c r="V10" i="472"/>
  <c r="U10" i="472"/>
  <c r="V9" i="472"/>
  <c r="V8" i="472"/>
  <c r="U8" i="472"/>
  <c r="V7" i="472"/>
  <c r="U7" i="472"/>
  <c r="V6" i="472"/>
  <c r="U6" i="472"/>
  <c r="R6" i="472"/>
  <c r="C10" i="296"/>
  <c r="V8" i="296"/>
  <c r="V9" i="296"/>
  <c r="V7" i="296"/>
  <c r="O10" i="296"/>
  <c r="H10" i="296"/>
  <c r="V15" i="470"/>
  <c r="W15" i="470" s="1"/>
  <c r="I36" i="470" s="1"/>
  <c r="I62" i="470" s="1"/>
  <c r="V14" i="470"/>
  <c r="W14" i="470" s="1"/>
  <c r="I35" i="470" s="1"/>
  <c r="V13" i="470"/>
  <c r="V21" i="470" s="1"/>
  <c r="V23" i="470" s="1"/>
  <c r="W8" i="470"/>
  <c r="I29" i="470" s="1"/>
  <c r="W7" i="470"/>
  <c r="W6" i="470"/>
  <c r="W9" i="470"/>
  <c r="I30" i="470" s="1"/>
  <c r="W10" i="470"/>
  <c r="I31" i="470" s="1"/>
  <c r="W11" i="470"/>
  <c r="J54" i="452"/>
  <c r="J36" i="452"/>
  <c r="J50" i="452"/>
  <c r="J52" i="452"/>
  <c r="J34" i="452"/>
  <c r="J53" i="452"/>
  <c r="J19" i="452"/>
  <c r="J35" i="452"/>
  <c r="U21" i="470"/>
  <c r="U23" i="470" s="1"/>
  <c r="W13" i="470"/>
  <c r="I34" i="470" s="1"/>
  <c r="O9" i="481"/>
  <c r="O8" i="481"/>
  <c r="O7" i="481"/>
  <c r="H9" i="481"/>
  <c r="H8" i="481"/>
  <c r="H7" i="481"/>
  <c r="V14" i="478"/>
  <c r="U14" i="478"/>
  <c r="V13" i="478"/>
  <c r="V12" i="478"/>
  <c r="V11" i="478"/>
  <c r="U11" i="478"/>
  <c r="V10" i="478"/>
  <c r="U10" i="478"/>
  <c r="V9" i="478"/>
  <c r="U9" i="478"/>
  <c r="T9" i="478"/>
  <c r="V12" i="483"/>
  <c r="V11" i="483"/>
  <c r="V10" i="483"/>
  <c r="V9" i="483"/>
  <c r="V8" i="483"/>
  <c r="V7" i="483"/>
  <c r="O13" i="483"/>
  <c r="H13" i="483"/>
  <c r="I15" i="482"/>
  <c r="I14" i="482"/>
  <c r="H6" i="482"/>
  <c r="J6" i="482" s="1"/>
  <c r="V12" i="480"/>
  <c r="V11" i="480"/>
  <c r="V10" i="480"/>
  <c r="V9" i="480"/>
  <c r="V8" i="480"/>
  <c r="V7" i="480"/>
  <c r="O13" i="480"/>
  <c r="H13" i="480"/>
  <c r="I38" i="479"/>
  <c r="H38" i="479"/>
  <c r="H44" i="479" s="1"/>
  <c r="I37" i="479"/>
  <c r="I63" i="479" s="1"/>
  <c r="I36" i="479"/>
  <c r="I62" i="479" s="1"/>
  <c r="I61" i="479"/>
  <c r="G37" i="479"/>
  <c r="H37" i="479"/>
  <c r="H63" i="479"/>
  <c r="I33" i="479"/>
  <c r="I32" i="479"/>
  <c r="I31" i="479"/>
  <c r="I30" i="479"/>
  <c r="I29" i="479"/>
  <c r="H28" i="479"/>
  <c r="U14" i="479"/>
  <c r="W16" i="479"/>
  <c r="V16" i="479"/>
  <c r="U16" i="479"/>
  <c r="W15" i="479"/>
  <c r="W22" i="479" s="1"/>
  <c r="W24" i="479" s="1"/>
  <c r="V15" i="479"/>
  <c r="U15" i="479"/>
  <c r="V10" i="476"/>
  <c r="V9" i="476"/>
  <c r="V8" i="476"/>
  <c r="O11" i="476"/>
  <c r="H11" i="476"/>
  <c r="H28" i="473"/>
  <c r="H35" i="473" s="1"/>
  <c r="H61" i="473"/>
  <c r="V16" i="473"/>
  <c r="V15" i="473"/>
  <c r="V14" i="473"/>
  <c r="W7" i="473"/>
  <c r="I28" i="473" s="1"/>
  <c r="W12" i="473"/>
  <c r="W8" i="473"/>
  <c r="W9" i="473"/>
  <c r="I30" i="473" s="1"/>
  <c r="W10" i="473"/>
  <c r="I31" i="473" s="1"/>
  <c r="W11" i="473"/>
  <c r="V9" i="471"/>
  <c r="V8" i="471"/>
  <c r="V7" i="471"/>
  <c r="O10" i="471"/>
  <c r="H10" i="471"/>
  <c r="H10" i="475" s="1"/>
  <c r="I5" i="537"/>
  <c r="I39" i="482"/>
  <c r="I41" i="482"/>
  <c r="I6" i="537"/>
  <c r="V11" i="476"/>
  <c r="V13" i="480"/>
  <c r="K37" i="479"/>
  <c r="H68" i="479"/>
  <c r="H44" i="469"/>
  <c r="V16" i="469"/>
  <c r="V15" i="472" s="1"/>
  <c r="V15" i="469"/>
  <c r="V14" i="472" s="1"/>
  <c r="V14" i="469"/>
  <c r="U16" i="469"/>
  <c r="U15" i="469"/>
  <c r="U14" i="469"/>
  <c r="W14" i="469" s="1"/>
  <c r="W9" i="469"/>
  <c r="W8" i="469"/>
  <c r="I29" i="469" s="1"/>
  <c r="R29" i="469" s="1"/>
  <c r="W10" i="469"/>
  <c r="W11" i="469"/>
  <c r="W7" i="469"/>
  <c r="U13" i="472"/>
  <c r="U14" i="472"/>
  <c r="V16" i="478"/>
  <c r="I28" i="469"/>
  <c r="I33" i="469"/>
  <c r="W13" i="472"/>
  <c r="L10" i="498"/>
  <c r="Y5" i="498" s="1"/>
  <c r="L10" i="488"/>
  <c r="Q22" i="525"/>
  <c r="P22" i="525"/>
  <c r="N22" i="525"/>
  <c r="M22" i="525"/>
  <c r="R21" i="525"/>
  <c r="R20" i="525"/>
  <c r="O20" i="525"/>
  <c r="R18" i="525"/>
  <c r="O18" i="525"/>
  <c r="O22" i="525" s="1"/>
  <c r="R16" i="525"/>
  <c r="O16" i="525"/>
  <c r="W11" i="525"/>
  <c r="V11" i="525"/>
  <c r="X5" i="525"/>
  <c r="U5" i="525"/>
  <c r="I22" i="359"/>
  <c r="S22" i="359"/>
  <c r="G12" i="508"/>
  <c r="F11" i="508"/>
  <c r="F6" i="508"/>
  <c r="B7" i="513"/>
  <c r="B9" i="513"/>
  <c r="B10" i="513"/>
  <c r="B5" i="513"/>
  <c r="J8" i="499"/>
  <c r="J6" i="499"/>
  <c r="J5" i="499"/>
  <c r="J7" i="499"/>
  <c r="P9" i="498"/>
  <c r="L11" i="488"/>
  <c r="B10" i="469"/>
  <c r="B10" i="473" s="1"/>
  <c r="B8" i="469"/>
  <c r="B7" i="472" s="1"/>
  <c r="B8" i="473" s="1"/>
  <c r="N10" i="296"/>
  <c r="AI5" i="467"/>
  <c r="R26" i="467"/>
  <c r="Q25" i="467"/>
  <c r="Q33" i="467" s="1"/>
  <c r="R25" i="467"/>
  <c r="R33" i="467" s="1"/>
  <c r="Q26" i="467"/>
  <c r="Q34" i="467" s="1"/>
  <c r="R24" i="467"/>
  <c r="AI12" i="467" s="1"/>
  <c r="Q24" i="467"/>
  <c r="Q32" i="467" s="1"/>
  <c r="N24" i="467"/>
  <c r="N32" i="467" s="1"/>
  <c r="S18" i="467"/>
  <c r="AA14" i="467" s="1"/>
  <c r="S17" i="467"/>
  <c r="AA13" i="467" s="1"/>
  <c r="S16" i="467"/>
  <c r="AA12" i="467" s="1"/>
  <c r="S8" i="467"/>
  <c r="AA6" i="467" s="1"/>
  <c r="S10" i="467"/>
  <c r="AA8" i="467" s="1"/>
  <c r="S9" i="467"/>
  <c r="AA7" i="467" s="1"/>
  <c r="AI13" i="467"/>
  <c r="AI6" i="467"/>
  <c r="AH6" i="467"/>
  <c r="J21" i="447"/>
  <c r="I14" i="447"/>
  <c r="I21" i="447" s="1"/>
  <c r="K21" i="447" s="1"/>
  <c r="K7" i="447"/>
  <c r="I23" i="447"/>
  <c r="J23" i="447"/>
  <c r="J22" i="447"/>
  <c r="I22" i="447"/>
  <c r="K16" i="447"/>
  <c r="K15" i="447"/>
  <c r="K9" i="447"/>
  <c r="K23" i="447" s="1"/>
  <c r="K8" i="447"/>
  <c r="K311" i="502"/>
  <c r="Z17" i="503"/>
  <c r="H15" i="503"/>
  <c r="I5" i="499"/>
  <c r="G25" i="493"/>
  <c r="F25" i="493"/>
  <c r="E25" i="493"/>
  <c r="D25" i="493"/>
  <c r="C25" i="493"/>
  <c r="G24" i="493"/>
  <c r="F24" i="493"/>
  <c r="E24" i="493"/>
  <c r="D24" i="493"/>
  <c r="C24" i="493"/>
  <c r="G23" i="493"/>
  <c r="F23" i="493"/>
  <c r="E23" i="493"/>
  <c r="D23" i="493"/>
  <c r="C23" i="493"/>
  <c r="G22" i="493"/>
  <c r="F22" i="493"/>
  <c r="E22" i="493"/>
  <c r="D22" i="493"/>
  <c r="C22" i="493"/>
  <c r="G17" i="493"/>
  <c r="F17" i="493"/>
  <c r="F26" i="493" s="1"/>
  <c r="E17" i="493"/>
  <c r="D17" i="493"/>
  <c r="C17" i="493"/>
  <c r="G9" i="493"/>
  <c r="F9" i="493"/>
  <c r="E9" i="493"/>
  <c r="E26" i="493"/>
  <c r="D9" i="493"/>
  <c r="D26" i="493" s="1"/>
  <c r="C9" i="493"/>
  <c r="A878" i="523"/>
  <c r="I877" i="523"/>
  <c r="I876" i="523"/>
  <c r="I875" i="523"/>
  <c r="I874" i="523"/>
  <c r="I873" i="523"/>
  <c r="I872" i="523"/>
  <c r="I871" i="523"/>
  <c r="I870" i="523"/>
  <c r="I869" i="523"/>
  <c r="I868" i="523"/>
  <c r="I867" i="523"/>
  <c r="I866" i="523"/>
  <c r="I865" i="523"/>
  <c r="I864" i="523"/>
  <c r="I863" i="523"/>
  <c r="I862" i="523"/>
  <c r="I861" i="523"/>
  <c r="I860" i="523"/>
  <c r="I859" i="523"/>
  <c r="I858" i="523"/>
  <c r="I857" i="523"/>
  <c r="I856" i="523"/>
  <c r="I855" i="523"/>
  <c r="I854" i="523"/>
  <c r="I853" i="523"/>
  <c r="I852" i="523"/>
  <c r="I851" i="523"/>
  <c r="I850" i="523"/>
  <c r="I849" i="523"/>
  <c r="I848" i="523"/>
  <c r="I847" i="523"/>
  <c r="I846" i="523"/>
  <c r="I845" i="523"/>
  <c r="I844" i="523"/>
  <c r="I843" i="523"/>
  <c r="I842" i="523"/>
  <c r="I841" i="523"/>
  <c r="I840" i="523"/>
  <c r="I839" i="523"/>
  <c r="I838" i="523"/>
  <c r="I837" i="523"/>
  <c r="I836" i="523"/>
  <c r="I835" i="523"/>
  <c r="I834" i="523"/>
  <c r="I833" i="523"/>
  <c r="I832" i="523"/>
  <c r="I831" i="523"/>
  <c r="I830" i="523"/>
  <c r="I829" i="523"/>
  <c r="I828" i="523"/>
  <c r="I827" i="523"/>
  <c r="I826" i="523"/>
  <c r="I825" i="523"/>
  <c r="I824" i="523"/>
  <c r="I823" i="523"/>
  <c r="I822" i="523"/>
  <c r="I821" i="523"/>
  <c r="I820" i="523"/>
  <c r="I819" i="523"/>
  <c r="I818" i="523"/>
  <c r="I817" i="523"/>
  <c r="I816" i="523"/>
  <c r="I815" i="523"/>
  <c r="I814" i="523"/>
  <c r="I813" i="523"/>
  <c r="I812" i="523"/>
  <c r="I811" i="523"/>
  <c r="I810" i="523"/>
  <c r="I809" i="523"/>
  <c r="I808" i="523"/>
  <c r="I807" i="523"/>
  <c r="I806" i="523"/>
  <c r="I805" i="523"/>
  <c r="I804" i="523"/>
  <c r="I803" i="523"/>
  <c r="I802" i="523"/>
  <c r="I801" i="523"/>
  <c r="I800" i="523"/>
  <c r="I799" i="523"/>
  <c r="I798" i="523"/>
  <c r="I797" i="523"/>
  <c r="I796" i="523"/>
  <c r="I795" i="523"/>
  <c r="I794" i="523"/>
  <c r="I793" i="523"/>
  <c r="I792" i="523"/>
  <c r="I791" i="523"/>
  <c r="I790" i="523"/>
  <c r="I789" i="523"/>
  <c r="I788" i="523"/>
  <c r="I787" i="523"/>
  <c r="I786" i="523"/>
  <c r="I785" i="523"/>
  <c r="I784" i="523"/>
  <c r="I783" i="523"/>
  <c r="I782" i="523"/>
  <c r="I781" i="523"/>
  <c r="I780" i="523"/>
  <c r="I779" i="523"/>
  <c r="I778" i="523"/>
  <c r="I777" i="523"/>
  <c r="I776" i="523"/>
  <c r="I775" i="523"/>
  <c r="I774" i="523"/>
  <c r="I773" i="523"/>
  <c r="I772" i="523"/>
  <c r="I771" i="523"/>
  <c r="I770" i="523"/>
  <c r="I769" i="523"/>
  <c r="I768" i="523"/>
  <c r="I767" i="523"/>
  <c r="I766" i="523"/>
  <c r="I765" i="523"/>
  <c r="I764" i="523"/>
  <c r="I763" i="523"/>
  <c r="I762" i="523"/>
  <c r="I761" i="523"/>
  <c r="I760" i="523"/>
  <c r="I759" i="523"/>
  <c r="I758" i="523"/>
  <c r="I757" i="523"/>
  <c r="I756" i="523"/>
  <c r="I755" i="523"/>
  <c r="I754" i="523"/>
  <c r="I753" i="523"/>
  <c r="I752" i="523"/>
  <c r="I751" i="523"/>
  <c r="I750" i="523"/>
  <c r="I749" i="523"/>
  <c r="I748" i="523"/>
  <c r="I747" i="523"/>
  <c r="I746" i="523"/>
  <c r="I745" i="523"/>
  <c r="I744" i="523"/>
  <c r="I743" i="523"/>
  <c r="I742" i="523"/>
  <c r="I741" i="523"/>
  <c r="I740" i="523"/>
  <c r="I739" i="523"/>
  <c r="I738" i="523"/>
  <c r="I737" i="523"/>
  <c r="I736" i="523"/>
  <c r="I735" i="523"/>
  <c r="I734" i="523"/>
  <c r="I733" i="523"/>
  <c r="I732" i="523"/>
  <c r="I731" i="523"/>
  <c r="I730" i="523"/>
  <c r="I729" i="523"/>
  <c r="I728" i="523"/>
  <c r="I727" i="523"/>
  <c r="I726" i="523"/>
  <c r="I725" i="523"/>
  <c r="I724" i="523"/>
  <c r="I723" i="523"/>
  <c r="I722" i="523"/>
  <c r="I721" i="523"/>
  <c r="I720" i="523"/>
  <c r="I719" i="523"/>
  <c r="I718" i="523"/>
  <c r="I717" i="523"/>
  <c r="I716" i="523"/>
  <c r="I715" i="523"/>
  <c r="I714" i="523"/>
  <c r="I713" i="523"/>
  <c r="I712" i="523"/>
  <c r="I711" i="523"/>
  <c r="I710" i="523"/>
  <c r="I709" i="523"/>
  <c r="I708" i="523"/>
  <c r="I707" i="523"/>
  <c r="I706" i="523"/>
  <c r="I705" i="523"/>
  <c r="I704" i="523"/>
  <c r="I703" i="523"/>
  <c r="I702" i="523"/>
  <c r="I701" i="523"/>
  <c r="I700" i="523"/>
  <c r="I699" i="523"/>
  <c r="I698" i="523"/>
  <c r="I697" i="523"/>
  <c r="I696" i="523"/>
  <c r="I695" i="523"/>
  <c r="I694" i="523"/>
  <c r="I693" i="523"/>
  <c r="I692" i="523"/>
  <c r="I691" i="523"/>
  <c r="I690" i="523"/>
  <c r="I689" i="523"/>
  <c r="I688" i="523"/>
  <c r="I687" i="523"/>
  <c r="I686" i="523"/>
  <c r="I685" i="523"/>
  <c r="I684" i="523"/>
  <c r="I683" i="523"/>
  <c r="I682" i="523"/>
  <c r="I681" i="523"/>
  <c r="I680" i="523"/>
  <c r="I679" i="523"/>
  <c r="I678" i="523"/>
  <c r="I677" i="523"/>
  <c r="I676" i="523"/>
  <c r="I675" i="523"/>
  <c r="I674" i="523"/>
  <c r="I673" i="523"/>
  <c r="I672" i="523"/>
  <c r="I671" i="523"/>
  <c r="I670" i="523"/>
  <c r="I669" i="523"/>
  <c r="I668" i="523"/>
  <c r="I667" i="523"/>
  <c r="I666" i="523"/>
  <c r="I665" i="523"/>
  <c r="I664" i="523"/>
  <c r="I663" i="523"/>
  <c r="I662" i="523"/>
  <c r="I661" i="523"/>
  <c r="I660" i="523"/>
  <c r="I659" i="523"/>
  <c r="I658" i="523"/>
  <c r="I657" i="523"/>
  <c r="I656" i="523"/>
  <c r="I655" i="523"/>
  <c r="I654" i="523"/>
  <c r="I653" i="523"/>
  <c r="I652" i="523"/>
  <c r="I651" i="523"/>
  <c r="I650" i="523"/>
  <c r="I649" i="523"/>
  <c r="I648" i="523"/>
  <c r="I647" i="523"/>
  <c r="I646" i="523"/>
  <c r="I645" i="523"/>
  <c r="I644" i="523"/>
  <c r="I643" i="523"/>
  <c r="I642" i="523"/>
  <c r="I641" i="523"/>
  <c r="I640" i="523"/>
  <c r="I639" i="523"/>
  <c r="I638" i="523"/>
  <c r="I637" i="523"/>
  <c r="I636" i="523"/>
  <c r="I635" i="523"/>
  <c r="I634" i="523"/>
  <c r="I633" i="523"/>
  <c r="I632" i="523"/>
  <c r="I631" i="523"/>
  <c r="I630" i="523"/>
  <c r="I629" i="523"/>
  <c r="I628" i="523"/>
  <c r="I627" i="523"/>
  <c r="I626" i="523"/>
  <c r="I625" i="523"/>
  <c r="I624" i="523"/>
  <c r="I623" i="523"/>
  <c r="I622" i="523"/>
  <c r="I621" i="523"/>
  <c r="I620" i="523"/>
  <c r="I619" i="523"/>
  <c r="I618" i="523"/>
  <c r="I617" i="523"/>
  <c r="I616" i="523"/>
  <c r="I615" i="523"/>
  <c r="I614" i="523"/>
  <c r="I613" i="523"/>
  <c r="I612" i="523"/>
  <c r="I611" i="523"/>
  <c r="I610" i="523"/>
  <c r="I609" i="523"/>
  <c r="I608" i="523"/>
  <c r="I607" i="523"/>
  <c r="I606" i="523"/>
  <c r="I605" i="523"/>
  <c r="I604" i="523"/>
  <c r="I603" i="523"/>
  <c r="I602" i="523"/>
  <c r="I601" i="523"/>
  <c r="I600" i="523"/>
  <c r="I599" i="523"/>
  <c r="I598" i="523"/>
  <c r="I597" i="523"/>
  <c r="I596" i="523"/>
  <c r="I595" i="523"/>
  <c r="I594" i="523"/>
  <c r="I593" i="523"/>
  <c r="I592" i="523"/>
  <c r="I591" i="523"/>
  <c r="I590" i="523"/>
  <c r="I589" i="523"/>
  <c r="I588" i="523"/>
  <c r="I587" i="523"/>
  <c r="I586" i="523"/>
  <c r="I585" i="523"/>
  <c r="I584" i="523"/>
  <c r="I583" i="523"/>
  <c r="I582" i="523"/>
  <c r="I581" i="523"/>
  <c r="I580" i="523"/>
  <c r="I579" i="523"/>
  <c r="I578" i="523"/>
  <c r="I577" i="523"/>
  <c r="I576" i="523"/>
  <c r="I575" i="523"/>
  <c r="I574" i="523"/>
  <c r="I573" i="523"/>
  <c r="I572" i="523"/>
  <c r="I571" i="523"/>
  <c r="I570" i="523"/>
  <c r="I569" i="523"/>
  <c r="I568" i="523"/>
  <c r="I567" i="523"/>
  <c r="I566" i="523"/>
  <c r="I565" i="523"/>
  <c r="I564" i="523"/>
  <c r="I563" i="523"/>
  <c r="I562" i="523"/>
  <c r="I561" i="523"/>
  <c r="I560" i="523"/>
  <c r="I559" i="523"/>
  <c r="I558" i="523"/>
  <c r="I557" i="523"/>
  <c r="I556" i="523"/>
  <c r="I555" i="523"/>
  <c r="I554" i="523"/>
  <c r="I553" i="523"/>
  <c r="I552" i="523"/>
  <c r="I551" i="523"/>
  <c r="I550" i="523"/>
  <c r="I549" i="523"/>
  <c r="I548" i="523"/>
  <c r="I547" i="523"/>
  <c r="I546" i="523"/>
  <c r="I545" i="523"/>
  <c r="I544" i="523"/>
  <c r="I543" i="523"/>
  <c r="I542" i="523"/>
  <c r="I541" i="523"/>
  <c r="I540" i="523"/>
  <c r="I539" i="523"/>
  <c r="I538" i="523"/>
  <c r="I537" i="523"/>
  <c r="I536" i="523"/>
  <c r="I535" i="523"/>
  <c r="I534" i="523"/>
  <c r="I533" i="523"/>
  <c r="I532" i="523"/>
  <c r="I531" i="523"/>
  <c r="I530" i="523"/>
  <c r="I529" i="523"/>
  <c r="I528" i="523"/>
  <c r="I527" i="523"/>
  <c r="I526" i="523"/>
  <c r="I525" i="523"/>
  <c r="I524" i="523"/>
  <c r="I523" i="523"/>
  <c r="I522" i="523"/>
  <c r="I521" i="523"/>
  <c r="I520" i="523"/>
  <c r="I519" i="523"/>
  <c r="I518" i="523"/>
  <c r="I517" i="523"/>
  <c r="I516" i="523"/>
  <c r="I515" i="523"/>
  <c r="I514" i="523"/>
  <c r="I513" i="523"/>
  <c r="I512" i="523"/>
  <c r="I511" i="523"/>
  <c r="I510" i="523"/>
  <c r="I509" i="523"/>
  <c r="I508" i="523"/>
  <c r="I507" i="523"/>
  <c r="I506" i="523"/>
  <c r="I505" i="523"/>
  <c r="I504" i="523"/>
  <c r="I503" i="523"/>
  <c r="I502" i="523"/>
  <c r="I501" i="523"/>
  <c r="I500" i="523"/>
  <c r="I499" i="523"/>
  <c r="I498" i="523"/>
  <c r="I497" i="523"/>
  <c r="I496" i="523"/>
  <c r="I495" i="523"/>
  <c r="I494" i="523"/>
  <c r="I493" i="523"/>
  <c r="I492" i="523"/>
  <c r="I491" i="523"/>
  <c r="I490" i="523"/>
  <c r="I489" i="523"/>
  <c r="I488" i="523"/>
  <c r="I487" i="523"/>
  <c r="I486" i="523"/>
  <c r="I485" i="523"/>
  <c r="I484" i="523"/>
  <c r="I483" i="523"/>
  <c r="I482" i="523"/>
  <c r="I481" i="523"/>
  <c r="I480" i="523"/>
  <c r="I479" i="523"/>
  <c r="I478" i="523"/>
  <c r="I477" i="523"/>
  <c r="I476" i="523"/>
  <c r="I475" i="523"/>
  <c r="I474" i="523"/>
  <c r="I473" i="523"/>
  <c r="I472" i="523"/>
  <c r="I471" i="523"/>
  <c r="I470" i="523"/>
  <c r="I469" i="523"/>
  <c r="I468" i="523"/>
  <c r="I467" i="523"/>
  <c r="I466" i="523"/>
  <c r="I465" i="523"/>
  <c r="I464" i="523"/>
  <c r="I463" i="523"/>
  <c r="I462" i="523"/>
  <c r="I461" i="523"/>
  <c r="I460" i="523"/>
  <c r="I459" i="523"/>
  <c r="I458" i="523"/>
  <c r="I457" i="523"/>
  <c r="I456" i="523"/>
  <c r="I455" i="523"/>
  <c r="I454" i="523"/>
  <c r="I453" i="523"/>
  <c r="I452" i="523"/>
  <c r="I451" i="523"/>
  <c r="I450" i="523"/>
  <c r="I449" i="523"/>
  <c r="I448" i="523"/>
  <c r="I447" i="523"/>
  <c r="I446" i="523"/>
  <c r="I445" i="523"/>
  <c r="I444" i="523"/>
  <c r="I443" i="523"/>
  <c r="I442" i="523"/>
  <c r="I441" i="523"/>
  <c r="I440" i="523"/>
  <c r="I439" i="523"/>
  <c r="I438" i="523"/>
  <c r="I437" i="523"/>
  <c r="I436" i="523"/>
  <c r="I435" i="523"/>
  <c r="I434" i="523"/>
  <c r="I433" i="523"/>
  <c r="I432" i="523"/>
  <c r="I431" i="523"/>
  <c r="I430" i="523"/>
  <c r="I429" i="523"/>
  <c r="I428" i="523"/>
  <c r="I427" i="523"/>
  <c r="I426" i="523"/>
  <c r="I425" i="523"/>
  <c r="I424" i="523"/>
  <c r="I423" i="523"/>
  <c r="I422" i="523"/>
  <c r="I421" i="523"/>
  <c r="I420" i="523"/>
  <c r="I419" i="523"/>
  <c r="I418" i="523"/>
  <c r="I417" i="523"/>
  <c r="I416" i="523"/>
  <c r="I415" i="523"/>
  <c r="I414" i="523"/>
  <c r="I413" i="523"/>
  <c r="I412" i="523"/>
  <c r="I411" i="523"/>
  <c r="I410" i="523"/>
  <c r="I409" i="523"/>
  <c r="I408" i="523"/>
  <c r="I407" i="523"/>
  <c r="I406" i="523"/>
  <c r="I405" i="523"/>
  <c r="I404" i="523"/>
  <c r="I403" i="523"/>
  <c r="I402" i="523"/>
  <c r="I401" i="523"/>
  <c r="I400" i="523"/>
  <c r="I399" i="523"/>
  <c r="I398" i="523"/>
  <c r="I397" i="523"/>
  <c r="I396" i="523"/>
  <c r="I395" i="523"/>
  <c r="I394" i="523"/>
  <c r="I393" i="523"/>
  <c r="I392" i="523"/>
  <c r="I391" i="523"/>
  <c r="I390" i="523"/>
  <c r="I389" i="523"/>
  <c r="I388" i="523"/>
  <c r="I387" i="523"/>
  <c r="I386" i="523"/>
  <c r="I385" i="523"/>
  <c r="I384" i="523"/>
  <c r="I383" i="523"/>
  <c r="I382" i="523"/>
  <c r="I381" i="523"/>
  <c r="I380" i="523"/>
  <c r="I379" i="523"/>
  <c r="I378" i="523"/>
  <c r="I377" i="523"/>
  <c r="I376" i="523"/>
  <c r="I375" i="523"/>
  <c r="I374" i="523"/>
  <c r="I373" i="523"/>
  <c r="I372" i="523"/>
  <c r="I371" i="523"/>
  <c r="I370" i="523"/>
  <c r="I369" i="523"/>
  <c r="I368" i="523"/>
  <c r="I367" i="523"/>
  <c r="I366" i="523"/>
  <c r="I365" i="523"/>
  <c r="I364" i="523"/>
  <c r="I363" i="523"/>
  <c r="I362" i="523"/>
  <c r="I361" i="523"/>
  <c r="I360" i="523"/>
  <c r="I359" i="523"/>
  <c r="I358" i="523"/>
  <c r="I357" i="523"/>
  <c r="I356" i="523"/>
  <c r="I355" i="523"/>
  <c r="I354" i="523"/>
  <c r="I353" i="523"/>
  <c r="I352" i="523"/>
  <c r="I351" i="523"/>
  <c r="I350" i="523"/>
  <c r="I349" i="523"/>
  <c r="I348" i="523"/>
  <c r="I347" i="523"/>
  <c r="I346" i="523"/>
  <c r="I345" i="523"/>
  <c r="I344" i="523"/>
  <c r="I343" i="523"/>
  <c r="I342" i="523"/>
  <c r="I341" i="523"/>
  <c r="I340" i="523"/>
  <c r="I339" i="523"/>
  <c r="I338" i="523"/>
  <c r="I337" i="523"/>
  <c r="I336" i="523"/>
  <c r="I335" i="523"/>
  <c r="I334" i="523"/>
  <c r="I333" i="523"/>
  <c r="I332" i="523"/>
  <c r="I331" i="523"/>
  <c r="I330" i="523"/>
  <c r="I329" i="523"/>
  <c r="I328" i="523"/>
  <c r="I327" i="523"/>
  <c r="I326" i="523"/>
  <c r="I325" i="523"/>
  <c r="I324" i="523"/>
  <c r="I323" i="523"/>
  <c r="I322" i="523"/>
  <c r="I321" i="523"/>
  <c r="I320" i="523"/>
  <c r="I319" i="523"/>
  <c r="I318" i="523"/>
  <c r="I317" i="523"/>
  <c r="I316" i="523"/>
  <c r="I315" i="523"/>
  <c r="I314" i="523"/>
  <c r="I313" i="523"/>
  <c r="I312" i="523"/>
  <c r="I311" i="523"/>
  <c r="I310" i="523"/>
  <c r="I309" i="523"/>
  <c r="I308" i="523"/>
  <c r="I307" i="523"/>
  <c r="I306" i="523"/>
  <c r="I305" i="523"/>
  <c r="I304" i="523"/>
  <c r="I303" i="523"/>
  <c r="I302" i="523"/>
  <c r="I301" i="523"/>
  <c r="I300" i="523"/>
  <c r="I299" i="523"/>
  <c r="I298" i="523"/>
  <c r="I297" i="523"/>
  <c r="I296" i="523"/>
  <c r="I295" i="523"/>
  <c r="I294" i="523"/>
  <c r="I293" i="523"/>
  <c r="I292" i="523"/>
  <c r="I291" i="523"/>
  <c r="I290" i="523"/>
  <c r="I289" i="523"/>
  <c r="I288" i="523"/>
  <c r="I287" i="523"/>
  <c r="I286" i="523"/>
  <c r="I285" i="523"/>
  <c r="I284" i="523"/>
  <c r="I283" i="523"/>
  <c r="I282" i="523"/>
  <c r="I281" i="523"/>
  <c r="I280" i="523"/>
  <c r="I279" i="523"/>
  <c r="I278" i="523"/>
  <c r="I277" i="523"/>
  <c r="I276" i="523"/>
  <c r="I275" i="523"/>
  <c r="I274" i="523"/>
  <c r="I273" i="523"/>
  <c r="I272" i="523"/>
  <c r="I271" i="523"/>
  <c r="I270" i="523"/>
  <c r="I269" i="523"/>
  <c r="I268" i="523"/>
  <c r="I267" i="523"/>
  <c r="I266" i="523"/>
  <c r="I265" i="523"/>
  <c r="I264" i="523"/>
  <c r="I263" i="523"/>
  <c r="I262" i="523"/>
  <c r="I261" i="523"/>
  <c r="I260" i="523"/>
  <c r="I259" i="523"/>
  <c r="I258" i="523"/>
  <c r="I257" i="523"/>
  <c r="I256" i="523"/>
  <c r="I255" i="523"/>
  <c r="I254" i="523"/>
  <c r="I253" i="523"/>
  <c r="I252" i="523"/>
  <c r="I251" i="523"/>
  <c r="I250" i="523"/>
  <c r="I249" i="523"/>
  <c r="I248" i="523"/>
  <c r="I247" i="523"/>
  <c r="I246" i="523"/>
  <c r="I245" i="523"/>
  <c r="I244" i="523"/>
  <c r="I243" i="523"/>
  <c r="I242" i="523"/>
  <c r="I241" i="523"/>
  <c r="I240" i="523"/>
  <c r="I239" i="523"/>
  <c r="I238" i="523"/>
  <c r="I237" i="523"/>
  <c r="I236" i="523"/>
  <c r="I235" i="523"/>
  <c r="I234" i="523"/>
  <c r="I233" i="523"/>
  <c r="I232" i="523"/>
  <c r="I231" i="523"/>
  <c r="I230" i="523"/>
  <c r="I229" i="523"/>
  <c r="I228" i="523"/>
  <c r="I227" i="523"/>
  <c r="I226" i="523"/>
  <c r="I225" i="523"/>
  <c r="I224" i="523"/>
  <c r="I223" i="523"/>
  <c r="I222" i="523"/>
  <c r="I221" i="523"/>
  <c r="I220" i="523"/>
  <c r="I219" i="523"/>
  <c r="I218" i="523"/>
  <c r="I217" i="523"/>
  <c r="I216" i="523"/>
  <c r="I215" i="523"/>
  <c r="I214" i="523"/>
  <c r="I213" i="523"/>
  <c r="I212" i="523"/>
  <c r="I211" i="523"/>
  <c r="I210" i="523"/>
  <c r="I209" i="523"/>
  <c r="I208" i="523"/>
  <c r="I207" i="523"/>
  <c r="I206" i="523"/>
  <c r="I205" i="523"/>
  <c r="I204" i="523"/>
  <c r="I203" i="523"/>
  <c r="I202" i="523"/>
  <c r="I201" i="523"/>
  <c r="I200" i="523"/>
  <c r="I199" i="523"/>
  <c r="I198" i="523"/>
  <c r="I197" i="523"/>
  <c r="I196" i="523"/>
  <c r="I195" i="523"/>
  <c r="I194" i="523"/>
  <c r="I193" i="523"/>
  <c r="I192" i="523"/>
  <c r="I191" i="523"/>
  <c r="I190" i="523"/>
  <c r="I189" i="523"/>
  <c r="G183" i="523"/>
  <c r="A183" i="523"/>
  <c r="I182" i="523"/>
  <c r="I181" i="523"/>
  <c r="I180" i="523"/>
  <c r="I179" i="523"/>
  <c r="I178" i="523"/>
  <c r="I177" i="523"/>
  <c r="I176" i="523"/>
  <c r="I175" i="523"/>
  <c r="I174" i="523"/>
  <c r="I173" i="523"/>
  <c r="I172" i="523"/>
  <c r="I171" i="523"/>
  <c r="I170" i="523"/>
  <c r="I169" i="523"/>
  <c r="I168" i="523"/>
  <c r="I167" i="523"/>
  <c r="I166" i="523"/>
  <c r="I165" i="523"/>
  <c r="I164" i="523"/>
  <c r="I163" i="523"/>
  <c r="I162" i="523"/>
  <c r="I161" i="523"/>
  <c r="I160" i="523"/>
  <c r="I159" i="523"/>
  <c r="I158" i="523"/>
  <c r="I157" i="523"/>
  <c r="I156" i="523"/>
  <c r="I155" i="523"/>
  <c r="I154" i="523"/>
  <c r="I153" i="523"/>
  <c r="I152" i="523"/>
  <c r="I151" i="523"/>
  <c r="I150" i="523"/>
  <c r="I149" i="523"/>
  <c r="I148" i="523"/>
  <c r="I147" i="523"/>
  <c r="I146" i="523"/>
  <c r="I145" i="523"/>
  <c r="I144" i="523"/>
  <c r="I143" i="523"/>
  <c r="I142" i="523"/>
  <c r="I141" i="523"/>
  <c r="I140" i="523"/>
  <c r="I139" i="523"/>
  <c r="I138" i="523"/>
  <c r="I137" i="523"/>
  <c r="I136" i="523"/>
  <c r="I135" i="523"/>
  <c r="I134" i="523"/>
  <c r="I133" i="523"/>
  <c r="I132" i="523"/>
  <c r="I131" i="523"/>
  <c r="I130" i="523"/>
  <c r="I129" i="523"/>
  <c r="I128" i="523"/>
  <c r="I127" i="523"/>
  <c r="I126" i="523"/>
  <c r="I125" i="523"/>
  <c r="I124" i="523"/>
  <c r="I123" i="523"/>
  <c r="I122" i="523"/>
  <c r="I121" i="523"/>
  <c r="I120" i="523"/>
  <c r="I119" i="523"/>
  <c r="I118" i="523"/>
  <c r="I117" i="523"/>
  <c r="I116" i="523"/>
  <c r="I115" i="523"/>
  <c r="I114" i="523"/>
  <c r="I113" i="523"/>
  <c r="I112" i="523"/>
  <c r="I111" i="523"/>
  <c r="I110" i="523"/>
  <c r="I109" i="523"/>
  <c r="I108" i="523"/>
  <c r="I107" i="523"/>
  <c r="I106" i="523"/>
  <c r="I105" i="523"/>
  <c r="I104" i="523"/>
  <c r="I103" i="523"/>
  <c r="I102" i="523"/>
  <c r="I101" i="523"/>
  <c r="I100" i="523"/>
  <c r="I99" i="523"/>
  <c r="I98" i="523"/>
  <c r="I97" i="523"/>
  <c r="I96" i="523"/>
  <c r="I95" i="523"/>
  <c r="I94" i="523"/>
  <c r="I93" i="523"/>
  <c r="I92" i="523"/>
  <c r="I91" i="523"/>
  <c r="I90" i="523"/>
  <c r="I89" i="523"/>
  <c r="I88" i="523"/>
  <c r="I87" i="523"/>
  <c r="I86" i="523"/>
  <c r="I85" i="523"/>
  <c r="I84" i="523"/>
  <c r="I83" i="523"/>
  <c r="I82" i="523"/>
  <c r="I81" i="523"/>
  <c r="I80" i="523"/>
  <c r="I79" i="523"/>
  <c r="I78" i="523"/>
  <c r="I77" i="523"/>
  <c r="I76" i="523"/>
  <c r="I75" i="523"/>
  <c r="I74" i="523"/>
  <c r="I73" i="523"/>
  <c r="I72" i="523"/>
  <c r="I71" i="523"/>
  <c r="I70" i="523"/>
  <c r="I69" i="523"/>
  <c r="I68" i="523"/>
  <c r="I67" i="523"/>
  <c r="A63" i="523"/>
  <c r="H62" i="523"/>
  <c r="H61" i="523"/>
  <c r="H60" i="523"/>
  <c r="H59" i="523"/>
  <c r="H58" i="523"/>
  <c r="H57" i="523"/>
  <c r="H56" i="523"/>
  <c r="H55" i="523"/>
  <c r="H54" i="523"/>
  <c r="H53" i="523"/>
  <c r="H52" i="523"/>
  <c r="H51" i="523"/>
  <c r="H50" i="523"/>
  <c r="H49" i="523"/>
  <c r="H48" i="523"/>
  <c r="H47" i="523"/>
  <c r="H46" i="523"/>
  <c r="H45" i="523"/>
  <c r="H44" i="523"/>
  <c r="H43" i="523"/>
  <c r="H42" i="523"/>
  <c r="H41" i="523"/>
  <c r="H40" i="523"/>
  <c r="H39" i="523"/>
  <c r="H38" i="523"/>
  <c r="H37" i="523"/>
  <c r="H36" i="523"/>
  <c r="H35" i="523"/>
  <c r="H34" i="523"/>
  <c r="H33" i="523"/>
  <c r="H32" i="523"/>
  <c r="H31" i="523"/>
  <c r="H30" i="523"/>
  <c r="H29" i="523"/>
  <c r="H28" i="523"/>
  <c r="H27" i="523"/>
  <c r="H26" i="523"/>
  <c r="H25" i="523"/>
  <c r="H24" i="523"/>
  <c r="H23" i="523"/>
  <c r="H22" i="523"/>
  <c r="H21" i="523"/>
  <c r="H20" i="523"/>
  <c r="H19" i="523"/>
  <c r="H18" i="523"/>
  <c r="H17" i="523"/>
  <c r="H16" i="523"/>
  <c r="H15" i="523"/>
  <c r="H14" i="523"/>
  <c r="H13" i="523"/>
  <c r="H12" i="523"/>
  <c r="H11" i="523"/>
  <c r="H10" i="523"/>
  <c r="H9" i="523"/>
  <c r="H63" i="523" s="1"/>
  <c r="H8" i="523"/>
  <c r="H7" i="523"/>
  <c r="D50" i="522"/>
  <c r="D49" i="522"/>
  <c r="D44" i="522"/>
  <c r="D43" i="522"/>
  <c r="D42" i="522"/>
  <c r="H38" i="522"/>
  <c r="G38" i="522"/>
  <c r="F38" i="522"/>
  <c r="E38" i="522"/>
  <c r="D38" i="522"/>
  <c r="C38" i="522"/>
  <c r="I37" i="522"/>
  <c r="I36" i="522"/>
  <c r="I35" i="522"/>
  <c r="I34" i="522"/>
  <c r="K75" i="519"/>
  <c r="J75" i="519"/>
  <c r="I75" i="519"/>
  <c r="H75" i="519"/>
  <c r="G75" i="519"/>
  <c r="M73" i="519"/>
  <c r="M72" i="519"/>
  <c r="M71" i="519"/>
  <c r="M70" i="519"/>
  <c r="M69" i="519"/>
  <c r="C64" i="519"/>
  <c r="C58" i="519"/>
  <c r="G20" i="428"/>
  <c r="F20" i="428"/>
  <c r="E20" i="428"/>
  <c r="I20" i="428" s="1"/>
  <c r="D20" i="428"/>
  <c r="C20" i="428"/>
  <c r="G19" i="428"/>
  <c r="F19" i="428"/>
  <c r="E19" i="428"/>
  <c r="D19" i="428"/>
  <c r="C19" i="428"/>
  <c r="I19" i="428"/>
  <c r="G18" i="428"/>
  <c r="F18" i="428"/>
  <c r="E18" i="428"/>
  <c r="D18" i="428"/>
  <c r="C18" i="428"/>
  <c r="G17" i="428"/>
  <c r="F17" i="428"/>
  <c r="E17" i="428"/>
  <c r="D17" i="428"/>
  <c r="C17" i="428"/>
  <c r="F16" i="428"/>
  <c r="E16" i="428"/>
  <c r="D16" i="428"/>
  <c r="C16" i="428"/>
  <c r="S9" i="287"/>
  <c r="R9" i="287"/>
  <c r="Q9" i="287"/>
  <c r="P9" i="287"/>
  <c r="R5" i="287"/>
  <c r="D13" i="287"/>
  <c r="C13" i="287"/>
  <c r="S8" i="287"/>
  <c r="R8" i="287"/>
  <c r="Q8" i="287"/>
  <c r="P8" i="287"/>
  <c r="M12" i="287"/>
  <c r="F12" i="287"/>
  <c r="S7" i="287"/>
  <c r="R7" i="287"/>
  <c r="Q7" i="287"/>
  <c r="P7" i="287"/>
  <c r="M11" i="287"/>
  <c r="F11" i="287"/>
  <c r="S6" i="287"/>
  <c r="R6" i="287"/>
  <c r="Q6" i="287"/>
  <c r="P6" i="287"/>
  <c r="M10" i="287"/>
  <c r="F10" i="287"/>
  <c r="Q5" i="287"/>
  <c r="M9" i="287"/>
  <c r="F9" i="287"/>
  <c r="H38" i="401"/>
  <c r="H28" i="401"/>
  <c r="G27" i="401"/>
  <c r="G36" i="432"/>
  <c r="G42" i="432" s="1"/>
  <c r="F36" i="432"/>
  <c r="F42" i="432" s="1"/>
  <c r="E36" i="432"/>
  <c r="E42" i="432" s="1"/>
  <c r="D36" i="432"/>
  <c r="D42" i="432" s="1"/>
  <c r="C36" i="432"/>
  <c r="G35" i="432"/>
  <c r="G41" i="432" s="1"/>
  <c r="F35" i="432"/>
  <c r="F41" i="432" s="1"/>
  <c r="E35" i="432"/>
  <c r="E41" i="432" s="1"/>
  <c r="D35" i="432"/>
  <c r="D41" i="432"/>
  <c r="C35" i="432"/>
  <c r="G34" i="432"/>
  <c r="G40" i="432" s="1"/>
  <c r="F34" i="432"/>
  <c r="F40" i="432" s="1"/>
  <c r="E34" i="432"/>
  <c r="E40" i="432" s="1"/>
  <c r="D34" i="432"/>
  <c r="D40" i="432" s="1"/>
  <c r="C34" i="432"/>
  <c r="G33" i="432"/>
  <c r="G39" i="432" s="1"/>
  <c r="F33" i="432"/>
  <c r="F39" i="432" s="1"/>
  <c r="E33" i="432"/>
  <c r="E39" i="432" s="1"/>
  <c r="D33" i="432"/>
  <c r="D39" i="432" s="1"/>
  <c r="C33" i="432"/>
  <c r="G32" i="432"/>
  <c r="G38" i="432" s="1"/>
  <c r="F32" i="432"/>
  <c r="F38" i="432" s="1"/>
  <c r="E32" i="432"/>
  <c r="E38" i="432" s="1"/>
  <c r="D32" i="432"/>
  <c r="D38" i="432" s="1"/>
  <c r="C32" i="432"/>
  <c r="G25" i="432"/>
  <c r="G20" i="432"/>
  <c r="F20" i="432"/>
  <c r="E20" i="432"/>
  <c r="D20" i="432"/>
  <c r="C20" i="432"/>
  <c r="G19" i="432"/>
  <c r="F19" i="432"/>
  <c r="E19" i="432"/>
  <c r="D19" i="432"/>
  <c r="C19" i="432"/>
  <c r="G18" i="432"/>
  <c r="F18" i="432"/>
  <c r="E18" i="432"/>
  <c r="D18" i="432"/>
  <c r="C18" i="432"/>
  <c r="G17" i="432"/>
  <c r="F17" i="432"/>
  <c r="E17" i="432"/>
  <c r="D17" i="432"/>
  <c r="C17" i="432"/>
  <c r="F16" i="432"/>
  <c r="E16" i="432"/>
  <c r="D16" i="432"/>
  <c r="C16" i="432"/>
  <c r="Q25" i="490"/>
  <c r="O25" i="490"/>
  <c r="M25" i="490"/>
  <c r="K25" i="490"/>
  <c r="I25" i="490"/>
  <c r="G25" i="490"/>
  <c r="E25" i="490"/>
  <c r="Q24" i="490"/>
  <c r="O24" i="490"/>
  <c r="M24" i="490"/>
  <c r="K24" i="490"/>
  <c r="I24" i="490"/>
  <c r="G24" i="490"/>
  <c r="E24" i="490"/>
  <c r="Q23" i="490"/>
  <c r="O23" i="490"/>
  <c r="M23" i="490"/>
  <c r="K23" i="490"/>
  <c r="I23" i="490"/>
  <c r="G23" i="490"/>
  <c r="E23" i="490"/>
  <c r="Q22" i="490"/>
  <c r="O22" i="490"/>
  <c r="M22" i="490"/>
  <c r="K22" i="490"/>
  <c r="I22" i="490"/>
  <c r="G22" i="490"/>
  <c r="E22" i="490"/>
  <c r="Q19" i="490"/>
  <c r="O19" i="490"/>
  <c r="M19" i="490"/>
  <c r="K19" i="490"/>
  <c r="I19" i="490"/>
  <c r="G19" i="490"/>
  <c r="E19" i="490"/>
  <c r="Q18" i="490"/>
  <c r="O18" i="490"/>
  <c r="M18" i="490"/>
  <c r="K18" i="490"/>
  <c r="I18" i="490"/>
  <c r="G18" i="490"/>
  <c r="E18" i="490"/>
  <c r="Q17" i="490"/>
  <c r="O17" i="490"/>
  <c r="M17" i="490"/>
  <c r="K17" i="490"/>
  <c r="I17" i="490"/>
  <c r="G17" i="490"/>
  <c r="E17" i="490"/>
  <c r="Q16" i="490"/>
  <c r="O16" i="490"/>
  <c r="M16" i="490"/>
  <c r="K16" i="490"/>
  <c r="I16" i="490"/>
  <c r="G16" i="490"/>
  <c r="E16" i="490"/>
  <c r="Q13" i="490"/>
  <c r="O13" i="490"/>
  <c r="M13" i="490"/>
  <c r="K13" i="490"/>
  <c r="I13" i="490"/>
  <c r="G13" i="490"/>
  <c r="E13" i="490"/>
  <c r="Q12" i="490"/>
  <c r="O12" i="490"/>
  <c r="M12" i="490"/>
  <c r="K12" i="490"/>
  <c r="I12" i="490"/>
  <c r="G12" i="490"/>
  <c r="E12" i="490"/>
  <c r="Q11" i="490"/>
  <c r="O11" i="490"/>
  <c r="M11" i="490"/>
  <c r="K11" i="490"/>
  <c r="I11" i="490"/>
  <c r="G11" i="490"/>
  <c r="E11" i="490"/>
  <c r="Q10" i="490"/>
  <c r="O10" i="490"/>
  <c r="M10" i="490"/>
  <c r="K10" i="490"/>
  <c r="I10" i="490"/>
  <c r="G10" i="490"/>
  <c r="E10" i="490"/>
  <c r="Q7" i="490"/>
  <c r="O7" i="490"/>
  <c r="M7" i="490"/>
  <c r="K7" i="490"/>
  <c r="I7" i="490"/>
  <c r="G7" i="490"/>
  <c r="D7" i="490"/>
  <c r="E7" i="490" s="1"/>
  <c r="Q6" i="490"/>
  <c r="O6" i="490"/>
  <c r="M6" i="490"/>
  <c r="K6" i="490"/>
  <c r="I6" i="490"/>
  <c r="G6" i="490"/>
  <c r="E6" i="490"/>
  <c r="Q5" i="490"/>
  <c r="O5" i="490"/>
  <c r="M5" i="490"/>
  <c r="K5" i="490"/>
  <c r="I5" i="490"/>
  <c r="G5" i="490"/>
  <c r="E5" i="490"/>
  <c r="Q4" i="490"/>
  <c r="O4" i="490"/>
  <c r="M4" i="490"/>
  <c r="K4" i="490"/>
  <c r="I4" i="490"/>
  <c r="G4" i="490"/>
  <c r="E4" i="490"/>
  <c r="AA25" i="489"/>
  <c r="Y25" i="489"/>
  <c r="W25" i="489"/>
  <c r="U25" i="489"/>
  <c r="S25" i="489"/>
  <c r="Q25" i="489"/>
  <c r="O25" i="489"/>
  <c r="M25" i="489"/>
  <c r="K25" i="489"/>
  <c r="I25" i="489"/>
  <c r="G25" i="489"/>
  <c r="E25" i="489"/>
  <c r="AA24" i="489"/>
  <c r="Y24" i="489"/>
  <c r="W24" i="489"/>
  <c r="U24" i="489"/>
  <c r="S24" i="489"/>
  <c r="Q24" i="489"/>
  <c r="O24" i="489"/>
  <c r="M24" i="489"/>
  <c r="K24" i="489"/>
  <c r="I24" i="489"/>
  <c r="G24" i="489"/>
  <c r="E24" i="489"/>
  <c r="AA23" i="489"/>
  <c r="Y23" i="489"/>
  <c r="W23" i="489"/>
  <c r="U23" i="489"/>
  <c r="S23" i="489"/>
  <c r="Q23" i="489"/>
  <c r="O23" i="489"/>
  <c r="M23" i="489"/>
  <c r="K23" i="489"/>
  <c r="I23" i="489"/>
  <c r="G23" i="489"/>
  <c r="E23" i="489"/>
  <c r="AA22" i="489"/>
  <c r="Y22" i="489"/>
  <c r="W22" i="489"/>
  <c r="U22" i="489"/>
  <c r="S22" i="489"/>
  <c r="Q22" i="489"/>
  <c r="O22" i="489"/>
  <c r="M22" i="489"/>
  <c r="K22" i="489"/>
  <c r="I22" i="489"/>
  <c r="G22" i="489"/>
  <c r="E22" i="489"/>
  <c r="AA19" i="489"/>
  <c r="Y19" i="489"/>
  <c r="W19" i="489"/>
  <c r="U19" i="489"/>
  <c r="S19" i="489"/>
  <c r="Q19" i="489"/>
  <c r="O19" i="489"/>
  <c r="M19" i="489"/>
  <c r="K19" i="489"/>
  <c r="I19" i="489"/>
  <c r="G19" i="489"/>
  <c r="E19" i="489"/>
  <c r="AA18" i="489"/>
  <c r="Y18" i="489"/>
  <c r="W18" i="489"/>
  <c r="U18" i="489"/>
  <c r="S18" i="489"/>
  <c r="Q18" i="489"/>
  <c r="O18" i="489"/>
  <c r="M18" i="489"/>
  <c r="K18" i="489"/>
  <c r="I18" i="489"/>
  <c r="G18" i="489"/>
  <c r="E18" i="489"/>
  <c r="AA17" i="489"/>
  <c r="Y17" i="489"/>
  <c r="W17" i="489"/>
  <c r="U17" i="489"/>
  <c r="S17" i="489"/>
  <c r="Q17" i="489"/>
  <c r="O17" i="489"/>
  <c r="M17" i="489"/>
  <c r="K17" i="489"/>
  <c r="I17" i="489"/>
  <c r="G17" i="489"/>
  <c r="E17" i="489"/>
  <c r="AA16" i="489"/>
  <c r="Y16" i="489"/>
  <c r="W16" i="489"/>
  <c r="U16" i="489"/>
  <c r="S16" i="489"/>
  <c r="Q16" i="489"/>
  <c r="O16" i="489"/>
  <c r="M16" i="489"/>
  <c r="K16" i="489"/>
  <c r="I16" i="489"/>
  <c r="G16" i="489"/>
  <c r="E16" i="489"/>
  <c r="AA13" i="489"/>
  <c r="Y13" i="489"/>
  <c r="W13" i="489"/>
  <c r="U13" i="489"/>
  <c r="S13" i="489"/>
  <c r="Q13" i="489"/>
  <c r="O13" i="489"/>
  <c r="M13" i="489"/>
  <c r="K13" i="489"/>
  <c r="I13" i="489"/>
  <c r="G13" i="489"/>
  <c r="E13" i="489"/>
  <c r="AA12" i="489"/>
  <c r="Y12" i="489"/>
  <c r="W12" i="489"/>
  <c r="U12" i="489"/>
  <c r="S12" i="489"/>
  <c r="Q12" i="489"/>
  <c r="O12" i="489"/>
  <c r="M12" i="489"/>
  <c r="K12" i="489"/>
  <c r="I12" i="489"/>
  <c r="G12" i="489"/>
  <c r="E12" i="489"/>
  <c r="AA11" i="489"/>
  <c r="Y11" i="489"/>
  <c r="W11" i="489"/>
  <c r="U11" i="489"/>
  <c r="S11" i="489"/>
  <c r="Q11" i="489"/>
  <c r="O11" i="489"/>
  <c r="M11" i="489"/>
  <c r="K11" i="489"/>
  <c r="I11" i="489"/>
  <c r="G11" i="489"/>
  <c r="E11" i="489"/>
  <c r="AA10" i="489"/>
  <c r="Y10" i="489"/>
  <c r="W10" i="489"/>
  <c r="U10" i="489"/>
  <c r="S10" i="489"/>
  <c r="Q10" i="489"/>
  <c r="O10" i="489"/>
  <c r="M10" i="489"/>
  <c r="K10" i="489"/>
  <c r="I10" i="489"/>
  <c r="G10" i="489"/>
  <c r="E10" i="489"/>
  <c r="AA7" i="489"/>
  <c r="Y7" i="489"/>
  <c r="W7" i="489"/>
  <c r="U7" i="489"/>
  <c r="S7" i="489"/>
  <c r="Q7" i="489"/>
  <c r="O7" i="489"/>
  <c r="M7" i="489"/>
  <c r="K7" i="489"/>
  <c r="I7" i="489"/>
  <c r="G7" i="489"/>
  <c r="E7" i="489"/>
  <c r="AA6" i="489"/>
  <c r="Y6" i="489"/>
  <c r="W6" i="489"/>
  <c r="U6" i="489"/>
  <c r="S6" i="489"/>
  <c r="Q6" i="489"/>
  <c r="O6" i="489"/>
  <c r="M6" i="489"/>
  <c r="K6" i="489"/>
  <c r="I6" i="489"/>
  <c r="G6" i="489"/>
  <c r="E6" i="489"/>
  <c r="AA5" i="489"/>
  <c r="Y5" i="489"/>
  <c r="W5" i="489"/>
  <c r="U5" i="489"/>
  <c r="S5" i="489"/>
  <c r="Q5" i="489"/>
  <c r="O5" i="489"/>
  <c r="M5" i="489"/>
  <c r="K5" i="489"/>
  <c r="I5" i="489"/>
  <c r="G5" i="489"/>
  <c r="E5" i="489"/>
  <c r="AA4" i="489"/>
  <c r="Y4" i="489"/>
  <c r="W4" i="489"/>
  <c r="U4" i="489"/>
  <c r="S4" i="489"/>
  <c r="Q4" i="489"/>
  <c r="O4" i="489"/>
  <c r="M4" i="489"/>
  <c r="K4" i="489"/>
  <c r="I4" i="489"/>
  <c r="G4" i="489"/>
  <c r="E4" i="489"/>
  <c r="L9" i="488"/>
  <c r="L8" i="488"/>
  <c r="L7" i="488"/>
  <c r="L6" i="488"/>
  <c r="L5" i="488"/>
  <c r="I176" i="497"/>
  <c r="V7" i="497" s="1"/>
  <c r="H176" i="497"/>
  <c r="U7" i="497" s="1"/>
  <c r="G176" i="497"/>
  <c r="T7" i="497" s="1"/>
  <c r="F176" i="497"/>
  <c r="S7" i="497" s="1"/>
  <c r="E176" i="497"/>
  <c r="R7" i="497" s="1"/>
  <c r="N172" i="497"/>
  <c r="O167" i="497"/>
  <c r="N153" i="497"/>
  <c r="N148" i="497"/>
  <c r="N147" i="497"/>
  <c r="N146" i="497"/>
  <c r="N142" i="497"/>
  <c r="N132" i="497"/>
  <c r="N131" i="497"/>
  <c r="N127" i="497"/>
  <c r="N126" i="497"/>
  <c r="N124" i="497"/>
  <c r="N123" i="497"/>
  <c r="N122" i="497"/>
  <c r="N121" i="497"/>
  <c r="N120" i="497"/>
  <c r="O119" i="497"/>
  <c r="N115" i="497"/>
  <c r="N113" i="497"/>
  <c r="I112" i="497"/>
  <c r="V6" i="497" s="1"/>
  <c r="H112" i="497"/>
  <c r="U6" i="497" s="1"/>
  <c r="G112" i="497"/>
  <c r="T6" i="497" s="1"/>
  <c r="F112" i="497"/>
  <c r="S6" i="497" s="1"/>
  <c r="E112" i="497"/>
  <c r="R6" i="497" s="1"/>
  <c r="O81" i="497"/>
  <c r="O60" i="497"/>
  <c r="O57" i="497"/>
  <c r="I49" i="497"/>
  <c r="V5" i="497" s="1"/>
  <c r="H49" i="497"/>
  <c r="U5" i="497" s="1"/>
  <c r="G49" i="497"/>
  <c r="T5" i="497" s="1"/>
  <c r="F49" i="497"/>
  <c r="S5" i="497" s="1"/>
  <c r="E49" i="497"/>
  <c r="R5" i="497" s="1"/>
  <c r="N48" i="497"/>
  <c r="O47" i="497"/>
  <c r="N46" i="497"/>
  <c r="O45" i="497"/>
  <c r="N44" i="497"/>
  <c r="O43" i="497"/>
  <c r="N42" i="497"/>
  <c r="O41" i="497"/>
  <c r="N40" i="497"/>
  <c r="O39" i="497"/>
  <c r="N38" i="497"/>
  <c r="O37" i="497"/>
  <c r="N36" i="497"/>
  <c r="O33" i="497"/>
  <c r="N32" i="497"/>
  <c r="O31" i="497"/>
  <c r="N30" i="497"/>
  <c r="N28" i="497"/>
  <c r="N27" i="497"/>
  <c r="O26" i="497"/>
  <c r="N25" i="497"/>
  <c r="N22" i="497"/>
  <c r="N19" i="497"/>
  <c r="O18" i="497"/>
  <c r="N17" i="497"/>
  <c r="O12" i="497"/>
  <c r="N11" i="497"/>
  <c r="O10" i="497"/>
  <c r="N9" i="497"/>
  <c r="O8" i="497"/>
  <c r="N7" i="497"/>
  <c r="O6" i="497"/>
  <c r="N5" i="497"/>
  <c r="H22" i="487"/>
  <c r="H20" i="487"/>
  <c r="H16" i="487"/>
  <c r="H14" i="487"/>
  <c r="H10" i="487"/>
  <c r="H8" i="487"/>
  <c r="H24" i="486"/>
  <c r="R14" i="486" s="1"/>
  <c r="G24" i="486"/>
  <c r="F24" i="486"/>
  <c r="E24" i="486"/>
  <c r="D24" i="486"/>
  <c r="H23" i="486"/>
  <c r="R13" i="486" s="1"/>
  <c r="G23" i="486"/>
  <c r="F23" i="486"/>
  <c r="E23" i="486"/>
  <c r="D23" i="486"/>
  <c r="H22" i="486"/>
  <c r="R12" i="486" s="1"/>
  <c r="G22" i="486"/>
  <c r="F22" i="486"/>
  <c r="E22" i="486"/>
  <c r="D22" i="486"/>
  <c r="H21" i="486"/>
  <c r="G21" i="486"/>
  <c r="G25" i="486" s="1"/>
  <c r="F21" i="486"/>
  <c r="E21" i="486"/>
  <c r="E25" i="486" s="1"/>
  <c r="D21" i="486"/>
  <c r="D25" i="486" s="1"/>
  <c r="H16" i="486"/>
  <c r="G16" i="486"/>
  <c r="F16" i="486"/>
  <c r="E16" i="486"/>
  <c r="D16" i="486"/>
  <c r="H15" i="486"/>
  <c r="R9" i="486" s="1"/>
  <c r="G15" i="486"/>
  <c r="F15" i="486"/>
  <c r="E15" i="486"/>
  <c r="D15" i="486"/>
  <c r="H14" i="486"/>
  <c r="G14" i="486"/>
  <c r="F14" i="486"/>
  <c r="E14" i="486"/>
  <c r="D14" i="486"/>
  <c r="H13" i="486"/>
  <c r="G13" i="486"/>
  <c r="G17" i="486"/>
  <c r="F13" i="486"/>
  <c r="E13" i="486"/>
  <c r="D13" i="486"/>
  <c r="R10" i="486"/>
  <c r="H17" i="486"/>
  <c r="R11" i="486" s="1"/>
  <c r="F9" i="486"/>
  <c r="E9" i="486"/>
  <c r="D9" i="486"/>
  <c r="R8" i="486"/>
  <c r="X18" i="503"/>
  <c r="W18" i="503"/>
  <c r="U18" i="503"/>
  <c r="T18" i="503"/>
  <c r="V18" i="503" s="1"/>
  <c r="R18" i="503"/>
  <c r="Q18" i="503"/>
  <c r="J18" i="503"/>
  <c r="I18" i="503"/>
  <c r="G18" i="503"/>
  <c r="F18" i="503"/>
  <c r="D18" i="503"/>
  <c r="C18" i="503"/>
  <c r="AA17" i="503"/>
  <c r="Y17" i="503"/>
  <c r="V17" i="503"/>
  <c r="S17" i="503"/>
  <c r="M17" i="503"/>
  <c r="L17" i="503"/>
  <c r="K17" i="503"/>
  <c r="H17" i="503"/>
  <c r="E17" i="503"/>
  <c r="AA16" i="503"/>
  <c r="Z16" i="503"/>
  <c r="Y16" i="503"/>
  <c r="V16" i="503"/>
  <c r="S16" i="503"/>
  <c r="M16" i="503"/>
  <c r="L16" i="503"/>
  <c r="K16" i="503"/>
  <c r="H16" i="503"/>
  <c r="E16" i="503"/>
  <c r="Z15" i="503"/>
  <c r="Y15" i="503"/>
  <c r="V15" i="503"/>
  <c r="S15" i="503"/>
  <c r="M15" i="503"/>
  <c r="L15" i="503"/>
  <c r="K15" i="503"/>
  <c r="E15" i="503"/>
  <c r="X10" i="503"/>
  <c r="W10" i="503"/>
  <c r="U10" i="503"/>
  <c r="T10" i="503"/>
  <c r="V10" i="503" s="1"/>
  <c r="R10" i="503"/>
  <c r="Q10" i="503"/>
  <c r="J10" i="503"/>
  <c r="I10" i="503"/>
  <c r="G10" i="503"/>
  <c r="F10" i="503"/>
  <c r="D10" i="503"/>
  <c r="C10" i="503"/>
  <c r="E10" i="503" s="1"/>
  <c r="AA9" i="503"/>
  <c r="Z9" i="503"/>
  <c r="Y9" i="503"/>
  <c r="V9" i="503"/>
  <c r="S9" i="503"/>
  <c r="M9" i="503"/>
  <c r="L9" i="503"/>
  <c r="K9" i="503"/>
  <c r="H9" i="503"/>
  <c r="E9" i="503"/>
  <c r="AA8" i="503"/>
  <c r="Z8" i="503"/>
  <c r="AB8" i="503"/>
  <c r="Y8" i="503"/>
  <c r="V8" i="503"/>
  <c r="S8" i="503"/>
  <c r="M8" i="503"/>
  <c r="M10" i="503" s="1"/>
  <c r="L8" i="503"/>
  <c r="K8" i="503"/>
  <c r="H8" i="503"/>
  <c r="E8" i="503"/>
  <c r="AA7" i="503"/>
  <c r="Z7" i="503"/>
  <c r="Y7" i="503"/>
  <c r="V7" i="503"/>
  <c r="S7" i="503"/>
  <c r="M7" i="503"/>
  <c r="L7" i="503"/>
  <c r="L10" i="503" s="1"/>
  <c r="K7" i="503"/>
  <c r="H7" i="503"/>
  <c r="E7" i="503"/>
  <c r="K439" i="502"/>
  <c r="K438" i="502"/>
  <c r="K437" i="502"/>
  <c r="K436" i="502"/>
  <c r="K435" i="502"/>
  <c r="K434" i="502"/>
  <c r="K433" i="502"/>
  <c r="K432" i="502"/>
  <c r="K431" i="502"/>
  <c r="K430" i="502"/>
  <c r="K429" i="502"/>
  <c r="K428" i="502"/>
  <c r="K427" i="502"/>
  <c r="K426" i="502"/>
  <c r="K425" i="502"/>
  <c r="K424" i="502"/>
  <c r="K423" i="502"/>
  <c r="K422" i="502"/>
  <c r="K421" i="502"/>
  <c r="K420" i="502"/>
  <c r="K419" i="502"/>
  <c r="K418" i="502"/>
  <c r="K417" i="502"/>
  <c r="K416" i="502"/>
  <c r="K415" i="502"/>
  <c r="K414" i="502"/>
  <c r="K413" i="502"/>
  <c r="K412" i="502"/>
  <c r="K411" i="502"/>
  <c r="K410" i="502"/>
  <c r="K409" i="502"/>
  <c r="K408" i="502"/>
  <c r="K407" i="502"/>
  <c r="K406" i="502"/>
  <c r="K405" i="502"/>
  <c r="K404" i="502"/>
  <c r="K403" i="502"/>
  <c r="K402" i="502"/>
  <c r="K401" i="502"/>
  <c r="K400" i="502"/>
  <c r="K399" i="502"/>
  <c r="K398" i="502"/>
  <c r="K397" i="502"/>
  <c r="K396" i="502"/>
  <c r="K395" i="502"/>
  <c r="K394" i="502"/>
  <c r="K393" i="502"/>
  <c r="K392" i="502"/>
  <c r="K391" i="502"/>
  <c r="K390" i="502"/>
  <c r="K389" i="502"/>
  <c r="K388" i="502"/>
  <c r="K387" i="502"/>
  <c r="K386" i="502"/>
  <c r="K385" i="502"/>
  <c r="K384" i="502"/>
  <c r="K383" i="502"/>
  <c r="K382" i="502"/>
  <c r="K381" i="502"/>
  <c r="K380" i="502"/>
  <c r="K379" i="502"/>
  <c r="K378" i="502"/>
  <c r="K377" i="502"/>
  <c r="K376" i="502"/>
  <c r="K375" i="502"/>
  <c r="K374" i="502"/>
  <c r="K373" i="502"/>
  <c r="K372" i="502"/>
  <c r="K371" i="502"/>
  <c r="K370" i="502"/>
  <c r="K369" i="502"/>
  <c r="K368" i="502"/>
  <c r="K367" i="502"/>
  <c r="K366" i="502"/>
  <c r="K365" i="502"/>
  <c r="K364" i="502"/>
  <c r="K363" i="502"/>
  <c r="K362" i="502"/>
  <c r="K361" i="502"/>
  <c r="K360" i="502"/>
  <c r="K359" i="502"/>
  <c r="K358" i="502"/>
  <c r="K357" i="502"/>
  <c r="K356" i="502"/>
  <c r="K355" i="502"/>
  <c r="K354" i="502"/>
  <c r="K353" i="502"/>
  <c r="K352" i="502"/>
  <c r="K351" i="502"/>
  <c r="K350" i="502"/>
  <c r="K349" i="502"/>
  <c r="K348" i="502"/>
  <c r="K347" i="502"/>
  <c r="K346" i="502"/>
  <c r="K345" i="502"/>
  <c r="K344" i="502"/>
  <c r="K343" i="502"/>
  <c r="K342" i="502"/>
  <c r="K341" i="502"/>
  <c r="K340" i="502"/>
  <c r="K339" i="502"/>
  <c r="K338" i="502"/>
  <c r="K337" i="502"/>
  <c r="K336" i="502"/>
  <c r="K335" i="502"/>
  <c r="K334" i="502"/>
  <c r="K333" i="502"/>
  <c r="K332" i="502"/>
  <c r="K331" i="502"/>
  <c r="K330" i="502"/>
  <c r="K329" i="502"/>
  <c r="K328" i="502"/>
  <c r="K327" i="502"/>
  <c r="K326" i="502"/>
  <c r="K325" i="502"/>
  <c r="K324" i="502"/>
  <c r="K323" i="502"/>
  <c r="K322" i="502"/>
  <c r="K321" i="502"/>
  <c r="K320" i="502"/>
  <c r="K319" i="502"/>
  <c r="K318" i="502"/>
  <c r="K317" i="502"/>
  <c r="K316" i="502"/>
  <c r="K315" i="502"/>
  <c r="K314" i="502"/>
  <c r="K313" i="502"/>
  <c r="K312" i="502"/>
  <c r="K310" i="502"/>
  <c r="K309" i="502"/>
  <c r="K308" i="502"/>
  <c r="K307" i="502"/>
  <c r="K306" i="502"/>
  <c r="K305" i="502"/>
  <c r="K304" i="502"/>
  <c r="K303" i="502"/>
  <c r="K302" i="502"/>
  <c r="K301" i="502"/>
  <c r="K300" i="502"/>
  <c r="K299" i="502"/>
  <c r="K298" i="502"/>
  <c r="K297" i="502"/>
  <c r="K296" i="502"/>
  <c r="K295" i="502"/>
  <c r="K294" i="502"/>
  <c r="K293" i="502"/>
  <c r="K292" i="502"/>
  <c r="K291" i="502"/>
  <c r="K290" i="502"/>
  <c r="K289" i="502"/>
  <c r="K288" i="502"/>
  <c r="K287" i="502"/>
  <c r="K286" i="502"/>
  <c r="K285" i="502"/>
  <c r="K284" i="502"/>
  <c r="K283" i="502"/>
  <c r="K282" i="502"/>
  <c r="K281" i="502"/>
  <c r="K280" i="502"/>
  <c r="K279" i="502"/>
  <c r="K278" i="502"/>
  <c r="K277" i="502"/>
  <c r="K276" i="502"/>
  <c r="K275" i="502"/>
  <c r="K274" i="502"/>
  <c r="K273" i="502"/>
  <c r="K272" i="502"/>
  <c r="K271" i="502"/>
  <c r="K270" i="502"/>
  <c r="K269" i="502"/>
  <c r="K268" i="502"/>
  <c r="K267" i="502"/>
  <c r="K266" i="502"/>
  <c r="K265" i="502"/>
  <c r="K264" i="502"/>
  <c r="K263" i="502"/>
  <c r="K262" i="502"/>
  <c r="K261" i="502"/>
  <c r="K260" i="502"/>
  <c r="K259" i="502"/>
  <c r="K258" i="502"/>
  <c r="K257" i="502"/>
  <c r="K256" i="502"/>
  <c r="K255" i="502"/>
  <c r="K254" i="502"/>
  <c r="K253" i="502"/>
  <c r="K252" i="502"/>
  <c r="K251" i="502"/>
  <c r="K250" i="502"/>
  <c r="K249" i="502"/>
  <c r="K248" i="502"/>
  <c r="K247" i="502"/>
  <c r="K246" i="502"/>
  <c r="K245" i="502"/>
  <c r="K244" i="502"/>
  <c r="K243" i="502"/>
  <c r="K241" i="502"/>
  <c r="K240" i="502"/>
  <c r="K238" i="502"/>
  <c r="K237" i="502"/>
  <c r="K236" i="502"/>
  <c r="K235" i="502"/>
  <c r="K234" i="502"/>
  <c r="K233" i="502"/>
  <c r="K232" i="502"/>
  <c r="K231" i="502"/>
  <c r="K230" i="502"/>
  <c r="K229" i="502"/>
  <c r="K228" i="502"/>
  <c r="K227" i="502"/>
  <c r="K226" i="502"/>
  <c r="K225" i="502"/>
  <c r="K224" i="502"/>
  <c r="K223" i="502"/>
  <c r="K222" i="502"/>
  <c r="K221" i="502"/>
  <c r="K220" i="502"/>
  <c r="K219" i="502"/>
  <c r="K218" i="502"/>
  <c r="K217" i="502"/>
  <c r="K216" i="502"/>
  <c r="K215" i="502"/>
  <c r="K214" i="502"/>
  <c r="K213" i="502"/>
  <c r="K212" i="502"/>
  <c r="K211" i="502"/>
  <c r="K210" i="502"/>
  <c r="K209" i="502"/>
  <c r="K208" i="502"/>
  <c r="K207" i="502"/>
  <c r="K206" i="502"/>
  <c r="K205" i="502"/>
  <c r="K204" i="502"/>
  <c r="K203" i="502"/>
  <c r="K202" i="502"/>
  <c r="K201" i="502"/>
  <c r="K200" i="502"/>
  <c r="K199" i="502"/>
  <c r="K198" i="502"/>
  <c r="K197" i="502"/>
  <c r="K196" i="502"/>
  <c r="K195" i="502"/>
  <c r="K194" i="502"/>
  <c r="K193" i="502"/>
  <c r="K192" i="502"/>
  <c r="K191" i="502"/>
  <c r="K190" i="502"/>
  <c r="K189" i="502"/>
  <c r="K188" i="502"/>
  <c r="K187" i="502"/>
  <c r="K186" i="502"/>
  <c r="K185" i="502"/>
  <c r="K184" i="502"/>
  <c r="K183" i="502"/>
  <c r="K182" i="502"/>
  <c r="K181" i="502"/>
  <c r="K180" i="502"/>
  <c r="K179" i="502"/>
  <c r="K178" i="502"/>
  <c r="K177" i="502"/>
  <c r="K176" i="502"/>
  <c r="K175" i="502"/>
  <c r="K174" i="502"/>
  <c r="K173" i="502"/>
  <c r="K172" i="502"/>
  <c r="K171" i="502"/>
  <c r="K170" i="502"/>
  <c r="K169" i="502"/>
  <c r="K168" i="502"/>
  <c r="K167" i="502"/>
  <c r="K166" i="502"/>
  <c r="K165" i="502"/>
  <c r="K164" i="502"/>
  <c r="K163" i="502"/>
  <c r="K162" i="502"/>
  <c r="K161" i="502"/>
  <c r="K160" i="502"/>
  <c r="K159" i="502"/>
  <c r="K158" i="502"/>
  <c r="K157" i="502"/>
  <c r="K156" i="502"/>
  <c r="K155" i="502"/>
  <c r="K154" i="502"/>
  <c r="K153" i="502"/>
  <c r="K152" i="502"/>
  <c r="K151" i="502"/>
  <c r="K150" i="502"/>
  <c r="K149" i="502"/>
  <c r="K148" i="502"/>
  <c r="K147" i="502"/>
  <c r="K146" i="502"/>
  <c r="K145" i="502"/>
  <c r="K144" i="502"/>
  <c r="K143" i="502"/>
  <c r="K142" i="502"/>
  <c r="K141" i="502"/>
  <c r="K140" i="502"/>
  <c r="K139" i="502"/>
  <c r="K138" i="502"/>
  <c r="K137" i="502"/>
  <c r="K136" i="502"/>
  <c r="K135" i="502"/>
  <c r="K134" i="502"/>
  <c r="K133" i="502"/>
  <c r="K132" i="502"/>
  <c r="K131" i="502"/>
  <c r="K130" i="502"/>
  <c r="K129" i="502"/>
  <c r="K128" i="502"/>
  <c r="K127" i="502"/>
  <c r="K126" i="502"/>
  <c r="K125" i="502"/>
  <c r="K124" i="502"/>
  <c r="K123" i="502"/>
  <c r="K122" i="502"/>
  <c r="K121" i="502"/>
  <c r="K120" i="502"/>
  <c r="K119" i="502"/>
  <c r="K118" i="502"/>
  <c r="K117" i="502"/>
  <c r="K116" i="502"/>
  <c r="K115" i="502"/>
  <c r="K114" i="502"/>
  <c r="K113" i="502"/>
  <c r="K112" i="502"/>
  <c r="K111" i="502"/>
  <c r="K110" i="502"/>
  <c r="K109" i="502"/>
  <c r="K108" i="502"/>
  <c r="K107" i="502"/>
  <c r="K106" i="502"/>
  <c r="K105" i="502"/>
  <c r="K104" i="502"/>
  <c r="K103" i="502"/>
  <c r="K102" i="502"/>
  <c r="K101" i="502"/>
  <c r="K100" i="502"/>
  <c r="K99" i="502"/>
  <c r="K98" i="502"/>
  <c r="K97" i="502"/>
  <c r="K96" i="502"/>
  <c r="K95" i="502"/>
  <c r="K94" i="502"/>
  <c r="K93" i="502"/>
  <c r="K92" i="502"/>
  <c r="K91" i="502"/>
  <c r="K90" i="502"/>
  <c r="K89" i="502"/>
  <c r="K88" i="502"/>
  <c r="K87" i="502"/>
  <c r="K86" i="502"/>
  <c r="K85" i="502"/>
  <c r="K84" i="502"/>
  <c r="K83" i="502"/>
  <c r="K82" i="502"/>
  <c r="K81" i="502"/>
  <c r="K80" i="502"/>
  <c r="K79" i="502"/>
  <c r="K78" i="502"/>
  <c r="K77" i="502"/>
  <c r="K76" i="502"/>
  <c r="K75" i="502"/>
  <c r="K74" i="502"/>
  <c r="K73" i="502"/>
  <c r="K72" i="502"/>
  <c r="K71" i="502"/>
  <c r="K70" i="502"/>
  <c r="K69" i="502"/>
  <c r="K68" i="502"/>
  <c r="K67" i="502"/>
  <c r="K66" i="502"/>
  <c r="K65" i="502"/>
  <c r="K64" i="502"/>
  <c r="K63" i="502"/>
  <c r="K62" i="502"/>
  <c r="K61" i="502"/>
  <c r="K60" i="502"/>
  <c r="K59" i="502"/>
  <c r="K58" i="502"/>
  <c r="K57" i="502"/>
  <c r="K56" i="502"/>
  <c r="K55" i="502"/>
  <c r="K54" i="502"/>
  <c r="K53" i="502"/>
  <c r="K52" i="502"/>
  <c r="K51" i="502"/>
  <c r="K50" i="502"/>
  <c r="K49" i="502"/>
  <c r="K48" i="502"/>
  <c r="K47" i="502"/>
  <c r="K46" i="502"/>
  <c r="K45" i="502"/>
  <c r="K44" i="502"/>
  <c r="K43" i="502"/>
  <c r="K42" i="502"/>
  <c r="K41" i="502"/>
  <c r="K40" i="502"/>
  <c r="K39" i="502"/>
  <c r="K38" i="502"/>
  <c r="K37" i="502"/>
  <c r="K36" i="502"/>
  <c r="K35" i="502"/>
  <c r="K34" i="502"/>
  <c r="K33" i="502"/>
  <c r="K32" i="502"/>
  <c r="K31" i="502"/>
  <c r="K30" i="502"/>
  <c r="K29" i="502"/>
  <c r="K28" i="502"/>
  <c r="K27" i="502"/>
  <c r="K26" i="502"/>
  <c r="K25" i="502"/>
  <c r="K24" i="502"/>
  <c r="K23" i="502"/>
  <c r="K22" i="502"/>
  <c r="K21" i="502"/>
  <c r="K20" i="502"/>
  <c r="K19" i="502"/>
  <c r="K18" i="502"/>
  <c r="K17" i="502"/>
  <c r="K16" i="502"/>
  <c r="K15" i="502"/>
  <c r="K14" i="502"/>
  <c r="K13" i="502"/>
  <c r="K12" i="502"/>
  <c r="K11" i="502"/>
  <c r="K10" i="502"/>
  <c r="K9" i="502"/>
  <c r="K8" i="502"/>
  <c r="K7" i="502"/>
  <c r="K6" i="502"/>
  <c r="K5" i="502"/>
  <c r="K4" i="502"/>
  <c r="H17" i="425"/>
  <c r="H26" i="425" s="1"/>
  <c r="G17" i="425"/>
  <c r="G26" i="425" s="1"/>
  <c r="F17" i="425"/>
  <c r="F26" i="425" s="1"/>
  <c r="E17" i="425"/>
  <c r="E26" i="425" s="1"/>
  <c r="D17" i="425"/>
  <c r="D26" i="425" s="1"/>
  <c r="C17" i="425"/>
  <c r="C26" i="425" s="1"/>
  <c r="H12" i="425"/>
  <c r="H25" i="425" s="1"/>
  <c r="G12" i="425"/>
  <c r="G25" i="425" s="1"/>
  <c r="F12" i="425"/>
  <c r="F25" i="425" s="1"/>
  <c r="E12" i="425"/>
  <c r="E25" i="425" s="1"/>
  <c r="D12" i="425"/>
  <c r="D25" i="425" s="1"/>
  <c r="C12" i="425"/>
  <c r="C25" i="425" s="1"/>
  <c r="F37" i="500"/>
  <c r="E37" i="500"/>
  <c r="D37" i="500"/>
  <c r="C37" i="500"/>
  <c r="F19" i="500"/>
  <c r="E19" i="500"/>
  <c r="D19" i="500"/>
  <c r="C19" i="500"/>
  <c r="G11" i="500"/>
  <c r="F11" i="500"/>
  <c r="E11" i="500"/>
  <c r="D11" i="500"/>
  <c r="C11" i="500"/>
  <c r="O7" i="500"/>
  <c r="N7" i="500"/>
  <c r="G10" i="500"/>
  <c r="F10" i="500"/>
  <c r="E10" i="500"/>
  <c r="D10" i="500"/>
  <c r="C10" i="500"/>
  <c r="P6" i="500"/>
  <c r="P5" i="500"/>
  <c r="P4" i="500"/>
  <c r="AJ18" i="421"/>
  <c r="AI19" i="421" s="1"/>
  <c r="AD18" i="421"/>
  <c r="AC19" i="421" s="1"/>
  <c r="X18" i="421"/>
  <c r="W19" i="421" s="1"/>
  <c r="R18" i="421"/>
  <c r="L18" i="421"/>
  <c r="F18" i="421"/>
  <c r="E19" i="421" s="1"/>
  <c r="AJ12" i="421"/>
  <c r="AI13" i="421" s="1"/>
  <c r="AD12" i="421"/>
  <c r="AD13" i="421" s="1"/>
  <c r="X12" i="421"/>
  <c r="X13" i="421" s="1"/>
  <c r="R12" i="421"/>
  <c r="R13" i="421" s="1"/>
  <c r="L12" i="421"/>
  <c r="L13" i="421" s="1"/>
  <c r="F12" i="421"/>
  <c r="AD6" i="421"/>
  <c r="X6" i="421"/>
  <c r="X7" i="421" s="1"/>
  <c r="R6" i="421"/>
  <c r="R7" i="421" s="1"/>
  <c r="L6" i="421"/>
  <c r="L7" i="421" s="1"/>
  <c r="F6" i="421"/>
  <c r="F7" i="421" s="1"/>
  <c r="R12" i="295"/>
  <c r="Q12" i="295"/>
  <c r="O12" i="295"/>
  <c r="N12" i="295"/>
  <c r="L12" i="295"/>
  <c r="K12" i="295"/>
  <c r="I12" i="295"/>
  <c r="H12" i="295"/>
  <c r="F12" i="295"/>
  <c r="E12" i="295"/>
  <c r="C12" i="295"/>
  <c r="B12" i="295"/>
  <c r="R8" i="295"/>
  <c r="Q8" i="295"/>
  <c r="O8" i="295"/>
  <c r="N8" i="295"/>
  <c r="L8" i="295"/>
  <c r="K8" i="295"/>
  <c r="I8" i="295"/>
  <c r="H8" i="295"/>
  <c r="J8" i="295" s="1"/>
  <c r="H9" i="295" s="1"/>
  <c r="F8" i="295"/>
  <c r="E8" i="295"/>
  <c r="C8" i="295"/>
  <c r="B8" i="295"/>
  <c r="S7" i="295"/>
  <c r="P7" i="295"/>
  <c r="M7" i="295"/>
  <c r="J7" i="295"/>
  <c r="G7" i="295"/>
  <c r="D7" i="295"/>
  <c r="S6" i="295"/>
  <c r="P6" i="295"/>
  <c r="M6" i="295"/>
  <c r="J6" i="295"/>
  <c r="G6" i="295"/>
  <c r="D6" i="295"/>
  <c r="S5" i="295"/>
  <c r="P5" i="295"/>
  <c r="M5" i="295"/>
  <c r="J5" i="295"/>
  <c r="G5" i="295"/>
  <c r="D5" i="295"/>
  <c r="X8" i="422"/>
  <c r="V8" i="422"/>
  <c r="U8" i="422"/>
  <c r="S8" i="422"/>
  <c r="Q8" i="422"/>
  <c r="P8" i="422"/>
  <c r="N8" i="422"/>
  <c r="L8" i="422"/>
  <c r="K8" i="422"/>
  <c r="O9" i="422"/>
  <c r="M8" i="422" s="1"/>
  <c r="J8" i="422"/>
  <c r="I8" i="422"/>
  <c r="H8" i="422"/>
  <c r="G8" i="422"/>
  <c r="F8" i="422"/>
  <c r="E8" i="422"/>
  <c r="G9" i="422" s="1"/>
  <c r="D8" i="422"/>
  <c r="C8" i="422"/>
  <c r="D9" i="422" s="1"/>
  <c r="B8" i="422"/>
  <c r="AI9" i="337"/>
  <c r="AH9" i="337"/>
  <c r="AH6" i="421" s="1"/>
  <c r="AG9" i="337"/>
  <c r="AC9" i="337"/>
  <c r="AB9" i="337"/>
  <c r="AA9" i="337"/>
  <c r="Z9" i="337"/>
  <c r="W9" i="337"/>
  <c r="V9" i="337"/>
  <c r="U9" i="337"/>
  <c r="T9" i="337"/>
  <c r="Q9" i="337"/>
  <c r="P9" i="337"/>
  <c r="O9" i="337"/>
  <c r="N9" i="337"/>
  <c r="K9" i="337"/>
  <c r="J9" i="337"/>
  <c r="I9" i="337"/>
  <c r="H9" i="337"/>
  <c r="E9" i="337"/>
  <c r="D9" i="337"/>
  <c r="C9" i="337"/>
  <c r="B9" i="337"/>
  <c r="AJ8" i="337"/>
  <c r="AD8" i="337"/>
  <c r="AE8" i="337" s="1"/>
  <c r="X8" i="337"/>
  <c r="Y8" i="337" s="1"/>
  <c r="R8" i="337"/>
  <c r="S8" i="337" s="1"/>
  <c r="M8" i="337"/>
  <c r="L8" i="337"/>
  <c r="F8" i="337"/>
  <c r="G8" i="337" s="1"/>
  <c r="AJ7" i="337"/>
  <c r="AD7" i="337"/>
  <c r="AE7" i="337" s="1"/>
  <c r="X7" i="337"/>
  <c r="X9" i="337" s="1"/>
  <c r="X10" i="337" s="1"/>
  <c r="Y7" i="337"/>
  <c r="R7" i="337"/>
  <c r="S7" i="337" s="1"/>
  <c r="L7" i="337"/>
  <c r="M7" i="337" s="1"/>
  <c r="F7" i="337"/>
  <c r="G7" i="337" s="1"/>
  <c r="AJ6" i="337"/>
  <c r="AJ9" i="337"/>
  <c r="AD6" i="337"/>
  <c r="AE6" i="337" s="1"/>
  <c r="X6" i="337"/>
  <c r="Y6" i="337" s="1"/>
  <c r="R6" i="337"/>
  <c r="S6" i="337" s="1"/>
  <c r="L6" i="337"/>
  <c r="M6" i="337" s="1"/>
  <c r="F6" i="337"/>
  <c r="G6" i="337" s="1"/>
  <c r="G8" i="532"/>
  <c r="F8" i="532"/>
  <c r="E8" i="532"/>
  <c r="D8" i="532"/>
  <c r="C8" i="532"/>
  <c r="S7" i="532"/>
  <c r="R7" i="532"/>
  <c r="Q7" i="532"/>
  <c r="P7" i="532"/>
  <c r="O7" i="532"/>
  <c r="N7" i="532"/>
  <c r="M7" i="532"/>
  <c r="S6" i="532"/>
  <c r="R6" i="532"/>
  <c r="Q6" i="532"/>
  <c r="P6" i="532"/>
  <c r="O6" i="532"/>
  <c r="N6" i="532"/>
  <c r="M6" i="532"/>
  <c r="S5" i="532"/>
  <c r="R5" i="532"/>
  <c r="Q5" i="532"/>
  <c r="P5" i="532"/>
  <c r="O5" i="532"/>
  <c r="N5" i="532"/>
  <c r="M5" i="532"/>
  <c r="AF19" i="424"/>
  <c r="AE19" i="424"/>
  <c r="AC19" i="424"/>
  <c r="AB19" i="424"/>
  <c r="Z19" i="424"/>
  <c r="Y19" i="424"/>
  <c r="W19" i="424"/>
  <c r="V19" i="424"/>
  <c r="T19" i="424"/>
  <c r="S19" i="424"/>
  <c r="Q19" i="424"/>
  <c r="P19" i="424"/>
  <c r="AG18" i="424"/>
  <c r="AT18" i="424" s="1"/>
  <c r="AD18" i="424"/>
  <c r="AA18" i="424"/>
  <c r="X18" i="424"/>
  <c r="U18" i="424"/>
  <c r="R18" i="424"/>
  <c r="AN18" i="424" s="1"/>
  <c r="AG17" i="424"/>
  <c r="AD17" i="424"/>
  <c r="AA17" i="424"/>
  <c r="X17" i="424"/>
  <c r="U17" i="424"/>
  <c r="R17" i="424"/>
  <c r="AN17" i="424" s="1"/>
  <c r="AG16" i="424"/>
  <c r="AD16" i="424"/>
  <c r="AA16" i="424"/>
  <c r="AQ16" i="424" s="1"/>
  <c r="X16" i="424"/>
  <c r="U16" i="424"/>
  <c r="R16" i="424"/>
  <c r="AN16" i="424" s="1"/>
  <c r="AG15" i="424"/>
  <c r="AD15" i="424"/>
  <c r="AA15" i="424"/>
  <c r="X15" i="424"/>
  <c r="U15" i="424"/>
  <c r="R15" i="424"/>
  <c r="AN15" i="424" s="1"/>
  <c r="AF14" i="424"/>
  <c r="AE14" i="424"/>
  <c r="AC14" i="424"/>
  <c r="AB14" i="424"/>
  <c r="Z14" i="424"/>
  <c r="W14" i="424"/>
  <c r="X14" i="424" s="1"/>
  <c r="T14" i="424"/>
  <c r="U14" i="424" s="1"/>
  <c r="Q14" i="424"/>
  <c r="R14" i="424" s="1"/>
  <c r="AG13" i="424"/>
  <c r="AD13" i="424"/>
  <c r="AA13" i="424"/>
  <c r="X13" i="424"/>
  <c r="U13" i="424"/>
  <c r="R13" i="424"/>
  <c r="AN13" i="424" s="1"/>
  <c r="AG12" i="424"/>
  <c r="AD12" i="424"/>
  <c r="AA12" i="424"/>
  <c r="X12" i="424"/>
  <c r="U12" i="424"/>
  <c r="R12" i="424"/>
  <c r="AN12" i="424" s="1"/>
  <c r="AG11" i="424"/>
  <c r="AT11" i="424" s="1"/>
  <c r="AD11" i="424"/>
  <c r="AA11" i="424"/>
  <c r="X11" i="424"/>
  <c r="U11" i="424"/>
  <c r="R11" i="424"/>
  <c r="AN11" i="424" s="1"/>
  <c r="AG10" i="424"/>
  <c r="AD10" i="424"/>
  <c r="AA10" i="424"/>
  <c r="X10" i="424"/>
  <c r="U10" i="424"/>
  <c r="R10" i="424"/>
  <c r="AN10" i="424" s="1"/>
  <c r="AF9" i="424"/>
  <c r="AE9" i="424"/>
  <c r="AC9" i="424"/>
  <c r="AB9" i="424"/>
  <c r="Z9" i="424"/>
  <c r="Y9" i="424"/>
  <c r="W9" i="424"/>
  <c r="V9" i="424"/>
  <c r="T9" i="424"/>
  <c r="S9" i="424"/>
  <c r="Q9" i="424"/>
  <c r="P9" i="424"/>
  <c r="P20" i="424" s="1"/>
  <c r="AG8" i="424"/>
  <c r="AD8" i="424"/>
  <c r="AA8" i="424"/>
  <c r="X8" i="424"/>
  <c r="U8" i="424"/>
  <c r="R8" i="424"/>
  <c r="AN8" i="424" s="1"/>
  <c r="H8" i="424"/>
  <c r="H4" i="425" s="1"/>
  <c r="G8" i="424"/>
  <c r="F8" i="424"/>
  <c r="F4" i="425" s="1"/>
  <c r="E8" i="424"/>
  <c r="E4" i="425" s="1"/>
  <c r="D8" i="424"/>
  <c r="C8" i="424"/>
  <c r="N8" i="532" s="1"/>
  <c r="B8" i="424"/>
  <c r="M8" i="532" s="1"/>
  <c r="AG7" i="424"/>
  <c r="AT7" i="424" s="1"/>
  <c r="AD7" i="424"/>
  <c r="AA7" i="424"/>
  <c r="X7" i="424"/>
  <c r="U7" i="424"/>
  <c r="R7" i="424"/>
  <c r="AN7" i="424" s="1"/>
  <c r="AG6" i="424"/>
  <c r="AD6" i="424"/>
  <c r="AA6" i="424"/>
  <c r="X6" i="424"/>
  <c r="U6" i="424"/>
  <c r="R6" i="424"/>
  <c r="AN6" i="424" s="1"/>
  <c r="AG5" i="424"/>
  <c r="AT5" i="424" s="1"/>
  <c r="AD5" i="424"/>
  <c r="AA5" i="424"/>
  <c r="X5" i="424"/>
  <c r="U5" i="424"/>
  <c r="R5" i="424"/>
  <c r="AN5" i="424" s="1"/>
  <c r="AR3" i="424"/>
  <c r="AQ3" i="424"/>
  <c r="AP3" i="424"/>
  <c r="AO3" i="424"/>
  <c r="AN3" i="424"/>
  <c r="P22" i="528"/>
  <c r="O22" i="528"/>
  <c r="K22" i="528"/>
  <c r="J22" i="528"/>
  <c r="I22" i="528"/>
  <c r="H22" i="528"/>
  <c r="G22" i="528"/>
  <c r="F22" i="528"/>
  <c r="E22" i="528"/>
  <c r="D22" i="528"/>
  <c r="N21" i="528"/>
  <c r="N22" i="528" s="1"/>
  <c r="M21" i="528"/>
  <c r="L21" i="528"/>
  <c r="N20" i="528"/>
  <c r="M20" i="528"/>
  <c r="L20" i="528"/>
  <c r="N19" i="528"/>
  <c r="M19" i="528"/>
  <c r="L19" i="528"/>
  <c r="P22" i="527"/>
  <c r="O22" i="527"/>
  <c r="N22" i="527"/>
  <c r="K22" i="527"/>
  <c r="J22" i="527"/>
  <c r="I22" i="527"/>
  <c r="H22" i="527"/>
  <c r="G22" i="527"/>
  <c r="F22" i="527"/>
  <c r="E22" i="527"/>
  <c r="D22" i="527"/>
  <c r="K120" i="498"/>
  <c r="X8" i="498" s="1"/>
  <c r="J120" i="498"/>
  <c r="W8" i="498" s="1"/>
  <c r="I120" i="498"/>
  <c r="V8" i="498" s="1"/>
  <c r="H120" i="498"/>
  <c r="U8" i="498" s="1"/>
  <c r="G120" i="498"/>
  <c r="T8" i="498" s="1"/>
  <c r="P114" i="498"/>
  <c r="P113" i="498"/>
  <c r="P112" i="498"/>
  <c r="P111" i="498"/>
  <c r="P109" i="498"/>
  <c r="P108" i="498"/>
  <c r="P107" i="498"/>
  <c r="P106" i="498"/>
  <c r="P105" i="498"/>
  <c r="P104" i="498"/>
  <c r="P103" i="498"/>
  <c r="P102" i="498"/>
  <c r="P101" i="498"/>
  <c r="P100" i="498"/>
  <c r="P99" i="498"/>
  <c r="P98" i="498"/>
  <c r="P97" i="498"/>
  <c r="P96" i="498"/>
  <c r="P95" i="498"/>
  <c r="P94" i="498"/>
  <c r="P93" i="498"/>
  <c r="P92" i="498"/>
  <c r="P91" i="498"/>
  <c r="P90" i="498"/>
  <c r="P89" i="498"/>
  <c r="P85" i="498"/>
  <c r="P83" i="498"/>
  <c r="P82" i="498"/>
  <c r="P80" i="498"/>
  <c r="Q79" i="498"/>
  <c r="P78" i="498"/>
  <c r="P77" i="498"/>
  <c r="P76" i="498"/>
  <c r="K75" i="498"/>
  <c r="X7" i="498" s="1"/>
  <c r="J75" i="498"/>
  <c r="W7" i="498" s="1"/>
  <c r="I75" i="498"/>
  <c r="V7" i="498" s="1"/>
  <c r="H75" i="498"/>
  <c r="U7" i="498" s="1"/>
  <c r="P65" i="498"/>
  <c r="P64" i="498"/>
  <c r="P63" i="498"/>
  <c r="P62" i="498"/>
  <c r="P61" i="498"/>
  <c r="P60" i="498"/>
  <c r="P59" i="498"/>
  <c r="P58" i="498"/>
  <c r="P56" i="498"/>
  <c r="P55" i="498"/>
  <c r="P53" i="498"/>
  <c r="P52" i="498"/>
  <c r="P51" i="498"/>
  <c r="P48" i="498"/>
  <c r="P47" i="498"/>
  <c r="P46" i="498"/>
  <c r="P45" i="498"/>
  <c r="P44" i="498"/>
  <c r="P43" i="498"/>
  <c r="P42" i="498"/>
  <c r="P41" i="498"/>
  <c r="P40" i="498"/>
  <c r="P39" i="498"/>
  <c r="P38" i="498"/>
  <c r="P37" i="498"/>
  <c r="P36" i="498"/>
  <c r="P35" i="498"/>
  <c r="P34" i="498"/>
  <c r="P33" i="498"/>
  <c r="P32" i="498"/>
  <c r="K31" i="498"/>
  <c r="X6" i="498" s="1"/>
  <c r="J31" i="498"/>
  <c r="W6" i="498" s="1"/>
  <c r="I31" i="498"/>
  <c r="V6" i="498" s="1"/>
  <c r="H31" i="498"/>
  <c r="U6" i="498" s="1"/>
  <c r="G31" i="498"/>
  <c r="T6" i="498" s="1"/>
  <c r="P30" i="498"/>
  <c r="P29" i="498"/>
  <c r="P28" i="498"/>
  <c r="P27" i="498"/>
  <c r="P26" i="498"/>
  <c r="P25" i="498"/>
  <c r="P24" i="498"/>
  <c r="P22" i="498"/>
  <c r="P19" i="498"/>
  <c r="P17" i="498"/>
  <c r="Q16" i="498"/>
  <c r="P15" i="498"/>
  <c r="P13" i="498"/>
  <c r="P12" i="498"/>
  <c r="P11" i="498"/>
  <c r="K10" i="498"/>
  <c r="X5" i="498" s="1"/>
  <c r="J10" i="498"/>
  <c r="W5" i="498"/>
  <c r="I10" i="498"/>
  <c r="V5" i="498" s="1"/>
  <c r="H10" i="498"/>
  <c r="G10" i="498"/>
  <c r="T5" i="498" s="1"/>
  <c r="S8" i="498"/>
  <c r="P8" i="498"/>
  <c r="S7" i="498"/>
  <c r="P7" i="498"/>
  <c r="S6" i="498"/>
  <c r="P6" i="498"/>
  <c r="U5" i="498"/>
  <c r="S5" i="498"/>
  <c r="P5" i="498"/>
  <c r="G29" i="375"/>
  <c r="E29" i="375"/>
  <c r="C29" i="375"/>
  <c r="G28" i="375"/>
  <c r="E28" i="375"/>
  <c r="C28" i="375"/>
  <c r="G27" i="375"/>
  <c r="E27" i="375"/>
  <c r="C27" i="375"/>
  <c r="G26" i="375"/>
  <c r="E26" i="375"/>
  <c r="C26" i="375"/>
  <c r="G25" i="375"/>
  <c r="E25" i="375"/>
  <c r="C25" i="375"/>
  <c r="G24" i="375"/>
  <c r="E24" i="375"/>
  <c r="C24" i="375"/>
  <c r="G23" i="375"/>
  <c r="E23" i="375"/>
  <c r="C23" i="375"/>
  <c r="G20" i="375"/>
  <c r="E20" i="375"/>
  <c r="C20" i="375"/>
  <c r="G19" i="375"/>
  <c r="E19" i="375"/>
  <c r="C19" i="375"/>
  <c r="G18" i="375"/>
  <c r="E18" i="375"/>
  <c r="C18" i="375"/>
  <c r="G17" i="375"/>
  <c r="E17" i="375"/>
  <c r="C17" i="375"/>
  <c r="G16" i="375"/>
  <c r="E16" i="375"/>
  <c r="C16" i="375"/>
  <c r="G15" i="375"/>
  <c r="E15" i="375"/>
  <c r="C15" i="375"/>
  <c r="G14" i="375"/>
  <c r="E14" i="375"/>
  <c r="C14" i="375"/>
  <c r="H20" i="374"/>
  <c r="G20" i="374"/>
  <c r="F20" i="374"/>
  <c r="E20" i="374"/>
  <c r="D20" i="374"/>
  <c r="C20" i="374"/>
  <c r="G15" i="374"/>
  <c r="F15" i="374"/>
  <c r="E15" i="374"/>
  <c r="D15" i="374"/>
  <c r="C15" i="374"/>
  <c r="H11" i="374"/>
  <c r="G11" i="374"/>
  <c r="F11" i="374"/>
  <c r="E11" i="374"/>
  <c r="D11" i="374"/>
  <c r="C11" i="374"/>
  <c r="H6" i="374"/>
  <c r="G6" i="374"/>
  <c r="F6" i="374"/>
  <c r="E6" i="374"/>
  <c r="D6" i="374"/>
  <c r="C6" i="374"/>
  <c r="J67" i="525"/>
  <c r="I67" i="525"/>
  <c r="G67" i="525"/>
  <c r="F67" i="525"/>
  <c r="D67" i="525"/>
  <c r="C67" i="525"/>
  <c r="K66" i="525"/>
  <c r="K67" i="525" s="1"/>
  <c r="H66" i="525"/>
  <c r="E66" i="525"/>
  <c r="K65" i="525"/>
  <c r="H65" i="525"/>
  <c r="E65" i="525"/>
  <c r="K64" i="525"/>
  <c r="H64" i="525"/>
  <c r="H67" i="525" s="1"/>
  <c r="E64" i="525"/>
  <c r="E67" i="525" s="1"/>
  <c r="K63" i="525"/>
  <c r="H63" i="525"/>
  <c r="E63" i="525"/>
  <c r="J58" i="525"/>
  <c r="I58" i="525"/>
  <c r="G58" i="525"/>
  <c r="F58" i="525"/>
  <c r="D58" i="525"/>
  <c r="C58" i="525"/>
  <c r="K57" i="525"/>
  <c r="H57" i="525"/>
  <c r="E57" i="525"/>
  <c r="K56" i="525"/>
  <c r="H56" i="525"/>
  <c r="E56" i="525"/>
  <c r="E58" i="525" s="1"/>
  <c r="K55" i="525"/>
  <c r="K58" i="525" s="1"/>
  <c r="H55" i="525"/>
  <c r="E55" i="525"/>
  <c r="K54" i="525"/>
  <c r="H54" i="525"/>
  <c r="E54" i="525"/>
  <c r="G49" i="525"/>
  <c r="F49" i="525"/>
  <c r="D49" i="525"/>
  <c r="C49" i="525"/>
  <c r="H48" i="525"/>
  <c r="E48" i="525"/>
  <c r="H47" i="525"/>
  <c r="E47" i="525"/>
  <c r="H46" i="525"/>
  <c r="E46" i="525"/>
  <c r="E49" i="525" s="1"/>
  <c r="H45" i="525"/>
  <c r="H49" i="525" s="1"/>
  <c r="E45" i="525"/>
  <c r="M40" i="525"/>
  <c r="L40" i="525"/>
  <c r="J40" i="525"/>
  <c r="I40" i="525"/>
  <c r="G40" i="525"/>
  <c r="F40" i="525"/>
  <c r="H40" i="525"/>
  <c r="D40" i="525"/>
  <c r="C40" i="525"/>
  <c r="E40" i="525" s="1"/>
  <c r="N39" i="525"/>
  <c r="K39" i="525"/>
  <c r="H39" i="525"/>
  <c r="E39" i="525"/>
  <c r="N38" i="525"/>
  <c r="K38" i="525"/>
  <c r="H38" i="525"/>
  <c r="E38" i="525"/>
  <c r="N37" i="525"/>
  <c r="K37" i="525"/>
  <c r="H37" i="525"/>
  <c r="E37" i="525"/>
  <c r="N36" i="525"/>
  <c r="K36" i="525"/>
  <c r="K40" i="525" s="1"/>
  <c r="H36" i="525"/>
  <c r="E36" i="525"/>
  <c r="M31" i="525"/>
  <c r="L31" i="525"/>
  <c r="J31" i="525"/>
  <c r="I31" i="525"/>
  <c r="G31" i="525"/>
  <c r="F31" i="525"/>
  <c r="D31" i="525"/>
  <c r="C31" i="525"/>
  <c r="E31" i="525" s="1"/>
  <c r="N30" i="525"/>
  <c r="K30" i="525"/>
  <c r="H30" i="525"/>
  <c r="E30" i="525"/>
  <c r="N29" i="525"/>
  <c r="K29" i="525"/>
  <c r="H29" i="525"/>
  <c r="E29" i="525"/>
  <c r="N28" i="525"/>
  <c r="H28" i="525"/>
  <c r="E28" i="525"/>
  <c r="N27" i="525"/>
  <c r="K27" i="525"/>
  <c r="H27" i="525"/>
  <c r="E27" i="525"/>
  <c r="K22" i="525"/>
  <c r="J22" i="525"/>
  <c r="H22" i="525"/>
  <c r="G22" i="525"/>
  <c r="F22" i="525"/>
  <c r="E22" i="525"/>
  <c r="D22" i="525"/>
  <c r="C22" i="525"/>
  <c r="L21" i="525"/>
  <c r="L20" i="525"/>
  <c r="I20" i="525"/>
  <c r="L18" i="525"/>
  <c r="I18" i="525"/>
  <c r="L16" i="525"/>
  <c r="I16" i="525"/>
  <c r="I22" i="525" s="1"/>
  <c r="Q11" i="525"/>
  <c r="P11" i="525"/>
  <c r="N11" i="525"/>
  <c r="M11" i="525"/>
  <c r="L11" i="525"/>
  <c r="K11" i="525"/>
  <c r="J11" i="525"/>
  <c r="I11" i="525"/>
  <c r="H11" i="525"/>
  <c r="G11" i="525"/>
  <c r="F11" i="525"/>
  <c r="E11" i="525"/>
  <c r="D11" i="525"/>
  <c r="C11" i="525"/>
  <c r="R10" i="525"/>
  <c r="R9" i="525"/>
  <c r="R11" i="525" s="1"/>
  <c r="R7" i="525"/>
  <c r="R5" i="525"/>
  <c r="O5" i="525"/>
  <c r="H31" i="359"/>
  <c r="G31" i="359"/>
  <c r="F31" i="359"/>
  <c r="E31" i="359"/>
  <c r="D31" i="359"/>
  <c r="C31" i="359"/>
  <c r="G26" i="359"/>
  <c r="F26" i="359"/>
  <c r="E26" i="359"/>
  <c r="D26" i="359"/>
  <c r="C26" i="359"/>
  <c r="R22" i="359"/>
  <c r="Q22" i="359"/>
  <c r="P22" i="359"/>
  <c r="O22" i="359"/>
  <c r="N22" i="359"/>
  <c r="M22" i="359"/>
  <c r="H22" i="359"/>
  <c r="G22" i="359"/>
  <c r="F22" i="359"/>
  <c r="E22" i="359"/>
  <c r="D22" i="359"/>
  <c r="C22" i="359"/>
  <c r="P17" i="359"/>
  <c r="O17" i="359"/>
  <c r="N17" i="359"/>
  <c r="M17" i="359"/>
  <c r="F17" i="359"/>
  <c r="E17" i="359"/>
  <c r="D17" i="359"/>
  <c r="C17" i="359"/>
  <c r="N12" i="359"/>
  <c r="M12" i="359"/>
  <c r="D12" i="359"/>
  <c r="C12" i="359"/>
  <c r="G15" i="359" s="1"/>
  <c r="G17" i="359" s="1"/>
  <c r="P11" i="359"/>
  <c r="R11" i="359" s="1"/>
  <c r="O11" i="359"/>
  <c r="Q11" i="359" s="1"/>
  <c r="T10" i="359"/>
  <c r="S10" i="359"/>
  <c r="P10" i="359"/>
  <c r="R10" i="359" s="1"/>
  <c r="O10" i="359"/>
  <c r="Q10" i="359" s="1"/>
  <c r="S8" i="359"/>
  <c r="P8" i="359"/>
  <c r="V8" i="359" s="1"/>
  <c r="R8" i="359"/>
  <c r="X8" i="359" s="1"/>
  <c r="O8" i="359"/>
  <c r="Q8" i="359" s="1"/>
  <c r="P6" i="359"/>
  <c r="R6" i="359" s="1"/>
  <c r="O6" i="359"/>
  <c r="Q6" i="359" s="1"/>
  <c r="H33" i="507"/>
  <c r="G33" i="507"/>
  <c r="F33" i="507"/>
  <c r="E33" i="507"/>
  <c r="D33" i="507"/>
  <c r="C33" i="507"/>
  <c r="G28" i="507"/>
  <c r="F28" i="507"/>
  <c r="E28" i="507"/>
  <c r="D28" i="507"/>
  <c r="C28" i="507"/>
  <c r="R24" i="507"/>
  <c r="Q24" i="507"/>
  <c r="P24" i="507"/>
  <c r="O24" i="507"/>
  <c r="N24" i="507"/>
  <c r="M24" i="507"/>
  <c r="H24" i="507"/>
  <c r="G24" i="507"/>
  <c r="F24" i="507"/>
  <c r="E24" i="507"/>
  <c r="D24" i="507"/>
  <c r="C24" i="507"/>
  <c r="P19" i="507"/>
  <c r="O19" i="507"/>
  <c r="N19" i="507"/>
  <c r="M19" i="507"/>
  <c r="F19" i="507"/>
  <c r="E19" i="507"/>
  <c r="D19" i="507"/>
  <c r="C19" i="507"/>
  <c r="F12" i="507"/>
  <c r="E12" i="507"/>
  <c r="H17" i="507" s="1"/>
  <c r="H19" i="507" s="1"/>
  <c r="D12" i="507"/>
  <c r="C12" i="507"/>
  <c r="G17" i="507" s="1"/>
  <c r="G19" i="507" s="1"/>
  <c r="P11" i="507"/>
  <c r="R11" i="507" s="1"/>
  <c r="O11" i="507"/>
  <c r="Q11" i="507" s="1"/>
  <c r="P10" i="507"/>
  <c r="R10" i="507" s="1"/>
  <c r="O10" i="507"/>
  <c r="Q10" i="507" s="1"/>
  <c r="P8" i="507"/>
  <c r="R8" i="507" s="1"/>
  <c r="O8" i="507"/>
  <c r="Q8" i="507" s="1"/>
  <c r="N6" i="507"/>
  <c r="T6" i="359" s="1"/>
  <c r="M6" i="507"/>
  <c r="AQ27" i="484"/>
  <c r="AP27" i="484"/>
  <c r="AO27" i="484"/>
  <c r="AN27" i="484"/>
  <c r="AM27" i="484"/>
  <c r="AL27" i="484"/>
  <c r="AJ27" i="484"/>
  <c r="AI27" i="484"/>
  <c r="AH27" i="484"/>
  <c r="AG27" i="484"/>
  <c r="AF27" i="484"/>
  <c r="AE27" i="484"/>
  <c r="AC27" i="484"/>
  <c r="AB27" i="484"/>
  <c r="AA27" i="484"/>
  <c r="Z27" i="484"/>
  <c r="Y27" i="484"/>
  <c r="X27" i="484"/>
  <c r="AQ25" i="484"/>
  <c r="AP25" i="484"/>
  <c r="AO25" i="484"/>
  <c r="AN25" i="484"/>
  <c r="AM25" i="484"/>
  <c r="AL25" i="484"/>
  <c r="AJ25" i="484"/>
  <c r="AI25" i="484"/>
  <c r="AH25" i="484"/>
  <c r="AG25" i="484"/>
  <c r="AF25" i="484"/>
  <c r="AE25" i="484"/>
  <c r="AC25" i="484"/>
  <c r="AB25" i="484"/>
  <c r="AA25" i="484"/>
  <c r="Z25" i="484"/>
  <c r="Y25" i="484"/>
  <c r="X25" i="484"/>
  <c r="AQ24" i="484"/>
  <c r="AP24" i="484"/>
  <c r="AO24" i="484"/>
  <c r="AN24" i="484"/>
  <c r="AM24" i="484"/>
  <c r="AL24" i="484"/>
  <c r="AJ24" i="484"/>
  <c r="AI24" i="484"/>
  <c r="AH24" i="484"/>
  <c r="AG24" i="484"/>
  <c r="AF24" i="484"/>
  <c r="AE24" i="484"/>
  <c r="AC24" i="484"/>
  <c r="AB24" i="484"/>
  <c r="AA24" i="484"/>
  <c r="Z24" i="484"/>
  <c r="Y24" i="484"/>
  <c r="X24" i="484"/>
  <c r="AQ23" i="484"/>
  <c r="AP23" i="484"/>
  <c r="AO23" i="484"/>
  <c r="AN23" i="484"/>
  <c r="AM23" i="484"/>
  <c r="AL23" i="484"/>
  <c r="AJ23" i="484"/>
  <c r="AI23" i="484"/>
  <c r="AH23" i="484"/>
  <c r="AG23" i="484"/>
  <c r="AF23" i="484"/>
  <c r="AE23" i="484"/>
  <c r="AC23" i="484"/>
  <c r="AB23" i="484"/>
  <c r="AA23" i="484"/>
  <c r="Z23" i="484"/>
  <c r="Y23" i="484"/>
  <c r="X23" i="484"/>
  <c r="AQ22" i="484"/>
  <c r="AP22" i="484"/>
  <c r="AO22" i="484"/>
  <c r="AN22" i="484"/>
  <c r="AM22" i="484"/>
  <c r="AL22" i="484"/>
  <c r="AJ22" i="484"/>
  <c r="AI22" i="484"/>
  <c r="AH22" i="484"/>
  <c r="AG22" i="484"/>
  <c r="AF22" i="484"/>
  <c r="AE22" i="484"/>
  <c r="AC22" i="484"/>
  <c r="AB22" i="484"/>
  <c r="AA22" i="484"/>
  <c r="Z22" i="484"/>
  <c r="Y22" i="484"/>
  <c r="X22" i="484"/>
  <c r="O19" i="484"/>
  <c r="N19" i="484"/>
  <c r="M19" i="484"/>
  <c r="L19" i="484"/>
  <c r="K19" i="484"/>
  <c r="J19" i="484"/>
  <c r="H19" i="484"/>
  <c r="G19" i="484"/>
  <c r="F19" i="484"/>
  <c r="E19" i="484"/>
  <c r="D19" i="484"/>
  <c r="C19" i="484"/>
  <c r="AS19" i="484" s="1"/>
  <c r="O18" i="484"/>
  <c r="N18" i="484"/>
  <c r="M18" i="484"/>
  <c r="L18" i="484"/>
  <c r="K18" i="484"/>
  <c r="J18" i="484"/>
  <c r="AZ18" i="484"/>
  <c r="H18" i="484"/>
  <c r="V18" i="484"/>
  <c r="G18" i="484"/>
  <c r="U18" i="484" s="1"/>
  <c r="F18" i="484"/>
  <c r="E18" i="484"/>
  <c r="S18" i="484" s="1"/>
  <c r="D18" i="484"/>
  <c r="C18" i="484"/>
  <c r="Q18" i="484" s="1"/>
  <c r="O17" i="484"/>
  <c r="N17" i="484"/>
  <c r="M17" i="484"/>
  <c r="T17" i="484" s="1"/>
  <c r="L17" i="484"/>
  <c r="L20" i="484" s="1"/>
  <c r="K17" i="484"/>
  <c r="J17" i="484"/>
  <c r="J20" i="484" s="1"/>
  <c r="G17" i="484"/>
  <c r="G20" i="484" s="1"/>
  <c r="G26" i="484" s="1"/>
  <c r="F17" i="484"/>
  <c r="E17" i="484"/>
  <c r="D17" i="484"/>
  <c r="C17" i="484"/>
  <c r="AZ15" i="484"/>
  <c r="BA15" i="484"/>
  <c r="BB15" i="484" s="1"/>
  <c r="BC15" i="484" s="1"/>
  <c r="BD15" i="484" s="1"/>
  <c r="BE15" i="484" s="1"/>
  <c r="BF15" i="484" s="1"/>
  <c r="AS15" i="484"/>
  <c r="AT15" i="484" s="1"/>
  <c r="AU15" i="484" s="1"/>
  <c r="AV15" i="484" s="1"/>
  <c r="AW15" i="484" s="1"/>
  <c r="AX15" i="484" s="1"/>
  <c r="AY15" i="484" s="1"/>
  <c r="V15" i="484"/>
  <c r="U15" i="484"/>
  <c r="AP15" i="484" s="1"/>
  <c r="T15" i="484"/>
  <c r="AO15" i="484" s="1"/>
  <c r="S15" i="484"/>
  <c r="R15" i="484"/>
  <c r="Q15" i="484"/>
  <c r="BG15" i="484" s="1"/>
  <c r="AZ14" i="484"/>
  <c r="BA14" i="484" s="1"/>
  <c r="BB14" i="484" s="1"/>
  <c r="AS14" i="484"/>
  <c r="AT14" i="484" s="1"/>
  <c r="AU14" i="484" s="1"/>
  <c r="AV14" i="484" s="1"/>
  <c r="AW14" i="484" s="1"/>
  <c r="AX14" i="484" s="1"/>
  <c r="AY14" i="484" s="1"/>
  <c r="V14" i="484"/>
  <c r="V19" i="484" s="1"/>
  <c r="U14" i="484"/>
  <c r="U19" i="484" s="1"/>
  <c r="T14" i="484"/>
  <c r="T19" i="484" s="1"/>
  <c r="S14" i="484"/>
  <c r="S19" i="484"/>
  <c r="R14" i="484"/>
  <c r="R19" i="484"/>
  <c r="Q14" i="484"/>
  <c r="Q19" i="484"/>
  <c r="AZ12" i="484"/>
  <c r="BA12" i="484" s="1"/>
  <c r="BB12" i="484" s="1"/>
  <c r="BC12" i="484" s="1"/>
  <c r="BD12" i="484" s="1"/>
  <c r="BE12" i="484" s="1"/>
  <c r="BF12" i="484" s="1"/>
  <c r="AS12" i="484"/>
  <c r="AT12" i="484" s="1"/>
  <c r="V12" i="484"/>
  <c r="U12" i="484"/>
  <c r="T12" i="484"/>
  <c r="S12" i="484"/>
  <c r="R12" i="484"/>
  <c r="Q12" i="484"/>
  <c r="BG12" i="484" s="1"/>
  <c r="AZ10" i="484"/>
  <c r="BA10" i="484" s="1"/>
  <c r="BB10" i="484" s="1"/>
  <c r="BC10" i="484" s="1"/>
  <c r="BD10" i="484" s="1"/>
  <c r="BE10" i="484" s="1"/>
  <c r="BF10" i="484" s="1"/>
  <c r="AS10" i="484"/>
  <c r="AT10" i="484" s="1"/>
  <c r="AU10" i="484" s="1"/>
  <c r="U10" i="484"/>
  <c r="T10" i="484"/>
  <c r="S10" i="484"/>
  <c r="R10" i="484"/>
  <c r="Q10" i="484"/>
  <c r="BG10" i="484" s="1"/>
  <c r="D11" i="513"/>
  <c r="C11" i="513"/>
  <c r="E10" i="513"/>
  <c r="E9" i="513"/>
  <c r="E7" i="513"/>
  <c r="E5" i="513"/>
  <c r="N13" i="483"/>
  <c r="M13" i="483"/>
  <c r="L13" i="483"/>
  <c r="K13" i="483"/>
  <c r="R13" i="483" s="1"/>
  <c r="J13" i="483"/>
  <c r="I13" i="483"/>
  <c r="G13" i="483"/>
  <c r="U13" i="483" s="1"/>
  <c r="F13" i="483"/>
  <c r="T13" i="483" s="1"/>
  <c r="E13" i="483"/>
  <c r="D13" i="483"/>
  <c r="C13" i="483"/>
  <c r="B13" i="483"/>
  <c r="P13" i="483" s="1"/>
  <c r="U12" i="483"/>
  <c r="T12" i="483"/>
  <c r="S12" i="483"/>
  <c r="R12" i="483"/>
  <c r="Q12" i="483"/>
  <c r="P12" i="483"/>
  <c r="U11" i="483"/>
  <c r="T11" i="483"/>
  <c r="S11" i="483"/>
  <c r="R11" i="483"/>
  <c r="U9" i="483"/>
  <c r="T9" i="483"/>
  <c r="S9" i="483"/>
  <c r="R9" i="483"/>
  <c r="Q9" i="483"/>
  <c r="P9" i="483"/>
  <c r="U7" i="483"/>
  <c r="T7" i="483"/>
  <c r="S7" i="483"/>
  <c r="R7" i="483"/>
  <c r="Q7" i="483"/>
  <c r="P7" i="483"/>
  <c r="H47" i="482"/>
  <c r="G47" i="482"/>
  <c r="F47" i="482"/>
  <c r="E47" i="482"/>
  <c r="D47" i="482"/>
  <c r="C47" i="482"/>
  <c r="H45" i="482"/>
  <c r="G45" i="482"/>
  <c r="F45" i="482"/>
  <c r="E45" i="482"/>
  <c r="D45" i="482"/>
  <c r="C45" i="482"/>
  <c r="H44" i="482"/>
  <c r="G44" i="482"/>
  <c r="F44" i="482"/>
  <c r="E44" i="482"/>
  <c r="D44" i="482"/>
  <c r="C44" i="482"/>
  <c r="H43" i="482"/>
  <c r="G43" i="482"/>
  <c r="F43" i="482"/>
  <c r="E43" i="482"/>
  <c r="D43" i="482"/>
  <c r="C43" i="482"/>
  <c r="G42" i="482"/>
  <c r="F42" i="482"/>
  <c r="E42" i="482"/>
  <c r="D42" i="482"/>
  <c r="C42" i="482"/>
  <c r="H11" i="482"/>
  <c r="G11" i="482"/>
  <c r="F11" i="482"/>
  <c r="AA15" i="484" s="1"/>
  <c r="E11" i="482"/>
  <c r="D11" i="482"/>
  <c r="AM15" i="484" s="1"/>
  <c r="C11" i="482"/>
  <c r="C15" i="482" s="1"/>
  <c r="H10" i="482"/>
  <c r="J10" i="482" s="1"/>
  <c r="G10" i="482"/>
  <c r="F10" i="482"/>
  <c r="E10" i="482"/>
  <c r="H8" i="482"/>
  <c r="G8" i="482"/>
  <c r="AB12" i="484" s="1"/>
  <c r="F8" i="482"/>
  <c r="AO12" i="484"/>
  <c r="E8" i="482"/>
  <c r="D8" i="482"/>
  <c r="AF12" i="484" s="1"/>
  <c r="C8" i="482"/>
  <c r="C14" i="482" s="1"/>
  <c r="AC10" i="484"/>
  <c r="G6" i="482"/>
  <c r="AB10" i="484" s="1"/>
  <c r="F6" i="482"/>
  <c r="E6" i="482"/>
  <c r="Z10" i="484" s="1"/>
  <c r="D6" i="482"/>
  <c r="C6" i="482"/>
  <c r="C13" i="482" s="1"/>
  <c r="U13" i="480"/>
  <c r="T13" i="480"/>
  <c r="S13" i="480"/>
  <c r="R13" i="480"/>
  <c r="Q13" i="480"/>
  <c r="P13" i="480"/>
  <c r="U12" i="480"/>
  <c r="T12" i="480"/>
  <c r="S12" i="480"/>
  <c r="R12" i="480"/>
  <c r="Q12" i="480"/>
  <c r="P12" i="480"/>
  <c r="U11" i="480"/>
  <c r="T11" i="480"/>
  <c r="S11" i="480"/>
  <c r="R11" i="480"/>
  <c r="U9" i="480"/>
  <c r="T9" i="480"/>
  <c r="S9" i="480"/>
  <c r="R9" i="480"/>
  <c r="Q9" i="480"/>
  <c r="P9" i="480"/>
  <c r="U7" i="480"/>
  <c r="T7" i="480"/>
  <c r="S7" i="480"/>
  <c r="R7" i="480"/>
  <c r="Q7" i="480"/>
  <c r="G63" i="479"/>
  <c r="H46" i="479"/>
  <c r="H70" i="479" s="1"/>
  <c r="G46" i="479"/>
  <c r="G70" i="479" s="1"/>
  <c r="F46" i="479"/>
  <c r="F70" i="479" s="1"/>
  <c r="E46" i="479"/>
  <c r="E70" i="479" s="1"/>
  <c r="D46" i="479"/>
  <c r="D70" i="479" s="1"/>
  <c r="C70" i="479"/>
  <c r="H45" i="479"/>
  <c r="J45" i="479" s="1"/>
  <c r="G45" i="479"/>
  <c r="K45" i="479" s="1"/>
  <c r="F45" i="479"/>
  <c r="F69" i="479" s="1"/>
  <c r="E45" i="479"/>
  <c r="E69" i="479" s="1"/>
  <c r="D45" i="479"/>
  <c r="D69" i="479" s="1"/>
  <c r="C45" i="479"/>
  <c r="C69" i="479" s="1"/>
  <c r="H43" i="479"/>
  <c r="J43" i="479" s="1"/>
  <c r="G43" i="479"/>
  <c r="K43" i="479" s="1"/>
  <c r="F43" i="479"/>
  <c r="E43" i="479"/>
  <c r="E67" i="479" s="1"/>
  <c r="D43" i="479"/>
  <c r="D67" i="479" s="1"/>
  <c r="C43" i="479"/>
  <c r="C67" i="479" s="1"/>
  <c r="H42" i="479"/>
  <c r="G42" i="479"/>
  <c r="F42" i="479"/>
  <c r="F66" i="479" s="1"/>
  <c r="E42" i="479"/>
  <c r="E66" i="479" s="1"/>
  <c r="D42" i="479"/>
  <c r="D66" i="479" s="1"/>
  <c r="C42" i="479"/>
  <c r="C66" i="479" s="1"/>
  <c r="H41" i="479"/>
  <c r="G41" i="479"/>
  <c r="F41" i="479"/>
  <c r="F65" i="479" s="1"/>
  <c r="E41" i="479"/>
  <c r="E65" i="479" s="1"/>
  <c r="D41" i="479"/>
  <c r="D65" i="479" s="1"/>
  <c r="C41" i="479"/>
  <c r="C65" i="479" s="1"/>
  <c r="H64" i="479"/>
  <c r="G40" i="479"/>
  <c r="F40" i="479"/>
  <c r="F64" i="479" s="1"/>
  <c r="E40" i="479"/>
  <c r="E64" i="479" s="1"/>
  <c r="D40" i="479"/>
  <c r="D64" i="479" s="1"/>
  <c r="C40" i="479"/>
  <c r="C64" i="479" s="1"/>
  <c r="G38" i="479"/>
  <c r="F38" i="479"/>
  <c r="F44" i="479" s="1"/>
  <c r="F68" i="479" s="1"/>
  <c r="E38" i="479"/>
  <c r="E44" i="479" s="1"/>
  <c r="E68" i="479" s="1"/>
  <c r="D38" i="479"/>
  <c r="D44" i="479" s="1"/>
  <c r="D68" i="479" s="1"/>
  <c r="C38" i="479"/>
  <c r="C44" i="479" s="1"/>
  <c r="C68" i="479" s="1"/>
  <c r="F37" i="479"/>
  <c r="F63" i="479" s="1"/>
  <c r="E37" i="479"/>
  <c r="E63" i="479" s="1"/>
  <c r="D37" i="479"/>
  <c r="D63" i="479" s="1"/>
  <c r="C37" i="479"/>
  <c r="C63" i="479" s="1"/>
  <c r="H33" i="479"/>
  <c r="J33" i="479" s="1"/>
  <c r="G33" i="479"/>
  <c r="K33" i="479" s="1"/>
  <c r="F33" i="479"/>
  <c r="E33" i="479"/>
  <c r="D33" i="479"/>
  <c r="C33" i="479"/>
  <c r="H32" i="479"/>
  <c r="J32" i="479" s="1"/>
  <c r="G32" i="479"/>
  <c r="K32" i="479" s="1"/>
  <c r="F32" i="479"/>
  <c r="E32" i="479"/>
  <c r="H30" i="479"/>
  <c r="G30" i="479"/>
  <c r="F30" i="479"/>
  <c r="F36" i="479" s="1"/>
  <c r="F62" i="479" s="1"/>
  <c r="E30" i="479"/>
  <c r="E36" i="479"/>
  <c r="E62" i="479" s="1"/>
  <c r="D30" i="479"/>
  <c r="D36" i="479" s="1"/>
  <c r="D62" i="479" s="1"/>
  <c r="C30" i="479"/>
  <c r="C36" i="479" s="1"/>
  <c r="C62" i="479" s="1"/>
  <c r="G28" i="479"/>
  <c r="K28" i="479" s="1"/>
  <c r="F28" i="479"/>
  <c r="F35" i="479" s="1"/>
  <c r="F61" i="479" s="1"/>
  <c r="E28" i="479"/>
  <c r="E35" i="479" s="1"/>
  <c r="E61" i="479" s="1"/>
  <c r="D28" i="479"/>
  <c r="D35" i="479" s="1"/>
  <c r="D61" i="479" s="1"/>
  <c r="C35" i="479"/>
  <c r="C61" i="479" s="1"/>
  <c r="T16" i="479"/>
  <c r="S16" i="479"/>
  <c r="S22" i="479" s="1"/>
  <c r="R16" i="479"/>
  <c r="Q16" i="479"/>
  <c r="P16" i="479"/>
  <c r="O16" i="479"/>
  <c r="N16" i="479"/>
  <c r="M16" i="479"/>
  <c r="L16" i="479"/>
  <c r="K16" i="479"/>
  <c r="K22" i="479" s="1"/>
  <c r="J16" i="479"/>
  <c r="I16" i="479"/>
  <c r="H16" i="479"/>
  <c r="G16" i="479"/>
  <c r="F16" i="479"/>
  <c r="E16" i="479"/>
  <c r="D16" i="479"/>
  <c r="C16" i="479"/>
  <c r="T15" i="479"/>
  <c r="S15" i="479"/>
  <c r="R15" i="479"/>
  <c r="Q15" i="479"/>
  <c r="P15" i="479"/>
  <c r="O15" i="479"/>
  <c r="N15" i="479"/>
  <c r="N22" i="479" s="1"/>
  <c r="M15" i="479"/>
  <c r="L15" i="479"/>
  <c r="K15" i="479"/>
  <c r="J15" i="479"/>
  <c r="I15" i="479"/>
  <c r="H15" i="479"/>
  <c r="G15" i="479"/>
  <c r="F15" i="479"/>
  <c r="F22" i="479" s="1"/>
  <c r="E15" i="479"/>
  <c r="D15" i="479"/>
  <c r="C15" i="479"/>
  <c r="T14" i="479"/>
  <c r="S14" i="479"/>
  <c r="R14" i="479"/>
  <c r="Q14" i="479"/>
  <c r="P14" i="479"/>
  <c r="P22" i="479" s="1"/>
  <c r="O14" i="479"/>
  <c r="O22" i="479" s="1"/>
  <c r="N14" i="479"/>
  <c r="M14" i="479"/>
  <c r="L14" i="479"/>
  <c r="K14" i="479"/>
  <c r="J14" i="479"/>
  <c r="I14" i="479"/>
  <c r="I22" i="479" s="1"/>
  <c r="H14" i="479"/>
  <c r="H22" i="479" s="1"/>
  <c r="G14" i="479"/>
  <c r="G22" i="479" s="1"/>
  <c r="F14" i="479"/>
  <c r="E14" i="479"/>
  <c r="D14" i="479"/>
  <c r="C14" i="479"/>
  <c r="N9" i="481"/>
  <c r="M9" i="481"/>
  <c r="L9" i="481"/>
  <c r="K9" i="481"/>
  <c r="J9" i="481"/>
  <c r="I9" i="481"/>
  <c r="G9" i="481"/>
  <c r="F9" i="481"/>
  <c r="E9" i="481"/>
  <c r="D9" i="481"/>
  <c r="C9" i="481"/>
  <c r="B9" i="481"/>
  <c r="N8" i="481"/>
  <c r="M8" i="481"/>
  <c r="L8" i="481"/>
  <c r="K8" i="481"/>
  <c r="J8" i="481"/>
  <c r="I8" i="481"/>
  <c r="G8" i="481"/>
  <c r="F8" i="481"/>
  <c r="E8" i="481"/>
  <c r="D8" i="481"/>
  <c r="C8" i="481"/>
  <c r="B8" i="481"/>
  <c r="N7" i="481"/>
  <c r="M7" i="481"/>
  <c r="L7" i="481"/>
  <c r="K7" i="481"/>
  <c r="J7" i="481"/>
  <c r="I7" i="481"/>
  <c r="G7" i="481"/>
  <c r="F7" i="481"/>
  <c r="E7" i="481"/>
  <c r="D7" i="481"/>
  <c r="C7" i="481"/>
  <c r="B7" i="481"/>
  <c r="T26" i="478"/>
  <c r="S26" i="478"/>
  <c r="R26" i="478"/>
  <c r="Q26" i="478"/>
  <c r="P26" i="478"/>
  <c r="O26" i="478"/>
  <c r="N26" i="478"/>
  <c r="M26" i="478"/>
  <c r="L26" i="478"/>
  <c r="K26" i="478"/>
  <c r="J26" i="478"/>
  <c r="I26" i="478"/>
  <c r="H26" i="478"/>
  <c r="G26" i="478"/>
  <c r="F26" i="478"/>
  <c r="E26" i="478"/>
  <c r="D26" i="478"/>
  <c r="C26" i="478"/>
  <c r="T25" i="478"/>
  <c r="S25" i="478"/>
  <c r="R25" i="478"/>
  <c r="Q25" i="478"/>
  <c r="P25" i="478"/>
  <c r="O25" i="478"/>
  <c r="N25" i="478"/>
  <c r="M25" i="478"/>
  <c r="L25" i="478"/>
  <c r="K25" i="478"/>
  <c r="J25" i="478"/>
  <c r="I25" i="478"/>
  <c r="H25" i="478"/>
  <c r="G25" i="478"/>
  <c r="F25" i="478"/>
  <c r="E25" i="478"/>
  <c r="D25" i="478"/>
  <c r="C25" i="478"/>
  <c r="N24" i="478"/>
  <c r="M24" i="478"/>
  <c r="L24" i="478"/>
  <c r="K24" i="478"/>
  <c r="J24" i="478"/>
  <c r="I24" i="478"/>
  <c r="H24" i="478"/>
  <c r="G24" i="478"/>
  <c r="E24" i="478"/>
  <c r="D24" i="478"/>
  <c r="C24" i="478"/>
  <c r="T23" i="478"/>
  <c r="S23" i="478"/>
  <c r="R23" i="478"/>
  <c r="Q23" i="478"/>
  <c r="P23" i="478"/>
  <c r="O23" i="478"/>
  <c r="N23" i="478"/>
  <c r="M23" i="478"/>
  <c r="L23" i="478"/>
  <c r="K23" i="478"/>
  <c r="J23" i="478"/>
  <c r="I23" i="478"/>
  <c r="H23" i="478"/>
  <c r="G23" i="478"/>
  <c r="F23" i="478"/>
  <c r="E23" i="478"/>
  <c r="D23" i="478"/>
  <c r="C23" i="478"/>
  <c r="T22" i="478"/>
  <c r="S22" i="478"/>
  <c r="Q22" i="478"/>
  <c r="P22" i="478"/>
  <c r="N22" i="478"/>
  <c r="M22" i="478"/>
  <c r="K22" i="478"/>
  <c r="J22" i="478"/>
  <c r="H22" i="478"/>
  <c r="G22" i="478"/>
  <c r="E22" i="478"/>
  <c r="D22" i="478"/>
  <c r="T21" i="478"/>
  <c r="S21" i="478"/>
  <c r="R21" i="478"/>
  <c r="Q21" i="478"/>
  <c r="P21" i="478"/>
  <c r="O21" i="478"/>
  <c r="N21" i="478"/>
  <c r="M21" i="478"/>
  <c r="L21" i="478"/>
  <c r="K21" i="478"/>
  <c r="J21" i="478"/>
  <c r="H21" i="478"/>
  <c r="G21" i="478"/>
  <c r="E21" i="478"/>
  <c r="D21" i="478"/>
  <c r="T20" i="478"/>
  <c r="S20" i="478"/>
  <c r="Q20" i="478"/>
  <c r="P20" i="478"/>
  <c r="O20" i="478"/>
  <c r="N20" i="478"/>
  <c r="M20" i="478"/>
  <c r="L20" i="478"/>
  <c r="K20" i="478"/>
  <c r="J20" i="478"/>
  <c r="I20" i="478"/>
  <c r="H20" i="478"/>
  <c r="G20" i="478"/>
  <c r="F20" i="478"/>
  <c r="E20" i="478"/>
  <c r="D20" i="478"/>
  <c r="C20" i="478"/>
  <c r="T14" i="478"/>
  <c r="S14" i="478"/>
  <c r="R14" i="478"/>
  <c r="Q14" i="478"/>
  <c r="P14" i="478"/>
  <c r="N14" i="478"/>
  <c r="M14" i="478"/>
  <c r="K14" i="478"/>
  <c r="J14" i="478"/>
  <c r="I14" i="478"/>
  <c r="H14" i="478"/>
  <c r="G14" i="478"/>
  <c r="E14" i="478"/>
  <c r="D14" i="478"/>
  <c r="C14" i="478"/>
  <c r="T13" i="478"/>
  <c r="S13" i="478"/>
  <c r="Q13" i="478"/>
  <c r="P13" i="478"/>
  <c r="N13" i="478"/>
  <c r="M13" i="478"/>
  <c r="K13" i="478"/>
  <c r="J13" i="478"/>
  <c r="T11" i="478"/>
  <c r="S11" i="478"/>
  <c r="R11" i="478"/>
  <c r="Q11" i="478"/>
  <c r="P11" i="478"/>
  <c r="O11" i="478"/>
  <c r="N11" i="478"/>
  <c r="M11" i="478"/>
  <c r="L11" i="478"/>
  <c r="K11" i="478"/>
  <c r="J11" i="478"/>
  <c r="I11" i="478"/>
  <c r="H11" i="478"/>
  <c r="G11" i="478"/>
  <c r="E11" i="478"/>
  <c r="D11" i="478"/>
  <c r="C11" i="478"/>
  <c r="S9" i="478"/>
  <c r="R9" i="478"/>
  <c r="Q9" i="478"/>
  <c r="P9" i="478"/>
  <c r="O9" i="478"/>
  <c r="N9" i="478"/>
  <c r="M9" i="478"/>
  <c r="L9" i="478"/>
  <c r="K9" i="478"/>
  <c r="J9" i="478"/>
  <c r="I9" i="478"/>
  <c r="H9" i="478"/>
  <c r="G9" i="478"/>
  <c r="E9" i="478"/>
  <c r="D9" i="478"/>
  <c r="C9" i="478"/>
  <c r="N11" i="476"/>
  <c r="M11" i="476"/>
  <c r="M10" i="481" s="1"/>
  <c r="L11" i="476"/>
  <c r="K11" i="476"/>
  <c r="J11" i="476"/>
  <c r="I11" i="476"/>
  <c r="G11" i="476"/>
  <c r="F11" i="476"/>
  <c r="E11" i="476"/>
  <c r="D11" i="476"/>
  <c r="C11" i="476"/>
  <c r="Q11" i="476" s="1"/>
  <c r="B11" i="476"/>
  <c r="P11" i="476" s="1"/>
  <c r="AD10" i="476"/>
  <c r="AE10" i="476" s="1"/>
  <c r="AF10" i="476" s="1"/>
  <c r="AG10" i="476" s="1"/>
  <c r="AH10" i="476" s="1"/>
  <c r="AI10" i="476" s="1"/>
  <c r="AJ10" i="476" s="1"/>
  <c r="W10" i="476"/>
  <c r="X10" i="476"/>
  <c r="U10" i="476"/>
  <c r="T10" i="476"/>
  <c r="T9" i="481" s="1"/>
  <c r="S10" i="476"/>
  <c r="R10" i="476"/>
  <c r="Q10" i="476"/>
  <c r="P10" i="476"/>
  <c r="AD9" i="476"/>
  <c r="AE9" i="476"/>
  <c r="AF9" i="476" s="1"/>
  <c r="AG9" i="476" s="1"/>
  <c r="AH9" i="476" s="1"/>
  <c r="AI9" i="476" s="1"/>
  <c r="AJ9" i="476" s="1"/>
  <c r="W9" i="476"/>
  <c r="X9" i="476" s="1"/>
  <c r="Y9" i="476" s="1"/>
  <c r="U9" i="476"/>
  <c r="T9" i="476"/>
  <c r="T8" i="481" s="1"/>
  <c r="S9" i="476"/>
  <c r="R9" i="476"/>
  <c r="Q9" i="476"/>
  <c r="P9" i="476"/>
  <c r="AD8" i="476"/>
  <c r="AE8" i="476" s="1"/>
  <c r="AE11" i="476" s="1"/>
  <c r="W8" i="476"/>
  <c r="U8" i="476"/>
  <c r="U7" i="481" s="1"/>
  <c r="T8" i="476"/>
  <c r="S8" i="476"/>
  <c r="R8" i="476"/>
  <c r="Q8" i="476"/>
  <c r="P8" i="476"/>
  <c r="H46" i="473"/>
  <c r="H70" i="473" s="1"/>
  <c r="G46" i="473"/>
  <c r="F46" i="473"/>
  <c r="F70" i="473" s="1"/>
  <c r="E46" i="473"/>
  <c r="D46" i="473"/>
  <c r="D70" i="473" s="1"/>
  <c r="C46" i="473"/>
  <c r="C70" i="473" s="1"/>
  <c r="H45" i="473"/>
  <c r="G45" i="473"/>
  <c r="G69" i="473"/>
  <c r="F45" i="473"/>
  <c r="F69" i="473"/>
  <c r="E45" i="473"/>
  <c r="E69" i="473" s="1"/>
  <c r="D45" i="473"/>
  <c r="D69" i="473"/>
  <c r="C45" i="473"/>
  <c r="C69" i="473"/>
  <c r="F44" i="473"/>
  <c r="F68" i="473"/>
  <c r="E44" i="473"/>
  <c r="D44" i="473"/>
  <c r="D68" i="473"/>
  <c r="C44" i="473"/>
  <c r="L44" i="473"/>
  <c r="M44" i="473" s="1"/>
  <c r="H43" i="473"/>
  <c r="G43" i="473"/>
  <c r="F43" i="473"/>
  <c r="E43" i="473"/>
  <c r="E67" i="473" s="1"/>
  <c r="D43" i="473"/>
  <c r="D67" i="473" s="1"/>
  <c r="C43" i="473"/>
  <c r="C67" i="473" s="1"/>
  <c r="H42" i="473"/>
  <c r="H66" i="473" s="1"/>
  <c r="G42" i="473"/>
  <c r="G66" i="473" s="1"/>
  <c r="F42" i="473"/>
  <c r="F66" i="473" s="1"/>
  <c r="E42" i="473"/>
  <c r="D42" i="473"/>
  <c r="C42" i="473"/>
  <c r="L42" i="473" s="1"/>
  <c r="H41" i="473"/>
  <c r="H65" i="473" s="1"/>
  <c r="G41" i="473"/>
  <c r="G65" i="473" s="1"/>
  <c r="F41" i="473"/>
  <c r="F65" i="473" s="1"/>
  <c r="E41" i="473"/>
  <c r="E65" i="473" s="1"/>
  <c r="D41" i="473"/>
  <c r="D65" i="473" s="1"/>
  <c r="C41" i="473"/>
  <c r="H64" i="473"/>
  <c r="G40" i="473"/>
  <c r="J40" i="473" s="1"/>
  <c r="F40" i="473"/>
  <c r="F64" i="473" s="1"/>
  <c r="E40" i="473"/>
  <c r="E64" i="473" s="1"/>
  <c r="D40" i="473"/>
  <c r="D42" i="478" s="1"/>
  <c r="D64" i="473"/>
  <c r="C40" i="473"/>
  <c r="C64" i="473" s="1"/>
  <c r="H33" i="473"/>
  <c r="G33" i="473"/>
  <c r="F33" i="473"/>
  <c r="E33" i="473"/>
  <c r="D33" i="473"/>
  <c r="D37" i="473"/>
  <c r="C33" i="473"/>
  <c r="C37" i="473" s="1"/>
  <c r="L32" i="473"/>
  <c r="M32" i="473" s="1"/>
  <c r="N32" i="473" s="1"/>
  <c r="H32" i="473"/>
  <c r="G32" i="473"/>
  <c r="G37" i="473" s="1"/>
  <c r="G63" i="473" s="1"/>
  <c r="F32" i="473"/>
  <c r="E32" i="473"/>
  <c r="H30" i="473"/>
  <c r="G30" i="473"/>
  <c r="F30" i="473"/>
  <c r="F36" i="473" s="1"/>
  <c r="E30" i="473"/>
  <c r="E36" i="473" s="1"/>
  <c r="E62" i="473" s="1"/>
  <c r="D30" i="473"/>
  <c r="D36" i="473" s="1"/>
  <c r="C30" i="473"/>
  <c r="C36" i="473" s="1"/>
  <c r="C62" i="473" s="1"/>
  <c r="G28" i="473"/>
  <c r="F28" i="473"/>
  <c r="F35" i="473" s="1"/>
  <c r="E28" i="473"/>
  <c r="E35" i="473" s="1"/>
  <c r="E61" i="473" s="1"/>
  <c r="D28" i="473"/>
  <c r="D35" i="473" s="1"/>
  <c r="C28" i="473"/>
  <c r="C35" i="473" s="1"/>
  <c r="L35" i="473" s="1"/>
  <c r="M35" i="473" s="1"/>
  <c r="T16" i="473"/>
  <c r="S16" i="473"/>
  <c r="R16" i="473"/>
  <c r="Q16" i="473"/>
  <c r="P16" i="473"/>
  <c r="P22" i="473" s="1"/>
  <c r="P24" i="478" s="1"/>
  <c r="O16" i="473"/>
  <c r="N16" i="473"/>
  <c r="M16" i="473"/>
  <c r="L16" i="473"/>
  <c r="K16" i="473"/>
  <c r="J16" i="473"/>
  <c r="I16" i="473"/>
  <c r="H16" i="473"/>
  <c r="G16" i="473"/>
  <c r="F16" i="473"/>
  <c r="E16" i="473"/>
  <c r="D16" i="473"/>
  <c r="C16" i="473"/>
  <c r="T15" i="473"/>
  <c r="S15" i="473"/>
  <c r="R15" i="473"/>
  <c r="Q15" i="473"/>
  <c r="P15" i="473"/>
  <c r="O15" i="473"/>
  <c r="N15" i="473"/>
  <c r="M15" i="473"/>
  <c r="L15" i="473"/>
  <c r="K15" i="473"/>
  <c r="J15" i="473"/>
  <c r="I15" i="473"/>
  <c r="H15" i="473"/>
  <c r="G15" i="473"/>
  <c r="F15" i="473"/>
  <c r="E15" i="473"/>
  <c r="D15" i="473"/>
  <c r="C15" i="473"/>
  <c r="T14" i="473"/>
  <c r="S14" i="473"/>
  <c r="R14" i="473"/>
  <c r="Q14" i="473"/>
  <c r="P14" i="473"/>
  <c r="O14" i="473"/>
  <c r="N14" i="473"/>
  <c r="M14" i="473"/>
  <c r="L14" i="473"/>
  <c r="K14" i="473"/>
  <c r="J14" i="473"/>
  <c r="I14" i="473"/>
  <c r="H14" i="473"/>
  <c r="G14" i="473"/>
  <c r="F14" i="473"/>
  <c r="E14" i="473"/>
  <c r="D14" i="473"/>
  <c r="C14" i="473"/>
  <c r="AY74" i="452"/>
  <c r="AX74" i="452"/>
  <c r="AX80" i="452" s="1"/>
  <c r="AW74" i="452"/>
  <c r="AV74" i="452"/>
  <c r="AV76" i="452" s="1"/>
  <c r="AU74" i="452"/>
  <c r="AT74" i="452"/>
  <c r="AK74" i="452"/>
  <c r="AJ74" i="452"/>
  <c r="AJ77" i="452" s="1"/>
  <c r="AI74" i="452"/>
  <c r="AH74" i="452"/>
  <c r="AH80" i="452" s="1"/>
  <c r="AG74" i="452"/>
  <c r="AF74" i="452"/>
  <c r="AF76" i="452" s="1"/>
  <c r="AD74" i="452"/>
  <c r="AC74" i="452"/>
  <c r="AB74" i="452"/>
  <c r="AA74" i="452"/>
  <c r="AA77" i="452" s="1"/>
  <c r="Z74" i="452"/>
  <c r="Y74" i="452"/>
  <c r="W74" i="452"/>
  <c r="V74" i="452"/>
  <c r="V80" i="452" s="1"/>
  <c r="U74" i="452"/>
  <c r="T74" i="452"/>
  <c r="S74" i="452"/>
  <c r="R74" i="452"/>
  <c r="R76" i="452" s="1"/>
  <c r="I74" i="452"/>
  <c r="H74" i="452"/>
  <c r="H77" i="452" s="1"/>
  <c r="G74" i="452"/>
  <c r="F74" i="452"/>
  <c r="F80" i="452" s="1"/>
  <c r="E74" i="452"/>
  <c r="D74" i="452"/>
  <c r="AY67" i="452"/>
  <c r="AX67" i="452"/>
  <c r="AW67" i="452"/>
  <c r="AV67" i="452"/>
  <c r="AU67" i="452"/>
  <c r="AT67" i="452"/>
  <c r="AK67" i="452"/>
  <c r="AJ67" i="452"/>
  <c r="AI67" i="452"/>
  <c r="AH67" i="452"/>
  <c r="AG67" i="452"/>
  <c r="AF67" i="452"/>
  <c r="AD67" i="452"/>
  <c r="AC67" i="452"/>
  <c r="AB67" i="452"/>
  <c r="AA67" i="452"/>
  <c r="W67" i="452"/>
  <c r="V67" i="452"/>
  <c r="U67" i="452"/>
  <c r="T67" i="452"/>
  <c r="S67" i="452"/>
  <c r="R67" i="452"/>
  <c r="I67" i="452"/>
  <c r="H67" i="452"/>
  <c r="G67" i="452"/>
  <c r="F67" i="452"/>
  <c r="E67" i="452"/>
  <c r="D67" i="452"/>
  <c r="AY66" i="452"/>
  <c r="AX66" i="452"/>
  <c r="AW66" i="452"/>
  <c r="AV66" i="452"/>
  <c r="AU66" i="452"/>
  <c r="AT66" i="452"/>
  <c r="AK66" i="452"/>
  <c r="AJ66" i="452"/>
  <c r="AI66" i="452"/>
  <c r="AH66" i="452"/>
  <c r="AG66" i="452"/>
  <c r="AF66" i="452"/>
  <c r="AD66" i="452"/>
  <c r="AC66" i="452"/>
  <c r="AB66" i="452"/>
  <c r="AA66" i="452"/>
  <c r="W66" i="452"/>
  <c r="V66" i="452"/>
  <c r="U66" i="452"/>
  <c r="T66" i="452"/>
  <c r="S66" i="452"/>
  <c r="R66" i="452"/>
  <c r="I66" i="452"/>
  <c r="H66" i="452"/>
  <c r="G66" i="452"/>
  <c r="F66" i="452"/>
  <c r="E66" i="452"/>
  <c r="D66" i="452"/>
  <c r="AY65" i="452"/>
  <c r="AX65" i="452"/>
  <c r="AW65" i="452"/>
  <c r="AV65" i="452"/>
  <c r="AU65" i="452"/>
  <c r="AT65" i="452"/>
  <c r="AK65" i="452"/>
  <c r="AJ65" i="452"/>
  <c r="AI65" i="452"/>
  <c r="AH65" i="452"/>
  <c r="AG65" i="452"/>
  <c r="AF65" i="452"/>
  <c r="AD65" i="452"/>
  <c r="AC65" i="452"/>
  <c r="AB65" i="452"/>
  <c r="AA65" i="452"/>
  <c r="W65" i="452"/>
  <c r="V65" i="452"/>
  <c r="U65" i="452"/>
  <c r="T65" i="452"/>
  <c r="S65" i="452"/>
  <c r="R65" i="452"/>
  <c r="I65" i="452"/>
  <c r="H65" i="452"/>
  <c r="G65" i="452"/>
  <c r="F65" i="452"/>
  <c r="E65" i="452"/>
  <c r="D65" i="452"/>
  <c r="AY64" i="452"/>
  <c r="AX64" i="452"/>
  <c r="AW64" i="452"/>
  <c r="AV64" i="452"/>
  <c r="AU64" i="452"/>
  <c r="AT64" i="452"/>
  <c r="AK64" i="452"/>
  <c r="AJ64" i="452"/>
  <c r="AI64" i="452"/>
  <c r="AH64" i="452"/>
  <c r="AG64" i="452"/>
  <c r="AF64" i="452"/>
  <c r="AD64" i="452"/>
  <c r="AC64" i="452"/>
  <c r="AB64" i="452"/>
  <c r="AA64" i="452"/>
  <c r="W64" i="452"/>
  <c r="V64" i="452"/>
  <c r="U64" i="452"/>
  <c r="T64" i="452"/>
  <c r="S64" i="452"/>
  <c r="R64" i="452"/>
  <c r="I64" i="452"/>
  <c r="H64" i="452"/>
  <c r="G64" i="452"/>
  <c r="F64" i="452"/>
  <c r="E64" i="452"/>
  <c r="D64" i="452"/>
  <c r="AY63" i="452"/>
  <c r="AX63" i="452"/>
  <c r="AW63" i="452"/>
  <c r="AV63" i="452"/>
  <c r="AU63" i="452"/>
  <c r="AT63" i="452"/>
  <c r="AK63" i="452"/>
  <c r="AJ63" i="452"/>
  <c r="AI63" i="452"/>
  <c r="AH63" i="452"/>
  <c r="AG63" i="452"/>
  <c r="AF63" i="452"/>
  <c r="AD63" i="452"/>
  <c r="AC63" i="452"/>
  <c r="AB63" i="452"/>
  <c r="AA63" i="452"/>
  <c r="W63" i="452"/>
  <c r="V63" i="452"/>
  <c r="U63" i="452"/>
  <c r="T63" i="452"/>
  <c r="S63" i="452"/>
  <c r="R63" i="452"/>
  <c r="I63" i="452"/>
  <c r="H63" i="452"/>
  <c r="G63" i="452"/>
  <c r="F63" i="452"/>
  <c r="E63" i="452"/>
  <c r="D63" i="452"/>
  <c r="AY62" i="452"/>
  <c r="AX62" i="452"/>
  <c r="AW62" i="452"/>
  <c r="AV62" i="452"/>
  <c r="AU62" i="452"/>
  <c r="AT62" i="452"/>
  <c r="AK62" i="452"/>
  <c r="AJ62" i="452"/>
  <c r="AI62" i="452"/>
  <c r="AH62" i="452"/>
  <c r="AG62" i="452"/>
  <c r="AF62" i="452"/>
  <c r="AD62" i="452"/>
  <c r="AC62" i="452"/>
  <c r="AB62" i="452"/>
  <c r="AA62" i="452"/>
  <c r="W62" i="452"/>
  <c r="V62" i="452"/>
  <c r="U62" i="452"/>
  <c r="T62" i="452"/>
  <c r="S62" i="452"/>
  <c r="R62" i="452"/>
  <c r="I62" i="452"/>
  <c r="H62" i="452"/>
  <c r="G62" i="452"/>
  <c r="F62" i="452"/>
  <c r="E62" i="452"/>
  <c r="D62" i="452"/>
  <c r="AX54" i="452"/>
  <c r="AW54" i="452"/>
  <c r="AV54" i="452"/>
  <c r="AU54" i="452"/>
  <c r="AT54" i="452"/>
  <c r="AK54" i="452"/>
  <c r="AJ54" i="452"/>
  <c r="AI54" i="452"/>
  <c r="AH54" i="452"/>
  <c r="AG54" i="452"/>
  <c r="AF54" i="452"/>
  <c r="AD54" i="452"/>
  <c r="AC54" i="452"/>
  <c r="AB54" i="452"/>
  <c r="AA54" i="452"/>
  <c r="W54" i="452"/>
  <c r="V54" i="452"/>
  <c r="U54" i="452"/>
  <c r="T54" i="452"/>
  <c r="S54" i="452"/>
  <c r="R54" i="452"/>
  <c r="I54" i="452"/>
  <c r="H54" i="452"/>
  <c r="G54" i="452"/>
  <c r="F54" i="452"/>
  <c r="E54" i="452"/>
  <c r="D54" i="452"/>
  <c r="AX53" i="452"/>
  <c r="AW53" i="452"/>
  <c r="AV53" i="452"/>
  <c r="AU53" i="452"/>
  <c r="AT53" i="452"/>
  <c r="AK53" i="452"/>
  <c r="AJ53" i="452"/>
  <c r="AI53" i="452"/>
  <c r="AH53" i="452"/>
  <c r="AG53" i="452"/>
  <c r="AF53" i="452"/>
  <c r="AD53" i="452"/>
  <c r="AC53" i="452"/>
  <c r="AB53" i="452"/>
  <c r="AA53" i="452"/>
  <c r="W53" i="452"/>
  <c r="V53" i="452"/>
  <c r="U53" i="452"/>
  <c r="T53" i="452"/>
  <c r="S53" i="452"/>
  <c r="R53" i="452"/>
  <c r="I53" i="452"/>
  <c r="H53" i="452"/>
  <c r="G53" i="452"/>
  <c r="F53" i="452"/>
  <c r="E53" i="452"/>
  <c r="D53" i="452"/>
  <c r="AY52" i="452"/>
  <c r="AX52" i="452"/>
  <c r="AW52" i="452"/>
  <c r="AV52" i="452"/>
  <c r="AU52" i="452"/>
  <c r="AT52" i="452"/>
  <c r="AK52" i="452"/>
  <c r="AJ52" i="452"/>
  <c r="AI52" i="452"/>
  <c r="AH52" i="452"/>
  <c r="AG52" i="452"/>
  <c r="AF52" i="452"/>
  <c r="AD52" i="452"/>
  <c r="AC52" i="452"/>
  <c r="AB52" i="452"/>
  <c r="AA52" i="452"/>
  <c r="W52" i="452"/>
  <c r="V52" i="452"/>
  <c r="U52" i="452"/>
  <c r="T52" i="452"/>
  <c r="S52" i="452"/>
  <c r="R52" i="452"/>
  <c r="I52" i="452"/>
  <c r="H52" i="452"/>
  <c r="G52" i="452"/>
  <c r="F52" i="452"/>
  <c r="E52" i="452"/>
  <c r="D52" i="452"/>
  <c r="AX51" i="452"/>
  <c r="AW51" i="452"/>
  <c r="AV51" i="452"/>
  <c r="AU51" i="452"/>
  <c r="AT51" i="452"/>
  <c r="AK51" i="452"/>
  <c r="AJ51" i="452"/>
  <c r="AI51" i="452"/>
  <c r="AH51" i="452"/>
  <c r="AG51" i="452"/>
  <c r="AF51" i="452"/>
  <c r="AD51" i="452"/>
  <c r="AB51" i="452"/>
  <c r="AA51" i="452"/>
  <c r="W51" i="452"/>
  <c r="V51" i="452"/>
  <c r="U51" i="452"/>
  <c r="T51" i="452"/>
  <c r="S51" i="452"/>
  <c r="R51" i="452"/>
  <c r="I51" i="452"/>
  <c r="H51" i="452"/>
  <c r="G51" i="452"/>
  <c r="F51" i="452"/>
  <c r="E51" i="452"/>
  <c r="D51" i="452"/>
  <c r="AY50" i="452"/>
  <c r="AX50" i="452"/>
  <c r="AW50" i="452"/>
  <c r="AV50" i="452"/>
  <c r="AU50" i="452"/>
  <c r="AT50" i="452"/>
  <c r="AK50" i="452"/>
  <c r="AJ50" i="452"/>
  <c r="AI50" i="452"/>
  <c r="AH50" i="452"/>
  <c r="AG50" i="452"/>
  <c r="AF50" i="452"/>
  <c r="AD50" i="452"/>
  <c r="AC50" i="452"/>
  <c r="AB50" i="452"/>
  <c r="AA50" i="452"/>
  <c r="W50" i="452"/>
  <c r="V50" i="452"/>
  <c r="U50" i="452"/>
  <c r="T50" i="452"/>
  <c r="S50" i="452"/>
  <c r="R50" i="452"/>
  <c r="I50" i="452"/>
  <c r="H50" i="452"/>
  <c r="G50" i="452"/>
  <c r="F50" i="452"/>
  <c r="E50" i="452"/>
  <c r="D50" i="452"/>
  <c r="AX49" i="452"/>
  <c r="AW49" i="452"/>
  <c r="AV49" i="452"/>
  <c r="AU49" i="452"/>
  <c r="AT49" i="452"/>
  <c r="AK49" i="452"/>
  <c r="AJ49" i="452"/>
  <c r="AI49" i="452"/>
  <c r="AH49" i="452"/>
  <c r="AG49" i="452"/>
  <c r="AF49" i="452"/>
  <c r="AD49" i="452"/>
  <c r="AB49" i="452"/>
  <c r="AA49" i="452"/>
  <c r="W49" i="452"/>
  <c r="V49" i="452"/>
  <c r="U49" i="452"/>
  <c r="T49" i="452"/>
  <c r="S49" i="452"/>
  <c r="R49" i="452"/>
  <c r="I49" i="452"/>
  <c r="H49" i="452"/>
  <c r="G49" i="452"/>
  <c r="F49" i="452"/>
  <c r="E49" i="452"/>
  <c r="D49" i="452"/>
  <c r="AY37" i="452"/>
  <c r="AX37" i="452"/>
  <c r="AW37" i="452"/>
  <c r="AV37" i="452"/>
  <c r="AU37" i="452"/>
  <c r="AT37" i="452"/>
  <c r="AK37" i="452"/>
  <c r="AJ37" i="452"/>
  <c r="AI37" i="452"/>
  <c r="AH37" i="452"/>
  <c r="AG37" i="452"/>
  <c r="AF37" i="452"/>
  <c r="AD37" i="452"/>
  <c r="AC37" i="452"/>
  <c r="AB37" i="452"/>
  <c r="AA37" i="452"/>
  <c r="W37" i="452"/>
  <c r="V37" i="452"/>
  <c r="U37" i="452"/>
  <c r="T37" i="452"/>
  <c r="S37" i="452"/>
  <c r="R37" i="452"/>
  <c r="H37" i="452"/>
  <c r="G37" i="452"/>
  <c r="F37" i="452"/>
  <c r="E37" i="452"/>
  <c r="D37" i="452"/>
  <c r="AY36" i="452"/>
  <c r="AX36" i="452"/>
  <c r="AW36" i="452"/>
  <c r="AV36" i="452"/>
  <c r="AU36" i="452"/>
  <c r="AT36" i="452"/>
  <c r="AK36" i="452"/>
  <c r="AJ36" i="452"/>
  <c r="AI36" i="452"/>
  <c r="AH36" i="452"/>
  <c r="AG36" i="452"/>
  <c r="AF36" i="452"/>
  <c r="AD36" i="452"/>
  <c r="AC36" i="452"/>
  <c r="AB36" i="452"/>
  <c r="AA36" i="452"/>
  <c r="W36" i="452"/>
  <c r="V36" i="452"/>
  <c r="U36" i="452"/>
  <c r="T36" i="452"/>
  <c r="S36" i="452"/>
  <c r="R36" i="452"/>
  <c r="H36" i="452"/>
  <c r="G36" i="452"/>
  <c r="F36" i="452"/>
  <c r="E36" i="452"/>
  <c r="D36" i="452"/>
  <c r="AY35" i="452"/>
  <c r="AX35" i="452"/>
  <c r="AW35" i="452"/>
  <c r="AV35" i="452"/>
  <c r="AU35" i="452"/>
  <c r="AT35" i="452"/>
  <c r="AK35" i="452"/>
  <c r="AJ35" i="452"/>
  <c r="AI35" i="452"/>
  <c r="AH35" i="452"/>
  <c r="AG35" i="452"/>
  <c r="AF35" i="452"/>
  <c r="AD35" i="452"/>
  <c r="AC35" i="452"/>
  <c r="AB35" i="452"/>
  <c r="AA35" i="452"/>
  <c r="W35" i="452"/>
  <c r="V35" i="452"/>
  <c r="U35" i="452"/>
  <c r="T35" i="452"/>
  <c r="S35" i="452"/>
  <c r="R35" i="452"/>
  <c r="H35" i="452"/>
  <c r="G35" i="452"/>
  <c r="F35" i="452"/>
  <c r="E35" i="452"/>
  <c r="D35" i="452"/>
  <c r="AY34" i="452"/>
  <c r="AX34" i="452"/>
  <c r="AW34" i="452"/>
  <c r="AV34" i="452"/>
  <c r="AU34" i="452"/>
  <c r="AT34" i="452"/>
  <c r="AK34" i="452"/>
  <c r="AJ34" i="452"/>
  <c r="AI34" i="452"/>
  <c r="AH34" i="452"/>
  <c r="AG34" i="452"/>
  <c r="AF34" i="452"/>
  <c r="AD34" i="452"/>
  <c r="AC34" i="452"/>
  <c r="AB34" i="452"/>
  <c r="AA34" i="452"/>
  <c r="W34" i="452"/>
  <c r="V34" i="452"/>
  <c r="U34" i="452"/>
  <c r="T34" i="452"/>
  <c r="S34" i="452"/>
  <c r="R34" i="452"/>
  <c r="I34" i="452"/>
  <c r="H34" i="452"/>
  <c r="G34" i="452"/>
  <c r="F34" i="452"/>
  <c r="E34" i="452"/>
  <c r="D34" i="452"/>
  <c r="AY33" i="452"/>
  <c r="AX33" i="452"/>
  <c r="AW33" i="452"/>
  <c r="AV33" i="452"/>
  <c r="AU33" i="452"/>
  <c r="AT33" i="452"/>
  <c r="AK33" i="452"/>
  <c r="AJ33" i="452"/>
  <c r="AI33" i="452"/>
  <c r="AH33" i="452"/>
  <c r="AG33" i="452"/>
  <c r="AF33" i="452"/>
  <c r="AD33" i="452"/>
  <c r="AC33" i="452"/>
  <c r="AB33" i="452"/>
  <c r="AA33" i="452"/>
  <c r="W33" i="452"/>
  <c r="V33" i="452"/>
  <c r="U33" i="452"/>
  <c r="T33" i="452"/>
  <c r="S33" i="452"/>
  <c r="R33" i="452"/>
  <c r="I33" i="452"/>
  <c r="H33" i="452"/>
  <c r="G33" i="452"/>
  <c r="F33" i="452"/>
  <c r="E33" i="452"/>
  <c r="D33" i="452"/>
  <c r="AY32" i="452"/>
  <c r="AX32" i="452"/>
  <c r="AW32" i="452"/>
  <c r="AV32" i="452"/>
  <c r="AU32" i="452"/>
  <c r="AT32" i="452"/>
  <c r="AK32" i="452"/>
  <c r="AJ32" i="452"/>
  <c r="AI32" i="452"/>
  <c r="AH32" i="452"/>
  <c r="AG32" i="452"/>
  <c r="AF32" i="452"/>
  <c r="AD32" i="452"/>
  <c r="AC32" i="452"/>
  <c r="AB32" i="452"/>
  <c r="AA32" i="452"/>
  <c r="W32" i="452"/>
  <c r="V32" i="452"/>
  <c r="U32" i="452"/>
  <c r="T32" i="452"/>
  <c r="S32" i="452"/>
  <c r="R32" i="452"/>
  <c r="I32" i="452"/>
  <c r="H32" i="452"/>
  <c r="G32" i="452"/>
  <c r="F32" i="452"/>
  <c r="E32" i="452"/>
  <c r="D32" i="452"/>
  <c r="AY31" i="452"/>
  <c r="AX31" i="452"/>
  <c r="AW31" i="452"/>
  <c r="AV31" i="452"/>
  <c r="AU31" i="452"/>
  <c r="AT31" i="452"/>
  <c r="AK31" i="452"/>
  <c r="AJ31" i="452"/>
  <c r="AI31" i="452"/>
  <c r="AH31" i="452"/>
  <c r="AG31" i="452"/>
  <c r="AF31" i="452"/>
  <c r="AD31" i="452"/>
  <c r="AC31" i="452"/>
  <c r="AB31" i="452"/>
  <c r="AA31" i="452"/>
  <c r="W31" i="452"/>
  <c r="V31" i="452"/>
  <c r="U31" i="452"/>
  <c r="T31" i="452"/>
  <c r="S31" i="452"/>
  <c r="R31" i="452"/>
  <c r="H31" i="452"/>
  <c r="G31" i="452"/>
  <c r="F31" i="452"/>
  <c r="E31" i="452"/>
  <c r="D31" i="452"/>
  <c r="AY20" i="452"/>
  <c r="AX20" i="452"/>
  <c r="AW20" i="452"/>
  <c r="AV20" i="452"/>
  <c r="AU20" i="452"/>
  <c r="AT20" i="452"/>
  <c r="AK20" i="452"/>
  <c r="AJ20" i="452"/>
  <c r="AI20" i="452"/>
  <c r="AH20" i="452"/>
  <c r="AG20" i="452"/>
  <c r="AF20" i="452"/>
  <c r="AD20" i="452"/>
  <c r="AC20" i="452"/>
  <c r="AB20" i="452"/>
  <c r="AA20" i="452"/>
  <c r="W20" i="452"/>
  <c r="V20" i="452"/>
  <c r="U20" i="452"/>
  <c r="T20" i="452"/>
  <c r="S20" i="452"/>
  <c r="R20" i="452"/>
  <c r="I20" i="452"/>
  <c r="H20" i="452"/>
  <c r="G20" i="452"/>
  <c r="F20" i="452"/>
  <c r="E20" i="452"/>
  <c r="D20" i="452"/>
  <c r="AY19" i="452"/>
  <c r="AX19" i="452"/>
  <c r="AW19" i="452"/>
  <c r="AV19" i="452"/>
  <c r="AU19" i="452"/>
  <c r="AT19" i="452"/>
  <c r="AK19" i="452"/>
  <c r="AJ19" i="452"/>
  <c r="AI19" i="452"/>
  <c r="AH19" i="452"/>
  <c r="AG19" i="452"/>
  <c r="AF19" i="452"/>
  <c r="AD19" i="452"/>
  <c r="AC19" i="452"/>
  <c r="AB19" i="452"/>
  <c r="AA19" i="452"/>
  <c r="W19" i="452"/>
  <c r="V19" i="452"/>
  <c r="U19" i="452"/>
  <c r="T19" i="452"/>
  <c r="S19" i="452"/>
  <c r="R19" i="452"/>
  <c r="I19" i="452"/>
  <c r="H19" i="452"/>
  <c r="G19" i="452"/>
  <c r="F19" i="452"/>
  <c r="E19" i="452"/>
  <c r="D19" i="452"/>
  <c r="AY18" i="452"/>
  <c r="AX18" i="452"/>
  <c r="AW18" i="452"/>
  <c r="AV18" i="452"/>
  <c r="AU18" i="452"/>
  <c r="AT18" i="452"/>
  <c r="AK18" i="452"/>
  <c r="AJ18" i="452"/>
  <c r="AI18" i="452"/>
  <c r="AH18" i="452"/>
  <c r="AG18" i="452"/>
  <c r="AF18" i="452"/>
  <c r="AD18" i="452"/>
  <c r="AC18" i="452"/>
  <c r="AB18" i="452"/>
  <c r="AA18" i="452"/>
  <c r="W18" i="452"/>
  <c r="V18" i="452"/>
  <c r="U18" i="452"/>
  <c r="T18" i="452"/>
  <c r="S18" i="452"/>
  <c r="R18" i="452"/>
  <c r="I18" i="452"/>
  <c r="H18" i="452"/>
  <c r="G18" i="452"/>
  <c r="F18" i="452"/>
  <c r="E18" i="452"/>
  <c r="D18" i="452"/>
  <c r="AY17" i="452"/>
  <c r="AX17" i="452"/>
  <c r="AW17" i="452"/>
  <c r="AV17" i="452"/>
  <c r="AU17" i="452"/>
  <c r="AT17" i="452"/>
  <c r="AK17" i="452"/>
  <c r="AJ17" i="452"/>
  <c r="AI17" i="452"/>
  <c r="AH17" i="452"/>
  <c r="AG17" i="452"/>
  <c r="AF17" i="452"/>
  <c r="AD17" i="452"/>
  <c r="AC17" i="452"/>
  <c r="AB17" i="452"/>
  <c r="AA17" i="452"/>
  <c r="V17" i="452"/>
  <c r="U17" i="452"/>
  <c r="T17" i="452"/>
  <c r="S17" i="452"/>
  <c r="R17" i="452"/>
  <c r="G17" i="452"/>
  <c r="F17" i="452"/>
  <c r="E17" i="452"/>
  <c r="D17" i="452"/>
  <c r="AY16" i="452"/>
  <c r="AX16" i="452"/>
  <c r="AW16" i="452"/>
  <c r="AV16" i="452"/>
  <c r="AU16" i="452"/>
  <c r="AT16" i="452"/>
  <c r="AK16" i="452"/>
  <c r="AJ16" i="452"/>
  <c r="AI16" i="452"/>
  <c r="AH16" i="452"/>
  <c r="AG16" i="452"/>
  <c r="AF16" i="452"/>
  <c r="AD16" i="452"/>
  <c r="AC16" i="452"/>
  <c r="AB16" i="452"/>
  <c r="AA16" i="452"/>
  <c r="W16" i="452"/>
  <c r="V16" i="452"/>
  <c r="U16" i="452"/>
  <c r="T16" i="452"/>
  <c r="S16" i="452"/>
  <c r="R16" i="452"/>
  <c r="H16" i="452"/>
  <c r="G16" i="452"/>
  <c r="F16" i="452"/>
  <c r="E16" i="452"/>
  <c r="D16" i="452"/>
  <c r="AY15" i="452"/>
  <c r="AX15" i="452"/>
  <c r="AW15" i="452"/>
  <c r="AV15" i="452"/>
  <c r="AU15" i="452"/>
  <c r="AT15" i="452"/>
  <c r="AK15" i="452"/>
  <c r="AJ15" i="452"/>
  <c r="AI15" i="452"/>
  <c r="AH15" i="452"/>
  <c r="AG15" i="452"/>
  <c r="AF15" i="452"/>
  <c r="AD15" i="452"/>
  <c r="AC15" i="452"/>
  <c r="AB15" i="452"/>
  <c r="AA15" i="452"/>
  <c r="W15" i="452"/>
  <c r="V15" i="452"/>
  <c r="U15" i="452"/>
  <c r="T15" i="452"/>
  <c r="S15" i="452"/>
  <c r="R15" i="452"/>
  <c r="H15" i="452"/>
  <c r="G15" i="452"/>
  <c r="F15" i="452"/>
  <c r="E15" i="452"/>
  <c r="D15" i="452"/>
  <c r="E13" i="535"/>
  <c r="E12" i="535"/>
  <c r="E10" i="535"/>
  <c r="N9" i="475"/>
  <c r="M9" i="475"/>
  <c r="L9" i="475"/>
  <c r="K9" i="475"/>
  <c r="J9" i="475"/>
  <c r="I9" i="475"/>
  <c r="G9" i="475"/>
  <c r="F9" i="475"/>
  <c r="E9" i="475"/>
  <c r="D9" i="475"/>
  <c r="C9" i="475"/>
  <c r="B9" i="475"/>
  <c r="N8" i="475"/>
  <c r="M8" i="475"/>
  <c r="L8" i="475"/>
  <c r="K8" i="475"/>
  <c r="J8" i="475"/>
  <c r="I8" i="475"/>
  <c r="G8" i="475"/>
  <c r="F8" i="475"/>
  <c r="E8" i="475"/>
  <c r="D8" i="475"/>
  <c r="C8" i="475"/>
  <c r="B8" i="475"/>
  <c r="N7" i="475"/>
  <c r="M7" i="475"/>
  <c r="L7" i="475"/>
  <c r="K7" i="475"/>
  <c r="J7" i="475"/>
  <c r="I7" i="475"/>
  <c r="G7" i="475"/>
  <c r="F7" i="475"/>
  <c r="E7" i="475"/>
  <c r="D7" i="475"/>
  <c r="C7" i="475"/>
  <c r="B7" i="475"/>
  <c r="T23" i="472"/>
  <c r="S23" i="472"/>
  <c r="R23" i="472"/>
  <c r="Q23" i="472"/>
  <c r="P23" i="472"/>
  <c r="O23" i="472"/>
  <c r="N23" i="472"/>
  <c r="M23" i="472"/>
  <c r="L23" i="472"/>
  <c r="K23" i="472"/>
  <c r="J23" i="472"/>
  <c r="I23" i="472"/>
  <c r="H23" i="472"/>
  <c r="G23" i="472"/>
  <c r="F23" i="472"/>
  <c r="E23" i="472"/>
  <c r="D23" i="472"/>
  <c r="C23" i="472"/>
  <c r="T22" i="472"/>
  <c r="S22" i="472"/>
  <c r="R22" i="472"/>
  <c r="Q22" i="472"/>
  <c r="P22" i="472"/>
  <c r="O22" i="472"/>
  <c r="N22" i="472"/>
  <c r="M22" i="472"/>
  <c r="L22" i="472"/>
  <c r="K22" i="472"/>
  <c r="J22" i="472"/>
  <c r="I22" i="472"/>
  <c r="H22" i="472"/>
  <c r="G22" i="472"/>
  <c r="F22" i="472"/>
  <c r="E22" i="472"/>
  <c r="D22" i="472"/>
  <c r="C22" i="472"/>
  <c r="T21" i="472"/>
  <c r="S21" i="472"/>
  <c r="R21" i="472"/>
  <c r="Q21" i="472"/>
  <c r="P21" i="472"/>
  <c r="O21" i="472"/>
  <c r="N21" i="472"/>
  <c r="M21" i="472"/>
  <c r="L21" i="472"/>
  <c r="K21" i="472"/>
  <c r="J21" i="472"/>
  <c r="I21" i="472"/>
  <c r="H21" i="472"/>
  <c r="G21" i="472"/>
  <c r="E21" i="472"/>
  <c r="D21" i="472"/>
  <c r="C21" i="472"/>
  <c r="T20" i="472"/>
  <c r="S20" i="472"/>
  <c r="R20" i="472"/>
  <c r="Q20" i="472"/>
  <c r="P20" i="472"/>
  <c r="O20" i="472"/>
  <c r="N20" i="472"/>
  <c r="M20" i="472"/>
  <c r="L20" i="472"/>
  <c r="K20" i="472"/>
  <c r="J20" i="472"/>
  <c r="I20" i="472"/>
  <c r="H20" i="472"/>
  <c r="G20" i="472"/>
  <c r="F20" i="472"/>
  <c r="E20" i="472"/>
  <c r="D20" i="472"/>
  <c r="C20" i="472"/>
  <c r="T19" i="472"/>
  <c r="S19" i="472"/>
  <c r="Q19" i="472"/>
  <c r="P19" i="472"/>
  <c r="N19" i="472"/>
  <c r="M19" i="472"/>
  <c r="K19" i="472"/>
  <c r="J19" i="472"/>
  <c r="H19" i="472"/>
  <c r="G19" i="472"/>
  <c r="E19" i="472"/>
  <c r="D19" i="472"/>
  <c r="T18" i="472"/>
  <c r="S18" i="472"/>
  <c r="R18" i="472"/>
  <c r="Q18" i="472"/>
  <c r="P18" i="472"/>
  <c r="O18" i="472"/>
  <c r="N18" i="472"/>
  <c r="M18" i="472"/>
  <c r="L18" i="472"/>
  <c r="K18" i="472"/>
  <c r="J18" i="472"/>
  <c r="H18" i="472"/>
  <c r="G18" i="472"/>
  <c r="E18" i="472"/>
  <c r="D18" i="472"/>
  <c r="T17" i="472"/>
  <c r="S17" i="472"/>
  <c r="R17" i="472"/>
  <c r="Q17" i="472"/>
  <c r="P17" i="472"/>
  <c r="O17" i="472"/>
  <c r="N17" i="472"/>
  <c r="M17" i="472"/>
  <c r="L17" i="472"/>
  <c r="K17" i="472"/>
  <c r="J17" i="472"/>
  <c r="I17" i="472"/>
  <c r="H17" i="472"/>
  <c r="G17" i="472"/>
  <c r="F17" i="472"/>
  <c r="E17" i="472"/>
  <c r="D17" i="472"/>
  <c r="C17" i="472"/>
  <c r="T11" i="472"/>
  <c r="S11" i="472"/>
  <c r="R11" i="472"/>
  <c r="Q11" i="472"/>
  <c r="P11" i="472"/>
  <c r="N11" i="472"/>
  <c r="M11" i="472"/>
  <c r="K11" i="472"/>
  <c r="J11" i="472"/>
  <c r="I11" i="472"/>
  <c r="H11" i="472"/>
  <c r="G11" i="472"/>
  <c r="E11" i="472"/>
  <c r="D11" i="472"/>
  <c r="C11" i="472"/>
  <c r="T10" i="472"/>
  <c r="S10" i="472"/>
  <c r="Q10" i="472"/>
  <c r="P10" i="472"/>
  <c r="N10" i="472"/>
  <c r="M10" i="472"/>
  <c r="K10" i="472"/>
  <c r="J10" i="472"/>
  <c r="T8" i="472"/>
  <c r="S8" i="472"/>
  <c r="R8" i="472"/>
  <c r="Q8" i="472"/>
  <c r="P8" i="472"/>
  <c r="O8" i="472"/>
  <c r="N8" i="472"/>
  <c r="M8" i="472"/>
  <c r="L8" i="472"/>
  <c r="K8" i="472"/>
  <c r="J8" i="472"/>
  <c r="I8" i="472"/>
  <c r="H8" i="472"/>
  <c r="G8" i="472"/>
  <c r="E8" i="472"/>
  <c r="D8" i="472"/>
  <c r="C8" i="472"/>
  <c r="T6" i="472"/>
  <c r="S6" i="472"/>
  <c r="Q6" i="472"/>
  <c r="P6" i="472"/>
  <c r="O6" i="472"/>
  <c r="N6" i="472"/>
  <c r="M6" i="472"/>
  <c r="L6" i="472"/>
  <c r="K6" i="472"/>
  <c r="J6" i="472"/>
  <c r="I6" i="472"/>
  <c r="H6" i="472"/>
  <c r="G6" i="472"/>
  <c r="E6" i="472"/>
  <c r="D6" i="472"/>
  <c r="C6" i="472"/>
  <c r="N10" i="481"/>
  <c r="M10" i="471"/>
  <c r="L10" i="471"/>
  <c r="K10" i="471"/>
  <c r="J10" i="471"/>
  <c r="I10" i="471"/>
  <c r="G10" i="471"/>
  <c r="U10" i="471" s="1"/>
  <c r="F10" i="471"/>
  <c r="E10" i="471"/>
  <c r="D10" i="471"/>
  <c r="C10" i="471"/>
  <c r="C10" i="475" s="1"/>
  <c r="AD9" i="471"/>
  <c r="W9" i="471"/>
  <c r="U9" i="471"/>
  <c r="U9" i="481" s="1"/>
  <c r="T9" i="471"/>
  <c r="S9" i="471"/>
  <c r="R9" i="471"/>
  <c r="Q9" i="471"/>
  <c r="Q9" i="481" s="1"/>
  <c r="P9" i="471"/>
  <c r="P9" i="481" s="1"/>
  <c r="AD8" i="471"/>
  <c r="W8" i="471"/>
  <c r="W8" i="481" s="1"/>
  <c r="U8" i="471"/>
  <c r="T8" i="471"/>
  <c r="S8" i="471"/>
  <c r="R8" i="471"/>
  <c r="R8" i="481" s="1"/>
  <c r="Q8" i="471"/>
  <c r="P8" i="471"/>
  <c r="P8" i="481" s="1"/>
  <c r="AD7" i="471"/>
  <c r="AE7" i="471" s="1"/>
  <c r="W7" i="471"/>
  <c r="W7" i="481" s="1"/>
  <c r="U7" i="471"/>
  <c r="T7" i="471"/>
  <c r="S7" i="471"/>
  <c r="S7" i="481" s="1"/>
  <c r="R7" i="471"/>
  <c r="R7" i="481" s="1"/>
  <c r="Q7" i="471"/>
  <c r="P7" i="471"/>
  <c r="P7" i="481" s="1"/>
  <c r="H46" i="469"/>
  <c r="G46" i="469"/>
  <c r="G48" i="478" s="1"/>
  <c r="F46" i="469"/>
  <c r="E46" i="469"/>
  <c r="D46" i="469"/>
  <c r="D45" i="472" s="1"/>
  <c r="C46" i="469"/>
  <c r="C70" i="469" s="1"/>
  <c r="H45" i="469"/>
  <c r="H69" i="469" s="1"/>
  <c r="G45" i="469"/>
  <c r="J45" i="469" s="1"/>
  <c r="G69" i="469"/>
  <c r="F45" i="469"/>
  <c r="E45" i="469"/>
  <c r="D45" i="469"/>
  <c r="C45" i="469"/>
  <c r="L45" i="469" s="1"/>
  <c r="H68" i="469"/>
  <c r="G44" i="469"/>
  <c r="F44" i="469"/>
  <c r="F68" i="469" s="1"/>
  <c r="E44" i="469"/>
  <c r="E68" i="469" s="1"/>
  <c r="D44" i="469"/>
  <c r="D68" i="469" s="1"/>
  <c r="C44" i="469"/>
  <c r="L44" i="469" s="1"/>
  <c r="H43" i="469"/>
  <c r="H45" i="478" s="1"/>
  <c r="G43" i="469"/>
  <c r="J43" i="469" s="1"/>
  <c r="F43" i="469"/>
  <c r="E43" i="469"/>
  <c r="E67" i="469" s="1"/>
  <c r="D43" i="469"/>
  <c r="D67" i="469" s="1"/>
  <c r="C43" i="469"/>
  <c r="H42" i="469"/>
  <c r="G42" i="469"/>
  <c r="J42" i="469" s="1"/>
  <c r="G44" i="478"/>
  <c r="F42" i="469"/>
  <c r="K42" i="469" s="1"/>
  <c r="E42" i="469"/>
  <c r="D42" i="469"/>
  <c r="D66" i="469" s="1"/>
  <c r="C42" i="469"/>
  <c r="C44" i="478" s="1"/>
  <c r="C66" i="469"/>
  <c r="H41" i="469"/>
  <c r="H65" i="469"/>
  <c r="G41" i="469"/>
  <c r="J41" i="469" s="1"/>
  <c r="F41" i="469"/>
  <c r="K41" i="469" s="1"/>
  <c r="E41" i="469"/>
  <c r="E43" i="478" s="1"/>
  <c r="D41" i="469"/>
  <c r="D40" i="472" s="1"/>
  <c r="C41" i="469"/>
  <c r="G40" i="469"/>
  <c r="F40" i="469"/>
  <c r="E40" i="469"/>
  <c r="E64" i="469" s="1"/>
  <c r="D40" i="469"/>
  <c r="D64" i="469" s="1"/>
  <c r="C40" i="469"/>
  <c r="L40" i="469" s="1"/>
  <c r="H33" i="469"/>
  <c r="H35" i="478" s="1"/>
  <c r="G33" i="469"/>
  <c r="F33" i="469"/>
  <c r="F37" i="469" s="1"/>
  <c r="E33" i="469"/>
  <c r="D33" i="469"/>
  <c r="C33" i="469"/>
  <c r="C37" i="469"/>
  <c r="L32" i="469"/>
  <c r="M32" i="469"/>
  <c r="N32" i="469" s="1"/>
  <c r="O32" i="469" s="1"/>
  <c r="P32" i="469" s="1"/>
  <c r="H32" i="469"/>
  <c r="H34" i="478"/>
  <c r="G32" i="469"/>
  <c r="F32" i="469"/>
  <c r="E32" i="469"/>
  <c r="E34" i="478" s="1"/>
  <c r="H30" i="469"/>
  <c r="G30" i="469"/>
  <c r="F30" i="469"/>
  <c r="F36" i="469" s="1"/>
  <c r="E30" i="469"/>
  <c r="D30" i="469"/>
  <c r="D36" i="469" s="1"/>
  <c r="C30" i="469"/>
  <c r="L30" i="469" s="1"/>
  <c r="H28" i="469"/>
  <c r="G28" i="469"/>
  <c r="F28" i="469"/>
  <c r="E28" i="469"/>
  <c r="D28" i="469"/>
  <c r="C28" i="469"/>
  <c r="T16" i="469"/>
  <c r="T15" i="472" s="1"/>
  <c r="S16" i="469"/>
  <c r="S18" i="478" s="1"/>
  <c r="R16" i="469"/>
  <c r="Q16" i="469"/>
  <c r="P16" i="469"/>
  <c r="O16" i="469"/>
  <c r="N16" i="469"/>
  <c r="M16" i="469"/>
  <c r="L16" i="469"/>
  <c r="K16" i="469"/>
  <c r="K18" i="478" s="1"/>
  <c r="J16" i="469"/>
  <c r="I16" i="469"/>
  <c r="H16" i="469"/>
  <c r="G16" i="469"/>
  <c r="G18" i="478" s="1"/>
  <c r="F16" i="469"/>
  <c r="E16" i="469"/>
  <c r="E18" i="478"/>
  <c r="D16" i="469"/>
  <c r="D18" i="478" s="1"/>
  <c r="C16" i="469"/>
  <c r="C18" i="478" s="1"/>
  <c r="T15" i="469"/>
  <c r="T17" i="478"/>
  <c r="S15" i="469"/>
  <c r="S17" i="478"/>
  <c r="R15" i="469"/>
  <c r="Q15" i="469"/>
  <c r="Q17" i="478"/>
  <c r="P15" i="469"/>
  <c r="P17" i="478"/>
  <c r="O15" i="469"/>
  <c r="N15" i="469"/>
  <c r="N14" i="472" s="1"/>
  <c r="M15" i="469"/>
  <c r="M17" i="478" s="1"/>
  <c r="L15" i="469"/>
  <c r="K15" i="469"/>
  <c r="J15" i="469"/>
  <c r="I15" i="469"/>
  <c r="I17" i="478" s="1"/>
  <c r="H15" i="469"/>
  <c r="G15" i="469"/>
  <c r="F15" i="469"/>
  <c r="E15" i="469"/>
  <c r="E17" i="478" s="1"/>
  <c r="D15" i="469"/>
  <c r="C15" i="469"/>
  <c r="T14" i="469"/>
  <c r="S14" i="469"/>
  <c r="S16" i="478" s="1"/>
  <c r="R14" i="469"/>
  <c r="Q14" i="469"/>
  <c r="Q16" i="478" s="1"/>
  <c r="P14" i="469"/>
  <c r="P13" i="472" s="1"/>
  <c r="O14" i="469"/>
  <c r="O16" i="478" s="1"/>
  <c r="N14" i="469"/>
  <c r="M14" i="469"/>
  <c r="L14" i="469"/>
  <c r="K14" i="469"/>
  <c r="K16" i="478" s="1"/>
  <c r="J14" i="469"/>
  <c r="I14" i="469"/>
  <c r="H14" i="469"/>
  <c r="H13" i="472" s="1"/>
  <c r="G14" i="469"/>
  <c r="G16" i="478" s="1"/>
  <c r="F14" i="469"/>
  <c r="E14" i="469"/>
  <c r="D14" i="469"/>
  <c r="C14" i="469"/>
  <c r="C16" i="478" s="1"/>
  <c r="M10" i="296"/>
  <c r="L10" i="296"/>
  <c r="L10" i="475" s="1"/>
  <c r="K10" i="296"/>
  <c r="K10" i="475" s="1"/>
  <c r="J10" i="296"/>
  <c r="Q10" i="296" s="1"/>
  <c r="I10" i="296"/>
  <c r="G10" i="296"/>
  <c r="U10" i="296" s="1"/>
  <c r="F10" i="296"/>
  <c r="E10" i="296"/>
  <c r="D10" i="296"/>
  <c r="D10" i="475" s="1"/>
  <c r="B10" i="296"/>
  <c r="AD9" i="296"/>
  <c r="AE9" i="296" s="1"/>
  <c r="AF9" i="296" s="1"/>
  <c r="AG9" i="296" s="1"/>
  <c r="W9" i="296"/>
  <c r="AK9" i="296" s="1"/>
  <c r="U9" i="296"/>
  <c r="T9" i="296"/>
  <c r="S9" i="296"/>
  <c r="R9" i="296"/>
  <c r="Q9" i="296"/>
  <c r="P9" i="296"/>
  <c r="AD8" i="296"/>
  <c r="AE8" i="296" s="1"/>
  <c r="AF8" i="296" s="1"/>
  <c r="W8" i="296"/>
  <c r="U8" i="296"/>
  <c r="T8" i="296"/>
  <c r="S8" i="296"/>
  <c r="R8" i="296"/>
  <c r="Q8" i="296"/>
  <c r="P8" i="296"/>
  <c r="AD7" i="296"/>
  <c r="AD10" i="296" s="1"/>
  <c r="W7" i="296"/>
  <c r="U7" i="296"/>
  <c r="T7" i="296"/>
  <c r="S7" i="296"/>
  <c r="R7" i="296"/>
  <c r="Q7" i="296"/>
  <c r="P7" i="296"/>
  <c r="G45" i="470"/>
  <c r="F45" i="470"/>
  <c r="E45" i="470"/>
  <c r="E69" i="470" s="1"/>
  <c r="D45" i="470"/>
  <c r="C45" i="470"/>
  <c r="C69" i="470" s="1"/>
  <c r="H44" i="470"/>
  <c r="G44" i="470"/>
  <c r="G44" i="472" s="1"/>
  <c r="F44" i="470"/>
  <c r="K44" i="470" s="1"/>
  <c r="E44" i="470"/>
  <c r="D44" i="470"/>
  <c r="C44" i="470"/>
  <c r="C68" i="470" s="1"/>
  <c r="H43" i="470"/>
  <c r="G43" i="470"/>
  <c r="F43" i="470"/>
  <c r="E43" i="470"/>
  <c r="D43" i="470"/>
  <c r="C43" i="470"/>
  <c r="C67" i="470" s="1"/>
  <c r="H42" i="470"/>
  <c r="G42" i="470"/>
  <c r="G66" i="470" s="1"/>
  <c r="F42" i="470"/>
  <c r="F66" i="470"/>
  <c r="E42" i="470"/>
  <c r="E66" i="470" s="1"/>
  <c r="D42" i="470"/>
  <c r="D42" i="472" s="1"/>
  <c r="C42" i="470"/>
  <c r="H41" i="470"/>
  <c r="H65" i="470" s="1"/>
  <c r="G41" i="470"/>
  <c r="G41" i="472"/>
  <c r="F41" i="470"/>
  <c r="K41" i="470" s="1"/>
  <c r="F41" i="472"/>
  <c r="E41" i="470"/>
  <c r="E65" i="470" s="1"/>
  <c r="D41" i="470"/>
  <c r="D65" i="470"/>
  <c r="C41" i="470"/>
  <c r="C65" i="470"/>
  <c r="H40" i="470"/>
  <c r="K40" i="470" s="1"/>
  <c r="G40" i="470"/>
  <c r="G40" i="472" s="1"/>
  <c r="F40" i="470"/>
  <c r="E40" i="470"/>
  <c r="D40" i="470"/>
  <c r="C40" i="470"/>
  <c r="C64" i="470" s="1"/>
  <c r="G39" i="470"/>
  <c r="G63" i="470" s="1"/>
  <c r="F39" i="470"/>
  <c r="E39" i="470"/>
  <c r="D39" i="470"/>
  <c r="D63" i="470" s="1"/>
  <c r="C39" i="470"/>
  <c r="C63" i="470" s="1"/>
  <c r="H32" i="470"/>
  <c r="G32" i="470"/>
  <c r="F32" i="470"/>
  <c r="F36" i="470" s="1"/>
  <c r="E32" i="470"/>
  <c r="D32" i="470"/>
  <c r="C32" i="470"/>
  <c r="C32" i="472" s="1"/>
  <c r="H31" i="470"/>
  <c r="H31" i="472" s="1"/>
  <c r="G31" i="470"/>
  <c r="F31" i="470"/>
  <c r="E31" i="470"/>
  <c r="H29" i="470"/>
  <c r="G29" i="470"/>
  <c r="K29" i="470" s="1"/>
  <c r="F29" i="470"/>
  <c r="E29" i="470"/>
  <c r="D29" i="470"/>
  <c r="D35" i="470" s="1"/>
  <c r="C29" i="470"/>
  <c r="C29" i="472" s="1"/>
  <c r="H27" i="470"/>
  <c r="G27" i="470"/>
  <c r="F27" i="470"/>
  <c r="F34" i="470" s="1"/>
  <c r="F60" i="470" s="1"/>
  <c r="E27" i="470"/>
  <c r="E34" i="470" s="1"/>
  <c r="E60" i="470" s="1"/>
  <c r="D27" i="470"/>
  <c r="C27" i="470"/>
  <c r="C34" i="470" s="1"/>
  <c r="C60" i="470" s="1"/>
  <c r="C27" i="472"/>
  <c r="T15" i="470"/>
  <c r="S15" i="470"/>
  <c r="R15" i="470"/>
  <c r="Q15" i="470"/>
  <c r="P15" i="470"/>
  <c r="O15" i="470"/>
  <c r="N15" i="470"/>
  <c r="M15" i="470"/>
  <c r="L15" i="470"/>
  <c r="K15" i="470"/>
  <c r="J15" i="470"/>
  <c r="I15" i="470"/>
  <c r="H15" i="470"/>
  <c r="G15" i="470"/>
  <c r="F15" i="470"/>
  <c r="E15" i="470"/>
  <c r="D15" i="470"/>
  <c r="C15" i="470"/>
  <c r="C15" i="472" s="1"/>
  <c r="T14" i="470"/>
  <c r="S14" i="470"/>
  <c r="R14" i="470"/>
  <c r="R14" i="472" s="1"/>
  <c r="Q14" i="470"/>
  <c r="P14" i="470"/>
  <c r="P14" i="472" s="1"/>
  <c r="O14" i="470"/>
  <c r="N14" i="470"/>
  <c r="M14" i="470"/>
  <c r="L14" i="470"/>
  <c r="K14" i="470"/>
  <c r="J14" i="470"/>
  <c r="I14" i="470"/>
  <c r="H14" i="470"/>
  <c r="G14" i="470"/>
  <c r="F14" i="470"/>
  <c r="E14" i="470"/>
  <c r="D14" i="470"/>
  <c r="C14" i="470"/>
  <c r="T13" i="470"/>
  <c r="S13" i="470"/>
  <c r="S13" i="472" s="1"/>
  <c r="R13" i="470"/>
  <c r="Q13" i="470"/>
  <c r="P13" i="470"/>
  <c r="O13" i="470"/>
  <c r="N13" i="470"/>
  <c r="M13" i="470"/>
  <c r="L13" i="470"/>
  <c r="L13" i="472" s="1"/>
  <c r="K13" i="470"/>
  <c r="K13" i="472" s="1"/>
  <c r="J13" i="470"/>
  <c r="I13" i="470"/>
  <c r="H13" i="470"/>
  <c r="G13" i="470"/>
  <c r="F13" i="470"/>
  <c r="E13" i="470"/>
  <c r="E13" i="472" s="1"/>
  <c r="D13" i="470"/>
  <c r="C13" i="470"/>
  <c r="O26" i="467"/>
  <c r="O34" i="467" s="1"/>
  <c r="N26" i="467"/>
  <c r="L26" i="467"/>
  <c r="L34" i="467" s="1"/>
  <c r="K26" i="467"/>
  <c r="K34" i="467" s="1"/>
  <c r="I26" i="467"/>
  <c r="I34" i="467" s="1"/>
  <c r="H26" i="467"/>
  <c r="F26" i="467"/>
  <c r="E26" i="467"/>
  <c r="C26" i="467"/>
  <c r="C34" i="467" s="1"/>
  <c r="B26" i="467"/>
  <c r="B34" i="467" s="1"/>
  <c r="O25" i="467"/>
  <c r="O33" i="467" s="1"/>
  <c r="N25" i="467"/>
  <c r="N33" i="467" s="1"/>
  <c r="L25" i="467"/>
  <c r="L33" i="467" s="1"/>
  <c r="K25" i="467"/>
  <c r="M25" i="467" s="1"/>
  <c r="Y19" i="467" s="1"/>
  <c r="I25" i="467"/>
  <c r="I33" i="467" s="1"/>
  <c r="H25" i="467"/>
  <c r="AF7" i="467" s="1"/>
  <c r="F25" i="467"/>
  <c r="F33" i="467"/>
  <c r="E25" i="467"/>
  <c r="E33" i="467" s="1"/>
  <c r="C25" i="467"/>
  <c r="C33" i="467"/>
  <c r="B25" i="467"/>
  <c r="O24" i="467"/>
  <c r="AH12" i="467"/>
  <c r="L24" i="467"/>
  <c r="L32" i="467" s="1"/>
  <c r="K24" i="467"/>
  <c r="K32" i="467"/>
  <c r="I24" i="467"/>
  <c r="H24" i="467"/>
  <c r="H32" i="467" s="1"/>
  <c r="F24" i="467"/>
  <c r="F32" i="467" s="1"/>
  <c r="E24" i="467"/>
  <c r="E32" i="467" s="1"/>
  <c r="C24" i="467"/>
  <c r="B24" i="467"/>
  <c r="P18" i="467"/>
  <c r="M18" i="467"/>
  <c r="Y14" i="467" s="1"/>
  <c r="J18" i="467"/>
  <c r="G18" i="467"/>
  <c r="D18" i="467"/>
  <c r="P17" i="467"/>
  <c r="Z13" i="467" s="1"/>
  <c r="M17" i="467"/>
  <c r="Y13" i="467" s="1"/>
  <c r="J17" i="467"/>
  <c r="G17" i="467"/>
  <c r="D17" i="467"/>
  <c r="P16" i="467"/>
  <c r="Z12" i="467" s="1"/>
  <c r="M16" i="467"/>
  <c r="Y12" i="467" s="1"/>
  <c r="J16" i="467"/>
  <c r="G16" i="467"/>
  <c r="D16" i="467"/>
  <c r="Z14" i="467"/>
  <c r="AF13" i="467"/>
  <c r="AE13" i="467"/>
  <c r="AD13" i="467"/>
  <c r="AD12" i="467"/>
  <c r="P10" i="467"/>
  <c r="Z8" i="467" s="1"/>
  <c r="M10" i="467"/>
  <c r="Y8" i="467" s="1"/>
  <c r="J10" i="467"/>
  <c r="G10" i="467"/>
  <c r="D10" i="467"/>
  <c r="P9" i="467"/>
  <c r="Z7" i="467" s="1"/>
  <c r="M9" i="467"/>
  <c r="Y7" i="467" s="1"/>
  <c r="J9" i="467"/>
  <c r="G9" i="467"/>
  <c r="D9" i="467"/>
  <c r="P8" i="467"/>
  <c r="Z6" i="467" s="1"/>
  <c r="M8" i="467"/>
  <c r="Y6" i="467" s="1"/>
  <c r="J8" i="467"/>
  <c r="G8" i="467"/>
  <c r="D8" i="467"/>
  <c r="AG6" i="467"/>
  <c r="H23" i="447"/>
  <c r="G23" i="447"/>
  <c r="E23" i="447"/>
  <c r="D23" i="447"/>
  <c r="C23" i="447"/>
  <c r="B23" i="447"/>
  <c r="F22" i="447"/>
  <c r="E22" i="447"/>
  <c r="D22" i="447"/>
  <c r="C22" i="447"/>
  <c r="B22" i="447"/>
  <c r="F21" i="447"/>
  <c r="E21" i="447"/>
  <c r="D21" i="447"/>
  <c r="C21" i="447"/>
  <c r="B21" i="447"/>
  <c r="H16" i="447"/>
  <c r="G16" i="447"/>
  <c r="F16" i="447" s="1"/>
  <c r="F15" i="447"/>
  <c r="F14" i="447"/>
  <c r="H8" i="447"/>
  <c r="G8" i="447"/>
  <c r="H7" i="447"/>
  <c r="G7" i="447"/>
  <c r="B24" i="534"/>
  <c r="B23" i="534"/>
  <c r="B22" i="534"/>
  <c r="B21" i="534"/>
  <c r="B20" i="534"/>
  <c r="B19" i="534"/>
  <c r="C18" i="534"/>
  <c r="P12" i="534"/>
  <c r="X7" i="534"/>
  <c r="AD7" i="467"/>
  <c r="AE12" i="467"/>
  <c r="H44" i="472"/>
  <c r="W8" i="475"/>
  <c r="E78" i="452"/>
  <c r="F37" i="473"/>
  <c r="F63" i="473" s="1"/>
  <c r="K32" i="473"/>
  <c r="E11" i="513"/>
  <c r="AS12" i="424"/>
  <c r="AT12" i="424"/>
  <c r="AO15" i="424"/>
  <c r="AT15" i="424"/>
  <c r="J9" i="422"/>
  <c r="T9" i="422"/>
  <c r="T8" i="422" s="1"/>
  <c r="Y9" i="422"/>
  <c r="W8" i="422" s="1"/>
  <c r="G8" i="295"/>
  <c r="E9" i="295" s="1"/>
  <c r="M8" i="295"/>
  <c r="K9" i="295" s="1"/>
  <c r="P8" i="295"/>
  <c r="S8" i="295"/>
  <c r="Q9" i="295" s="1"/>
  <c r="K7" i="421"/>
  <c r="W7" i="421"/>
  <c r="G18" i="421"/>
  <c r="M18" i="421"/>
  <c r="Y18" i="421"/>
  <c r="AE18" i="421"/>
  <c r="AK18" i="421"/>
  <c r="F19" i="421"/>
  <c r="R19" i="421"/>
  <c r="X19" i="421"/>
  <c r="AD19" i="421"/>
  <c r="AJ19" i="421"/>
  <c r="Y10" i="503"/>
  <c r="N17" i="503"/>
  <c r="S18" i="503"/>
  <c r="Y18" i="503"/>
  <c r="D17" i="486"/>
  <c r="F17" i="486"/>
  <c r="E17" i="486"/>
  <c r="P5" i="287"/>
  <c r="I18" i="428"/>
  <c r="D45" i="522"/>
  <c r="D51" i="522"/>
  <c r="AY80" i="452"/>
  <c r="AS5" i="424"/>
  <c r="AI6" i="421"/>
  <c r="AI10" i="337"/>
  <c r="R8" i="422"/>
  <c r="F9" i="295"/>
  <c r="I7" i="421"/>
  <c r="U7" i="421"/>
  <c r="D19" i="421"/>
  <c r="V19" i="421"/>
  <c r="AB19" i="421"/>
  <c r="AH19" i="421"/>
  <c r="C39" i="432"/>
  <c r="I39" i="432" s="1"/>
  <c r="C41" i="432"/>
  <c r="E64" i="519"/>
  <c r="L22" i="525"/>
  <c r="N31" i="525"/>
  <c r="H58" i="525"/>
  <c r="H10" i="503"/>
  <c r="H18" i="503"/>
  <c r="N8" i="503"/>
  <c r="S10" i="503"/>
  <c r="AB16" i="503"/>
  <c r="K18" i="503"/>
  <c r="N9" i="503"/>
  <c r="N10" i="503"/>
  <c r="M22" i="528"/>
  <c r="L22" i="528"/>
  <c r="P7" i="500"/>
  <c r="H36" i="479"/>
  <c r="L9" i="337"/>
  <c r="L10" i="337" s="1"/>
  <c r="R9" i="337"/>
  <c r="R10" i="337" s="1"/>
  <c r="E7" i="421"/>
  <c r="I13" i="421"/>
  <c r="U13" i="421"/>
  <c r="AA13" i="421"/>
  <c r="AG13" i="421"/>
  <c r="F7" i="447"/>
  <c r="G25" i="467"/>
  <c r="G67" i="470"/>
  <c r="H75" i="452"/>
  <c r="AJ75" i="452"/>
  <c r="AH78" i="452"/>
  <c r="R79" i="452"/>
  <c r="H37" i="473"/>
  <c r="H63" i="473" s="1"/>
  <c r="AF6" i="421"/>
  <c r="F9" i="337"/>
  <c r="F10" i="337" s="1"/>
  <c r="AD9" i="337"/>
  <c r="D8" i="295"/>
  <c r="B9" i="295" s="1"/>
  <c r="N9" i="295"/>
  <c r="C7" i="421"/>
  <c r="O7" i="421"/>
  <c r="Q7" i="421"/>
  <c r="K13" i="421"/>
  <c r="O13" i="421"/>
  <c r="Q13" i="421"/>
  <c r="W13" i="421"/>
  <c r="AC13" i="421"/>
  <c r="AJ13" i="421"/>
  <c r="N7" i="503"/>
  <c r="AE7" i="467"/>
  <c r="AF14" i="467"/>
  <c r="N13" i="472"/>
  <c r="T14" i="472"/>
  <c r="H67" i="470"/>
  <c r="D69" i="470"/>
  <c r="D43" i="478"/>
  <c r="AD10" i="471"/>
  <c r="W10" i="475" s="1"/>
  <c r="W9" i="481"/>
  <c r="I10" i="481"/>
  <c r="AA75" i="452"/>
  <c r="AG76" i="452"/>
  <c r="AX78" i="452"/>
  <c r="G80" i="452"/>
  <c r="W11" i="476"/>
  <c r="G35" i="479"/>
  <c r="K35" i="479" s="1"/>
  <c r="AN12" i="484"/>
  <c r="AN14" i="484"/>
  <c r="F20" i="484"/>
  <c r="K20" i="484"/>
  <c r="O20" i="484"/>
  <c r="AO7" i="424"/>
  <c r="AP10" i="424"/>
  <c r="AP17" i="424"/>
  <c r="AD19" i="424"/>
  <c r="D7" i="421"/>
  <c r="J7" i="421"/>
  <c r="P7" i="421"/>
  <c r="V7" i="421"/>
  <c r="AB7" i="421"/>
  <c r="G12" i="421"/>
  <c r="M12" i="421"/>
  <c r="S12" i="421"/>
  <c r="Y12" i="421"/>
  <c r="AE12" i="421"/>
  <c r="AK12" i="421"/>
  <c r="J13" i="421"/>
  <c r="P13" i="421"/>
  <c r="V13" i="421"/>
  <c r="AB13" i="421"/>
  <c r="AH13" i="421"/>
  <c r="AA18" i="503"/>
  <c r="AB15" i="503"/>
  <c r="F25" i="486"/>
  <c r="C38" i="432"/>
  <c r="I38" i="432" s="1"/>
  <c r="C42" i="432"/>
  <c r="C19" i="421"/>
  <c r="U19" i="421"/>
  <c r="AA19" i="421"/>
  <c r="AG19" i="421"/>
  <c r="H25" i="486"/>
  <c r="W79" i="452"/>
  <c r="I75" i="452"/>
  <c r="U76" i="452"/>
  <c r="AH76" i="452"/>
  <c r="AX76" i="452"/>
  <c r="R77" i="452"/>
  <c r="F78" i="452"/>
  <c r="V78" i="452"/>
  <c r="AI78" i="452"/>
  <c r="AF79" i="452"/>
  <c r="AV79" i="452"/>
  <c r="H80" i="452"/>
  <c r="AA80" i="452"/>
  <c r="AJ80" i="452"/>
  <c r="R75" i="452"/>
  <c r="F76" i="452"/>
  <c r="V76" i="452"/>
  <c r="AY76" i="452"/>
  <c r="AD77" i="452"/>
  <c r="G78" i="452"/>
  <c r="AA78" i="452"/>
  <c r="AJ78" i="452"/>
  <c r="T79" i="452"/>
  <c r="AW79" i="452"/>
  <c r="AU75" i="452"/>
  <c r="AA76" i="452"/>
  <c r="AJ76" i="452"/>
  <c r="T77" i="452"/>
  <c r="AF77" i="452"/>
  <c r="AV77" i="452"/>
  <c r="H78" i="452"/>
  <c r="U79" i="452"/>
  <c r="AH79" i="452"/>
  <c r="AX79" i="452"/>
  <c r="R80" i="452"/>
  <c r="AC80" i="452"/>
  <c r="AF75" i="452"/>
  <c r="AV75" i="452"/>
  <c r="H76" i="452"/>
  <c r="AK76" i="452"/>
  <c r="U77" i="452"/>
  <c r="AW77" i="452"/>
  <c r="F79" i="452"/>
  <c r="V79" i="452"/>
  <c r="AI79" i="452"/>
  <c r="AY79" i="452"/>
  <c r="S80" i="452"/>
  <c r="AD80" i="452"/>
  <c r="AU80" i="452"/>
  <c r="E75" i="452"/>
  <c r="U75" i="452"/>
  <c r="AG75" i="452"/>
  <c r="AW75" i="452"/>
  <c r="I76" i="452"/>
  <c r="AC76" i="452"/>
  <c r="F77" i="452"/>
  <c r="V77" i="452"/>
  <c r="AH77" i="452"/>
  <c r="AX77" i="452"/>
  <c r="R78" i="452"/>
  <c r="AD78" i="452"/>
  <c r="AU78" i="452"/>
  <c r="G79" i="452"/>
  <c r="AA79" i="452"/>
  <c r="AJ79" i="452"/>
  <c r="AF80" i="452"/>
  <c r="AV80" i="452"/>
  <c r="F75" i="452"/>
  <c r="V75" i="452"/>
  <c r="AH75" i="452"/>
  <c r="AX75" i="452"/>
  <c r="G77" i="452"/>
  <c r="W77" i="452"/>
  <c r="AI77" i="452"/>
  <c r="AY77" i="452"/>
  <c r="S78" i="452"/>
  <c r="AF78" i="452"/>
  <c r="AV78" i="452"/>
  <c r="H79" i="452"/>
  <c r="AG80" i="452"/>
  <c r="AW80" i="452"/>
  <c r="W75" i="452"/>
  <c r="AB15" i="484"/>
  <c r="K11" i="482"/>
  <c r="AC15" i="484"/>
  <c r="J11" i="482"/>
  <c r="AI14" i="484"/>
  <c r="K10" i="482"/>
  <c r="M22" i="479"/>
  <c r="Q22" i="479"/>
  <c r="J22" i="479"/>
  <c r="R22" i="479"/>
  <c r="H62" i="479"/>
  <c r="J36" i="479"/>
  <c r="G61" i="479"/>
  <c r="G36" i="479"/>
  <c r="Z9" i="476"/>
  <c r="AA9" i="476" s="1"/>
  <c r="AB9" i="476" s="1"/>
  <c r="AC9" i="476" s="1"/>
  <c r="AL9" i="476"/>
  <c r="AF8" i="476"/>
  <c r="AG8" i="476" s="1"/>
  <c r="AH8" i="476" s="1"/>
  <c r="AI8" i="476" s="1"/>
  <c r="Y10" i="476"/>
  <c r="AL10" i="476"/>
  <c r="AD11" i="476"/>
  <c r="AK9" i="476"/>
  <c r="AK10" i="476"/>
  <c r="Q7" i="481"/>
  <c r="AK8" i="476"/>
  <c r="X8" i="476"/>
  <c r="AL8" i="476" s="1"/>
  <c r="L36" i="473"/>
  <c r="T22" i="473"/>
  <c r="J43" i="473"/>
  <c r="C38" i="473"/>
  <c r="L38" i="473" s="1"/>
  <c r="J32" i="473"/>
  <c r="G70" i="473"/>
  <c r="C61" i="473"/>
  <c r="L30" i="473"/>
  <c r="M30" i="473" s="1"/>
  <c r="J33" i="473"/>
  <c r="G35" i="473"/>
  <c r="J45" i="473"/>
  <c r="O22" i="473"/>
  <c r="O24" i="478" s="1"/>
  <c r="K33" i="473"/>
  <c r="K41" i="473"/>
  <c r="K45" i="473"/>
  <c r="D47" i="478"/>
  <c r="L33" i="473"/>
  <c r="S22" i="473"/>
  <c r="S24" i="478"/>
  <c r="D15" i="472"/>
  <c r="E37" i="469"/>
  <c r="E63" i="469" s="1"/>
  <c r="H15" i="472"/>
  <c r="G30" i="478"/>
  <c r="C35" i="478"/>
  <c r="D69" i="469"/>
  <c r="H47" i="478"/>
  <c r="G68" i="469"/>
  <c r="E36" i="470"/>
  <c r="E62" i="470" s="1"/>
  <c r="G36" i="470"/>
  <c r="C32" i="467"/>
  <c r="M24" i="467"/>
  <c r="Y18" i="467"/>
  <c r="H33" i="467"/>
  <c r="AD6" i="467"/>
  <c r="B32" i="467"/>
  <c r="AD8" i="467"/>
  <c r="G24" i="467"/>
  <c r="AG12" i="467"/>
  <c r="O12" i="359"/>
  <c r="U10" i="359"/>
  <c r="U8" i="359"/>
  <c r="M12" i="507"/>
  <c r="N12" i="507"/>
  <c r="T12" i="359" s="1"/>
  <c r="P6" i="507"/>
  <c r="R6" i="507" s="1"/>
  <c r="U17" i="484"/>
  <c r="AZ17" i="484"/>
  <c r="Q17" i="484"/>
  <c r="C20" i="484"/>
  <c r="C26" i="484" s="1"/>
  <c r="F26" i="484"/>
  <c r="O26" i="484"/>
  <c r="BH10" i="484"/>
  <c r="BI10" i="484" s="1"/>
  <c r="K26" i="484"/>
  <c r="BA18" i="484"/>
  <c r="BB18" i="484" s="1"/>
  <c r="BG14" i="484"/>
  <c r="BH14" i="484" s="1"/>
  <c r="BI14" i="484" s="1"/>
  <c r="D20" i="484"/>
  <c r="D26" i="484" s="1"/>
  <c r="M20" i="484"/>
  <c r="M26" i="484" s="1"/>
  <c r="AU12" i="484"/>
  <c r="AV12" i="484" s="1"/>
  <c r="AW12" i="484" s="1"/>
  <c r="AX12" i="484" s="1"/>
  <c r="AY12" i="484" s="1"/>
  <c r="AS18" i="484"/>
  <c r="BN18" i="484"/>
  <c r="AS17" i="484"/>
  <c r="BN17" i="484"/>
  <c r="AT18" i="484"/>
  <c r="AU18" i="484" s="1"/>
  <c r="AV18" i="484" s="1"/>
  <c r="AW18" i="484" s="1"/>
  <c r="AX18" i="484" s="1"/>
  <c r="AY18" i="484" s="1"/>
  <c r="AM10" i="484"/>
  <c r="X12" i="484"/>
  <c r="F14" i="482"/>
  <c r="AN10" i="484"/>
  <c r="AA12" i="484"/>
  <c r="AQ15" i="484"/>
  <c r="D15" i="482"/>
  <c r="D41" i="482" s="1"/>
  <c r="AP10" i="484"/>
  <c r="AG12" i="484"/>
  <c r="AB14" i="484"/>
  <c r="AG14" i="484"/>
  <c r="D13" i="482"/>
  <c r="AP14" i="484"/>
  <c r="X15" i="484"/>
  <c r="X10" i="484"/>
  <c r="AE15" i="484"/>
  <c r="D14" i="482"/>
  <c r="Y18" i="484" s="1"/>
  <c r="AE10" i="484"/>
  <c r="X18" i="484"/>
  <c r="C5" i="537"/>
  <c r="X17" i="484"/>
  <c r="C39" i="482"/>
  <c r="E13" i="482"/>
  <c r="E14" i="482"/>
  <c r="AN18" i="484" s="1"/>
  <c r="AF10" i="484"/>
  <c r="Y12" i="484"/>
  <c r="AH12" i="484"/>
  <c r="AC14" i="484"/>
  <c r="AQ14" i="484"/>
  <c r="AF15" i="484"/>
  <c r="F15" i="482"/>
  <c r="AG10" i="484"/>
  <c r="Z12" i="484"/>
  <c r="Y10" i="484"/>
  <c r="AH14" i="484"/>
  <c r="Y15" i="484"/>
  <c r="AH15" i="484"/>
  <c r="H13" i="482"/>
  <c r="J13" i="482" s="1"/>
  <c r="H4" i="537"/>
  <c r="H15" i="482"/>
  <c r="H6" i="537" s="1"/>
  <c r="AI15" i="484"/>
  <c r="G15" i="482"/>
  <c r="AJ10" i="484"/>
  <c r="AM12" i="484"/>
  <c r="AJ14" i="484"/>
  <c r="AJ15" i="484"/>
  <c r="AL10" i="484"/>
  <c r="AE12" i="484"/>
  <c r="Z14" i="484"/>
  <c r="AL15" i="484"/>
  <c r="AA14" i="484"/>
  <c r="F67" i="479"/>
  <c r="AM9" i="476"/>
  <c r="S8" i="481"/>
  <c r="L43" i="473"/>
  <c r="M43" i="473" s="1"/>
  <c r="N43" i="473"/>
  <c r="L45" i="473"/>
  <c r="M45" i="473" s="1"/>
  <c r="J46" i="473"/>
  <c r="C66" i="473"/>
  <c r="K40" i="473"/>
  <c r="K46" i="473"/>
  <c r="L40" i="473"/>
  <c r="J41" i="473"/>
  <c r="L46" i="473"/>
  <c r="M46" i="473" s="1"/>
  <c r="N46" i="473" s="1"/>
  <c r="O46" i="473" s="1"/>
  <c r="P46" i="473" s="1"/>
  <c r="Q46" i="473" s="1"/>
  <c r="H67" i="473"/>
  <c r="J42" i="473"/>
  <c r="C68" i="473"/>
  <c r="K42" i="473"/>
  <c r="H69" i="473"/>
  <c r="F43" i="478"/>
  <c r="O17" i="478"/>
  <c r="Q22" i="473"/>
  <c r="G44" i="473" s="1"/>
  <c r="D62" i="473"/>
  <c r="BP14" i="484"/>
  <c r="O32" i="473"/>
  <c r="J9" i="499"/>
  <c r="J10" i="481"/>
  <c r="X7" i="471"/>
  <c r="W10" i="471"/>
  <c r="X9" i="471"/>
  <c r="X9" i="481" s="1"/>
  <c r="P7" i="475"/>
  <c r="M10" i="475"/>
  <c r="AF7" i="471"/>
  <c r="W7" i="475"/>
  <c r="N10" i="475"/>
  <c r="B10" i="481"/>
  <c r="K10" i="481"/>
  <c r="X8" i="471"/>
  <c r="P10" i="471"/>
  <c r="C10" i="481"/>
  <c r="L10" i="481"/>
  <c r="AE9" i="471"/>
  <c r="AF9" i="471" s="1"/>
  <c r="AG9" i="471" s="1"/>
  <c r="Q10" i="471"/>
  <c r="G10" i="475"/>
  <c r="R10" i="471"/>
  <c r="P9" i="475"/>
  <c r="I10" i="475"/>
  <c r="AE8" i="471"/>
  <c r="AF8" i="471" s="1"/>
  <c r="AG8" i="471" s="1"/>
  <c r="AH8" i="471" s="1"/>
  <c r="P8" i="475"/>
  <c r="G10" i="481"/>
  <c r="E69" i="469"/>
  <c r="C64" i="469"/>
  <c r="F70" i="469"/>
  <c r="D44" i="472"/>
  <c r="F45" i="472"/>
  <c r="D65" i="469"/>
  <c r="G70" i="469"/>
  <c r="E44" i="472"/>
  <c r="G45" i="472"/>
  <c r="E65" i="469"/>
  <c r="E42" i="478"/>
  <c r="F66" i="469"/>
  <c r="E39" i="472"/>
  <c r="G66" i="469"/>
  <c r="F39" i="472"/>
  <c r="C68" i="469"/>
  <c r="G47" i="478"/>
  <c r="H40" i="472"/>
  <c r="H67" i="469"/>
  <c r="F62" i="469"/>
  <c r="C63" i="469"/>
  <c r="L37" i="469"/>
  <c r="G29" i="472"/>
  <c r="L33" i="469"/>
  <c r="M33" i="469" s="1"/>
  <c r="N33" i="469" s="1"/>
  <c r="G36" i="469"/>
  <c r="M13" i="472"/>
  <c r="C14" i="472"/>
  <c r="K14" i="472"/>
  <c r="S14" i="472"/>
  <c r="I15" i="472"/>
  <c r="Q15" i="472"/>
  <c r="G27" i="472"/>
  <c r="H29" i="472"/>
  <c r="E32" i="472"/>
  <c r="H36" i="469"/>
  <c r="D37" i="469"/>
  <c r="M37" i="469" s="1"/>
  <c r="L42" i="469"/>
  <c r="M42" i="469" s="1"/>
  <c r="N42" i="469"/>
  <c r="O42" i="469" s="1"/>
  <c r="P42" i="469" s="1"/>
  <c r="Q42" i="469" s="1"/>
  <c r="R42" i="469" s="1"/>
  <c r="L46" i="469"/>
  <c r="E66" i="469"/>
  <c r="G67" i="469"/>
  <c r="C69" i="469"/>
  <c r="E70" i="469"/>
  <c r="C32" i="478"/>
  <c r="G34" i="478"/>
  <c r="C42" i="478"/>
  <c r="C46" i="478"/>
  <c r="H48" i="478"/>
  <c r="E35" i="469"/>
  <c r="E34" i="472" s="1"/>
  <c r="C36" i="469"/>
  <c r="C62" i="469" s="1"/>
  <c r="F65" i="469"/>
  <c r="H70" i="469"/>
  <c r="F32" i="478"/>
  <c r="F42" i="478"/>
  <c r="H43" i="478"/>
  <c r="D45" i="478"/>
  <c r="F46" i="478"/>
  <c r="C48" i="478"/>
  <c r="G43" i="478"/>
  <c r="F35" i="469"/>
  <c r="E35" i="478"/>
  <c r="G42" i="478"/>
  <c r="E45" i="478"/>
  <c r="F40" i="472"/>
  <c r="G35" i="469"/>
  <c r="G37" i="478" s="1"/>
  <c r="H42" i="478"/>
  <c r="C47" i="478"/>
  <c r="C13" i="472"/>
  <c r="I14" i="472"/>
  <c r="Q14" i="472"/>
  <c r="G15" i="472"/>
  <c r="H35" i="469"/>
  <c r="H61" i="469" s="1"/>
  <c r="L41" i="469"/>
  <c r="M41" i="469" s="1"/>
  <c r="N41" i="469" s="1"/>
  <c r="O41" i="469" s="1"/>
  <c r="P41" i="469" s="1"/>
  <c r="Q41" i="469" s="1"/>
  <c r="R41" i="469" s="1"/>
  <c r="AG8" i="296"/>
  <c r="J45" i="470"/>
  <c r="J41" i="470"/>
  <c r="E64" i="470"/>
  <c r="G65" i="470"/>
  <c r="H39" i="472"/>
  <c r="G34" i="470"/>
  <c r="E68" i="470"/>
  <c r="D41" i="472"/>
  <c r="H34" i="470"/>
  <c r="H60" i="470" s="1"/>
  <c r="G69" i="470"/>
  <c r="F42" i="472"/>
  <c r="C35" i="470"/>
  <c r="C61" i="470" s="1"/>
  <c r="H43" i="472"/>
  <c r="G35" i="470"/>
  <c r="F27" i="472"/>
  <c r="H35" i="470"/>
  <c r="F34" i="472"/>
  <c r="K31" i="470"/>
  <c r="K32" i="470"/>
  <c r="K39" i="470"/>
  <c r="K42" i="470"/>
  <c r="K45" i="470"/>
  <c r="D64" i="470"/>
  <c r="F65" i="470"/>
  <c r="H66" i="470"/>
  <c r="D68" i="470"/>
  <c r="F69" i="470"/>
  <c r="E27" i="472"/>
  <c r="G39" i="472"/>
  <c r="G43" i="472"/>
  <c r="C45" i="472"/>
  <c r="D34" i="470"/>
  <c r="D36" i="470"/>
  <c r="F64" i="470"/>
  <c r="D67" i="470"/>
  <c r="F68" i="470"/>
  <c r="E31" i="472"/>
  <c r="E41" i="472"/>
  <c r="G42" i="472"/>
  <c r="C44" i="472"/>
  <c r="E45" i="472"/>
  <c r="E35" i="470"/>
  <c r="E61" i="470" s="1"/>
  <c r="E63" i="470"/>
  <c r="G64" i="470"/>
  <c r="C66" i="470"/>
  <c r="E67" i="470"/>
  <c r="G68" i="470"/>
  <c r="F31" i="472"/>
  <c r="H32" i="472"/>
  <c r="H42" i="472"/>
  <c r="F35" i="470"/>
  <c r="F61" i="470" s="1"/>
  <c r="F63" i="470"/>
  <c r="D66" i="470"/>
  <c r="F67" i="470"/>
  <c r="H68" i="470"/>
  <c r="G31" i="472"/>
  <c r="C39" i="472"/>
  <c r="C43" i="472"/>
  <c r="C36" i="470"/>
  <c r="C62" i="470" s="1"/>
  <c r="H45" i="472"/>
  <c r="J44" i="470"/>
  <c r="P26" i="467"/>
  <c r="Z20" i="467" s="1"/>
  <c r="AH14" i="467"/>
  <c r="P25" i="467"/>
  <c r="Z19" i="467" s="1"/>
  <c r="O32" i="467"/>
  <c r="P24" i="467"/>
  <c r="Z18" i="467"/>
  <c r="H9" i="447"/>
  <c r="AQ8" i="424"/>
  <c r="AS17" i="424"/>
  <c r="AP11" i="424"/>
  <c r="AR12" i="424"/>
  <c r="AP5" i="424"/>
  <c r="AR6" i="424"/>
  <c r="AP7" i="424"/>
  <c r="AS10" i="424"/>
  <c r="AP8" i="424"/>
  <c r="AR10" i="424"/>
  <c r="AO11" i="424"/>
  <c r="AS11" i="424"/>
  <c r="AO13" i="424"/>
  <c r="AQ15" i="424"/>
  <c r="AO16" i="424"/>
  <c r="AS16" i="424"/>
  <c r="AQ17" i="424"/>
  <c r="AO18" i="424"/>
  <c r="U19" i="424"/>
  <c r="W20" i="424"/>
  <c r="AP13" i="424"/>
  <c r="S20" i="424"/>
  <c r="Y20" i="424"/>
  <c r="AQ5" i="424"/>
  <c r="AO6" i="424"/>
  <c r="AQ7" i="424"/>
  <c r="T20" i="424"/>
  <c r="AR11" i="424"/>
  <c r="AP12" i="424"/>
  <c r="AD14" i="424"/>
  <c r="AP16" i="424"/>
  <c r="AP6" i="424"/>
  <c r="AO10" i="424"/>
  <c r="X19" i="424"/>
  <c r="AO12" i="424"/>
  <c r="AP15" i="424"/>
  <c r="AA19" i="424"/>
  <c r="AR7" i="424"/>
  <c r="AR8" i="424"/>
  <c r="AF20" i="424"/>
  <c r="AQ10" i="424"/>
  <c r="AQ12" i="424"/>
  <c r="AR15" i="424"/>
  <c r="AR16" i="424"/>
  <c r="AR17" i="424"/>
  <c r="V20" i="424"/>
  <c r="C4" i="425"/>
  <c r="AO8" i="424"/>
  <c r="Q20" i="424"/>
  <c r="AB20" i="424"/>
  <c r="AS6" i="424"/>
  <c r="S8" i="532"/>
  <c r="AR5" i="424"/>
  <c r="AQ6" i="424"/>
  <c r="AQ11" i="424"/>
  <c r="AQ13" i="424"/>
  <c r="Z20" i="424"/>
  <c r="AG14" i="424"/>
  <c r="AF7" i="337" s="1"/>
  <c r="AK7" i="337"/>
  <c r="R19" i="424"/>
  <c r="AG19" i="424"/>
  <c r="AF8" i="337" s="1"/>
  <c r="AK8" i="337" s="1"/>
  <c r="O8" i="532"/>
  <c r="U9" i="424"/>
  <c r="U20" i="424" s="1"/>
  <c r="AG9" i="424"/>
  <c r="AF6" i="337" s="1"/>
  <c r="AA14" i="424"/>
  <c r="AE20" i="424"/>
  <c r="P8" i="532"/>
  <c r="D4" i="425"/>
  <c r="R9" i="424"/>
  <c r="AD9" i="424"/>
  <c r="AD20" i="424" s="1"/>
  <c r="Q8" i="532"/>
  <c r="AA9" i="424"/>
  <c r="J25" i="467"/>
  <c r="D14" i="534"/>
  <c r="D21" i="534" s="1"/>
  <c r="G5" i="534"/>
  <c r="G11" i="534"/>
  <c r="R13" i="534"/>
  <c r="X14" i="534"/>
  <c r="G16" i="534"/>
  <c r="D10" i="534"/>
  <c r="D23" i="534" s="1"/>
  <c r="N13" i="534"/>
  <c r="Y22" i="534" s="1"/>
  <c r="X13" i="534"/>
  <c r="G14" i="534"/>
  <c r="P14" i="534"/>
  <c r="G7" i="534"/>
  <c r="G12" i="534"/>
  <c r="G15" i="534"/>
  <c r="R6" i="534"/>
  <c r="G9" i="534"/>
  <c r="D11" i="534"/>
  <c r="X16" i="534"/>
  <c r="R8" i="534"/>
  <c r="X12" i="534"/>
  <c r="X15" i="534"/>
  <c r="R16" i="534"/>
  <c r="X6" i="534"/>
  <c r="M8" i="534"/>
  <c r="P10" i="534"/>
  <c r="X10" i="534"/>
  <c r="D12" i="534"/>
  <c r="D22" i="534"/>
  <c r="P13" i="534"/>
  <c r="M16" i="534"/>
  <c r="P9" i="534"/>
  <c r="M38" i="534"/>
  <c r="N9" i="534"/>
  <c r="Y21" i="534" s="1"/>
  <c r="X9" i="534"/>
  <c r="G10" i="534"/>
  <c r="P11" i="534"/>
  <c r="X11" i="534"/>
  <c r="G13" i="534"/>
  <c r="D15" i="534"/>
  <c r="D24" i="534" s="1"/>
  <c r="M6" i="534"/>
  <c r="R12" i="534"/>
  <c r="R5" i="534"/>
  <c r="D9" i="534"/>
  <c r="D25" i="534" s="1"/>
  <c r="R10" i="534"/>
  <c r="M12" i="534"/>
  <c r="H12" i="534" s="1"/>
  <c r="N22" i="534" s="1"/>
  <c r="N12" i="534"/>
  <c r="Y24" i="534" s="1"/>
  <c r="D13" i="534"/>
  <c r="D20" i="534" s="1"/>
  <c r="R14" i="534"/>
  <c r="P15" i="534"/>
  <c r="R15" i="534"/>
  <c r="P5" i="534"/>
  <c r="M5" i="534"/>
  <c r="H5" i="534" s="1"/>
  <c r="N5" i="534"/>
  <c r="M7" i="534"/>
  <c r="X8" i="534"/>
  <c r="M9" i="534"/>
  <c r="H9" i="534" s="1"/>
  <c r="N24" i="534" s="1"/>
  <c r="M10" i="534"/>
  <c r="H10" i="534" s="1"/>
  <c r="N23" i="534" s="1"/>
  <c r="N10" i="534"/>
  <c r="Y23" i="534" s="1"/>
  <c r="M11" i="534"/>
  <c r="H11" i="534"/>
  <c r="N11" i="534"/>
  <c r="R11" i="534"/>
  <c r="M13" i="534"/>
  <c r="H13" i="534"/>
  <c r="N21" i="534" s="1"/>
  <c r="M14" i="534"/>
  <c r="H14" i="534" s="1"/>
  <c r="N20" i="534" s="1"/>
  <c r="N14" i="534"/>
  <c r="Y19" i="534" s="1"/>
  <c r="M15" i="534"/>
  <c r="H15" i="534" s="1"/>
  <c r="N15" i="534"/>
  <c r="G8" i="534"/>
  <c r="D5" i="534"/>
  <c r="G6" i="534"/>
  <c r="Y5" i="422"/>
  <c r="Y6" i="422"/>
  <c r="W5" i="422"/>
  <c r="Y7" i="422"/>
  <c r="W7" i="422"/>
  <c r="T6" i="422"/>
  <c r="T5" i="422"/>
  <c r="R7" i="422"/>
  <c r="T7" i="422"/>
  <c r="R5" i="422"/>
  <c r="AF18" i="484"/>
  <c r="AA18" i="484"/>
  <c r="R15" i="486"/>
  <c r="G9" i="337"/>
  <c r="C10" i="337"/>
  <c r="Y9" i="337"/>
  <c r="U10" i="337"/>
  <c r="M9" i="337"/>
  <c r="O9" i="295"/>
  <c r="C9" i="295"/>
  <c r="V10" i="337"/>
  <c r="AD10" i="337"/>
  <c r="AE9" i="337"/>
  <c r="AC10" i="337"/>
  <c r="AA10" i="337"/>
  <c r="AB10" i="337"/>
  <c r="D10" i="337"/>
  <c r="F40" i="482"/>
  <c r="H39" i="482"/>
  <c r="G62" i="479"/>
  <c r="X11" i="476"/>
  <c r="AL11" i="476" s="1"/>
  <c r="Y8" i="476"/>
  <c r="Y11" i="476" s="1"/>
  <c r="AP9" i="476"/>
  <c r="AM10" i="476"/>
  <c r="Z10" i="476"/>
  <c r="AA10" i="476" s="1"/>
  <c r="BU15" i="484"/>
  <c r="G61" i="473"/>
  <c r="BU12" i="484"/>
  <c r="H35" i="472"/>
  <c r="H61" i="470"/>
  <c r="S12" i="359"/>
  <c r="AT17" i="484"/>
  <c r="AU17" i="484"/>
  <c r="AV17" i="484" s="1"/>
  <c r="AW17" i="484" s="1"/>
  <c r="D40" i="482"/>
  <c r="F5" i="537"/>
  <c r="D5" i="537"/>
  <c r="AC19" i="484"/>
  <c r="AP19" i="484"/>
  <c r="G6" i="537"/>
  <c r="AB19" i="484"/>
  <c r="G41" i="482"/>
  <c r="AI19" i="484"/>
  <c r="AJ17" i="484"/>
  <c r="AC17" i="484"/>
  <c r="E4" i="537"/>
  <c r="Z17" i="484"/>
  <c r="AG17" i="484"/>
  <c r="E39" i="482"/>
  <c r="AH19" i="484"/>
  <c r="AO19" i="484"/>
  <c r="F6" i="537"/>
  <c r="AA19" i="484"/>
  <c r="F41" i="482"/>
  <c r="AH11" i="476"/>
  <c r="Q24" i="478"/>
  <c r="BQ14" i="484"/>
  <c r="P32" i="473"/>
  <c r="AK7" i="471"/>
  <c r="X9" i="475"/>
  <c r="X7" i="481"/>
  <c r="AG7" i="471"/>
  <c r="Y8" i="471"/>
  <c r="Z8" i="471" s="1"/>
  <c r="Y9" i="475"/>
  <c r="X10" i="471"/>
  <c r="G34" i="472"/>
  <c r="F39" i="478"/>
  <c r="F63" i="469"/>
  <c r="F38" i="469"/>
  <c r="F37" i="478"/>
  <c r="F61" i="469"/>
  <c r="E61" i="469"/>
  <c r="C38" i="478"/>
  <c r="H62" i="469"/>
  <c r="AH9" i="296"/>
  <c r="AI9" i="296" s="1"/>
  <c r="AJ9" i="296" s="1"/>
  <c r="AH8" i="296"/>
  <c r="AI8" i="296" s="1"/>
  <c r="AJ8" i="296" s="1"/>
  <c r="G60" i="470"/>
  <c r="H34" i="472"/>
  <c r="G61" i="470"/>
  <c r="D60" i="470"/>
  <c r="C37" i="470"/>
  <c r="D62" i="470"/>
  <c r="R20" i="424"/>
  <c r="AQ9" i="476"/>
  <c r="AN10" i="476"/>
  <c r="AI11" i="476"/>
  <c r="AJ8" i="476"/>
  <c r="BO17" i="484"/>
  <c r="Q32" i="473"/>
  <c r="BS14" i="484" s="1"/>
  <c r="BR14" i="484"/>
  <c r="X10" i="481"/>
  <c r="AH7" i="471"/>
  <c r="AI7" i="471" s="1"/>
  <c r="AJ11" i="476"/>
  <c r="O5" i="422"/>
  <c r="O6" i="422"/>
  <c r="O7" i="422"/>
  <c r="M7" i="422"/>
  <c r="O8" i="422"/>
  <c r="Q12" i="359"/>
  <c r="D35" i="472" l="1"/>
  <c r="D61" i="470"/>
  <c r="P10" i="337"/>
  <c r="J8" i="482"/>
  <c r="H14" i="482"/>
  <c r="AQ12" i="484"/>
  <c r="E42" i="472"/>
  <c r="D62" i="469"/>
  <c r="D38" i="478"/>
  <c r="C43" i="478"/>
  <c r="C65" i="469"/>
  <c r="G36" i="473"/>
  <c r="G62" i="473" s="1"/>
  <c r="G32" i="478"/>
  <c r="D63" i="473"/>
  <c r="D38" i="473"/>
  <c r="K31" i="525"/>
  <c r="H66" i="469"/>
  <c r="H44" i="478"/>
  <c r="I61" i="470"/>
  <c r="K35" i="470"/>
  <c r="J35" i="470"/>
  <c r="AI20" i="424"/>
  <c r="AJ9" i="424"/>
  <c r="AJ20" i="424" s="1"/>
  <c r="J26" i="484"/>
  <c r="AZ20" i="484"/>
  <c r="BA20" i="484" s="1"/>
  <c r="BB20" i="484" s="1"/>
  <c r="BC20" i="484" s="1"/>
  <c r="D46" i="478"/>
  <c r="Q10" i="337"/>
  <c r="J10" i="337"/>
  <c r="J40" i="470"/>
  <c r="C41" i="472"/>
  <c r="E15" i="472"/>
  <c r="L28" i="469"/>
  <c r="C35" i="469"/>
  <c r="C34" i="472" s="1"/>
  <c r="E36" i="469"/>
  <c r="E29" i="472"/>
  <c r="G37" i="469"/>
  <c r="G38" i="469" s="1"/>
  <c r="G35" i="478"/>
  <c r="K33" i="469"/>
  <c r="H36" i="473"/>
  <c r="H38" i="478" s="1"/>
  <c r="J30" i="473"/>
  <c r="K38" i="479"/>
  <c r="G44" i="479"/>
  <c r="G68" i="479" s="1"/>
  <c r="L26" i="484"/>
  <c r="S20" i="484"/>
  <c r="S26" i="484" s="1"/>
  <c r="AH18" i="484"/>
  <c r="T18" i="484"/>
  <c r="AO18" i="484" s="1"/>
  <c r="I20" i="432"/>
  <c r="I34" i="432"/>
  <c r="C40" i="432"/>
  <c r="I40" i="432" s="1"/>
  <c r="W10" i="472"/>
  <c r="I32" i="469"/>
  <c r="V13" i="483"/>
  <c r="AZ30" i="452"/>
  <c r="AL6" i="421"/>
  <c r="AQ6" i="421" s="1"/>
  <c r="I22" i="486"/>
  <c r="S12" i="486" s="1"/>
  <c r="U8" i="486" s="1"/>
  <c r="D12" i="508"/>
  <c r="F8" i="508"/>
  <c r="K45" i="469"/>
  <c r="F69" i="469"/>
  <c r="F47" i="478"/>
  <c r="F44" i="472"/>
  <c r="AA10" i="484"/>
  <c r="F13" i="482"/>
  <c r="AO10" i="484"/>
  <c r="BG19" i="484"/>
  <c r="BH19" i="484" s="1"/>
  <c r="BI19" i="484" s="1"/>
  <c r="BJ19" i="484" s="1"/>
  <c r="BK19" i="484" s="1"/>
  <c r="AL19" i="484"/>
  <c r="J65" i="452"/>
  <c r="J62" i="452"/>
  <c r="J63" i="452"/>
  <c r="J67" i="452"/>
  <c r="AJ12" i="484"/>
  <c r="AC12" i="484"/>
  <c r="F34" i="467"/>
  <c r="AE14" i="467"/>
  <c r="S10" i="471"/>
  <c r="E10" i="475"/>
  <c r="S75" i="452"/>
  <c r="S79" i="452"/>
  <c r="AB80" i="452"/>
  <c r="AB77" i="452"/>
  <c r="AK78" i="452"/>
  <c r="AK75" i="452"/>
  <c r="R17" i="478"/>
  <c r="R22" i="473"/>
  <c r="R24" i="478" s="1"/>
  <c r="E70" i="473"/>
  <c r="E48" i="478"/>
  <c r="S9" i="481"/>
  <c r="R11" i="476"/>
  <c r="D10" i="481"/>
  <c r="AZ19" i="484"/>
  <c r="BA19" i="484" s="1"/>
  <c r="BB19" i="484" s="1"/>
  <c r="BC19" i="484" s="1"/>
  <c r="BD19" i="484" s="1"/>
  <c r="BE19" i="484" s="1"/>
  <c r="BF19" i="484" s="1"/>
  <c r="AE19" i="484"/>
  <c r="S6" i="359"/>
  <c r="O6" i="507"/>
  <c r="Q6" i="507" s="1"/>
  <c r="C6" i="508" s="1"/>
  <c r="L6" i="508" s="1"/>
  <c r="M18" i="503"/>
  <c r="N15" i="503"/>
  <c r="W9" i="472"/>
  <c r="I31" i="469"/>
  <c r="I27" i="470"/>
  <c r="W6" i="472"/>
  <c r="J11" i="452"/>
  <c r="AZ13" i="452"/>
  <c r="AZ19" i="452" s="1"/>
  <c r="AS53" i="452"/>
  <c r="AS49" i="452"/>
  <c r="AS52" i="452"/>
  <c r="H20" i="484"/>
  <c r="V17" i="484"/>
  <c r="AQ17" i="484" s="1"/>
  <c r="CB12" i="484"/>
  <c r="BH12" i="484"/>
  <c r="C42" i="472"/>
  <c r="L43" i="469"/>
  <c r="M43" i="469" s="1"/>
  <c r="N43" i="469" s="1"/>
  <c r="O43" i="469" s="1"/>
  <c r="P43" i="469" s="1"/>
  <c r="Q43" i="469" s="1"/>
  <c r="R43" i="469" s="1"/>
  <c r="C67" i="469"/>
  <c r="O10" i="337"/>
  <c r="Z8" i="476"/>
  <c r="B33" i="467"/>
  <c r="D25" i="467"/>
  <c r="D70" i="469"/>
  <c r="M46" i="469"/>
  <c r="N46" i="469" s="1"/>
  <c r="O46" i="469" s="1"/>
  <c r="P46" i="469" s="1"/>
  <c r="Q46" i="469" s="1"/>
  <c r="D48" i="478"/>
  <c r="T10" i="471"/>
  <c r="F10" i="475"/>
  <c r="F10" i="481"/>
  <c r="D78" i="452"/>
  <c r="D75" i="452"/>
  <c r="D80" i="452"/>
  <c r="D76" i="452"/>
  <c r="D79" i="452"/>
  <c r="D77" i="452"/>
  <c r="T78" i="452"/>
  <c r="T75" i="452"/>
  <c r="T76" i="452"/>
  <c r="T80" i="452"/>
  <c r="AC79" i="452"/>
  <c r="AC77" i="452"/>
  <c r="AC78" i="452"/>
  <c r="AC75" i="452"/>
  <c r="AT79" i="452"/>
  <c r="AT80" i="452"/>
  <c r="AT76" i="452"/>
  <c r="AT77" i="452"/>
  <c r="AT78" i="452"/>
  <c r="AT75" i="452"/>
  <c r="E68" i="473"/>
  <c r="E46" i="478"/>
  <c r="S11" i="476"/>
  <c r="E10" i="481"/>
  <c r="AT16" i="424"/>
  <c r="AJ10" i="337"/>
  <c r="AH10" i="337"/>
  <c r="AG10" i="337"/>
  <c r="AD7" i="421"/>
  <c r="AA7" i="421"/>
  <c r="AC7" i="421"/>
  <c r="K19" i="421"/>
  <c r="I19" i="421"/>
  <c r="J19" i="421"/>
  <c r="L19" i="421"/>
  <c r="N16" i="503"/>
  <c r="E18" i="503"/>
  <c r="AI14" i="467"/>
  <c r="S26" i="467"/>
  <c r="AA20" i="467" s="1"/>
  <c r="I28" i="470"/>
  <c r="W7" i="472"/>
  <c r="Q66" i="452"/>
  <c r="Q64" i="452"/>
  <c r="AE79" i="452"/>
  <c r="AE76" i="452"/>
  <c r="AE77" i="452"/>
  <c r="AE80" i="452"/>
  <c r="AL33" i="452"/>
  <c r="AL37" i="452"/>
  <c r="AL35" i="452"/>
  <c r="Z15" i="484"/>
  <c r="AN15" i="484"/>
  <c r="AG15" i="484"/>
  <c r="E37" i="470"/>
  <c r="AG18" i="484"/>
  <c r="S9" i="337"/>
  <c r="AK8" i="471"/>
  <c r="T20" i="484"/>
  <c r="H41" i="472"/>
  <c r="O33" i="469"/>
  <c r="P33" i="469" s="1"/>
  <c r="Q33" i="469" s="1"/>
  <c r="R33" i="469" s="1"/>
  <c r="I13" i="472"/>
  <c r="I16" i="478"/>
  <c r="G14" i="472"/>
  <c r="G17" i="478"/>
  <c r="D66" i="473"/>
  <c r="D44" i="478"/>
  <c r="F67" i="473"/>
  <c r="F45" i="478"/>
  <c r="C6" i="537"/>
  <c r="X19" i="484"/>
  <c r="C41" i="482"/>
  <c r="C16" i="482"/>
  <c r="E20" i="484"/>
  <c r="E26" i="484" s="1"/>
  <c r="S17" i="484"/>
  <c r="AN17" i="484" s="1"/>
  <c r="G4" i="425"/>
  <c r="R8" i="532"/>
  <c r="F13" i="421"/>
  <c r="C13" i="421"/>
  <c r="E13" i="421"/>
  <c r="D13" i="421"/>
  <c r="Q19" i="421"/>
  <c r="S18" i="421"/>
  <c r="O19" i="421"/>
  <c r="P19" i="421"/>
  <c r="Z10" i="503"/>
  <c r="AB7" i="503"/>
  <c r="J10" i="452"/>
  <c r="J16" i="452" s="1"/>
  <c r="AZ74" i="452"/>
  <c r="AZ80" i="452" s="1"/>
  <c r="E8" i="548"/>
  <c r="H9" i="548"/>
  <c r="G9" i="548" s="1"/>
  <c r="C8" i="548"/>
  <c r="K8" i="482"/>
  <c r="G14" i="482"/>
  <c r="AP18" i="484" s="1"/>
  <c r="AI12" i="484"/>
  <c r="K6" i="482"/>
  <c r="G13" i="482"/>
  <c r="AI10" i="484"/>
  <c r="H36" i="470"/>
  <c r="AL12" i="484"/>
  <c r="AP12" i="484"/>
  <c r="C36" i="472"/>
  <c r="F35" i="472"/>
  <c r="G61" i="469"/>
  <c r="L36" i="469"/>
  <c r="M36" i="469" s="1"/>
  <c r="N36" i="469" s="1"/>
  <c r="O36" i="469" s="1"/>
  <c r="P36" i="469" s="1"/>
  <c r="Q36" i="469" s="1"/>
  <c r="I10" i="337"/>
  <c r="H64" i="470"/>
  <c r="C40" i="472"/>
  <c r="D37" i="470"/>
  <c r="E15" i="482"/>
  <c r="AH10" i="484"/>
  <c r="M30" i="469"/>
  <c r="N30" i="469" s="1"/>
  <c r="O30" i="469" s="1"/>
  <c r="P30" i="469" s="1"/>
  <c r="Q30" i="469" s="1"/>
  <c r="AK77" i="452"/>
  <c r="I32" i="467"/>
  <c r="AF12" i="467"/>
  <c r="L41" i="473"/>
  <c r="M41" i="473" s="1"/>
  <c r="N41" i="473" s="1"/>
  <c r="O41" i="473" s="1"/>
  <c r="P41" i="473" s="1"/>
  <c r="Q41" i="473" s="1"/>
  <c r="R41" i="473" s="1"/>
  <c r="C65" i="473"/>
  <c r="E66" i="473"/>
  <c r="E44" i="478"/>
  <c r="G67" i="473"/>
  <c r="G45" i="478"/>
  <c r="AA10" i="503"/>
  <c r="AL34" i="452"/>
  <c r="AZ59" i="452"/>
  <c r="J80" i="452"/>
  <c r="J79" i="452"/>
  <c r="J76" i="452"/>
  <c r="J75" i="452"/>
  <c r="J77" i="452"/>
  <c r="N37" i="469"/>
  <c r="O37" i="469" s="1"/>
  <c r="K36" i="479"/>
  <c r="S10" i="296"/>
  <c r="R13" i="472"/>
  <c r="N15" i="472"/>
  <c r="Q32" i="469"/>
  <c r="R32" i="469" s="1"/>
  <c r="E14" i="535"/>
  <c r="E37" i="473"/>
  <c r="E39" i="478" s="1"/>
  <c r="T11" i="476"/>
  <c r="N20" i="484"/>
  <c r="AO5" i="424"/>
  <c r="AR13" i="424"/>
  <c r="AR20" i="424" s="1"/>
  <c r="AS15" i="424"/>
  <c r="AO17" i="424"/>
  <c r="I16" i="428"/>
  <c r="K14" i="447"/>
  <c r="B9" i="472"/>
  <c r="J29" i="470"/>
  <c r="AP6" i="421"/>
  <c r="AM7" i="421" s="1"/>
  <c r="AH20" i="424"/>
  <c r="O35" i="549"/>
  <c r="N40" i="549"/>
  <c r="H40" i="549"/>
  <c r="F34" i="550"/>
  <c r="C34" i="550" s="1"/>
  <c r="E30" i="478"/>
  <c r="N44" i="473"/>
  <c r="O44" i="473" s="1"/>
  <c r="P44" i="473" s="1"/>
  <c r="U11" i="476"/>
  <c r="C22" i="479"/>
  <c r="AO14" i="484"/>
  <c r="S13" i="483"/>
  <c r="S5" i="287"/>
  <c r="F13" i="287"/>
  <c r="K22" i="447"/>
  <c r="S24" i="467"/>
  <c r="AA18" i="467" s="1"/>
  <c r="H10" i="481"/>
  <c r="J30" i="549"/>
  <c r="J31" i="549" s="1"/>
  <c r="N45" i="473"/>
  <c r="O45" i="473" s="1"/>
  <c r="P45" i="473" s="1"/>
  <c r="Q45" i="473" s="1"/>
  <c r="R45" i="473" s="1"/>
  <c r="M33" i="473"/>
  <c r="AB18" i="503"/>
  <c r="T13" i="472"/>
  <c r="J14" i="472"/>
  <c r="P15" i="472"/>
  <c r="H32" i="478"/>
  <c r="G65" i="469"/>
  <c r="J10" i="475"/>
  <c r="H16" i="478"/>
  <c r="K30" i="479"/>
  <c r="Z18" i="503"/>
  <c r="O10" i="475"/>
  <c r="V22" i="479"/>
  <c r="V24" i="479" s="1"/>
  <c r="I7" i="487"/>
  <c r="AT8" i="424"/>
  <c r="L12" i="527"/>
  <c r="I31" i="549"/>
  <c r="Q31" i="549"/>
  <c r="I35" i="549"/>
  <c r="Q35" i="549"/>
  <c r="S21" i="549"/>
  <c r="O43" i="473"/>
  <c r="P43" i="473" s="1"/>
  <c r="Q43" i="473" s="1"/>
  <c r="R43" i="473" s="1"/>
  <c r="I41" i="432"/>
  <c r="G32" i="472"/>
  <c r="E16" i="478"/>
  <c r="M16" i="478"/>
  <c r="C17" i="478"/>
  <c r="K17" i="478"/>
  <c r="I18" i="478"/>
  <c r="Q18" i="478"/>
  <c r="N35" i="473"/>
  <c r="O35" i="473" s="1"/>
  <c r="P35" i="473" s="1"/>
  <c r="Q35" i="473" s="1"/>
  <c r="E22" i="479"/>
  <c r="L22" i="479"/>
  <c r="T22" i="479"/>
  <c r="J30" i="479"/>
  <c r="I35" i="432"/>
  <c r="I878" i="523"/>
  <c r="M12" i="527"/>
  <c r="N12" i="527"/>
  <c r="J35" i="549"/>
  <c r="R35" i="549"/>
  <c r="S12" i="549"/>
  <c r="S13" i="549"/>
  <c r="G38" i="478"/>
  <c r="AP17" i="484"/>
  <c r="I42" i="432"/>
  <c r="Q13" i="472"/>
  <c r="J42" i="470"/>
  <c r="D14" i="472"/>
  <c r="L14" i="472"/>
  <c r="J15" i="472"/>
  <c r="R15" i="472"/>
  <c r="G64" i="473"/>
  <c r="L22" i="527"/>
  <c r="AT17" i="424"/>
  <c r="I18" i="432"/>
  <c r="I32" i="432"/>
  <c r="I36" i="432"/>
  <c r="I17" i="428"/>
  <c r="U22" i="479"/>
  <c r="I44" i="479" s="1"/>
  <c r="J31" i="470"/>
  <c r="AT6" i="424"/>
  <c r="K31" i="549"/>
  <c r="I40" i="549"/>
  <c r="L57" i="550"/>
  <c r="J36" i="549"/>
  <c r="S19" i="549"/>
  <c r="F40" i="549"/>
  <c r="M40" i="473"/>
  <c r="N40" i="473" s="1"/>
  <c r="O40" i="473" s="1"/>
  <c r="P40" i="473" s="1"/>
  <c r="Q40" i="473" s="1"/>
  <c r="R40" i="473" s="1"/>
  <c r="BC18" i="484"/>
  <c r="BD18" i="484" s="1"/>
  <c r="BE18" i="484" s="1"/>
  <c r="O14" i="472"/>
  <c r="E47" i="478"/>
  <c r="M42" i="473"/>
  <c r="N42" i="473" s="1"/>
  <c r="O42" i="473" s="1"/>
  <c r="P42" i="473" s="1"/>
  <c r="Q42" i="473" s="1"/>
  <c r="R42" i="473" s="1"/>
  <c r="M22" i="527"/>
  <c r="L18" i="503"/>
  <c r="AB17" i="503"/>
  <c r="I183" i="523"/>
  <c r="C26" i="493"/>
  <c r="AI8" i="467"/>
  <c r="D26" i="522"/>
  <c r="I17" i="507"/>
  <c r="I19" i="507" s="1"/>
  <c r="K44" i="550"/>
  <c r="F15" i="550"/>
  <c r="F22" i="550"/>
  <c r="F24" i="550" s="1"/>
  <c r="F50" i="550" s="1"/>
  <c r="AN20" i="424"/>
  <c r="AS7" i="424"/>
  <c r="AS20" i="424" s="1"/>
  <c r="AC20" i="424"/>
  <c r="AT10" i="424"/>
  <c r="S26" i="503"/>
  <c r="AX17" i="484"/>
  <c r="AY17" i="484" s="1"/>
  <c r="BR17" i="484"/>
  <c r="AB10" i="476"/>
  <c r="AO10" i="476"/>
  <c r="G68" i="473"/>
  <c r="G46" i="478"/>
  <c r="N33" i="473"/>
  <c r="BV15" i="484"/>
  <c r="BV12" i="484"/>
  <c r="N30" i="473"/>
  <c r="BO12" i="484"/>
  <c r="F62" i="470"/>
  <c r="F36" i="472"/>
  <c r="AF9" i="337"/>
  <c r="AK9" i="337" s="1"/>
  <c r="AK6" i="337"/>
  <c r="AI8" i="471"/>
  <c r="AJ8" i="471" s="1"/>
  <c r="AA8" i="475"/>
  <c r="CD14" i="484"/>
  <c r="BJ14" i="484"/>
  <c r="G9" i="447"/>
  <c r="F23" i="447"/>
  <c r="F9" i="447" s="1"/>
  <c r="X8" i="296"/>
  <c r="AK8" i="296"/>
  <c r="P10" i="296"/>
  <c r="B10" i="475"/>
  <c r="H14" i="472"/>
  <c r="D35" i="469"/>
  <c r="D27" i="472"/>
  <c r="H27" i="472"/>
  <c r="D32" i="472"/>
  <c r="D35" i="478"/>
  <c r="F32" i="472"/>
  <c r="F64" i="469"/>
  <c r="K40" i="469"/>
  <c r="F67" i="469"/>
  <c r="K43" i="469"/>
  <c r="E80" i="452"/>
  <c r="E76" i="452"/>
  <c r="E79" i="452"/>
  <c r="E77" i="452"/>
  <c r="G75" i="452"/>
  <c r="G76" i="452"/>
  <c r="I79" i="452"/>
  <c r="I77" i="452"/>
  <c r="I80" i="452"/>
  <c r="I78" i="452"/>
  <c r="S76" i="452"/>
  <c r="S77" i="452"/>
  <c r="U80" i="452"/>
  <c r="U78" i="452"/>
  <c r="W80" i="452"/>
  <c r="W76" i="452"/>
  <c r="W78" i="452"/>
  <c r="AB79" i="452"/>
  <c r="AB75" i="452"/>
  <c r="AB78" i="452"/>
  <c r="AB76" i="452"/>
  <c r="AD76" i="452"/>
  <c r="AD79" i="452"/>
  <c r="AD75" i="452"/>
  <c r="AG78" i="452"/>
  <c r="AG79" i="452"/>
  <c r="AG77" i="452"/>
  <c r="AI75" i="452"/>
  <c r="AI80" i="452"/>
  <c r="AI76" i="452"/>
  <c r="AK79" i="452"/>
  <c r="AK80" i="452"/>
  <c r="AU76" i="452"/>
  <c r="AU79" i="452"/>
  <c r="AU77" i="452"/>
  <c r="AW78" i="452"/>
  <c r="AW76" i="452"/>
  <c r="AY75" i="452"/>
  <c r="AY78" i="452"/>
  <c r="D16" i="478"/>
  <c r="J16" i="478"/>
  <c r="L16" i="478"/>
  <c r="N16" i="478"/>
  <c r="P16" i="478"/>
  <c r="R16" i="478"/>
  <c r="T16" i="478"/>
  <c r="D17" i="478"/>
  <c r="H17" i="478"/>
  <c r="J17" i="478"/>
  <c r="L17" i="478"/>
  <c r="N17" i="478"/>
  <c r="H18" i="478"/>
  <c r="J18" i="478"/>
  <c r="N18" i="478"/>
  <c r="P18" i="478"/>
  <c r="R18" i="478"/>
  <c r="B10" i="479"/>
  <c r="B8" i="513" s="1"/>
  <c r="B9" i="507" s="1"/>
  <c r="B9" i="508" s="1"/>
  <c r="B9" i="230" s="1"/>
  <c r="B9" i="359" s="1"/>
  <c r="B8" i="525" s="1"/>
  <c r="B19" i="525" s="1"/>
  <c r="B12" i="478"/>
  <c r="U24" i="479"/>
  <c r="I46" i="479" s="1"/>
  <c r="J27" i="470"/>
  <c r="AA20" i="424"/>
  <c r="AO20" i="424"/>
  <c r="AP20" i="424"/>
  <c r="AQ20" i="424"/>
  <c r="Z8" i="475"/>
  <c r="Q8" i="475"/>
  <c r="AL8" i="471"/>
  <c r="BQ17" i="484"/>
  <c r="D36" i="472"/>
  <c r="F37" i="470"/>
  <c r="F37" i="472" s="1"/>
  <c r="D63" i="469"/>
  <c r="G62" i="469"/>
  <c r="H37" i="478"/>
  <c r="AE10" i="471"/>
  <c r="AK10" i="471" s="1"/>
  <c r="X8" i="481"/>
  <c r="X8" i="475"/>
  <c r="Y8" i="475"/>
  <c r="BP17" i="484"/>
  <c r="E16" i="482"/>
  <c r="AJ19" i="484"/>
  <c r="Q20" i="484"/>
  <c r="BG20" i="484" s="1"/>
  <c r="CB20" i="484" s="1"/>
  <c r="V6" i="359"/>
  <c r="BN12" i="484"/>
  <c r="BN15" i="484"/>
  <c r="AM8" i="476"/>
  <c r="AF11" i="476"/>
  <c r="AM11" i="476" s="1"/>
  <c r="AS20" i="484"/>
  <c r="BN20" i="484" s="1"/>
  <c r="BU20" i="484"/>
  <c r="P12" i="507"/>
  <c r="Q17" i="507"/>
  <c r="Q19" i="507" s="1"/>
  <c r="D32" i="478"/>
  <c r="I30" i="478"/>
  <c r="R9" i="295"/>
  <c r="K33" i="467"/>
  <c r="AG7" i="467"/>
  <c r="E34" i="467"/>
  <c r="AE8" i="467"/>
  <c r="H34" i="467"/>
  <c r="J26" i="467"/>
  <c r="N34" i="467"/>
  <c r="AH8" i="467"/>
  <c r="J13" i="472"/>
  <c r="M18" i="478"/>
  <c r="M15" i="472"/>
  <c r="W9" i="475"/>
  <c r="Q8" i="481"/>
  <c r="U8" i="481"/>
  <c r="B10" i="478"/>
  <c r="B8" i="479"/>
  <c r="B6" i="513" s="1"/>
  <c r="B7" i="507" s="1"/>
  <c r="B7" i="508" s="1"/>
  <c r="B7" i="230" s="1"/>
  <c r="B7" i="359" s="1"/>
  <c r="B6" i="525" s="1"/>
  <c r="B17" i="525" s="1"/>
  <c r="J28" i="473"/>
  <c r="K28" i="473"/>
  <c r="I28" i="472"/>
  <c r="T18" i="478"/>
  <c r="L28" i="473"/>
  <c r="F34" i="478"/>
  <c r="H65" i="479"/>
  <c r="J41" i="479"/>
  <c r="H66" i="479"/>
  <c r="J42" i="479"/>
  <c r="J33" i="469"/>
  <c r="J28" i="479"/>
  <c r="H35" i="479"/>
  <c r="I40" i="482"/>
  <c r="K14" i="482"/>
  <c r="J14" i="482"/>
  <c r="K34" i="470"/>
  <c r="I60" i="470"/>
  <c r="AZ61" i="452"/>
  <c r="AZ65" i="452" s="1"/>
  <c r="C8" i="489"/>
  <c r="C7" i="534"/>
  <c r="D7" i="534" s="1"/>
  <c r="D19" i="534" s="1"/>
  <c r="P35" i="549"/>
  <c r="G57" i="550"/>
  <c r="I57" i="550"/>
  <c r="K57" i="550"/>
  <c r="M57" i="550"/>
  <c r="AD19" i="484"/>
  <c r="S14" i="549"/>
  <c r="J40" i="549"/>
  <c r="S22" i="549"/>
  <c r="R20" i="484"/>
  <c r="F44" i="478"/>
  <c r="K43" i="473"/>
  <c r="K30" i="473"/>
  <c r="F8" i="447"/>
  <c r="D24" i="467"/>
  <c r="D13" i="472"/>
  <c r="O13" i="472"/>
  <c r="K27" i="470"/>
  <c r="D39" i="472"/>
  <c r="AK7" i="296"/>
  <c r="R10" i="296"/>
  <c r="T10" i="296"/>
  <c r="M28" i="469"/>
  <c r="N28" i="469" s="1"/>
  <c r="O28" i="469" s="1"/>
  <c r="P28" i="469" s="1"/>
  <c r="Q28" i="469" s="1"/>
  <c r="R28" i="469" s="1"/>
  <c r="M40" i="469"/>
  <c r="N40" i="469" s="1"/>
  <c r="O40" i="469" s="1"/>
  <c r="P40" i="469" s="1"/>
  <c r="Q40" i="469" s="1"/>
  <c r="R40" i="469" s="1"/>
  <c r="G64" i="469"/>
  <c r="J40" i="469"/>
  <c r="C45" i="478"/>
  <c r="M44" i="469"/>
  <c r="N44" i="469" s="1"/>
  <c r="O44" i="469" s="1"/>
  <c r="P44" i="469" s="1"/>
  <c r="Q44" i="469" s="1"/>
  <c r="M45" i="469"/>
  <c r="N45" i="469" s="1"/>
  <c r="O45" i="469" s="1"/>
  <c r="P45" i="469" s="1"/>
  <c r="Q45" i="469" s="1"/>
  <c r="R45" i="469" s="1"/>
  <c r="R9" i="481"/>
  <c r="T7" i="481"/>
  <c r="D22" i="479"/>
  <c r="G64" i="479"/>
  <c r="K40" i="479"/>
  <c r="G65" i="479"/>
  <c r="K41" i="479"/>
  <c r="G66" i="479"/>
  <c r="K42" i="479"/>
  <c r="G67" i="479"/>
  <c r="H67" i="479"/>
  <c r="G69" i="479"/>
  <c r="H69" i="479"/>
  <c r="Q13" i="483"/>
  <c r="R17" i="484"/>
  <c r="AM17" i="484" s="1"/>
  <c r="R18" i="484"/>
  <c r="AM18" i="484" s="1"/>
  <c r="AT19" i="484"/>
  <c r="AU19" i="484" s="1"/>
  <c r="AV19" i="484" s="1"/>
  <c r="AW19" i="484" s="1"/>
  <c r="AX19" i="484" s="1"/>
  <c r="AY19" i="484" s="1"/>
  <c r="P12" i="359"/>
  <c r="R12" i="359" s="1"/>
  <c r="T7" i="534" s="1"/>
  <c r="W8" i="359"/>
  <c r="Q15" i="359"/>
  <c r="Q17" i="359" s="1"/>
  <c r="O11" i="525"/>
  <c r="X9" i="424"/>
  <c r="X20" i="424" s="1"/>
  <c r="AB9" i="503"/>
  <c r="I16" i="432"/>
  <c r="I17" i="432"/>
  <c r="I19" i="432"/>
  <c r="I33" i="432"/>
  <c r="H29" i="401"/>
  <c r="I38" i="522"/>
  <c r="AI7" i="467"/>
  <c r="S25" i="467"/>
  <c r="AA19" i="467" s="1"/>
  <c r="R34" i="467"/>
  <c r="R32" i="467"/>
  <c r="U22" i="469"/>
  <c r="I30" i="472"/>
  <c r="I27" i="472"/>
  <c r="K28" i="469"/>
  <c r="I35" i="469"/>
  <c r="J28" i="469"/>
  <c r="V13" i="472"/>
  <c r="W8" i="472"/>
  <c r="W9" i="478"/>
  <c r="W12" i="478"/>
  <c r="J37" i="479"/>
  <c r="V10" i="471"/>
  <c r="V18" i="478"/>
  <c r="O10" i="481"/>
  <c r="J15" i="482"/>
  <c r="K15" i="482"/>
  <c r="AZ10" i="452"/>
  <c r="AZ16" i="452" s="1"/>
  <c r="J66" i="452"/>
  <c r="J64" i="452"/>
  <c r="J51" i="452"/>
  <c r="J48" i="452"/>
  <c r="AZ31" i="452"/>
  <c r="V10" i="296"/>
  <c r="Q31" i="452"/>
  <c r="Q65" i="452"/>
  <c r="AE54" i="452"/>
  <c r="Q32" i="452"/>
  <c r="AE50" i="452"/>
  <c r="AE48" i="452"/>
  <c r="AZ20" i="452"/>
  <c r="H11" i="513"/>
  <c r="AP9" i="337"/>
  <c r="AP10" i="337" s="1"/>
  <c r="I9" i="486"/>
  <c r="AO7" i="421"/>
  <c r="U11" i="525"/>
  <c r="I13" i="522"/>
  <c r="G32" i="549"/>
  <c r="G35" i="549" s="1"/>
  <c r="K40" i="549"/>
  <c r="M40" i="549"/>
  <c r="O40" i="549"/>
  <c r="Q40" i="549"/>
  <c r="E44" i="550"/>
  <c r="H44" i="550"/>
  <c r="W17" i="484"/>
  <c r="AK19" i="484"/>
  <c r="AR13" i="484"/>
  <c r="F23" i="550"/>
  <c r="F33" i="550"/>
  <c r="S20" i="549"/>
  <c r="D32" i="549"/>
  <c r="S32" i="549" s="1"/>
  <c r="G9" i="551"/>
  <c r="C12" i="230" s="1"/>
  <c r="G15" i="551"/>
  <c r="D12" i="230" s="1"/>
  <c r="G22" i="551"/>
  <c r="E12" i="230" s="1"/>
  <c r="E26" i="503"/>
  <c r="H26" i="503"/>
  <c r="AB26" i="503"/>
  <c r="AN7" i="421"/>
  <c r="N67" i="525"/>
  <c r="H31" i="525"/>
  <c r="N40" i="525"/>
  <c r="R22" i="525"/>
  <c r="K49" i="525"/>
  <c r="N49" i="525"/>
  <c r="Q40" i="525"/>
  <c r="Q31" i="525"/>
  <c r="W23" i="470"/>
  <c r="I45" i="470" s="1"/>
  <c r="I69" i="470" s="1"/>
  <c r="J34" i="470"/>
  <c r="W21" i="470"/>
  <c r="I43" i="470" s="1"/>
  <c r="K43" i="470" s="1"/>
  <c r="W8" i="497"/>
  <c r="S8" i="497"/>
  <c r="U8" i="497"/>
  <c r="R8" i="497"/>
  <c r="T8" i="497"/>
  <c r="V8" i="497"/>
  <c r="L10" i="496"/>
  <c r="M10" i="496"/>
  <c r="V26" i="503"/>
  <c r="Y26" i="503"/>
  <c r="N26" i="503"/>
  <c r="K26" i="503"/>
  <c r="AJ7" i="471"/>
  <c r="BW15" i="484"/>
  <c r="O33" i="473"/>
  <c r="BP15" i="484"/>
  <c r="AH9" i="471"/>
  <c r="AH10" i="471" s="1"/>
  <c r="Z9" i="475"/>
  <c r="AC10" i="476"/>
  <c r="AP10" i="476"/>
  <c r="AA8" i="471"/>
  <c r="Z8" i="481"/>
  <c r="AM8" i="471"/>
  <c r="AG10" i="471"/>
  <c r="BF18" i="484"/>
  <c r="C22" i="482"/>
  <c r="C24" i="482" s="1"/>
  <c r="AE20" i="484"/>
  <c r="D4" i="537"/>
  <c r="Y17" i="484"/>
  <c r="D16" i="482"/>
  <c r="AF17" i="484"/>
  <c r="D39" i="482"/>
  <c r="BI12" i="484"/>
  <c r="CC12" i="484"/>
  <c r="BU17" i="484"/>
  <c r="BA17" i="484"/>
  <c r="K36" i="470"/>
  <c r="G37" i="470"/>
  <c r="C61" i="469"/>
  <c r="C37" i="478"/>
  <c r="C38" i="469"/>
  <c r="L35" i="469"/>
  <c r="M35" i="469" s="1"/>
  <c r="N35" i="469" s="1"/>
  <c r="O35" i="469" s="1"/>
  <c r="P35" i="469" s="1"/>
  <c r="Q35" i="469" s="1"/>
  <c r="R35" i="469" s="1"/>
  <c r="AK11" i="476"/>
  <c r="W10" i="481"/>
  <c r="F38" i="473"/>
  <c r="F40" i="478" s="1"/>
  <c r="F61" i="473"/>
  <c r="H38" i="473"/>
  <c r="H62" i="473"/>
  <c r="Q10" i="481"/>
  <c r="S10" i="481"/>
  <c r="U10" i="481"/>
  <c r="C4" i="537"/>
  <c r="AE17" i="484"/>
  <c r="BH15" i="484"/>
  <c r="CB15" i="484"/>
  <c r="AL18" i="484"/>
  <c r="BG18" i="484"/>
  <c r="C10" i="508"/>
  <c r="W10" i="359"/>
  <c r="AJ6" i="421"/>
  <c r="AH7" i="421" s="1"/>
  <c r="S15" i="359"/>
  <c r="S17" i="359" s="1"/>
  <c r="BS17" i="484"/>
  <c r="Y8" i="481"/>
  <c r="BO15" i="484"/>
  <c r="AG20" i="424"/>
  <c r="G35" i="472"/>
  <c r="D39" i="478"/>
  <c r="E37" i="478"/>
  <c r="AK9" i="471"/>
  <c r="AF10" i="471"/>
  <c r="Y7" i="471"/>
  <c r="AL20" i="484"/>
  <c r="Q26" i="484"/>
  <c r="Y9" i="471"/>
  <c r="C7" i="537"/>
  <c r="C35" i="472"/>
  <c r="E36" i="472"/>
  <c r="G62" i="470"/>
  <c r="AN9" i="476"/>
  <c r="AO9" i="476"/>
  <c r="H16" i="482"/>
  <c r="H41" i="482"/>
  <c r="Z18" i="484"/>
  <c r="E5" i="537"/>
  <c r="E40" i="482"/>
  <c r="Y19" i="484"/>
  <c r="D6" i="537"/>
  <c r="AM19" i="484"/>
  <c r="AF19" i="484"/>
  <c r="H26" i="484"/>
  <c r="V20" i="484"/>
  <c r="AT20" i="484"/>
  <c r="BJ10" i="484"/>
  <c r="BG17" i="484"/>
  <c r="CB17" i="484" s="1"/>
  <c r="AL17" i="484"/>
  <c r="R12" i="507"/>
  <c r="V12" i="359"/>
  <c r="M38" i="473"/>
  <c r="T24" i="478"/>
  <c r="H44" i="473"/>
  <c r="M36" i="473"/>
  <c r="BU18" i="484"/>
  <c r="AG11" i="476"/>
  <c r="E63" i="473"/>
  <c r="E38" i="473"/>
  <c r="D38" i="469"/>
  <c r="D37" i="478"/>
  <c r="D61" i="473"/>
  <c r="F38" i="478"/>
  <c r="F62" i="473"/>
  <c r="L37" i="473"/>
  <c r="C63" i="473"/>
  <c r="C39" i="478"/>
  <c r="P10" i="481"/>
  <c r="R10" i="481"/>
  <c r="T10" i="481"/>
  <c r="C40" i="482"/>
  <c r="AE18" i="484"/>
  <c r="AV10" i="484"/>
  <c r="BL19" i="484"/>
  <c r="AQ19" i="484"/>
  <c r="BC14" i="484"/>
  <c r="BW14" i="484"/>
  <c r="X12" i="359"/>
  <c r="X7" i="296"/>
  <c r="Q7" i="475" s="1"/>
  <c r="X9" i="296"/>
  <c r="X10" i="359"/>
  <c r="I9" i="295"/>
  <c r="K10" i="337"/>
  <c r="W10" i="337"/>
  <c r="E10" i="337"/>
  <c r="J24" i="467"/>
  <c r="AF6" i="467"/>
  <c r="M26" i="467"/>
  <c r="Y20" i="467" s="1"/>
  <c r="D26" i="467"/>
  <c r="J39" i="470"/>
  <c r="E32" i="478"/>
  <c r="C30" i="478"/>
  <c r="H37" i="469"/>
  <c r="H30" i="478"/>
  <c r="D29" i="472"/>
  <c r="F35" i="478"/>
  <c r="AE7" i="296"/>
  <c r="F29" i="472"/>
  <c r="AG13" i="467"/>
  <c r="AH7" i="467"/>
  <c r="AE6" i="467"/>
  <c r="W10" i="296"/>
  <c r="AK10" i="296" s="1"/>
  <c r="G26" i="467"/>
  <c r="L9" i="295"/>
  <c r="Y8" i="422"/>
  <c r="F43" i="472"/>
  <c r="AG8" i="467"/>
  <c r="AF8" i="467"/>
  <c r="AH13" i="467"/>
  <c r="AD14" i="467"/>
  <c r="AG14" i="467"/>
  <c r="G13" i="472"/>
  <c r="E14" i="472"/>
  <c r="M14" i="472"/>
  <c r="K15" i="472"/>
  <c r="S15" i="472"/>
  <c r="E40" i="472"/>
  <c r="D43" i="472"/>
  <c r="E43" i="472"/>
  <c r="D30" i="478"/>
  <c r="F30" i="478"/>
  <c r="F48" i="478"/>
  <c r="C8" i="508"/>
  <c r="V10" i="359"/>
  <c r="C11" i="508"/>
  <c r="X6" i="359"/>
  <c r="K10" i="503"/>
  <c r="G26" i="493"/>
  <c r="M11" i="508"/>
  <c r="U18" i="478"/>
  <c r="W16" i="469"/>
  <c r="W15" i="472" s="1"/>
  <c r="V17" i="478"/>
  <c r="W15" i="469"/>
  <c r="W14" i="472" s="1"/>
  <c r="V22" i="469"/>
  <c r="R31" i="473"/>
  <c r="CA13" i="484" s="1"/>
  <c r="I33" i="478"/>
  <c r="I36" i="473"/>
  <c r="I33" i="473"/>
  <c r="I35" i="478" s="1"/>
  <c r="W14" i="478"/>
  <c r="W15" i="473"/>
  <c r="U17" i="478"/>
  <c r="W11" i="472"/>
  <c r="I32" i="470"/>
  <c r="AZ75" i="452"/>
  <c r="AZ78" i="452"/>
  <c r="AZ77" i="452"/>
  <c r="Q49" i="452"/>
  <c r="Q48" i="452"/>
  <c r="Q51" i="452"/>
  <c r="Q52" i="452"/>
  <c r="Q50" i="452"/>
  <c r="Q53" i="452"/>
  <c r="Q80" i="452"/>
  <c r="Q75" i="452"/>
  <c r="Q78" i="452"/>
  <c r="Q77" i="452"/>
  <c r="X37" i="452"/>
  <c r="X36" i="452"/>
  <c r="X35" i="452"/>
  <c r="X32" i="452"/>
  <c r="X65" i="452"/>
  <c r="X62" i="452"/>
  <c r="X66" i="452"/>
  <c r="AL75" i="452"/>
  <c r="AL76" i="452"/>
  <c r="AL79" i="452"/>
  <c r="AS63" i="452"/>
  <c r="AS67" i="452"/>
  <c r="AS66" i="452"/>
  <c r="AS62" i="452"/>
  <c r="AS31" i="452"/>
  <c r="AS34" i="452"/>
  <c r="AS35" i="452"/>
  <c r="AZ47" i="452"/>
  <c r="AZ48" i="452" s="1"/>
  <c r="AZ64" i="452"/>
  <c r="AZ63" i="452"/>
  <c r="AZ67" i="452"/>
  <c r="AZ62" i="452"/>
  <c r="AQ9" i="337"/>
  <c r="AN10" i="337"/>
  <c r="C9" i="548"/>
  <c r="C9" i="550"/>
  <c r="F10" i="550"/>
  <c r="D29" i="549"/>
  <c r="S29" i="549" s="1"/>
  <c r="S8" i="549"/>
  <c r="F11" i="550"/>
  <c r="G30" i="549"/>
  <c r="S7" i="549"/>
  <c r="C15" i="550"/>
  <c r="F48" i="550"/>
  <c r="S18" i="549"/>
  <c r="F29" i="550"/>
  <c r="D38" i="549"/>
  <c r="S38" i="549" s="1"/>
  <c r="S16" i="549"/>
  <c r="C33" i="550"/>
  <c r="D28" i="549"/>
  <c r="C21" i="550"/>
  <c r="F47" i="550"/>
  <c r="F12" i="508"/>
  <c r="X11" i="525"/>
  <c r="R31" i="469"/>
  <c r="I31" i="472"/>
  <c r="I37" i="469"/>
  <c r="U15" i="472"/>
  <c r="W11" i="478"/>
  <c r="I30" i="469"/>
  <c r="J38" i="479"/>
  <c r="W16" i="473"/>
  <c r="W18" i="478" s="1"/>
  <c r="I32" i="473"/>
  <c r="W13" i="478"/>
  <c r="I29" i="473"/>
  <c r="W10" i="478"/>
  <c r="I35" i="473"/>
  <c r="V22" i="473"/>
  <c r="W14" i="473"/>
  <c r="W16" i="478" s="1"/>
  <c r="U22" i="473"/>
  <c r="U16" i="478"/>
  <c r="AD10" i="484"/>
  <c r="AD18" i="484"/>
  <c r="I16" i="482"/>
  <c r="I5" i="374" s="1"/>
  <c r="I6" i="374" s="1"/>
  <c r="I37" i="470"/>
  <c r="AZ79" i="452"/>
  <c r="AZ76" i="452"/>
  <c r="AZ66" i="452"/>
  <c r="J33" i="452"/>
  <c r="J37" i="452"/>
  <c r="J32" i="452"/>
  <c r="J31" i="452"/>
  <c r="X33" i="452"/>
  <c r="AZ35" i="452"/>
  <c r="AZ32" i="452"/>
  <c r="AZ36" i="452"/>
  <c r="AS37" i="452"/>
  <c r="AS65" i="452"/>
  <c r="AL77" i="452"/>
  <c r="Q79" i="452"/>
  <c r="AS36" i="452"/>
  <c r="AS32" i="452"/>
  <c r="X63" i="452"/>
  <c r="X67" i="452"/>
  <c r="AL78" i="452"/>
  <c r="AS64" i="452"/>
  <c r="AL80" i="452"/>
  <c r="Q36" i="452"/>
  <c r="Q37" i="452"/>
  <c r="Q35" i="452"/>
  <c r="Q62" i="452"/>
  <c r="Q67" i="452"/>
  <c r="Q76" i="452"/>
  <c r="X52" i="452"/>
  <c r="X48" i="452"/>
  <c r="AL54" i="452"/>
  <c r="AL49" i="452"/>
  <c r="AL52" i="452"/>
  <c r="AL48" i="452"/>
  <c r="AL53" i="452"/>
  <c r="AL63" i="452"/>
  <c r="AL66" i="452"/>
  <c r="AL62" i="452"/>
  <c r="AL67" i="452"/>
  <c r="AS76" i="452"/>
  <c r="AS77" i="452"/>
  <c r="AS80" i="452"/>
  <c r="AS48" i="452"/>
  <c r="AS51" i="452"/>
  <c r="AS54" i="452"/>
  <c r="AS50" i="452"/>
  <c r="AZ15" i="452"/>
  <c r="T8" i="532"/>
  <c r="AO10" i="337"/>
  <c r="AP7" i="421"/>
  <c r="AM10" i="337"/>
  <c r="AD9" i="422"/>
  <c r="T9" i="295"/>
  <c r="L11" i="528"/>
  <c r="N58" i="525"/>
  <c r="G37" i="549"/>
  <c r="AD17" i="484"/>
  <c r="I20" i="484"/>
  <c r="AK18" i="484"/>
  <c r="BM11" i="484"/>
  <c r="AR11" i="484"/>
  <c r="D34" i="550"/>
  <c r="P34" i="550"/>
  <c r="F41" i="550"/>
  <c r="H17" i="401"/>
  <c r="O44" i="550"/>
  <c r="G44" i="550"/>
  <c r="P20" i="484"/>
  <c r="W19" i="484"/>
  <c r="AR19" i="484" s="1"/>
  <c r="F17" i="550"/>
  <c r="C17" i="550" s="1"/>
  <c r="S10" i="549"/>
  <c r="C23" i="550"/>
  <c r="F49" i="550"/>
  <c r="W18" i="484"/>
  <c r="AR18" i="484" s="1"/>
  <c r="E12" i="508"/>
  <c r="S9" i="549"/>
  <c r="G28" i="549"/>
  <c r="G31" i="549" s="1"/>
  <c r="F16" i="550"/>
  <c r="C16" i="550" s="1"/>
  <c r="S11" i="549"/>
  <c r="F27" i="550"/>
  <c r="F28" i="550"/>
  <c r="F36" i="550"/>
  <c r="D39" i="549"/>
  <c r="S39" i="549" s="1"/>
  <c r="D33" i="549"/>
  <c r="S33" i="549" s="1"/>
  <c r="G36" i="549"/>
  <c r="G40" i="549" s="1"/>
  <c r="S15" i="549"/>
  <c r="D34" i="549"/>
  <c r="S34" i="549" s="1"/>
  <c r="D37" i="549"/>
  <c r="C22" i="550" l="1"/>
  <c r="AZ11" i="452"/>
  <c r="AZ17" i="452" s="1"/>
  <c r="J17" i="452"/>
  <c r="AZ37" i="452"/>
  <c r="AZ33" i="452"/>
  <c r="AZ34" i="452"/>
  <c r="H5" i="537"/>
  <c r="AQ18" i="484"/>
  <c r="H40" i="482"/>
  <c r="AC18" i="484"/>
  <c r="AJ18" i="484"/>
  <c r="N26" i="484"/>
  <c r="U20" i="484"/>
  <c r="BK20" i="484" s="1"/>
  <c r="AI20" i="484"/>
  <c r="T26" i="484"/>
  <c r="CH13" i="484"/>
  <c r="E9" i="548"/>
  <c r="P37" i="469"/>
  <c r="K32" i="469"/>
  <c r="J32" i="469"/>
  <c r="S30" i="549"/>
  <c r="O12" i="507"/>
  <c r="U12" i="359" s="1"/>
  <c r="K13" i="482"/>
  <c r="G39" i="482"/>
  <c r="G4" i="537"/>
  <c r="G16" i="482"/>
  <c r="AI17" i="484"/>
  <c r="AB17" i="484"/>
  <c r="X20" i="484"/>
  <c r="C5" i="425"/>
  <c r="C6" i="425" s="1"/>
  <c r="C24" i="425" s="1"/>
  <c r="AN8" i="476"/>
  <c r="AA8" i="476"/>
  <c r="Z11" i="476"/>
  <c r="AN11" i="476" s="1"/>
  <c r="AI18" i="484"/>
  <c r="E62" i="469"/>
  <c r="E38" i="478"/>
  <c r="E35" i="472"/>
  <c r="E38" i="469"/>
  <c r="E37" i="472" s="1"/>
  <c r="G36" i="472"/>
  <c r="U6" i="359"/>
  <c r="AB8" i="475"/>
  <c r="AT20" i="424"/>
  <c r="G38" i="473"/>
  <c r="G40" i="478" s="1"/>
  <c r="J36" i="470"/>
  <c r="H62" i="470"/>
  <c r="G63" i="469"/>
  <c r="G39" i="478"/>
  <c r="BD20" i="484"/>
  <c r="H37" i="470"/>
  <c r="J37" i="470" s="1"/>
  <c r="E6" i="537"/>
  <c r="AN19" i="484"/>
  <c r="Z19" i="484"/>
  <c r="AG19" i="484"/>
  <c r="E41" i="482"/>
  <c r="G5" i="537"/>
  <c r="G40" i="482"/>
  <c r="AB18" i="484"/>
  <c r="AB10" i="503"/>
  <c r="N18" i="503"/>
  <c r="AH17" i="484"/>
  <c r="F4" i="537"/>
  <c r="F39" i="482"/>
  <c r="AA17" i="484"/>
  <c r="F16" i="482"/>
  <c r="AO17" i="484"/>
  <c r="U24" i="473"/>
  <c r="W22" i="473"/>
  <c r="U24" i="478"/>
  <c r="I61" i="473"/>
  <c r="K35" i="473"/>
  <c r="J35" i="473"/>
  <c r="I63" i="469"/>
  <c r="K37" i="469"/>
  <c r="J37" i="469"/>
  <c r="I32" i="472"/>
  <c r="J32" i="470"/>
  <c r="K36" i="473"/>
  <c r="J36" i="473"/>
  <c r="P10" i="475"/>
  <c r="AL26" i="484"/>
  <c r="I34" i="472"/>
  <c r="K35" i="469"/>
  <c r="J35" i="469"/>
  <c r="I61" i="469"/>
  <c r="U21" i="472"/>
  <c r="W22" i="469"/>
  <c r="U24" i="469"/>
  <c r="R26" i="484"/>
  <c r="BH20" i="484"/>
  <c r="BI20" i="484" s="1"/>
  <c r="BJ20" i="484" s="1"/>
  <c r="N7" i="534"/>
  <c r="Y20" i="534" s="1"/>
  <c r="P7" i="534"/>
  <c r="M37" i="534" s="1"/>
  <c r="J35" i="479"/>
  <c r="H61" i="479"/>
  <c r="I68" i="479"/>
  <c r="K44" i="479"/>
  <c r="J44" i="479"/>
  <c r="D61" i="469"/>
  <c r="D34" i="472"/>
  <c r="R15" i="359"/>
  <c r="R17" i="359" s="1"/>
  <c r="BK14" i="484"/>
  <c r="CE14" i="484"/>
  <c r="V24" i="478"/>
  <c r="V24" i="473"/>
  <c r="V21" i="472"/>
  <c r="V24" i="469"/>
  <c r="V23" i="472" s="1"/>
  <c r="C48" i="482"/>
  <c r="AL28" i="484"/>
  <c r="AE28" i="484"/>
  <c r="X28" i="484"/>
  <c r="I67" i="470"/>
  <c r="J43" i="470"/>
  <c r="I17" i="486"/>
  <c r="I6" i="487"/>
  <c r="I25" i="486"/>
  <c r="S15" i="486" s="1"/>
  <c r="U11" i="486" s="1"/>
  <c r="Y8" i="489"/>
  <c r="C8" i="490"/>
  <c r="G8" i="489"/>
  <c r="O8" i="489"/>
  <c r="W8" i="489"/>
  <c r="E8" i="489"/>
  <c r="M8" i="489"/>
  <c r="U8" i="489"/>
  <c r="K8" i="489"/>
  <c r="S8" i="489"/>
  <c r="AA8" i="489"/>
  <c r="I8" i="489"/>
  <c r="Q8" i="489"/>
  <c r="BU10" i="484"/>
  <c r="M28" i="473"/>
  <c r="CB10" i="484"/>
  <c r="BN10" i="484"/>
  <c r="AG20" i="484"/>
  <c r="Z20" i="484"/>
  <c r="E7" i="537"/>
  <c r="AN20" i="484"/>
  <c r="E22" i="482"/>
  <c r="E5" i="425"/>
  <c r="E6" i="425" s="1"/>
  <c r="E24" i="425" s="1"/>
  <c r="H7" i="534"/>
  <c r="N19" i="534" s="1"/>
  <c r="J46" i="479"/>
  <c r="I70" i="479"/>
  <c r="K46" i="479"/>
  <c r="Y8" i="296"/>
  <c r="AL8" i="296"/>
  <c r="BW12" i="484"/>
  <c r="O30" i="473"/>
  <c r="BP12" i="484"/>
  <c r="K16" i="482"/>
  <c r="J16" i="482"/>
  <c r="S36" i="549"/>
  <c r="C28" i="550"/>
  <c r="F54" i="550"/>
  <c r="D35" i="549"/>
  <c r="S35" i="549" s="1"/>
  <c r="D23" i="550"/>
  <c r="D49" i="550" s="1"/>
  <c r="C49" i="550"/>
  <c r="P23" i="550"/>
  <c r="P49" i="550" s="1"/>
  <c r="P17" i="550"/>
  <c r="D17" i="550"/>
  <c r="AK20" i="484"/>
  <c r="P26" i="484"/>
  <c r="I26" i="484"/>
  <c r="AD20" i="484"/>
  <c r="K37" i="470"/>
  <c r="I37" i="478"/>
  <c r="I36" i="469"/>
  <c r="I38" i="478" s="1"/>
  <c r="I29" i="472"/>
  <c r="I32" i="478"/>
  <c r="J30" i="469"/>
  <c r="K30" i="469"/>
  <c r="I36" i="472"/>
  <c r="D31" i="549"/>
  <c r="S31" i="549" s="1"/>
  <c r="S28" i="549"/>
  <c r="D33" i="550"/>
  <c r="D37" i="550" s="1"/>
  <c r="P33" i="550"/>
  <c r="D22" i="550"/>
  <c r="D48" i="550" s="1"/>
  <c r="P22" i="550"/>
  <c r="P48" i="550" s="1"/>
  <c r="C48" i="550"/>
  <c r="F18" i="550"/>
  <c r="C10" i="550"/>
  <c r="F42" i="550"/>
  <c r="C41" i="550"/>
  <c r="P41" i="550" s="1"/>
  <c r="D9" i="550"/>
  <c r="P9" i="550"/>
  <c r="I62" i="473"/>
  <c r="K11" i="508"/>
  <c r="L11" i="508"/>
  <c r="L8" i="508"/>
  <c r="K8" i="508"/>
  <c r="M8" i="508"/>
  <c r="X7" i="475"/>
  <c r="AE10" i="296"/>
  <c r="X10" i="475" s="1"/>
  <c r="AF7" i="296"/>
  <c r="Y9" i="296"/>
  <c r="AL9" i="296"/>
  <c r="AW10" i="484"/>
  <c r="D37" i="472"/>
  <c r="D40" i="478"/>
  <c r="H46" i="478"/>
  <c r="K44" i="473"/>
  <c r="J44" i="473"/>
  <c r="H68" i="473"/>
  <c r="Q44" i="473"/>
  <c r="N38" i="473"/>
  <c r="BV20" i="484"/>
  <c r="CC20" i="484"/>
  <c r="BK10" i="484"/>
  <c r="AU20" i="484"/>
  <c r="BO20" i="484"/>
  <c r="AQ20" i="484"/>
  <c r="V26" i="484"/>
  <c r="Q9" i="475"/>
  <c r="G37" i="472"/>
  <c r="K10" i="508"/>
  <c r="L10" i="508"/>
  <c r="M10" i="508"/>
  <c r="CB18" i="484"/>
  <c r="BH18" i="484"/>
  <c r="Q12" i="507"/>
  <c r="K6" i="508"/>
  <c r="M6" i="508"/>
  <c r="C12" i="508"/>
  <c r="K12" i="508" s="1"/>
  <c r="C40" i="478"/>
  <c r="C37" i="472"/>
  <c r="L38" i="469"/>
  <c r="M38" i="469" s="1"/>
  <c r="BJ12" i="484"/>
  <c r="CD12" i="484"/>
  <c r="AB8" i="471"/>
  <c r="AA8" i="481"/>
  <c r="AN8" i="471"/>
  <c r="AQ10" i="476"/>
  <c r="BE20" i="484"/>
  <c r="AI9" i="471"/>
  <c r="AA9" i="475"/>
  <c r="AC8" i="481"/>
  <c r="AC8" i="475"/>
  <c r="R35" i="473"/>
  <c r="BT17" i="484" s="1"/>
  <c r="S37" i="549"/>
  <c r="D40" i="549"/>
  <c r="S40" i="549" s="1"/>
  <c r="F56" i="550"/>
  <c r="C36" i="550"/>
  <c r="C27" i="550"/>
  <c r="F53" i="550"/>
  <c r="F30" i="550"/>
  <c r="D16" i="550"/>
  <c r="P16" i="550"/>
  <c r="AR17" i="484"/>
  <c r="W20" i="484"/>
  <c r="BT13" i="484"/>
  <c r="AD6" i="422"/>
  <c r="AD5" i="422"/>
  <c r="AB7" i="422"/>
  <c r="AB8" i="422"/>
  <c r="AD8" i="422"/>
  <c r="AB5" i="422"/>
  <c r="AD7" i="422"/>
  <c r="I22" i="482"/>
  <c r="I46" i="482" s="1"/>
  <c r="I7" i="537"/>
  <c r="I5" i="425"/>
  <c r="I6" i="425" s="1"/>
  <c r="I24" i="425" s="1"/>
  <c r="R29" i="473"/>
  <c r="I31" i="478"/>
  <c r="I34" i="478"/>
  <c r="I37" i="473"/>
  <c r="D21" i="550"/>
  <c r="P21" i="550"/>
  <c r="P47" i="550" s="1"/>
  <c r="C47" i="550"/>
  <c r="C24" i="550"/>
  <c r="F37" i="550"/>
  <c r="C29" i="550"/>
  <c r="F55" i="550"/>
  <c r="D15" i="550"/>
  <c r="D18" i="550" s="1"/>
  <c r="C18" i="550"/>
  <c r="P18" i="550" s="1"/>
  <c r="P15" i="550"/>
  <c r="C11" i="550"/>
  <c r="F43" i="550"/>
  <c r="F12" i="550"/>
  <c r="F44" i="550" s="1"/>
  <c r="AZ49" i="452"/>
  <c r="AZ53" i="452"/>
  <c r="AZ52" i="452"/>
  <c r="AZ50" i="452"/>
  <c r="AZ51" i="452"/>
  <c r="AZ54" i="452"/>
  <c r="W17" i="478"/>
  <c r="H36" i="472"/>
  <c r="H63" i="469"/>
  <c r="H38" i="469"/>
  <c r="H40" i="478" s="1"/>
  <c r="H39" i="478"/>
  <c r="W6" i="359"/>
  <c r="Y7" i="296"/>
  <c r="AL7" i="296"/>
  <c r="X10" i="296"/>
  <c r="BH17" i="484"/>
  <c r="BD14" i="484"/>
  <c r="BX14" i="484"/>
  <c r="BM19" i="484"/>
  <c r="M37" i="473"/>
  <c r="BN19" i="484"/>
  <c r="BU19" i="484"/>
  <c r="CB19" i="484"/>
  <c r="N36" i="473"/>
  <c r="BO18" i="484"/>
  <c r="BV18" i="484"/>
  <c r="H7" i="537"/>
  <c r="H22" i="482"/>
  <c r="H24" i="482" s="1"/>
  <c r="H5" i="425"/>
  <c r="H6" i="425" s="1"/>
  <c r="H24" i="425" s="1"/>
  <c r="AC20" i="484"/>
  <c r="AJ20" i="484"/>
  <c r="R9" i="475"/>
  <c r="AL9" i="471"/>
  <c r="Y9" i="481"/>
  <c r="Z9" i="471"/>
  <c r="AL7" i="471"/>
  <c r="Z7" i="471"/>
  <c r="Y10" i="471"/>
  <c r="Y7" i="481"/>
  <c r="R7" i="475"/>
  <c r="AK6" i="421"/>
  <c r="AJ7" i="421"/>
  <c r="AI7" i="421"/>
  <c r="AG7" i="421"/>
  <c r="BI15" i="484"/>
  <c r="CC15" i="484"/>
  <c r="BV17" i="484"/>
  <c r="BB17" i="484"/>
  <c r="D7" i="537"/>
  <c r="D22" i="482"/>
  <c r="D24" i="482" s="1"/>
  <c r="D5" i="425"/>
  <c r="D6" i="425" s="1"/>
  <c r="D24" i="425" s="1"/>
  <c r="Y20" i="484"/>
  <c r="AF20" i="484"/>
  <c r="AM20" i="484"/>
  <c r="X26" i="484"/>
  <c r="AE26" i="484"/>
  <c r="C46" i="482"/>
  <c r="R30" i="469"/>
  <c r="Q37" i="469"/>
  <c r="R37" i="469" s="1"/>
  <c r="P33" i="473"/>
  <c r="BX15" i="484"/>
  <c r="BQ15" i="484"/>
  <c r="R32" i="473"/>
  <c r="BT14" i="484" s="1"/>
  <c r="AC7" i="481"/>
  <c r="N38" i="469" l="1"/>
  <c r="O38" i="469" s="1"/>
  <c r="P38" i="469" s="1"/>
  <c r="R17" i="507"/>
  <c r="R19" i="507" s="1"/>
  <c r="AI26" i="484"/>
  <c r="F7" i="537"/>
  <c r="F5" i="425"/>
  <c r="F6" i="425" s="1"/>
  <c r="F24" i="425" s="1"/>
  <c r="AH20" i="484"/>
  <c r="AA20" i="484"/>
  <c r="F22" i="482"/>
  <c r="AB20" i="484"/>
  <c r="G22" i="482"/>
  <c r="G7" i="537"/>
  <c r="G5" i="425"/>
  <c r="G6" i="425" s="1"/>
  <c r="G24" i="425" s="1"/>
  <c r="U26" i="484"/>
  <c r="AP26" i="484" s="1"/>
  <c r="AP20" i="484"/>
  <c r="AB8" i="476"/>
  <c r="AO8" i="476"/>
  <c r="AA11" i="476"/>
  <c r="AO11" i="476" s="1"/>
  <c r="E40" i="478"/>
  <c r="AO20" i="484"/>
  <c r="AM28" i="484"/>
  <c r="AF28" i="484"/>
  <c r="Y28" i="484"/>
  <c r="D48" i="482"/>
  <c r="AK26" i="484"/>
  <c r="P28" i="484"/>
  <c r="R8" i="475"/>
  <c r="Z8" i="296"/>
  <c r="AM8" i="296"/>
  <c r="E46" i="482"/>
  <c r="E24" i="482"/>
  <c r="Z26" i="484"/>
  <c r="AN26" i="484"/>
  <c r="AG26" i="484"/>
  <c r="Q8" i="490"/>
  <c r="E8" i="490"/>
  <c r="K8" i="490"/>
  <c r="M8" i="490"/>
  <c r="I8" i="490"/>
  <c r="G8" i="490"/>
  <c r="O8" i="490"/>
  <c r="I8" i="487"/>
  <c r="I10" i="487"/>
  <c r="V26" i="478"/>
  <c r="W21" i="472"/>
  <c r="I44" i="469"/>
  <c r="U26" i="478"/>
  <c r="AQ28" i="484"/>
  <c r="AJ28" i="484"/>
  <c r="AC28" i="484"/>
  <c r="H48" i="482"/>
  <c r="AC26" i="484"/>
  <c r="K37" i="473"/>
  <c r="J37" i="473"/>
  <c r="AQ26" i="484"/>
  <c r="I62" i="469"/>
  <c r="K36" i="469"/>
  <c r="J36" i="469"/>
  <c r="I28" i="484"/>
  <c r="AD26" i="484"/>
  <c r="W26" i="484"/>
  <c r="AR26" i="484" s="1"/>
  <c r="BX12" i="484"/>
  <c r="BQ12" i="484"/>
  <c r="P30" i="473"/>
  <c r="BO10" i="484"/>
  <c r="N28" i="473"/>
  <c r="BV10" i="484"/>
  <c r="CC10" i="484"/>
  <c r="S11" i="486"/>
  <c r="T11" i="486"/>
  <c r="BL14" i="484"/>
  <c r="CF14" i="484"/>
  <c r="U23" i="472"/>
  <c r="W24" i="469"/>
  <c r="W24" i="478"/>
  <c r="I44" i="473"/>
  <c r="W24" i="473"/>
  <c r="I24" i="482"/>
  <c r="K22" i="482"/>
  <c r="J22" i="482"/>
  <c r="AA7" i="471"/>
  <c r="Z10" i="471"/>
  <c r="AM7" i="471"/>
  <c r="Z7" i="481"/>
  <c r="CA11" i="484"/>
  <c r="BT11" i="484"/>
  <c r="M13" i="507"/>
  <c r="W12" i="359"/>
  <c r="O38" i="473"/>
  <c r="CD20" i="484"/>
  <c r="BW20" i="484"/>
  <c r="AF10" i="296"/>
  <c r="Y10" i="475" s="1"/>
  <c r="AG7" i="296"/>
  <c r="Y7" i="475"/>
  <c r="D41" i="550"/>
  <c r="D10" i="550"/>
  <c r="D42" i="550" s="1"/>
  <c r="C42" i="550"/>
  <c r="P42" i="550" s="1"/>
  <c r="P10" i="550"/>
  <c r="M12" i="508"/>
  <c r="D28" i="550"/>
  <c r="D54" i="550" s="1"/>
  <c r="C54" i="550"/>
  <c r="P54" i="550" s="1"/>
  <c r="P28" i="550"/>
  <c r="BY15" i="484"/>
  <c r="Q33" i="473"/>
  <c r="BR15" i="484"/>
  <c r="AF26" i="484"/>
  <c r="AM26" i="484"/>
  <c r="Y26" i="484"/>
  <c r="D46" i="482"/>
  <c r="BC17" i="484"/>
  <c r="BW17" i="484"/>
  <c r="CD15" i="484"/>
  <c r="BJ15" i="484"/>
  <c r="AM9" i="471"/>
  <c r="AA9" i="471"/>
  <c r="Z9" i="481"/>
  <c r="BI17" i="484"/>
  <c r="CC17" i="484"/>
  <c r="H37" i="472"/>
  <c r="C43" i="550"/>
  <c r="P43" i="550" s="1"/>
  <c r="D11" i="550"/>
  <c r="D43" i="550" s="1"/>
  <c r="P11" i="550"/>
  <c r="D47" i="550"/>
  <c r="D24" i="550"/>
  <c r="D50" i="550" s="1"/>
  <c r="C53" i="550"/>
  <c r="D27" i="550"/>
  <c r="P27" i="550"/>
  <c r="C30" i="550"/>
  <c r="P30" i="550" s="1"/>
  <c r="AJ9" i="471"/>
  <c r="AB9" i="475"/>
  <c r="AI10" i="471"/>
  <c r="AC8" i="471"/>
  <c r="AO8" i="471"/>
  <c r="AB8" i="481"/>
  <c r="BK12" i="484"/>
  <c r="CE12" i="484"/>
  <c r="CC18" i="484"/>
  <c r="BI18" i="484"/>
  <c r="AL10" i="471"/>
  <c r="Y10" i="481"/>
  <c r="H46" i="482"/>
  <c r="AJ26" i="484"/>
  <c r="BW18" i="484"/>
  <c r="O36" i="473"/>
  <c r="BP18" i="484"/>
  <c r="BO19" i="484"/>
  <c r="CC19" i="484"/>
  <c r="N37" i="473"/>
  <c r="BV19" i="484"/>
  <c r="BE14" i="484"/>
  <c r="BY14" i="484"/>
  <c r="AL10" i="296"/>
  <c r="Q10" i="475"/>
  <c r="Y10" i="296"/>
  <c r="Z7" i="296"/>
  <c r="AM7" i="296"/>
  <c r="D29" i="550"/>
  <c r="D55" i="550" s="1"/>
  <c r="P29" i="550"/>
  <c r="C55" i="550"/>
  <c r="P55" i="550" s="1"/>
  <c r="C50" i="550"/>
  <c r="P24" i="550"/>
  <c r="P50" i="550" s="1"/>
  <c r="I63" i="473"/>
  <c r="I39" i="478"/>
  <c r="CH11" i="484"/>
  <c r="AR20" i="484"/>
  <c r="L12" i="508"/>
  <c r="F57" i="550"/>
  <c r="P36" i="550"/>
  <c r="C56" i="550"/>
  <c r="P56" i="550" s="1"/>
  <c r="BF20" i="484"/>
  <c r="Q38" i="469"/>
  <c r="BL20" i="484"/>
  <c r="AV20" i="484"/>
  <c r="BP20" i="484"/>
  <c r="BL10" i="484"/>
  <c r="AX10" i="484"/>
  <c r="AM9" i="296"/>
  <c r="Z9" i="296"/>
  <c r="C12" i="550"/>
  <c r="C37" i="550"/>
  <c r="P37" i="550" s="1"/>
  <c r="I35" i="472"/>
  <c r="R36" i="469"/>
  <c r="I38" i="469"/>
  <c r="I38" i="473"/>
  <c r="AC8" i="476" l="1"/>
  <c r="AB11" i="476"/>
  <c r="AP11" i="476" s="1"/>
  <c r="AP8" i="476"/>
  <c r="AM10" i="296"/>
  <c r="G46" i="482"/>
  <c r="G24" i="482"/>
  <c r="AB26" i="484"/>
  <c r="AA26" i="484"/>
  <c r="F46" i="482"/>
  <c r="F24" i="482"/>
  <c r="AH26" i="484"/>
  <c r="AO26" i="484"/>
  <c r="K38" i="473"/>
  <c r="J38" i="473"/>
  <c r="R10" i="475"/>
  <c r="S17" i="507"/>
  <c r="S19" i="507" s="1"/>
  <c r="S7" i="534"/>
  <c r="R7" i="534" s="1"/>
  <c r="W26" i="478"/>
  <c r="I46" i="473"/>
  <c r="CG14" i="484"/>
  <c r="BM14" i="484"/>
  <c r="CH14" i="484" s="1"/>
  <c r="AD28" i="484"/>
  <c r="W28" i="484"/>
  <c r="AR28" i="484" s="1"/>
  <c r="E48" i="482"/>
  <c r="AN28" i="484"/>
  <c r="AG28" i="484"/>
  <c r="Z28" i="484"/>
  <c r="I48" i="482"/>
  <c r="I19" i="374"/>
  <c r="I20" i="374" s="1"/>
  <c r="I46" i="478"/>
  <c r="I68" i="473"/>
  <c r="W23" i="472"/>
  <c r="I46" i="469"/>
  <c r="BP10" i="484"/>
  <c r="CD10" i="484"/>
  <c r="O28" i="473"/>
  <c r="BW10" i="484"/>
  <c r="BR12" i="484"/>
  <c r="BY12" i="484"/>
  <c r="Q30" i="473"/>
  <c r="I43" i="472"/>
  <c r="I68" i="469"/>
  <c r="R44" i="469"/>
  <c r="AN8" i="296"/>
  <c r="S8" i="475"/>
  <c r="AA8" i="296"/>
  <c r="AK28" i="484"/>
  <c r="R44" i="473"/>
  <c r="J24" i="482"/>
  <c r="K44" i="469"/>
  <c r="J44" i="469"/>
  <c r="K38" i="469"/>
  <c r="J38" i="469"/>
  <c r="I40" i="478"/>
  <c r="C44" i="550"/>
  <c r="P44" i="550" s="1"/>
  <c r="P12" i="550"/>
  <c r="AY10" i="484"/>
  <c r="BM20" i="484"/>
  <c r="Z10" i="296"/>
  <c r="AA7" i="296"/>
  <c r="AN7" i="296"/>
  <c r="BW19" i="484"/>
  <c r="CD19" i="484"/>
  <c r="BP19" i="484"/>
  <c r="O37" i="473"/>
  <c r="BX18" i="484"/>
  <c r="P36" i="473"/>
  <c r="BQ18" i="484"/>
  <c r="I37" i="472"/>
  <c r="AN9" i="296"/>
  <c r="AA9" i="296"/>
  <c r="T9" i="475" s="1"/>
  <c r="BM10" i="484"/>
  <c r="AW20" i="484"/>
  <c r="BQ20" i="484"/>
  <c r="R38" i="469"/>
  <c r="BF14" i="484"/>
  <c r="CA14" i="484" s="1"/>
  <c r="BZ14" i="484"/>
  <c r="BL12" i="484"/>
  <c r="CF12" i="484"/>
  <c r="AP8" i="471"/>
  <c r="V8" i="481"/>
  <c r="D53" i="550"/>
  <c r="D57" i="550" s="1"/>
  <c r="D30" i="550"/>
  <c r="S9" i="475"/>
  <c r="CE15" i="484"/>
  <c r="BK15" i="484"/>
  <c r="D12" i="550"/>
  <c r="D44" i="550" s="1"/>
  <c r="AG10" i="296"/>
  <c r="Z10" i="475" s="1"/>
  <c r="AH7" i="296"/>
  <c r="Z7" i="475"/>
  <c r="P38" i="473"/>
  <c r="BX20" i="484"/>
  <c r="CE20" i="484"/>
  <c r="S7" i="475"/>
  <c r="CD18" i="484"/>
  <c r="BJ18" i="484"/>
  <c r="AC9" i="481"/>
  <c r="AC9" i="475"/>
  <c r="AJ10" i="471"/>
  <c r="P53" i="550"/>
  <c r="C57" i="550"/>
  <c r="P57" i="550" s="1"/>
  <c r="BJ17" i="484"/>
  <c r="CD17" i="484"/>
  <c r="AB9" i="471"/>
  <c r="AA9" i="481"/>
  <c r="AN9" i="471"/>
  <c r="BD17" i="484"/>
  <c r="BX17" i="484"/>
  <c r="BS15" i="484"/>
  <c r="R33" i="473"/>
  <c r="BZ15" i="484"/>
  <c r="S10" i="475"/>
  <c r="AM10" i="471"/>
  <c r="Z10" i="481"/>
  <c r="T7" i="475"/>
  <c r="AA10" i="471"/>
  <c r="AN7" i="471"/>
  <c r="AB7" i="471"/>
  <c r="AA7" i="481"/>
  <c r="G48" i="482" l="1"/>
  <c r="AP28" i="484"/>
  <c r="AI28" i="484"/>
  <c r="AB28" i="484"/>
  <c r="K24" i="482"/>
  <c r="AO28" i="484"/>
  <c r="AH28" i="484"/>
  <c r="AA28" i="484"/>
  <c r="F48" i="482"/>
  <c r="AC11" i="476"/>
  <c r="AQ11" i="476" s="1"/>
  <c r="AQ8" i="476"/>
  <c r="AB8" i="296"/>
  <c r="T8" i="475"/>
  <c r="AO8" i="296"/>
  <c r="R30" i="473"/>
  <c r="BS12" i="484"/>
  <c r="BZ12" i="484"/>
  <c r="BQ10" i="484"/>
  <c r="CE10" i="484"/>
  <c r="P28" i="473"/>
  <c r="BX10" i="484"/>
  <c r="I45" i="472"/>
  <c r="J46" i="469"/>
  <c r="I70" i="469"/>
  <c r="K46" i="469"/>
  <c r="R46" i="469"/>
  <c r="I70" i="473"/>
  <c r="I48" i="478"/>
  <c r="R46" i="473"/>
  <c r="CE17" i="484"/>
  <c r="BK17" i="484"/>
  <c r="AC7" i="471"/>
  <c r="AO7" i="471"/>
  <c r="AB10" i="471"/>
  <c r="AB7" i="481"/>
  <c r="AN10" i="471"/>
  <c r="AA10" i="481"/>
  <c r="BT15" i="484"/>
  <c r="CA15" i="484"/>
  <c r="AC10" i="481"/>
  <c r="BK18" i="484"/>
  <c r="CE18" i="484"/>
  <c r="CF15" i="484"/>
  <c r="BL15" i="484"/>
  <c r="BR20" i="484"/>
  <c r="AX20" i="484"/>
  <c r="BY18" i="484"/>
  <c r="Q36" i="473"/>
  <c r="BR18" i="484"/>
  <c r="BX19" i="484"/>
  <c r="CE19" i="484"/>
  <c r="BQ19" i="484"/>
  <c r="P37" i="473"/>
  <c r="AN10" i="296"/>
  <c r="BE17" i="484"/>
  <c r="BY17" i="484"/>
  <c r="AO9" i="471"/>
  <c r="AC9" i="471"/>
  <c r="AB9" i="481"/>
  <c r="Q38" i="473"/>
  <c r="BY20" i="484"/>
  <c r="CF20" i="484"/>
  <c r="AH10" i="296"/>
  <c r="AA10" i="475" s="1"/>
  <c r="AI7" i="296"/>
  <c r="AA7" i="475"/>
  <c r="BM12" i="484"/>
  <c r="CH12" i="484" s="1"/>
  <c r="CG12" i="484"/>
  <c r="AO9" i="296"/>
  <c r="AB9" i="296"/>
  <c r="AB7" i="296"/>
  <c r="U7" i="475" s="1"/>
  <c r="AA10" i="296"/>
  <c r="AO10" i="296" s="1"/>
  <c r="AO7" i="296"/>
  <c r="CA12" i="484" l="1"/>
  <c r="BT12" i="484"/>
  <c r="CF10" i="484"/>
  <c r="BR10" i="484"/>
  <c r="Q28" i="473"/>
  <c r="BY10" i="484"/>
  <c r="U8" i="475"/>
  <c r="AC8" i="296"/>
  <c r="AP8" i="296"/>
  <c r="AI10" i="296"/>
  <c r="AB10" i="475" s="1"/>
  <c r="AJ7" i="296"/>
  <c r="AB7" i="475"/>
  <c r="R38" i="473"/>
  <c r="BZ20" i="484"/>
  <c r="CG20" i="484"/>
  <c r="AP9" i="471"/>
  <c r="V9" i="481"/>
  <c r="BF17" i="484"/>
  <c r="CA17" i="484" s="1"/>
  <c r="BZ17" i="484"/>
  <c r="R36" i="473"/>
  <c r="BS18" i="484"/>
  <c r="BZ18" i="484"/>
  <c r="BM15" i="484"/>
  <c r="CH15" i="484" s="1"/>
  <c r="CG15" i="484"/>
  <c r="T10" i="475"/>
  <c r="BL17" i="484"/>
  <c r="CF17" i="484"/>
  <c r="AB10" i="296"/>
  <c r="AP10" i="296" s="1"/>
  <c r="AC7" i="296"/>
  <c r="AP7" i="296"/>
  <c r="AC9" i="296"/>
  <c r="AQ9" i="296" s="1"/>
  <c r="AP9" i="296"/>
  <c r="U9" i="475"/>
  <c r="BY19" i="484"/>
  <c r="Q37" i="473"/>
  <c r="CF19" i="484"/>
  <c r="BR19" i="484"/>
  <c r="AY20" i="484"/>
  <c r="BT20" i="484" s="1"/>
  <c r="BS20" i="484"/>
  <c r="BL18" i="484"/>
  <c r="CF18" i="484"/>
  <c r="AO10" i="471"/>
  <c r="AB10" i="481"/>
  <c r="AP7" i="471"/>
  <c r="AC10" i="471"/>
  <c r="V7" i="475"/>
  <c r="V7" i="481"/>
  <c r="U10" i="475" l="1"/>
  <c r="AQ8" i="296"/>
  <c r="V8" i="475"/>
  <c r="CG10" i="484"/>
  <c r="R28" i="473"/>
  <c r="BZ10" i="484"/>
  <c r="BS10" i="484"/>
  <c r="BM18" i="484"/>
  <c r="CH18" i="484" s="1"/>
  <c r="CG18" i="484"/>
  <c r="BM17" i="484"/>
  <c r="CH17" i="484" s="1"/>
  <c r="CG17" i="484"/>
  <c r="BT18" i="484"/>
  <c r="CA18" i="484"/>
  <c r="V9" i="475"/>
  <c r="CA20" i="484"/>
  <c r="CH20" i="484"/>
  <c r="AJ10" i="296"/>
  <c r="AC10" i="475" s="1"/>
  <c r="AC7" i="475"/>
  <c r="AP10" i="471"/>
  <c r="V10" i="481"/>
  <c r="R37" i="473"/>
  <c r="BZ19" i="484"/>
  <c r="BS19" i="484"/>
  <c r="CG19" i="484"/>
  <c r="AQ7" i="296"/>
  <c r="AC10" i="296"/>
  <c r="AQ10" i="296" s="1"/>
  <c r="CA10" i="484" l="1"/>
  <c r="CH10" i="484"/>
  <c r="BT10" i="484"/>
  <c r="V10" i="475"/>
  <c r="CA19" i="484"/>
  <c r="BT19" i="484"/>
  <c r="CH19" i="484"/>
</calcChain>
</file>

<file path=xl/comments1.xml><?xml version="1.0" encoding="utf-8"?>
<comments xmlns="http://schemas.openxmlformats.org/spreadsheetml/2006/main">
  <authors>
    <author>Carlo Magno</author>
  </authors>
  <commentList>
    <comment ref="L14" authorId="0" shapeId="0">
      <text>
        <r>
          <rPr>
            <b/>
            <sz val="9"/>
            <color indexed="81"/>
            <rFont val="Tahoma"/>
            <family val="2"/>
          </rPr>
          <t>Se corrigio dato proporcionado</t>
        </r>
        <r>
          <rPr>
            <sz val="9"/>
            <color indexed="81"/>
            <rFont val="Tahoma"/>
            <family val="2"/>
          </rPr>
          <t xml:space="preserve">
</t>
        </r>
      </text>
    </comment>
    <comment ref="L20" authorId="0" shapeId="0">
      <text>
        <r>
          <rPr>
            <b/>
            <sz val="9"/>
            <color indexed="81"/>
            <rFont val="Tahoma"/>
            <family val="2"/>
          </rPr>
          <t>Renuncio la profesora no la ocupo</t>
        </r>
        <r>
          <rPr>
            <sz val="9"/>
            <color indexed="81"/>
            <rFont val="Tahoma"/>
            <family val="2"/>
          </rPr>
          <t xml:space="preserve">
</t>
        </r>
      </text>
    </comment>
  </commentList>
</comments>
</file>

<file path=xl/comments2.xml><?xml version="1.0" encoding="utf-8"?>
<comments xmlns="http://schemas.openxmlformats.org/spreadsheetml/2006/main">
  <authors>
    <author>Carlo Magno</author>
  </authors>
  <commentList>
    <comment ref="G12" authorId="0" shapeId="0">
      <text>
        <r>
          <rPr>
            <sz val="9"/>
            <color indexed="81"/>
            <rFont val="Tahoma"/>
            <family val="2"/>
          </rPr>
          <t xml:space="preserve">Convocatoria sin Fecha de inicio de actividades
</t>
        </r>
      </text>
    </comment>
    <comment ref="C19" authorId="0" shapeId="0">
      <text>
        <r>
          <rPr>
            <b/>
            <sz val="9"/>
            <color indexed="81"/>
            <rFont val="Tahoma"/>
            <family val="2"/>
          </rPr>
          <t xml:space="preserve">UAML:
Gnada pero no ocupada por el profesor
</t>
        </r>
      </text>
    </comment>
    <comment ref="K19" authorId="0" shapeId="0">
      <text>
        <r>
          <rPr>
            <b/>
            <sz val="9"/>
            <color indexed="81"/>
            <rFont val="Tahoma"/>
            <family val="2"/>
          </rPr>
          <t>UAML:
No ocupada por el profesor</t>
        </r>
        <r>
          <rPr>
            <sz val="9"/>
            <color indexed="81"/>
            <rFont val="Tahoma"/>
            <family val="2"/>
          </rPr>
          <t xml:space="preserve">
</t>
        </r>
      </text>
    </comment>
  </commentList>
</comments>
</file>

<file path=xl/sharedStrings.xml><?xml version="1.0" encoding="utf-8"?>
<sst xmlns="http://schemas.openxmlformats.org/spreadsheetml/2006/main" count="23404" uniqueCount="6058">
  <si>
    <t>DIVISIÓN</t>
  </si>
  <si>
    <t>CBI</t>
  </si>
  <si>
    <t>CSH</t>
  </si>
  <si>
    <t>CBS</t>
  </si>
  <si>
    <t>TOTAL</t>
  </si>
  <si>
    <t>UNIDAD</t>
  </si>
  <si>
    <t>Reporte de investigación o técnico</t>
  </si>
  <si>
    <t>Artículo especializado de investigación</t>
  </si>
  <si>
    <t>Edición de libro colectivo</t>
  </si>
  <si>
    <t>Libro científico</t>
  </si>
  <si>
    <t>Patentes registro y aceptación de forma para solicitar examen de novedad</t>
  </si>
  <si>
    <t>Expedición de título de patente</t>
  </si>
  <si>
    <t>Trabajos presentados en eventos especializados</t>
  </si>
  <si>
    <t>Conferencias magistrales presentadas en eventos especializados</t>
  </si>
  <si>
    <t>Asesoría de proyectos de investigación</t>
  </si>
  <si>
    <t>Unidad</t>
  </si>
  <si>
    <t>UAM</t>
  </si>
  <si>
    <t>Año de evaluación</t>
  </si>
  <si>
    <t>Docencia</t>
  </si>
  <si>
    <t>Investigación</t>
  </si>
  <si>
    <t>Preservación y difusión de la cultura</t>
  </si>
  <si>
    <t>Dirección Académica</t>
  </si>
  <si>
    <t>Participación Universitaria</t>
  </si>
  <si>
    <t>Creacion artística</t>
  </si>
  <si>
    <t>Total</t>
  </si>
  <si>
    <t>Azcapotzalco</t>
  </si>
  <si>
    <t>Iztapalapa</t>
  </si>
  <si>
    <t>Xochimilco</t>
  </si>
  <si>
    <t>LICENCIATURA</t>
  </si>
  <si>
    <t>DIV</t>
  </si>
  <si>
    <t>La categoría trimestres cursados correspondiente a los trimestres donde el alumno tuvo alguna actividad académica</t>
  </si>
  <si>
    <t>LERMA</t>
  </si>
  <si>
    <t>FUENTE: Coordinación General de Información Institucional. Departamento de Admisión</t>
  </si>
  <si>
    <t>PLAN DE ESTUDIO</t>
  </si>
  <si>
    <t>DIVISION</t>
  </si>
  <si>
    <t>Cuajimalpa</t>
  </si>
  <si>
    <t>Lerma</t>
  </si>
  <si>
    <t>CUA</t>
  </si>
  <si>
    <t>LER</t>
  </si>
  <si>
    <t>Total Unidad</t>
  </si>
  <si>
    <t>Ingeniería en Recursos Hídricos</t>
  </si>
  <si>
    <t>Políticas Públicas</t>
  </si>
  <si>
    <t>Biología Ambiental</t>
  </si>
  <si>
    <t>Total UAM</t>
  </si>
  <si>
    <t>SEP</t>
  </si>
  <si>
    <t>CONVENIOS Y CONTRATOS</t>
  </si>
  <si>
    <t>Arte y Comunicación Digitales</t>
  </si>
  <si>
    <t>Arte y Comunicaciones Digitales</t>
  </si>
  <si>
    <t>Asignadas</t>
  </si>
  <si>
    <t>Pagadas</t>
  </si>
  <si>
    <t>Mujer</t>
  </si>
  <si>
    <t>Hombre</t>
  </si>
  <si>
    <t>P</t>
  </si>
  <si>
    <t>O</t>
  </si>
  <si>
    <t>I</t>
  </si>
  <si>
    <t>Femenino</t>
  </si>
  <si>
    <t>Masculino</t>
  </si>
  <si>
    <t>Rectoría</t>
  </si>
  <si>
    <t>Aspirantes</t>
  </si>
  <si>
    <t>Plan</t>
  </si>
  <si>
    <t>División</t>
  </si>
  <si>
    <t>Matrícula</t>
  </si>
  <si>
    <t>Activos</t>
  </si>
  <si>
    <t>Egreso</t>
  </si>
  <si>
    <t>Convenios</t>
  </si>
  <si>
    <t>INDICE</t>
  </si>
  <si>
    <t>APOYO INSTITUCIONAL</t>
  </si>
  <si>
    <t>Reconocimiento a profesores con perfil deseable. El perfil deseable, de acuerdo con el Promep, se refiere a: ser profesor de tiempo completo, haber obtenido el grado preferente (doctor) o mínimo (maestro o en su caso una especialidad médica) y demostrar fehacientemente la participación en actividades de docencia, generación o aplicación innovadora del conocimiento, tutoría y gestión académica individual o grupal</t>
  </si>
  <si>
    <t>Baja definitiva: Es la pérdida de la calidad de alumno por renuncia expresa del interesado —es decir, del propio alumno—, e imputable al mismo (artículo 18, fracción II, del RESUAM).</t>
  </si>
  <si>
    <t xml:space="preserve">Baja reglamentaria:
Es la perdida de la calidad de alumno como consecuencia de una sanción aplicada al estudiante, por haber incurrido en cualquiera de las causas establecidas en el artículo 18, fracciones III, IV y VII, incisos a) y b), del RESUAM.
</t>
  </si>
  <si>
    <t>TC</t>
  </si>
  <si>
    <t>CONACyT</t>
  </si>
  <si>
    <t>Becas para grupos vulnerables pagadas</t>
  </si>
  <si>
    <t>Mujeres</t>
  </si>
  <si>
    <t>Hombres</t>
  </si>
  <si>
    <t>Becas de Excelencia</t>
  </si>
  <si>
    <t xml:space="preserve">Beca para estudios de lenguas extranjeras </t>
  </si>
  <si>
    <t>Ing. Recursos Hídricos</t>
  </si>
  <si>
    <t>Beca de movilidad internacional</t>
  </si>
  <si>
    <t>Beca de movilidad nacional</t>
  </si>
  <si>
    <t>TRIMESTRES CURSADOS PROMEDIO PARA TERMINAR ESTUDIOS DE LICENCIATURA</t>
  </si>
  <si>
    <t>Cambia de nombre a Becas de Manutención</t>
  </si>
  <si>
    <t>ASOCIADO</t>
  </si>
  <si>
    <t>TITULAR</t>
  </si>
  <si>
    <t>Beca de Servicio Social</t>
  </si>
  <si>
    <t>TITULADOS DE LICENCIATURA (Por Plan)</t>
  </si>
  <si>
    <t>Prom/Lic</t>
  </si>
  <si>
    <t>Licenciaturas</t>
  </si>
  <si>
    <t>2011-2015</t>
  </si>
  <si>
    <t>Aprobación de la creación de tres UEA interdivisionales 5010000 Complejidad e Interdisciplina, 5010001 Análisis de Problemáticas Complejas I y 5010002 Análisis de Problemáticas Complejas II que se impartirán en los trimestres V, XI y XII de las licenciaturas de la Unidad Lerma.</t>
  </si>
  <si>
    <t>387.A</t>
  </si>
  <si>
    <t>12.13.6</t>
  </si>
  <si>
    <t>14.15.13</t>
  </si>
  <si>
    <t>Colegio Académico</t>
  </si>
  <si>
    <t>FECHA</t>
  </si>
  <si>
    <t>ACUERDO</t>
  </si>
  <si>
    <t>ÓRGANO</t>
  </si>
  <si>
    <t>48.RICBI</t>
  </si>
  <si>
    <t>Consejo Divisional CBI</t>
  </si>
  <si>
    <t>Consejo Divisional CBS</t>
  </si>
  <si>
    <t>Consejo Divisional CSH</t>
  </si>
  <si>
    <t>Consejo Académico Lerma</t>
  </si>
  <si>
    <t xml:space="preserve"> Biología Ambiental</t>
  </si>
  <si>
    <t xml:space="preserve"> Políticas Públicas</t>
  </si>
  <si>
    <t>Psicología Biomédica</t>
  </si>
  <si>
    <t>Ingeniería en Computación y Telecomunicaciones</t>
  </si>
  <si>
    <t>Total Unidad:</t>
  </si>
  <si>
    <t>Alumnos Becados</t>
  </si>
  <si>
    <t>PRONABES SEP-UAM PAGADAS (a partir de 2014 cambia a Becas de Manutención)</t>
  </si>
  <si>
    <t>UAML-2015</t>
  </si>
  <si>
    <t>UAMC-2015</t>
  </si>
  <si>
    <t>UAM-2015</t>
  </si>
  <si>
    <t>PRONABES SEP-UAM (Manutención)</t>
  </si>
  <si>
    <t>BECAS ALUMNOS (% de la matrícula activa)</t>
  </si>
  <si>
    <t>Plazas</t>
  </si>
  <si>
    <t>Div</t>
  </si>
  <si>
    <t>PTC defs</t>
  </si>
  <si>
    <t>Reconocimiento</t>
  </si>
  <si>
    <t>PROMEP</t>
  </si>
  <si>
    <t xml:space="preserve">SNI </t>
  </si>
  <si>
    <t>Tot/PTC</t>
  </si>
  <si>
    <t>Fuentes: Catálogo de Profesores de Tiempo Completo del PROMEP; CONACyT</t>
  </si>
  <si>
    <t xml:space="preserve">PERSONAL ACADÉMICO CON RECONOCIMIENTO (PERFIL DESEABLE VIGENTE PROMEP; SNI) </t>
  </si>
  <si>
    <t>Informe anual de actividades de la Rectora de la Unidad Cuajimalpa - 2005-2006</t>
  </si>
  <si>
    <t>Informe anual de actividades del Rector de la Unidad Cuajimalpa - 2015 (Tabla 76)</t>
  </si>
  <si>
    <t>ASISTENTE</t>
  </si>
  <si>
    <t xml:space="preserve">Fuentes: </t>
  </si>
  <si>
    <t>Informe del Rector General 2015 - Anexo estadístico</t>
  </si>
  <si>
    <t>Coordinación de Recursos Humanos UAM-Lerma</t>
  </si>
  <si>
    <t>Contrataciones definitivas</t>
  </si>
  <si>
    <t>UAM-C</t>
  </si>
  <si>
    <t>Prototipos o modelos innovadores</t>
  </si>
  <si>
    <t>Paquetes computacionales</t>
  </si>
  <si>
    <t>Fuente:</t>
  </si>
  <si>
    <t>ACTIVIDADES ACADÉMICAS RELACIONADAS CON LA INVESTIGACIÓN POR AÑO DE EVALUACIÓN</t>
  </si>
  <si>
    <t>ACTIVIDADES EVALUADAS POR LAS COMISIONES DICTAMINADORAS</t>
  </si>
  <si>
    <t>PLAZA</t>
  </si>
  <si>
    <t>C</t>
  </si>
  <si>
    <t>D</t>
  </si>
  <si>
    <t>B</t>
  </si>
  <si>
    <t>A</t>
  </si>
  <si>
    <t>BIOL.011.14</t>
  </si>
  <si>
    <t>ING.002.15</t>
  </si>
  <si>
    <t>HUM.012.15</t>
  </si>
  <si>
    <t>CEA.009.14</t>
  </si>
  <si>
    <t>CB.002.15</t>
  </si>
  <si>
    <t>ING.006.16</t>
  </si>
  <si>
    <t>ING.004.15</t>
  </si>
  <si>
    <t>ING.003.15</t>
  </si>
  <si>
    <t>BIOL.008.15</t>
  </si>
  <si>
    <t>CS.001.16</t>
  </si>
  <si>
    <t>CS.006.14</t>
  </si>
  <si>
    <t>CO.L.CSH.c.007.15</t>
  </si>
  <si>
    <t>CS.015.15</t>
  </si>
  <si>
    <t>SAL.001.15</t>
  </si>
  <si>
    <t>BIOL.024.15</t>
  </si>
  <si>
    <t>CS.016.15</t>
  </si>
  <si>
    <t>CEA.011.14</t>
  </si>
  <si>
    <t>HUM.014.15</t>
  </si>
  <si>
    <t>HUM.015.15</t>
  </si>
  <si>
    <t>CO.L.CSH.b.002.15</t>
  </si>
  <si>
    <t>CONVOCATORIAS</t>
  </si>
  <si>
    <t>DICTÁMENES</t>
  </si>
  <si>
    <t>observaciones</t>
  </si>
  <si>
    <t>CONVOCATORIA</t>
  </si>
  <si>
    <t>DEPTO</t>
  </si>
  <si>
    <t>CATEGORÍA</t>
  </si>
  <si>
    <t>INICIO ACTIVIDADES SEGÚN CONVOCATORIA</t>
  </si>
  <si>
    <t>HORARIO</t>
  </si>
  <si>
    <t>DICTAMEN</t>
  </si>
  <si>
    <t>FECHA DICTAMEN</t>
  </si>
  <si>
    <t>GANADOR</t>
  </si>
  <si>
    <t>NIVEL</t>
  </si>
  <si>
    <t>CO.L.CSH.c.006.13</t>
  </si>
  <si>
    <t>Procesos Sociales</t>
  </si>
  <si>
    <t>Asociado</t>
  </si>
  <si>
    <t>09:00-14:00 y 16:00-19:00</t>
  </si>
  <si>
    <t>Raúl Hernández Mar</t>
  </si>
  <si>
    <t>Convocatoria sin Fecha de inicio de actividades</t>
  </si>
  <si>
    <t>CO.L.CSH.c.007.13</t>
  </si>
  <si>
    <t>Manuel Lara Caballero</t>
  </si>
  <si>
    <t>CO.L.CSH.c.011.13</t>
  </si>
  <si>
    <t>Mónica Adriana Sosa Juarico</t>
  </si>
  <si>
    <t>CO.L.CSH.c.012.13</t>
  </si>
  <si>
    <t>CS.016.14</t>
  </si>
  <si>
    <t>Desierta</t>
  </si>
  <si>
    <t>CO.L.CBI.b.004.13</t>
  </si>
  <si>
    <t>Recursos de la Tierra</t>
  </si>
  <si>
    <t>09:00-17:00</t>
  </si>
  <si>
    <t>CB.004.14</t>
  </si>
  <si>
    <t>CO.L.CBS.a.003.13</t>
  </si>
  <si>
    <t>Ciencias Ambientales</t>
  </si>
  <si>
    <t>Titular</t>
  </si>
  <si>
    <t>Marcos López Pérez</t>
  </si>
  <si>
    <t>CO.L.CBS.c.002.13</t>
  </si>
  <si>
    <t>Ciencias de la Salud</t>
  </si>
  <si>
    <t>SAL.002.14</t>
  </si>
  <si>
    <t>CO.L.CBS.c.003.13</t>
  </si>
  <si>
    <t>SAL.003.14</t>
  </si>
  <si>
    <t>Ganada pero no ocupada por el profesor</t>
  </si>
  <si>
    <t>CO.L.CBI.b.005.13</t>
  </si>
  <si>
    <t>CB.005.14</t>
  </si>
  <si>
    <t>Juan Manuel Germán Acacio</t>
  </si>
  <si>
    <t>CO.L.CBI.a.003.13</t>
  </si>
  <si>
    <t>Procesos Productivos</t>
  </si>
  <si>
    <t>ING.008.14</t>
  </si>
  <si>
    <t>CO.L.CBI.b.004.14</t>
  </si>
  <si>
    <t>10:00-18:00</t>
  </si>
  <si>
    <t>Lázaro Raymundo Reyes Gutiérrez</t>
  </si>
  <si>
    <t>CO.L.CBI.b.001.14</t>
  </si>
  <si>
    <t>Yuri Reyes Mercado</t>
  </si>
  <si>
    <t>CO.L.CBI.b.003.14</t>
  </si>
  <si>
    <t>Eloísa Domínguez Mariani</t>
  </si>
  <si>
    <t>CO.L.CBI.b.002.14</t>
  </si>
  <si>
    <t>Héctor Eduardo Jardón Valadez</t>
  </si>
  <si>
    <t>CO.L.CBI.a.001.14</t>
  </si>
  <si>
    <t>Jacobo Sandoval Gutiérrez</t>
  </si>
  <si>
    <t>CO.L.CBS.b.001.14</t>
  </si>
  <si>
    <t>Ciencias de la Alimentación</t>
  </si>
  <si>
    <t>BIOL.011.15</t>
  </si>
  <si>
    <t>CO.L.CSH.b.001.15</t>
  </si>
  <si>
    <t>Estudios Culturales</t>
  </si>
  <si>
    <t>09:00-14:00 y 15:00-18:00</t>
  </si>
  <si>
    <t>HUM.005.15</t>
  </si>
  <si>
    <t>CO.L.CSH.a.002.15</t>
  </si>
  <si>
    <t>Artes y Humanidades</t>
  </si>
  <si>
    <t>María Paz Sastre Domínguez</t>
  </si>
  <si>
    <t>CO.L.CSH.a.001.15</t>
  </si>
  <si>
    <t>Claudia Mosqueda Gómez</t>
  </si>
  <si>
    <t>CO.L.CSH.a.003.15</t>
  </si>
  <si>
    <t>Manuel Rocha Iturbide</t>
  </si>
  <si>
    <t>CO.L.CBS.c.001.15</t>
  </si>
  <si>
    <t>Guzmán Ramos Kioko Rubí</t>
  </si>
  <si>
    <t>CO.L.CSH.c.002.15</t>
  </si>
  <si>
    <t>CS.011.15</t>
  </si>
  <si>
    <t>CO.L.CSH.c.003.15</t>
  </si>
  <si>
    <t>CS.012.15</t>
  </si>
  <si>
    <t>CO.L.CSH.c.001.15</t>
  </si>
  <si>
    <t>Güereca Torres Eva Raquel</t>
  </si>
  <si>
    <t>CO.L.CSH.c.004.15</t>
  </si>
  <si>
    <t>CS.014.15</t>
  </si>
  <si>
    <t>Aragón Andrade Felipe Orlando</t>
  </si>
  <si>
    <t>CO.L.CSH.c.005.15</t>
  </si>
  <si>
    <t>López Moreno Ignacio</t>
  </si>
  <si>
    <t>CO.L.CBS.b.001.15</t>
  </si>
  <si>
    <t>BIOL.023.15</t>
  </si>
  <si>
    <t>CO.L.CBS.c.003.15</t>
  </si>
  <si>
    <t>SAL.003.15</t>
  </si>
  <si>
    <t>CO.L.CBI.c.001.15</t>
  </si>
  <si>
    <t>Sistemas de Información y Comunicaciones</t>
  </si>
  <si>
    <t>CO.L.CBS.c.002.15</t>
  </si>
  <si>
    <t>Montiel Castro Augusto Jacobo</t>
  </si>
  <si>
    <t>CO.L.CBI.c.002.15</t>
  </si>
  <si>
    <t>CO.L.CSH.b.003.15</t>
  </si>
  <si>
    <t>9:00-14:00 y 15:00-18:00</t>
  </si>
  <si>
    <t>Hernández Razo Oscar Enrique</t>
  </si>
  <si>
    <t>CO.L.CSH.c.006.15</t>
  </si>
  <si>
    <t>FLORES PEDROCHE, JOSE FRANCISCO</t>
  </si>
  <si>
    <t>HERNANDEZ ZAPATA, ERNESTO</t>
  </si>
  <si>
    <t>BUSSY , ANNE LAURE SABINE</t>
  </si>
  <si>
    <t>LOPEZ GALVAN, EDGAR</t>
  </si>
  <si>
    <t>BENITEZ DAVILA, MONICA FRANCISCA</t>
  </si>
  <si>
    <t>CHAVEZ BECKER, CARLOS GABRIEL</t>
  </si>
  <si>
    <t>AGUILAR ASTORGA, CARLOS RICARDO</t>
  </si>
  <si>
    <t>BLASQUEZ MARTINEZ, LIDIA IVONNE</t>
  </si>
  <si>
    <t>MARTINEZ GONZALEZ, NATAL ALEJANDRO</t>
  </si>
  <si>
    <t>LIST SANCHEZ, RURIK HERMANN</t>
  </si>
  <si>
    <t>PACHECO LOPEZ, GUSTAVO</t>
  </si>
  <si>
    <t>LOPEZ PEREZ, MARCOS</t>
  </si>
  <si>
    <t>CASTILLO GUAJARDO, DERIK</t>
  </si>
  <si>
    <t>VON BULOW,  PHILIPP</t>
  </si>
  <si>
    <t>PEREZ MARTINEZ, FRANCISCO</t>
  </si>
  <si>
    <t>REYES GUTIERREZ, LAZARO RAYMUNDO</t>
  </si>
  <si>
    <t>SASTRE DOMÍNGUEZ, MARÍA PAZ</t>
  </si>
  <si>
    <t>LARA CABALLERO, MANUEL</t>
  </si>
  <si>
    <t>ORTIZ HENDRESON, GLADYS</t>
  </si>
  <si>
    <t>PELZ SERRANO, KARLA</t>
  </si>
  <si>
    <t>JIMENEZ GUZMAN, JUDITH</t>
  </si>
  <si>
    <t>MIRANDA DE LA LAMA, GENARO CVABODNI</t>
  </si>
  <si>
    <t>REYES MERCADO, YURI</t>
  </si>
  <si>
    <t>LAGUNA SANCHEZ, GERARDO ABEL</t>
  </si>
  <si>
    <t>PUERTA HUERTA, JOSE PEDRO ANTONIO</t>
  </si>
  <si>
    <t>DOMINGUEZ MARIANI, ELOISA</t>
  </si>
  <si>
    <t>SANDOVAL GUTIERREZ, JACOBO</t>
  </si>
  <si>
    <t>BERISTAIN CARDOSO, RICARDO</t>
  </si>
  <si>
    <t>JARDON VALADEZ, HECTOR EDUARDO</t>
  </si>
  <si>
    <t>FIGUEROA ROMERO, RAUL</t>
  </si>
  <si>
    <t>MARTINEZ TIBURCIO, MARIA GABRIELA</t>
  </si>
  <si>
    <t>ROZGA LUTER, RYSZARD EDWARD</t>
  </si>
  <si>
    <t>HERNANDEZ MAR, RAUL</t>
  </si>
  <si>
    <t>GÜERECA TORRES, EVA RAQUEL</t>
  </si>
  <si>
    <t>GUZMAN RAMOS, KIOKO RUBI</t>
  </si>
  <si>
    <t>GARCIA ARELLANO, HUMBERTO</t>
  </si>
  <si>
    <t>CHAVEZ TOVAR, JOSE CUAUHTEMOC</t>
  </si>
  <si>
    <t>ALAVEZ ESPIDIO, SILVESTRE DE JESUS</t>
  </si>
  <si>
    <t>SOTO CORTÉS, GABRIEL</t>
  </si>
  <si>
    <t>MOSQUEDA GÓMEZ, CLAUDIA</t>
  </si>
  <si>
    <t>SANCHEZ CARDONA, LUZ MARIA</t>
  </si>
  <si>
    <t>ROCHA ITURBIDE, MANUEL</t>
  </si>
  <si>
    <t>Nombre</t>
  </si>
  <si>
    <t>Categoría</t>
  </si>
  <si>
    <t>Nivel</t>
  </si>
  <si>
    <t>Inicio</t>
  </si>
  <si>
    <t>Depto</t>
  </si>
  <si>
    <t xml:space="preserve">Total </t>
  </si>
  <si>
    <t>NOMBRE DEL EVENTO</t>
  </si>
  <si>
    <t>PP</t>
  </si>
  <si>
    <t>SIC</t>
  </si>
  <si>
    <t>RT</t>
  </si>
  <si>
    <t>CAM</t>
  </si>
  <si>
    <t>CAL</t>
  </si>
  <si>
    <t>CSA</t>
  </si>
  <si>
    <t>AH</t>
  </si>
  <si>
    <t>EC</t>
  </si>
  <si>
    <t>PS</t>
  </si>
  <si>
    <t>Vigencia</t>
  </si>
  <si>
    <t>2015-2017</t>
  </si>
  <si>
    <t>2014-2015</t>
  </si>
  <si>
    <t>2015-2016</t>
  </si>
  <si>
    <t>2013-2015</t>
  </si>
  <si>
    <t>2014-2016</t>
  </si>
  <si>
    <t>2015-2018</t>
  </si>
  <si>
    <t>2016-2018</t>
  </si>
  <si>
    <t>Beca Permanencia</t>
  </si>
  <si>
    <t>Beca Docencia</t>
  </si>
  <si>
    <t>Apoyo</t>
  </si>
  <si>
    <t>Perfil PRODEP</t>
  </si>
  <si>
    <t>PP = PROCESOS PRODUCTIVOS</t>
  </si>
  <si>
    <t>RT = RECURSOS DE LA TIERRA</t>
  </si>
  <si>
    <t>SIC = SISTEMAS DE INFORMACION Y COMUNICACION</t>
  </si>
  <si>
    <t>CAL = CIENCIAS DE LA ALIMENTACION</t>
  </si>
  <si>
    <t>CAM = CIENCIAS AMBIENTALES</t>
  </si>
  <si>
    <t>CSA = CIENCIAS DE LA SALUD</t>
  </si>
  <si>
    <t>AH = ARTES Y HUMANIDADES</t>
  </si>
  <si>
    <t>EC = ESTUDIOS CULTURALES</t>
  </si>
  <si>
    <t>PS = PROCESOS SOCIALES</t>
  </si>
  <si>
    <t>Plaza</t>
  </si>
  <si>
    <t>Num Ec</t>
  </si>
  <si>
    <t>Hrs</t>
  </si>
  <si>
    <t>Aprobación del Dictamen de la "Comisión de Planes y Programas de Estudio", consistente en la dictaminación y armonización de la Propuesta de Creación de la Licenciatura en Educación y Tecnologías Digitales, de la División de Ciencias Sociales y Humanidades, y envío de la misma al Colegio Académico para su análisis, discusión y, en su caso, autorización.</t>
  </si>
  <si>
    <t>Educación y Tecnologías Digitales</t>
  </si>
  <si>
    <t>Aprobación de la propuesta inicial de Creación de la Licenciatura en Ingeniería en Computación y Telecomunicaciones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</si>
  <si>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inicial de Creación de la Licenciatura en Psicología Biomédica de la División de Ciencias Biológicas y de la Salud, presentada por el Consejo Académico de la Unidad Lerma, y remitirla al Consejo Divisional para que continúe con la formulación del plan y los programas de estudio, de acuerdo con lo previsto en los artículos 32 y 33 del Reglamento de Estudios Superiores.</t>
  </si>
  <si>
    <t>Aprobación del Dictamen de la "Comisión de Planes y Programas de Estudio", consistente en la dictaminación y armonización de la Propuesta Inicial de Creación del Plan de Estudios de la Licenciatura en Psicología Biomédica, de la División de Ciencias Biológicas y de la Salud, y envio de la propuesta, con modificaciones, al Colegio Académico para su análisis, discusión y, en su caso, autorización.</t>
  </si>
  <si>
    <t>Creación de la Licenciatura en Ingeniería en Recursos Hídricos, con el plan y los programas de estudio correspondientes, de la División de Ciencias Básicas e Ingeniería de la Unidad Lerma, con excepción de los programas de estudio de las UEA 5010000, 5010001, 5010002, 5110006 y 5110008, mismos que serán presentados posteriormente al Colegio Académico.</t>
  </si>
  <si>
    <t>Creación de las UEA 5110006 Movimiento de Cuerpos de Agua y 5110008 Política y Gestión Integral del Agua, que se impartirán en los trimestres VIII y X, de la Licenciatura en Ingeniería en Recursos Hídricos de la Unidad Lerma.</t>
  </si>
  <si>
    <t>Aprobación de la Adecuación al Plan y Programas de Estudio de la Licenciatura en Ingeniería en Recursos Hídricos, la cualentrará en vigor en el trimestre 16-Otoño</t>
  </si>
  <si>
    <t>Recepción de la información presentada por el Consejo Divisional de Ciencias Básicas e Ingeniería, sobre las adecuaciones efectuadas al plan y programas de estudio de la Licenciatura en Ingeniería en Recursos Hídricos.</t>
  </si>
  <si>
    <t>El Colegio Académico recibió la información del Consejo Divisional de Ciencias Básicas e Ingeniería de la Unidad Lerma, sobre las adecuaciones efectuadas al plan y los programas de estudio de la Licenciatura en Ingeniería en Recursos Hídricos, cuya entrada en vigor será en el Trimestre 2016-O.</t>
  </si>
  <si>
    <t>Creación de la Licenciatura en Biología Ambiental, con el plan y los programas de estudio correspondientes, de la División de Ciencias Biológicas y de la Salud de la Unidad Lerma. </t>
  </si>
  <si>
    <t>Creación de la Licenciatura en Políticas Públicas, con el plan y los programas de estudio correspondientes, de la División de Ciencias Sociales y Humanidades de la Unidad Lerma.</t>
  </si>
  <si>
    <t>Creación de la Licenciatura en Arte y Comunicación Digitales, con el plan y programas de estudio correspondientes, de la División de Ciencias Sociales y Humanidades de la Unidad Lerma.</t>
  </si>
  <si>
    <t>Aprobación del dictamen que presenta la Comisión de Docencia del Consejo Divisional de Ciencias Biológicas y de la Salud sobre la creación del Plan y Programas de la Licenciatura en Ciencias Agroalimentarias.</t>
  </si>
  <si>
    <t xml:space="preserve">Aprobación en lo particular de la propuesta de creación de la Licenciatura en Educación y Tecnologías de Información y Comunicación. </t>
  </si>
  <si>
    <t>Aprobación de la Propuesta y Justificación de creación del Plan de Estudios de la Licenciatura en Ingeniería en Sistemas y Telecomunicaciones, de conformidad con el Dictamen que presentó la Comisión Planes y Programas de Estudios, a fin de presentarla ante el Consejo Académico para su dictaminación y armonización,.</t>
  </si>
  <si>
    <t>Aprobación del Dictamen de la "Comisión de Planes y Programas de Estudio", consistente en la dictaminación y armonización de la Propuesta Inicial de Creación de la Licenciatura en Ingeniería en Computación y Telecomunicaciones, de la División de Ciencias Básicas e Ingeniería, y envíode la misma al Colegio Académico para su análisis, discusión y, en su caso, autorización</t>
  </si>
  <si>
    <t>Aprobación del Dictamen que presenta la Comisión de Planes y Programas de Estudio, respecto de la Propuesta Inicial de la Creación del Plan de Estudios de la Licenciatura en Psicología Biomédica.</t>
  </si>
  <si>
    <t>LOPEZ MORENO IGNACIO</t>
  </si>
  <si>
    <t>CIENCIAS BÁSICAS E INGENIERÍA</t>
  </si>
  <si>
    <t>CRUZ MONTERROSA ROSY GABRIELA</t>
  </si>
  <si>
    <t>MONTIEL CASTRO AUGUSTO JACOBO</t>
  </si>
  <si>
    <t>RAYAS AMOR ADOLFO ARMANDO</t>
  </si>
  <si>
    <t>CIENCIAS SOCIALES Y HUMANIDADES</t>
  </si>
  <si>
    <t xml:space="preserve">Nombre del Cuerpo Académico </t>
  </si>
  <si>
    <t xml:space="preserve">Clave </t>
  </si>
  <si>
    <t xml:space="preserve">Grado </t>
  </si>
  <si>
    <t xml:space="preserve">Vigencia </t>
  </si>
  <si>
    <t>Responsable</t>
  </si>
  <si>
    <t xml:space="preserve">División </t>
  </si>
  <si>
    <t>Gobernanza , Participación Ciudadana, Cohesión y Capital Social en los Ámbitos Urbano y Rural</t>
  </si>
  <si>
    <t>UAM-L-CA-4</t>
  </si>
  <si>
    <t xml:space="preserve">En formación </t>
  </si>
  <si>
    <t>07/12/2015 al 06/12/2018</t>
  </si>
  <si>
    <t xml:space="preserve">CSH </t>
  </si>
  <si>
    <t xml:space="preserve">Materiales Nanoestructurados </t>
  </si>
  <si>
    <t xml:space="preserve">UAM-L-CA-2 </t>
  </si>
  <si>
    <t xml:space="preserve">Políticas Públicas Economía, Sociedad y Territorio </t>
  </si>
  <si>
    <t>UAM-L-CA-1</t>
  </si>
  <si>
    <t xml:space="preserve">Transporte, Destino y Tratamiento de Contaminantes </t>
  </si>
  <si>
    <t>UAM-L-CA-3</t>
  </si>
  <si>
    <t>MIEMBROS</t>
  </si>
  <si>
    <t>Titulo</t>
  </si>
  <si>
    <t>Monto UAML</t>
  </si>
  <si>
    <t xml:space="preserve">CONACYT-REPATRIACIÓN </t>
  </si>
  <si>
    <t xml:space="preserve">POSTULACIÓN PARA INVESTIGADOR REPATRIADO, EFECTOS DE LA ESTIMULACIÓN MAGNÉTICA TRANSCRANEAL TIPO THETA BRUTS INTERMITENTE (Itbs) SOBRE LA CORTEZA MOTORA PRIMARIA (M1) PARA EL TRATAMIENTO DEL INFARTO CEREBRAL AGUDO UNILATERAL </t>
  </si>
  <si>
    <t>Patrocinador</t>
  </si>
  <si>
    <t>Observaciones</t>
  </si>
  <si>
    <t>Monto Patrocinador</t>
  </si>
  <si>
    <t>INDESOL</t>
  </si>
  <si>
    <t>CONANAP</t>
  </si>
  <si>
    <t>EVALUACIÓN EN MATERIA DE DISEÑO DEL PROGRAMA DE COINVERSION SOCIAL 2014</t>
  </si>
  <si>
    <t>CONSERVACIÓN DEL JAGUAR Y OTROS FELINOS EN LA RESERVA DE LA BIOSFERA LA ENCRUCIJADA Y EN EL SISTEMA ESTUARINO DE PUERTO ARISTA</t>
  </si>
  <si>
    <t>DR. HUMBERTO MUÑOZ GRANDE/ DR. CARLOS CHÁVEZ BECKER</t>
  </si>
  <si>
    <t>Responsable(s)</t>
  </si>
  <si>
    <t xml:space="preserve">IDENTIFICACIÓN Y ANÁLISIS DE LOS PROCESOS SUSTANTIVOS DEL PROGRAMA PRESUPUESTARIO E-045, PRESTACIONES ECONÓMICAS, CULTURALES Y SOCIALES. </t>
  </si>
  <si>
    <t>ISSSTE</t>
  </si>
  <si>
    <t xml:space="preserve">CONTRATO  DE PRESTACIÓN DE SERVICIOS </t>
  </si>
  <si>
    <t>Grado</t>
  </si>
  <si>
    <t>M</t>
  </si>
  <si>
    <t>SNI / SNCA</t>
  </si>
  <si>
    <t>SNI-I</t>
  </si>
  <si>
    <t>SNI-II</t>
  </si>
  <si>
    <t>SNI-VI</t>
  </si>
  <si>
    <t>SNI-III</t>
  </si>
  <si>
    <t>SNI-IV</t>
  </si>
  <si>
    <t>SNCA-DMA</t>
  </si>
  <si>
    <t>SNI-V</t>
  </si>
  <si>
    <t>SNI-I Físico-Matemáticas y Ciencias de la Tierra;</t>
  </si>
  <si>
    <t>SNI-II Biología y Química;</t>
  </si>
  <si>
    <t>SNI-III Medicina y Ciencias de la Salud;</t>
  </si>
  <si>
    <t>SNI-IV Humanidades y Ciencias de la Conducta;</t>
  </si>
  <si>
    <t>SNI-V Ciencias Sociales;</t>
  </si>
  <si>
    <t>SNI-VI Biotecnología y Ciencias Agropecuarias;</t>
  </si>
  <si>
    <t>SNI-VII Ingenierías</t>
  </si>
  <si>
    <t>SNCA-DMA Dirección en Medios Audiovisuales</t>
  </si>
  <si>
    <t>Departamentos</t>
  </si>
  <si>
    <t>Áreas del Conocimiento del Sistema Nacional de Investigadores (SNI) y del Sistema Nacional de Creadores de Arte (SNCA)</t>
  </si>
  <si>
    <t>ÁREAS DE INVESTIGACIÓN</t>
  </si>
  <si>
    <t>ACUERDO CA-UAML</t>
  </si>
  <si>
    <t>CUERPOS ACADÉMICOS</t>
  </si>
  <si>
    <t>EDI</t>
  </si>
  <si>
    <t>AÑO</t>
  </si>
  <si>
    <t>PUNTAJE</t>
  </si>
  <si>
    <t>2014-2019</t>
  </si>
  <si>
    <t>2015-2020</t>
  </si>
  <si>
    <t>2013-2018</t>
  </si>
  <si>
    <t>Año</t>
  </si>
  <si>
    <t>Órgano</t>
  </si>
  <si>
    <t>Fecha</t>
  </si>
  <si>
    <t>Acuerdo</t>
  </si>
  <si>
    <t>Dictamen</t>
  </si>
  <si>
    <t>Función</t>
  </si>
  <si>
    <t>CD-CBI</t>
  </si>
  <si>
    <t>02.05</t>
  </si>
  <si>
    <t>Creación</t>
  </si>
  <si>
    <t>Vigente</t>
  </si>
  <si>
    <t>Apoyo institucional</t>
  </si>
  <si>
    <t>Lineamientos Particulares para las Políticas de Planeación Operativas Divisionales</t>
  </si>
  <si>
    <t>CD-CBS</t>
  </si>
  <si>
    <t>03.12.07</t>
  </si>
  <si>
    <t>Lineamientos Particulares de Planeación de la División de Ciencias Biológicas y de la Salud</t>
  </si>
  <si>
    <t>CD-CSH</t>
  </si>
  <si>
    <t>16.03</t>
  </si>
  <si>
    <t>Lineamientos particulares de la División de Ciencias Sociales y Humanidades de la Unidad Lerma para la Movilidad de los Alumnos</t>
  </si>
  <si>
    <t>08.13.03</t>
  </si>
  <si>
    <t xml:space="preserve">Investigación, creación e innovación </t>
  </si>
  <si>
    <t>Lineamientos para la aprobación de proyectos de investigación de la División de Ciencias Biológicas y de la Salud</t>
  </si>
  <si>
    <t>12.03</t>
  </si>
  <si>
    <t>Lineamientos para la Presentación y Aprobación de Proyectos de Investigación a realizarse en los Departamentos de la División de Ciencias Sociales y Humanidades, Unidad Lerma</t>
  </si>
  <si>
    <t>14.04</t>
  </si>
  <si>
    <t>Servicio y vinculación con la sociedad</t>
  </si>
  <si>
    <t>Lineamientos de Servicio Social, División de Ciencias Sociales y Humanidades</t>
  </si>
  <si>
    <t>CA-UAML</t>
  </si>
  <si>
    <t>Instructivo de la Biblioteca de la Unidad Lerma</t>
  </si>
  <si>
    <t>Instructivo de Infraestructura y Servicios Digitales de la Unidad Lerma</t>
  </si>
  <si>
    <t>Propuesta de Instructivo respecto del funcionamiento interno y operativo para regularizar el uso y préstamo del equipo de impresión “3D Stratasys Mojo”</t>
  </si>
  <si>
    <t>Lineamientos para la Solicitud, Aprobación, Informe y Evaluación del Periodo Sabático del Personal Académico de la División de Ciencias Básicas e Ingeniería</t>
  </si>
  <si>
    <t>Criterios y procedimientos para la expedición de constancias de acreditación del requisito de idioma en la Unidad Lerma</t>
  </si>
  <si>
    <t>Instructivo de Prácticas de Campo de la Unidad Lerma.</t>
  </si>
  <si>
    <t>Lineamientos que establecen las funciones, modalidades de integración y operación de los Comités de Estudios de Licenciatura o Posgrado de la División de Ciencias Básicas e Ingeniería</t>
  </si>
  <si>
    <t>Criterios que regirán para establecer el número de horas de actividad docente frente agrupo respecto de la Beca al Reconocimiento de la Carrera Docente</t>
  </si>
  <si>
    <t>Lineamientos sobre la operatividad de las Licenciaturas de la División de Ciencias Básicas e Ingeniería.</t>
  </si>
  <si>
    <t>05.15.09</t>
  </si>
  <si>
    <t>Criterios de la División de Ciencias Biológicas y de la Salud para el otorgamiento de la Beca al Reconocimiento de la carrera Docente</t>
  </si>
  <si>
    <t>14.15.11</t>
  </si>
  <si>
    <t>Lineamientos para la Revalidación, Establecimiento de Equivalencias y Acreditación de Estudios.</t>
  </si>
  <si>
    <t>20.15.04</t>
  </si>
  <si>
    <t>Criterios para la presentación y entrega de la distribución de coeficientes de participación y horas frente a grupo del personal académico de la División de Ciencias Biológicas y de la Salud</t>
  </si>
  <si>
    <t>43.08</t>
  </si>
  <si>
    <t>Criterios de la División de Ciencias Sociales y Humanidades de la Unidad Lerma para el otorgamiento de la Beca al Reconocimiento de la Carrera Docente</t>
  </si>
  <si>
    <t>Criterios para la Organización de la Investigación en la Unidad Lerma</t>
  </si>
  <si>
    <t>Lineamientos particulares para la presentación, aprobación, evaluación, y supresión de los Proyectos de Investigación de la División de Ciencias Básicas e Ingeniería</t>
  </si>
  <si>
    <t>Lineamientos particulares para la creación, modificación, evaluación y supresión de las Áreas de Investigación de la División</t>
  </si>
  <si>
    <t>09.15.02</t>
  </si>
  <si>
    <t>19.15.08</t>
  </si>
  <si>
    <t>Modificación</t>
  </si>
  <si>
    <t>Lineamientos para registro, presentación, renovación, terminación y baja de Proyectos de Investigación, a realizarse en la División de Ciencias Biológicas y de la Salud</t>
  </si>
  <si>
    <t>43.07</t>
  </si>
  <si>
    <t>Lineamientos particulares para la creación, modificación o supresión de áreas de investigación de la División de Ciencias Sociales y Humanidades</t>
  </si>
  <si>
    <t>26.03</t>
  </si>
  <si>
    <t xml:space="preserve">Preservación y difusión de la cultura </t>
  </si>
  <si>
    <t>Lineamientos para la integración y funcionamiento del Consejo y Comités Editoriales de la División de Ciencias Sociales y Humanidades de la Universidad Autónoma Metropolitana</t>
  </si>
  <si>
    <t>Lineamientos para la presentación, evaluación y aprobación de Proyectos de Servicio Social de la División de Ciencias Básicas e Ingeniería</t>
  </si>
  <si>
    <t>03.15.04</t>
  </si>
  <si>
    <t>Lineamientos de Servicio Social de la División de Ciencias Biológicas y de la Salud. Unidad Lerma</t>
  </si>
  <si>
    <t>JD</t>
  </si>
  <si>
    <t>DD</t>
  </si>
  <si>
    <t>SA</t>
  </si>
  <si>
    <t>Matriz termoplástica de polímeros biodegradables para la remoción de metales pesados en proceso continuo</t>
  </si>
  <si>
    <t>Instituto Mexicano de la Propiedad Industrial</t>
  </si>
  <si>
    <t>MX/a/2015/016654</t>
  </si>
  <si>
    <t>PATENTES SOLICITADAS POR PROFESORES DE LA UAM-L
(La solicitud debe haberse realizado mietras el profesor está adscrito a la Unidad Lerma)</t>
  </si>
  <si>
    <r>
      <t xml:space="preserve">Concepción Keiko Shirai Matsumoto, Oscar Velasco Garduño, Miquel Gimeno seco y </t>
    </r>
    <r>
      <rPr>
        <b/>
        <u/>
        <sz val="10"/>
        <rFont val="Arial"/>
        <family val="2"/>
      </rPr>
      <t>Beristain-Cardoso Ricardo.</t>
    </r>
  </si>
  <si>
    <t>TRIM</t>
  </si>
  <si>
    <t>NOEC</t>
  </si>
  <si>
    <t>UEA</t>
  </si>
  <si>
    <t>15-I</t>
  </si>
  <si>
    <t>DEF</t>
  </si>
  <si>
    <t>TRANSPORTE Y CALIDAD DEL AGUA</t>
  </si>
  <si>
    <t>COMPLEJIDAD E INTERDISCIPLINA</t>
  </si>
  <si>
    <t>RUL</t>
  </si>
  <si>
    <t>REYES GUTIERREZ LAZARO RAYMUNDO</t>
  </si>
  <si>
    <t>MOVIMIENTO DE CUERPOS DE AGUA</t>
  </si>
  <si>
    <t>TEMP</t>
  </si>
  <si>
    <t>SALAZAR LAURELES JOSE LUIS</t>
  </si>
  <si>
    <t>SILVA LUNA CARLOS DAVID</t>
  </si>
  <si>
    <t>DIVERSIDAD BIOLOGICA</t>
  </si>
  <si>
    <t>DE LAS POBLACIONES A LOS ECOSISTEMAS</t>
  </si>
  <si>
    <t>ALIMENTOS FUNCIONALES</t>
  </si>
  <si>
    <t>INDUSTRIA ALIMENTARIA</t>
  </si>
  <si>
    <t>FUNDAMENTOS DEL ESTADO MODERNO</t>
  </si>
  <si>
    <t>GOBIERNO Y POLITICAS PUBLICAS</t>
  </si>
  <si>
    <t>15-O</t>
  </si>
  <si>
    <t>SISTEMAS DE TRATAMIENTO DE AGUA</t>
  </si>
  <si>
    <t>ESTRUCTURA Y PROPIEDADES DE LA MATERIA</t>
  </si>
  <si>
    <t>POLITICA Y GESTION INTEGRAL DEL AGUA</t>
  </si>
  <si>
    <t>BASES FUNDAMENTALES DE LA VIDA</t>
  </si>
  <si>
    <t>INTRODUCCIÓN A LA VIDA UNIVERSITARIA</t>
  </si>
  <si>
    <t>PROGRAMACIÓN ELEMENTAL</t>
  </si>
  <si>
    <t>GESTION E INSTITUCIONES</t>
  </si>
  <si>
    <t>GESTION HACIA LA SUSTENTABILIDAD</t>
  </si>
  <si>
    <t>PROBLEMATICAS EN LOS SOCIO-ECOSISTEMAS</t>
  </si>
  <si>
    <t>BIOARTE</t>
  </si>
  <si>
    <t>EXTREMOFILIA</t>
  </si>
  <si>
    <t>ADMINISTRACION Y POLITICAS PUBLICAS</t>
  </si>
  <si>
    <t>HISTORIA, SUJETOS Y SABERES</t>
  </si>
  <si>
    <t>TEMAS SELECTOS</t>
  </si>
  <si>
    <t>ARTE INTERACTIVO</t>
  </si>
  <si>
    <t>INTRODUCCIÓN A LAS MATEMÁTICAS</t>
  </si>
  <si>
    <t>ESTETICA Y PRACTICAS DEL ARTE DIGITAL CONTEMPORANEO</t>
  </si>
  <si>
    <t>15-P</t>
  </si>
  <si>
    <t>SORDO ZABAY EMILIO</t>
  </si>
  <si>
    <t>ESTADO Y SOCIEDAD EN MEXICO</t>
  </si>
  <si>
    <t>INTRODUCCION AL ARTE DIGITAL</t>
  </si>
  <si>
    <t>COMUNICACION CREATIVA EN CULTURA DIGITAL</t>
  </si>
  <si>
    <t>Gestión</t>
  </si>
  <si>
    <t>Cargo</t>
  </si>
  <si>
    <t>Jefe Depto</t>
  </si>
  <si>
    <t>Jefa Depto</t>
  </si>
  <si>
    <t>Secr Acad</t>
  </si>
  <si>
    <t>Director</t>
  </si>
  <si>
    <t>Coord</t>
  </si>
  <si>
    <t>Fin</t>
  </si>
  <si>
    <t>X</t>
  </si>
  <si>
    <t>UAML</t>
  </si>
  <si>
    <t>Nombre del Proyecto</t>
  </si>
  <si>
    <t>Decisión</t>
  </si>
  <si>
    <t>Inic</t>
  </si>
  <si>
    <t>Caracterizacion de la flora asociada al Queso Poro para documentar la presencia de microorganismos nocivos para la salud, así como de microorganismos que pudieran contribuir al desarrollo del sabor y otras características sensoriales del producto</t>
  </si>
  <si>
    <t>Dra Judith Jiménez Guzman</t>
  </si>
  <si>
    <t>13.13.08.21</t>
  </si>
  <si>
    <t>aprobación</t>
  </si>
  <si>
    <t>Diseño in sílico y síntesis de péptidos basados en secuencias de proteínas que forman las sedas de araña, para la producción y formulación de biomateriales</t>
  </si>
  <si>
    <t>Dra Elizabeth Del Moral Ramlrez</t>
  </si>
  <si>
    <t>13.13.08.18</t>
  </si>
  <si>
    <t>01.15.09.07</t>
  </si>
  <si>
    <t>corrección de fechas</t>
  </si>
  <si>
    <t>19.15.09.01</t>
  </si>
  <si>
    <t>baja</t>
  </si>
  <si>
    <t>Efectos del transporte y el manejo pre-sacrificio sobre el bienestar animal y la calidad de ta carne en ovinos comerciales en México</t>
  </si>
  <si>
    <t>Dr. Genaro Miranda de la Lama</t>
  </si>
  <si>
    <t>13.13.08.22</t>
  </si>
  <si>
    <t>01.15.09.08</t>
  </si>
  <si>
    <t>Evaluación de las características físico-químicas y el tiempo de vida de anaquel de la carne bovina con y sin presencia de hematomas</t>
  </si>
  <si>
    <t>Dra. Rosy Gabriela Cruz Monterrosa</t>
  </si>
  <si>
    <t>13.13.08.20</t>
  </si>
  <si>
    <t>13.13.08.19</t>
  </si>
  <si>
    <t>Análisis metagenómico del resistoma y otras proteínas de interés biotecnológico en ecosistemas de especial relevancia en el Estado de México</t>
  </si>
  <si>
    <t xml:space="preserve">Dr. Marcos López Pérez </t>
  </si>
  <si>
    <t>13.13.08.07</t>
  </si>
  <si>
    <t>Caracterización de las enzimas involucradas en la biosíntesis dTDP-L-ramnosa, ramnolípidos y polihidroxialcanoatos (phas) en Pseudomonas aeruginosa</t>
  </si>
  <si>
    <t xml:space="preserve">Dr. Humberto García Arellano </t>
  </si>
  <si>
    <t>13.13.08.05</t>
  </si>
  <si>
    <t>Caracterización microbiana y monitoreo de contaminantes en las ciénagas de Lerma</t>
  </si>
  <si>
    <t>Dr. Arturo Aburto Medina</t>
  </si>
  <si>
    <t>13.13.08.11</t>
  </si>
  <si>
    <t>01.15.10.02</t>
  </si>
  <si>
    <t>cancelación</t>
  </si>
  <si>
    <t>Conectividad del paisaje, efecto de las barreras artificiales y conservación de la vida silvestre.</t>
  </si>
  <si>
    <t>Dr. Rurik Hermann List Sánchez List.</t>
  </si>
  <si>
    <t>13.13.08.10</t>
  </si>
  <si>
    <t>19.15.11.03</t>
  </si>
  <si>
    <t>renovación</t>
  </si>
  <si>
    <t>Diversidad de macroalgas marinas mexicanas: filogenia y biogeografía</t>
  </si>
  <si>
    <t>Dr. José Francisco Flores Pedroche.</t>
  </si>
  <si>
    <t>19.15.12.01</t>
  </si>
  <si>
    <t>registro</t>
  </si>
  <si>
    <t>Ecología y conservación de carnívoros en ambientes modificados por el hombre</t>
  </si>
  <si>
    <t>M. en C. Heliot Zarza Villanueva</t>
  </si>
  <si>
    <t>13.13.08.09</t>
  </si>
  <si>
    <t>19.15.11.04</t>
  </si>
  <si>
    <t>Efecto de la estructura de comunidades de competidores en la cosecha máxima</t>
  </si>
  <si>
    <t>Dr. Derik Castillo Guajardo</t>
  </si>
  <si>
    <t>13.13.08.06</t>
  </si>
  <si>
    <t>01.15.09.03</t>
  </si>
  <si>
    <t>19.15.11.01</t>
  </si>
  <si>
    <t>Evaluación experimental del efecto de los agroquímicos en la productividad, la variación morfológica de semillas y la variabilidad genética de plántulas de maiz (lea mays) en una parcela</t>
  </si>
  <si>
    <t>Dr. Cesar Antonio Abarca García</t>
  </si>
  <si>
    <t>13.13.08.08</t>
  </si>
  <si>
    <t>18.15.04.02</t>
  </si>
  <si>
    <t>Formación de patrones en sistemas biológicos</t>
  </si>
  <si>
    <t>Dra. Mayra Núñez López</t>
  </si>
  <si>
    <t>13.13.08.12</t>
  </si>
  <si>
    <t>01.15.10.01</t>
  </si>
  <si>
    <t>Genética de la conservación y ecologla de especies focales</t>
  </si>
  <si>
    <t>Dra Karla Pelz Serrano</t>
  </si>
  <si>
    <t>13.13.08.01</t>
  </si>
  <si>
    <t>01.15.09.01</t>
  </si>
  <si>
    <t>Interacción y coexistencia entre depredadores similares con gran variación del tamaño corporal y dimorfismo sexual: Patrones poblacionales a gran escala y la importancia de los atributos</t>
  </si>
  <si>
    <t>Dr. José Cuauhtémoc Chávez Tovar</t>
  </si>
  <si>
    <t>13.13.08.03</t>
  </si>
  <si>
    <t>Microbiota: una alternativa terapéutica para la mejora de la salud y el bienestar de primates en cautiverio</t>
  </si>
  <si>
    <t>Dr. Augusto J . Montiel Castro</t>
  </si>
  <si>
    <t>13.13.08.14</t>
  </si>
  <si>
    <t>Obtención de enzimas de interés industrial mediante una aproximación metagenómica de la cuenca del rio Lerma.</t>
  </si>
  <si>
    <t>13.13.08.04</t>
  </si>
  <si>
    <t>19.15.11.02</t>
  </si>
  <si>
    <t>Participación de la dinámica mitocondrial en la homeostasis celular durante la diferenciación de tejidos</t>
  </si>
  <si>
    <t>Dra. Paulina Cortés Hernán</t>
  </si>
  <si>
    <t>13.13.08.13</t>
  </si>
  <si>
    <t>01.15.09.04</t>
  </si>
  <si>
    <t>14.15.09.01</t>
  </si>
  <si>
    <t>Variación de la conducta sexual de libélulas como indicador del deterioro del hábitat entre las Ciénegas de Lerma. Estado de México</t>
  </si>
  <si>
    <t>Dra. Celia Oliver Morales</t>
  </si>
  <si>
    <t>13.13.08.02</t>
  </si>
  <si>
    <t>18.15.04.01</t>
  </si>
  <si>
    <t>Análisis estructural y funcional de la proteína glucocinasa para entender mecanismos de la alteración en el metabolismo de la glucosa por mutaciones humanas</t>
  </si>
  <si>
    <t>Dr Julio Lenin Domínguez Ramirez</t>
  </si>
  <si>
    <t>13.13.08.15</t>
  </si>
  <si>
    <t>01.15.09.05</t>
  </si>
  <si>
    <t>Desarrollo de la patologia de la Enfermedad de Alzheimer inducida por el consumo de una dieta rica en grasas· Evaluación de un tratamiento farmacológico preventivo</t>
  </si>
  <si>
    <t>Dr. Gustavo Pacheco López</t>
  </si>
  <si>
    <t>13.13.08.17</t>
  </si>
  <si>
    <t>01.15.09.06</t>
  </si>
  <si>
    <t>El nematodo CaenorhabiditIs elegans como modelo para la identificación y estudio de compuestos con actividad biológica sobre las vías metabólicas y mecanismos moleculares que controlan los procesos de envejecimiento y enfermedad</t>
  </si>
  <si>
    <t>Dr. Silvestre De Jesús Alavez Espidio</t>
  </si>
  <si>
    <t>13.13.08.16</t>
  </si>
  <si>
    <t>Impacto neurocognitivo de la obesidad juvenil: aproximaciones experimental y clínica.</t>
  </si>
  <si>
    <t>Dr. Gustavo Pacheco Lopez.</t>
  </si>
  <si>
    <t>Acoplamiento de la Nitrificación/Desnitrificación para la eliminación simultanea de compuestos fenólicos, sulfuro y amonio en un bioreactor híbrido</t>
  </si>
  <si>
    <t>18.04</t>
  </si>
  <si>
    <t>Análisis teórico-experimental de la fisura en el rotor del sistema rotor-soportes</t>
  </si>
  <si>
    <t>05.06</t>
  </si>
  <si>
    <t>24.08</t>
  </si>
  <si>
    <t>Aplicación y evaluación de energías sustentables en sistemas mecatrónicos rotatorios</t>
  </si>
  <si>
    <t>05.05</t>
  </si>
  <si>
    <t>Autoequipamiento</t>
  </si>
  <si>
    <t>Biodegradación anaerobía de contaminantes en efluentes antropogénicos y cuerpos acuáticos</t>
  </si>
  <si>
    <t xml:space="preserve">Cómputo Académico en la UAM Lerma. </t>
  </si>
  <si>
    <t>Dr. Héctor Eduardo Jardón Valadez</t>
  </si>
  <si>
    <t>36.04</t>
  </si>
  <si>
    <t>cambio de responsable</t>
  </si>
  <si>
    <t>Desarrollo de sistemas productivos que elaboren artículos orientados a cubrir necesidades sociales y/o industriales específicas, que utilizan insumos principales residuos de poda</t>
  </si>
  <si>
    <t>18.06</t>
  </si>
  <si>
    <t>Diseño y construcción de prototipo de un nuevo sistema de puertas con dispositivo inhibidor de la apertura de las misas del lado contrario</t>
  </si>
  <si>
    <t>Diseño y desarrollo del prototipo de un módem OFDM de banda ancha con codificación de canal FEC para la transmisión de datos por línea eléctrica doméstica</t>
  </si>
  <si>
    <t>18.05</t>
  </si>
  <si>
    <t>Energía solar</t>
  </si>
  <si>
    <t>Fundamentos y enseñanza de la Física</t>
  </si>
  <si>
    <t>Hidrógeno y energías sustentables</t>
  </si>
  <si>
    <t>Implantación de la cultura del ecodiseño en productos, procesos y servicios, para favorecer la innovación y sustentabilidad en las organizaciones.</t>
  </si>
  <si>
    <t>Laboratorio de investigación y desarrollo de cómputo móvil</t>
  </si>
  <si>
    <t>Materia Condensada Blanda</t>
  </si>
  <si>
    <t>36.03</t>
  </si>
  <si>
    <t>Materiales semiconductores y cómputo cuántico</t>
  </si>
  <si>
    <t>36.05</t>
  </si>
  <si>
    <t>18.07</t>
  </si>
  <si>
    <t>CIENCIAS BIOLÓGICAS Y DE LA SALUD</t>
  </si>
  <si>
    <t>Vigencia al 31 dic</t>
  </si>
  <si>
    <t>Análisis de políticas públicas de seguridad pública en municipios mexiquenses: el caso de SUBSEMUN</t>
  </si>
  <si>
    <t>Dra. Ma. Gabriela Martínez Tiburcio</t>
  </si>
  <si>
    <t>Condiciones territoriales, cambio estructural y crecimiento económico regional y urbano de México 1988-2014.</t>
  </si>
  <si>
    <t>Mtra. Mónica Adriana Sosa</t>
  </si>
  <si>
    <t>43.10</t>
  </si>
  <si>
    <t>Diagnóstico para la implementación del piloto de las líneas directrices para una acción filantrópica más eficaz en México 2015-2016.</t>
  </si>
  <si>
    <t>Mtro. Carlos Chávez Bécker</t>
  </si>
  <si>
    <t>43.11</t>
  </si>
  <si>
    <t>Economía regional de conocimiento; modelos y métodos de análisis y medición existentes y propuestos para México</t>
  </si>
  <si>
    <t>Dr. Ryszard E. Rozga Luter</t>
  </si>
  <si>
    <t>Intercambio Político entre organizaciones de la sociedad civil con el gobierno. Los casos del PDHDF y las OCS del Estado de México.</t>
  </si>
  <si>
    <t>Dr. Carlos Ricardo Aguilar Astorga</t>
  </si>
  <si>
    <t>Jóvenes, internet y redes sociales digitales. El caso de los jóvenes estudiantes de la UAM-lerma.</t>
  </si>
  <si>
    <t>Dra. Gladys Ortiz Henderson</t>
  </si>
  <si>
    <t>43.12</t>
  </si>
  <si>
    <t>La eficacia del Estado y las políticas públicas.</t>
  </si>
  <si>
    <t>Dr. Raúl Figueroa Romero</t>
  </si>
  <si>
    <t>43.13</t>
  </si>
  <si>
    <t>Los Comités Ciudadanos en México. Un enfoque de política pública.</t>
  </si>
  <si>
    <t xml:space="preserve">Dr. Manuel Lara Caballero </t>
  </si>
  <si>
    <t>Observatorio Metropolitano de Políticas Públicas e Incidencia (OMPPI).</t>
  </si>
  <si>
    <t>Mtro. Raúl Hernández Mar</t>
  </si>
  <si>
    <t>Educación intercultural y contenidos mediáticos: acciones de intervención en el aula para formar audiencias activas favorables a la educación intercultural en el municipio de Lerma de Villada, Estado de México</t>
  </si>
  <si>
    <t>Ventanilla única. La producción web de interfaces gráficas de usuario frente a los servicios públicos del Estado nacional</t>
  </si>
  <si>
    <t>Dra. Paz Sastre Domínguez</t>
  </si>
  <si>
    <t>Creatividad e imaginación en el arte. Modelos cognitivos para comprender el desarrollo creativo de proyectos artísticos</t>
  </si>
  <si>
    <t>Dra. Gemma Argüello Manresa</t>
  </si>
  <si>
    <t>Detritus</t>
  </si>
  <si>
    <t>Dra. Luz María Sánchez Cardona.</t>
  </si>
  <si>
    <t>Proyecto de Servicio social con el Municipio de Lerma</t>
  </si>
  <si>
    <t>16.10</t>
  </si>
  <si>
    <t>24.11</t>
  </si>
  <si>
    <t>Dra. Ma. Gabriela Martínez Tíburcio</t>
  </si>
  <si>
    <t>Mtro. Carlos Chávez Becker</t>
  </si>
  <si>
    <t>24.12</t>
  </si>
  <si>
    <t>24.13</t>
  </si>
  <si>
    <t>24.14</t>
  </si>
  <si>
    <t>Dr. Oniel Francisco Díaz Jiménez</t>
  </si>
  <si>
    <t>24.15</t>
  </si>
  <si>
    <t>Dra. Lidia lvonne Blásquez Martinez</t>
  </si>
  <si>
    <t>Dra. Karla Pelz Serrano.</t>
  </si>
  <si>
    <t>Dra. Paz Sastre Martinez</t>
  </si>
  <si>
    <t>36.06</t>
  </si>
  <si>
    <t>Dr. Manuel Lara Caballero</t>
  </si>
  <si>
    <t>36.07</t>
  </si>
  <si>
    <t>Mtra. Mónica Adriana Sosa Juarico</t>
  </si>
  <si>
    <t>41.08</t>
  </si>
  <si>
    <t>Mtro. Raúl Hernández Mar.</t>
  </si>
  <si>
    <t>41.09</t>
  </si>
  <si>
    <t>41.10</t>
  </si>
  <si>
    <t>41.11</t>
  </si>
  <si>
    <t>Dr. Ryszard E. Rozga Luter.</t>
  </si>
  <si>
    <t>Laboratorio de Investigación de Políticas Públicas</t>
  </si>
  <si>
    <t>Apoyo en el análisis y procesamiento de la información contenida en los productos de trabajo del personal académico resguardados en el CIPA</t>
  </si>
  <si>
    <t>Análisis de Políticas Públicas de seguridad pública en municipios mexiquenses: el caso de SUBSEMUN</t>
  </si>
  <si>
    <t>Gobernanza y Consejos consultivos nacionales (Gobernanza)</t>
  </si>
  <si>
    <t>Intercambio político entre organizaciones de la sociedad civil con el gobierno. Los casos del PDHDF y las OCS del Estado de México</t>
  </si>
  <si>
    <t>La Contraloría Social como instrumento de la rendición cuentas en la Administración Pública EstataL</t>
  </si>
  <si>
    <t>Gestión Sustentable de Ecosistemas de Innovación Social (interdivisional)</t>
  </si>
  <si>
    <t>Efectos de la Violencia en México sobre la Conservación de Especies (interdivisional)</t>
  </si>
  <si>
    <t>Ventanilla única. La producción web de interfaces gráficas de usuario frente a los servicios del Estado Nacional</t>
  </si>
  <si>
    <t>El ciclo económico presupuesta! a nivel municipal</t>
  </si>
  <si>
    <t>Condiciones territoriales, cambio estructural y crecimiento económico regional y urbano de México 1988-2014</t>
  </si>
  <si>
    <t>Observatorio Metropolitano de Politicas Públicas e Incidencia (OMPPI).</t>
  </si>
  <si>
    <t>Los comités comunitarios en la Cruzada Nacional contra el Hambre. Un enfoque de política pública</t>
  </si>
  <si>
    <t>CSH-INT</t>
  </si>
  <si>
    <t>02.14.12</t>
  </si>
  <si>
    <t>03.15.03</t>
  </si>
  <si>
    <t>Mtra. Patricia Manzano Fischer</t>
  </si>
  <si>
    <t>Ecología de la lechuza de campanario (Tyto alba) en ambientes antropogénicos del Valle de México. (Ecología de la lechuza)</t>
  </si>
  <si>
    <t>Diagnóstico y Soluciones para hacer de la UAM Lerma una Universidad Sostenible</t>
  </si>
  <si>
    <t>09.15.03</t>
  </si>
  <si>
    <t>14.15.12.01</t>
  </si>
  <si>
    <t>Conservación y restauración de áreas naturales protegidas del Estado de México (CEPANAF)</t>
  </si>
  <si>
    <t>Dr. José Cuauhtémoc Chávez Tovar.</t>
  </si>
  <si>
    <t>Conservación y restauración en materia forestal (CONAFOR)</t>
  </si>
  <si>
    <t>14.15.12.02</t>
  </si>
  <si>
    <t>14.15.12.03</t>
  </si>
  <si>
    <t>14.15.12.04</t>
  </si>
  <si>
    <t>14.15.12.05</t>
  </si>
  <si>
    <t>Proyecto genérico: normatividad ambiental (PROFEPA)</t>
  </si>
  <si>
    <t>Dr. José Cuauhtémoc Chávez Tovar.
Dr. Rurik Hermann List Sánchez</t>
  </si>
  <si>
    <t>Desarrollo forestal sustentable del Estado de México (PROBOSQUE)</t>
  </si>
  <si>
    <t>Dr. Adolfo Armando Rayas Amor</t>
  </si>
  <si>
    <t>Investigación y desarrollo en ciencia y tecnología nucleares (ININ)</t>
  </si>
  <si>
    <t>Dr. Silvestre de Jesús Alavez Espidio</t>
  </si>
  <si>
    <t>18.15.03.01</t>
  </si>
  <si>
    <t>18.15.03.02</t>
  </si>
  <si>
    <t>Agricultura. Ambiente y Sociedad (Colpos-Monteclllo)</t>
  </si>
  <si>
    <t>Diseño y Difusión de Programas, Acciones y Normatividad en materia ambiental (H. Ayuntamiento Toluca</t>
  </si>
  <si>
    <t>06.04</t>
  </si>
  <si>
    <t>06.05</t>
  </si>
  <si>
    <t>18.03</t>
  </si>
  <si>
    <t>Dr. Adolfo García Fontes</t>
  </si>
  <si>
    <t>Comisión Nacional del Agua-Dirección Local Estado de México (CONAGUA EDO, MEX.)</t>
  </si>
  <si>
    <t>Caracterización cinética y transferencia de oxígeno en un reactor aerobio de lecho flotante alimentado con agua residual proveniente del río Lerma</t>
  </si>
  <si>
    <t>Educación Hídrica, o divulgación de conceptos fundamentales de la cultura del agua</t>
  </si>
  <si>
    <t>Preparación de material didáctico virtual</t>
  </si>
  <si>
    <t>24.06</t>
  </si>
  <si>
    <t>25.04</t>
  </si>
  <si>
    <t>Normatividad Ambiental (PROFEPA)</t>
  </si>
  <si>
    <t>Desarrollo transformador sostenible (WORLD VISION MÉXICO)</t>
  </si>
  <si>
    <t>Infraestructura hidráulica y saneamiento (CAEM)</t>
  </si>
  <si>
    <t>Centro interamericano de recursos del agua (UAEM-CIRA)</t>
  </si>
  <si>
    <t>35.05</t>
  </si>
  <si>
    <t>cambio de nombre</t>
  </si>
  <si>
    <t>35.06</t>
  </si>
  <si>
    <t>Preservación, administración y seguridad hídrica (CONAGUA)</t>
  </si>
  <si>
    <t>23.10</t>
  </si>
  <si>
    <t>Instituto Nacional de Investigaciones Nucleares (ININ)</t>
  </si>
  <si>
    <t>Investigación y Desarrollo en Ciencia y Tecnología Nucleares (ININ)</t>
  </si>
  <si>
    <t>DIPPPA de Rectoría General</t>
  </si>
  <si>
    <t>Comparativo</t>
  </si>
  <si>
    <t>Bajas</t>
  </si>
  <si>
    <t>Comparativo 1</t>
  </si>
  <si>
    <t>Comparativo 2</t>
  </si>
  <si>
    <t>UAM-L</t>
  </si>
  <si>
    <t>Concursos Oposición</t>
  </si>
  <si>
    <t>L</t>
  </si>
  <si>
    <t>ALUMNOS</t>
  </si>
  <si>
    <t>Intercambiada con UAM-I</t>
  </si>
  <si>
    <t>Intercambiada con UAM-A</t>
  </si>
  <si>
    <t>Intercambiada con UAM-X</t>
  </si>
  <si>
    <t>Plazas UAM-Lerma por División</t>
  </si>
  <si>
    <t>Alumnos Activos</t>
  </si>
  <si>
    <t>Activos/Plaza</t>
  </si>
  <si>
    <t>Activos/PTCdef</t>
  </si>
  <si>
    <t>Tot/PTCd</t>
  </si>
  <si>
    <t xml:space="preserve">INGRESOS POR APOYOS EXTERNOS </t>
  </si>
  <si>
    <t>INGRESOS</t>
  </si>
  <si>
    <t>PROFESORES DEFINITIVOS TC</t>
  </si>
  <si>
    <t>INGRESO POR PROFESOR</t>
  </si>
  <si>
    <t>Promedio Anual</t>
  </si>
  <si>
    <t xml:space="preserve">COMPARATIVO DE INGRESOS POR APOYOS EXTERNOS </t>
  </si>
  <si>
    <t>CONVENIOS Y CONTRATOS PATROCINADOS</t>
  </si>
  <si>
    <t>CONVENIOS POR PROFESOR</t>
  </si>
  <si>
    <t>CONVENIOS PATROCINADOS POR PROFESOR</t>
  </si>
  <si>
    <t>Patentes</t>
  </si>
  <si>
    <t>Contratos y Convenios</t>
  </si>
  <si>
    <t>PATROCINIOS</t>
  </si>
  <si>
    <t>Patrocinios</t>
  </si>
  <si>
    <t>PROYECTOS DE INVESTIGACIÓN</t>
  </si>
  <si>
    <t>PROYECTOS DE SERVICIO SOCIAL</t>
  </si>
  <si>
    <t>Actividades Deportivas</t>
  </si>
  <si>
    <t>Difusión de Licenciaturas</t>
  </si>
  <si>
    <t>Lineamientos, Criterios e Instructivos</t>
  </si>
  <si>
    <t>Proyectos de Investigación</t>
  </si>
  <si>
    <t>PRODEP / SNI</t>
  </si>
  <si>
    <t>PRODEP/SNI Comparativo</t>
  </si>
  <si>
    <t>Áreas y Cuerpos Académicos</t>
  </si>
  <si>
    <t>Prod. Científica (TIPPA)</t>
  </si>
  <si>
    <t>Prod. Total (TIPPA)</t>
  </si>
  <si>
    <t>Proys Servicio Social</t>
  </si>
  <si>
    <t>Trimestres para egresar</t>
  </si>
  <si>
    <t>PRODEP</t>
  </si>
  <si>
    <t>Reconocimiento a profesores con perfil deseable. El perfil deseable, de acuerdo con el Prodep, se refiere a: ser profesor de tiempo completo, haber obtenido el grado preferente (doctor) o mínimo (maestro o en su caso una especialidad médica) y demostrar fehacientemente la participación en actividades de docencia, generación o aplicación innovadora del conocimiento, tutoría y gestión académica individual o grupal</t>
  </si>
  <si>
    <t>Dr. Ricardo Beristaín Cardoso</t>
  </si>
  <si>
    <t>Dra. Luz María Sánchez Cardona</t>
  </si>
  <si>
    <t>ÓRGANOS PERSONALES</t>
  </si>
  <si>
    <t>Dr. Ernesto Hernández Zapata</t>
  </si>
  <si>
    <t>Dr. Francisco Pérez Martínez</t>
  </si>
  <si>
    <t>Dr. Rurik Hermann List Sánchez</t>
  </si>
  <si>
    <t>Dr. Natal Alejandro Martínez González</t>
  </si>
  <si>
    <t>Dra. Mónica Francisca Benítez Dávila</t>
  </si>
  <si>
    <t>Director de División</t>
  </si>
  <si>
    <t>Dr. Gabriel Soto Cortés</t>
  </si>
  <si>
    <t>Dr. Pablo Castro Domingo</t>
  </si>
  <si>
    <t>Dra. Rina María González Cervantes</t>
  </si>
  <si>
    <t>Rector de Unidad</t>
  </si>
  <si>
    <t>Dr. Emilio Sordo Zabay</t>
  </si>
  <si>
    <t>Directora de División</t>
  </si>
  <si>
    <t>Dr. Genaro Cvabodni Miranda de la Lama</t>
  </si>
  <si>
    <t>Dr. Philipp von Bülow</t>
  </si>
  <si>
    <t>Jefatura del Depto de Procesos Productivos</t>
  </si>
  <si>
    <t>Jefatura del Depto de Recursos de la Tierra</t>
  </si>
  <si>
    <t>Jefatura del Depto de Sistemas de Información y Comunicaciones</t>
  </si>
  <si>
    <t>Jefatura del Depto de Artes y Humanidades</t>
  </si>
  <si>
    <t>Jefatura del Depto de Estudios Culturales</t>
  </si>
  <si>
    <t>Jefatura del Depto de Procesos Sociales</t>
  </si>
  <si>
    <t>Jefatura del Depto de Ccias Ambientales</t>
  </si>
  <si>
    <t>Jefatura del Depto de Ccias de la Alimentación</t>
  </si>
  <si>
    <t>Jefatura del Depto de Ccias de la Salud</t>
  </si>
  <si>
    <t>Dr. Alejandro Mendoza Reséndiz</t>
  </si>
  <si>
    <t>Dr. José Luis Salazar Laureles</t>
  </si>
  <si>
    <t>Dr. Gustavo Basurto Islas</t>
  </si>
  <si>
    <t>Dr. José Geiser Villavicencio Pulido</t>
  </si>
  <si>
    <t>Dra. Elizabeth Del Moral Ramírez</t>
  </si>
  <si>
    <t>Dra. Mayra Diaz Ramírez</t>
  </si>
  <si>
    <t>Dr. Daniel Rojas Navarrete</t>
  </si>
  <si>
    <t>Mtra. Celia Riboulet Beheran</t>
  </si>
  <si>
    <t>Mtro. Gerardo Vázquez Hernández</t>
  </si>
  <si>
    <t>Departamento</t>
  </si>
  <si>
    <t>Vis/Plaz</t>
  </si>
  <si>
    <t>CD_CBI</t>
  </si>
  <si>
    <t>LINEAMIENTOS, CRITERIOS E INSTRUCTIVOS</t>
  </si>
  <si>
    <t>CD_CBS</t>
  </si>
  <si>
    <t>CD_CSH</t>
  </si>
  <si>
    <t>CA_UAML</t>
  </si>
  <si>
    <t>Comisión de Planes y Programas de Estudios.</t>
  </si>
  <si>
    <t>Comisión encargada de Analizar, evaluar y dictaminar las propuestas de creación de las Áreas de Investigación</t>
  </si>
  <si>
    <t>Comisión encargada de Analizar, evaluar y dictaminar las solicitudes de revalidación, establecimiento de equivalencias y acreditación de estudios que se presenten al Consejo Divisional para su aprobación.</t>
  </si>
  <si>
    <t>Comisión encargada de Analizar, evaluar y dictaminar los proyectos de investigación que se presenten al Consejo Divisional para su aprobación.</t>
  </si>
  <si>
    <t>Comisión encargada de Analizar, evaluar y dictaminar los Proyectos de Servicio Social que se presenten al Consejo Divisional para su aprobación.</t>
  </si>
  <si>
    <t>Comisión encargada de elaborar los Criterios que regirán para establecer el número de horas de actividad docente frente agrupo respecto de la Beca al Reconocimiento de la Carrera Docente</t>
  </si>
  <si>
    <t>Comisión de Docencia, encargada de a) Elaborar los lineamientos para el otorgamiento de revalidación, establecimiento de equivalencias, acreditación de estudios así como de la recuperación de la calidad de alumno. b) Analizar y dictaminar considerando las Políticas operacionales de docencia (POD) sobre las solicitudes de equivalencias así como de la recuperación de la calidad de alumno y c) Analizar y dictaminar cualquier otro asunto relacionado con docencia que esté dentro del ámbito de competencia del Consejo Divisional.Comisión de Planes y Programas</t>
  </si>
  <si>
    <t>Comisión de Faltas de los alumnos</t>
  </si>
  <si>
    <t>Comisión de Investigación encargada de a) Elaborar los Lineamientos para el registro, renovación, terminación y baja de los proyectos de investigación que presente el personal académico de la División. b) Analizar y dictaminar sobre las propuestas de áreas y proyectos de investigación que presenten los Departamentos de la División.</t>
  </si>
  <si>
    <t>Comisión de Planes y Programas, encargada de a) Analizar y dictaminar considerando las políticas operacionales de docencia (POD) las propuestas de creación, adecuación, modificación o supresión de planes y programas de estudio, diplomados, cursos de educación continua, cursos de actualización docente y b) Elaborar la estrategia de migración del modelo educativo para los planes y programas de la división.</t>
  </si>
  <si>
    <t>Comisión de Servicio Social encargada de a) Analizar y Dictaminar sobre el registro de proyectos de servicio social. b) Analizar y dictaminar sobre cualquier otro asunto relacionado con el servicio social que esté dentro del ámbito de competencia del Consejo Divisional.</t>
  </si>
  <si>
    <t>Comisión de Faltas de los Alumnos de la División de Ciencias Sociales y Humanidades</t>
  </si>
  <si>
    <t>Comisión de Investigación</t>
  </si>
  <si>
    <t>Comisión de Planes y Programas de Estudio que conocerá y dictaminará las propuestas de adecuación, creación, modificación y supresión de éstos</t>
  </si>
  <si>
    <t>Comisión de Servicio Social que se encargará de conocer y dictaminar sobre las propuestas de Proyectos de Servicio Social</t>
  </si>
  <si>
    <t>Comisión encargada de analizar y dictaminar sobre las propuestas de creación, modificación o supresión de las Áreas de Investigación.</t>
  </si>
  <si>
    <t>Comisión encargada de crear los Lineamientos Editoriales de la División de Ciencias Sociales y Humanidades de la Unidad Lerma.</t>
  </si>
  <si>
    <t>Comisión encargada de revisar los criterios y mecanismos de aplicación para el otorgamiento de la Beca al Reconocimiento de la Carrera Docente</t>
  </si>
  <si>
    <t>Consejo Editorial de la División de Ciencias Sociales y Humanidades de la Unidad Lerma</t>
  </si>
  <si>
    <t>Comisión encargada de proponer instructivos respecto del funcionamiento interno y operativo para regular el uso de los servicios e instalaciones en la Unidad Lerma</t>
  </si>
  <si>
    <t>Comisión encargada de determinar la instancia que expedirá las constancias para acreditar la comprensión del idioma; los criterios y procedimientos del examen correspondiente; así como establecer los requisitos para la aceptación de constancias de otras instituciones; de conformidad con el numeral 2 del Acuerdo 184.6 del Colegio Académico.</t>
  </si>
  <si>
    <t>Comisión encargada de analizar y dictaminar las propuestas de creación de las áreas de investigación que se presenten al Consejo Académico de la Unidad Lerma; así como de elaborar una propuesta de Criterios para la Organización de la Investigación en la Unidad;</t>
  </si>
  <si>
    <t>Comisión de Planes y Programas de Estudio</t>
  </si>
  <si>
    <t>Comisión encargada de analizar y dictaminar sobre las propuestas de programas de servicio social.</t>
  </si>
  <si>
    <t>Comisiones</t>
  </si>
  <si>
    <t>PREMIO A LA DOCENCIA</t>
  </si>
  <si>
    <t>Dr. Gerardo Abel Laguna Sánchez</t>
  </si>
  <si>
    <t>BECA A LA DOCENCIA</t>
  </si>
  <si>
    <t>RECONOCIMIENTOS DOCENCIA</t>
  </si>
  <si>
    <t>DICTAMINADORAS DIVISIONALES</t>
  </si>
  <si>
    <t>Dr. Humberto García Arellano</t>
  </si>
  <si>
    <t>Dra. Karla Pelz Serrano</t>
  </si>
  <si>
    <t>Dr. Rysard Edward Rozga Luter</t>
  </si>
  <si>
    <t>Dr. Rurik Hermann List Sánchez Titular</t>
  </si>
  <si>
    <t>Electo</t>
  </si>
  <si>
    <t>Acuerdos (sin contar aprobación orden del día)</t>
  </si>
  <si>
    <t>Sesiones</t>
  </si>
  <si>
    <t>Acuerdos por sesión</t>
  </si>
  <si>
    <t>SESIONES DE ÓRGANOS COLEGIADOS</t>
  </si>
  <si>
    <t>Electa</t>
  </si>
  <si>
    <t>ÓRGANOS COLEGIADOS</t>
  </si>
  <si>
    <t>Reconocimientos Docencia</t>
  </si>
  <si>
    <t>Dictaminadoras divisionales</t>
  </si>
  <si>
    <t>Sesiones órganos colegiados</t>
  </si>
  <si>
    <t>UAMC</t>
  </si>
  <si>
    <t>HFG</t>
  </si>
  <si>
    <t>Carga por Plaza</t>
  </si>
  <si>
    <t>SNI/SNC</t>
  </si>
  <si>
    <t>PLAN DE ESTUDIOS</t>
  </si>
  <si>
    <t>INSTITUCIONES PÚBLICAS (Educación Media Superior)</t>
  </si>
  <si>
    <t>INSTITUCIONES PÚBLICAS (Licenciatura Universitaria y Tecnológica)</t>
  </si>
  <si>
    <t>PÚBLICAS</t>
  </si>
  <si>
    <t>SOLICITUDES 1er INGRESO (PÚBLICAS / TOTAL)</t>
  </si>
  <si>
    <t>2011-2012</t>
  </si>
  <si>
    <t>2012-2013</t>
  </si>
  <si>
    <t>2013-2014</t>
  </si>
  <si>
    <t>Solicitudes 1er Ingreso</t>
  </si>
  <si>
    <t>1er Ingreso</t>
  </si>
  <si>
    <t>México</t>
  </si>
  <si>
    <t>Estado de México</t>
  </si>
  <si>
    <t>Lerma y alrededores*</t>
  </si>
  <si>
    <t>*Capulhuac, Huixquilucan, Lerma, Naucalpan, Ocoyoacac, Otzolotepec, San Mateo Atenco y Toluca</t>
  </si>
  <si>
    <t>PRIVADAS</t>
  </si>
  <si>
    <t>1er INGRESO (PÚBLICAS / TOTAL)</t>
  </si>
  <si>
    <t>INSTITUCIONES PRIVADAS (Educación Media Superior)</t>
  </si>
  <si>
    <t>INSTITUCIONES PRIVADAS (Licenciatura Universitaria y Tecnológica)</t>
  </si>
  <si>
    <t>PÚBLICAS+PRIVADAS</t>
  </si>
  <si>
    <t>INSTITUCIONES PRIVADAS+PÚBLICAS (Licenciatura Universitaria y Tecnológica)</t>
  </si>
  <si>
    <t>INSTITUCIONES PÚBLICAS / TOTAL (Licenciatura Universitaria y Tecnológica)</t>
  </si>
  <si>
    <t>IRH</t>
  </si>
  <si>
    <t>ACD</t>
  </si>
  <si>
    <t>BA</t>
  </si>
  <si>
    <t>Fuente: http://www.anuies.mx/informacion-y-servicios/informacion-estadistica-de-educacion-superior/anuario-estadistico-de-educacion-superior</t>
  </si>
  <si>
    <t>PERFIL SOCIOECONÓMICO DE LOS ALUMNOS ADMITIDOS</t>
  </si>
  <si>
    <t>Trabajan</t>
  </si>
  <si>
    <t>Menos de 1,000</t>
  </si>
  <si>
    <t>De 1,000 a 1,999</t>
  </si>
  <si>
    <t>De 2,000 a 2, 999</t>
  </si>
  <si>
    <t>De 3,000 a 3,999</t>
  </si>
  <si>
    <t>De 4,000 a 4,999</t>
  </si>
  <si>
    <t>De 5,000 a 6,999</t>
  </si>
  <si>
    <t>De 7,000 a 9,999</t>
  </si>
  <si>
    <t>De 10,000 a 14,999</t>
  </si>
  <si>
    <t>De 15,000 ó más</t>
  </si>
  <si>
    <t>Nivel de estudios del Padre</t>
  </si>
  <si>
    <t>Secundaria completa</t>
  </si>
  <si>
    <t>Superior completa</t>
  </si>
  <si>
    <t>Posgrado</t>
  </si>
  <si>
    <t>Nivel de estudios de la Madre</t>
  </si>
  <si>
    <t>Ninguno</t>
  </si>
  <si>
    <t>Primaria completa</t>
  </si>
  <si>
    <t>Ingreso personal mensual</t>
  </si>
  <si>
    <t>Ingreso familiar mensual*</t>
  </si>
  <si>
    <t>Sist de Inf y Comunicaciones</t>
  </si>
  <si>
    <t>Sin Adscripción</t>
  </si>
  <si>
    <t>Aso</t>
  </si>
  <si>
    <t>Tit</t>
  </si>
  <si>
    <t>Aso= Asociado</t>
  </si>
  <si>
    <t>Tit= Titular</t>
  </si>
  <si>
    <t>Plazas UAM-Lerma por División y Departamento</t>
  </si>
  <si>
    <t xml:space="preserve">L </t>
  </si>
  <si>
    <t>Licenciatrua</t>
  </si>
  <si>
    <t>Maestría</t>
  </si>
  <si>
    <t>Doctorado</t>
  </si>
  <si>
    <t>UNIDAD LERMA</t>
  </si>
  <si>
    <t>ÁREAS DE INVESTIGACIÓN Y CUERPOS ACADÉMICOS</t>
  </si>
  <si>
    <t>Total UAM-L</t>
  </si>
  <si>
    <t>Órganos Personales</t>
  </si>
  <si>
    <t>PUBLICACIÓN SEMANARIO</t>
  </si>
  <si>
    <t>FINAL ACTIVIDADES SEGÚN CONVOCATORIA</t>
  </si>
  <si>
    <t>EC.L.CBI.c.004.15</t>
  </si>
  <si>
    <t>Sistemas de Información y Comunicación</t>
  </si>
  <si>
    <t>ING.018.15</t>
  </si>
  <si>
    <t>Santa Fe Dueñas Adolfo</t>
  </si>
  <si>
    <t>EC.L.CBS.a.003.15</t>
  </si>
  <si>
    <t>CD.CBS.L.002.15</t>
  </si>
  <si>
    <t>Flores Hernández Noé</t>
  </si>
  <si>
    <t>EC.L.CBS.a.004.15</t>
  </si>
  <si>
    <t>CD.CBS.L.003.15</t>
  </si>
  <si>
    <t>Manzano Fischer Patricia</t>
  </si>
  <si>
    <t>EC.L.CBI.b.001.15</t>
  </si>
  <si>
    <t>BIOL.025.15</t>
  </si>
  <si>
    <t>Velázquez Peña Sarai</t>
  </si>
  <si>
    <t>EC.L.CSH.c.005.15</t>
  </si>
  <si>
    <t>COMD.CSHL.01.15</t>
  </si>
  <si>
    <t>Estrada Rodríguez José Luis</t>
  </si>
  <si>
    <t>EC.L.CSH.c.006.15</t>
  </si>
  <si>
    <t>COMD.CSHL.02.15</t>
  </si>
  <si>
    <t>De la Rosa Rodriguez José Javier</t>
  </si>
  <si>
    <t>EC.L.CSH.a.002.16</t>
  </si>
  <si>
    <t>COMD.CSHL.01.16</t>
  </si>
  <si>
    <t>Solis García Hugo</t>
  </si>
  <si>
    <t>EC.L.CSH.a.003.16</t>
  </si>
  <si>
    <t>COMD.CSH-02.16</t>
  </si>
  <si>
    <t>Pareyon Morales Gabriel Juan</t>
  </si>
  <si>
    <t>EC.L.CBS.a.002.16</t>
  </si>
  <si>
    <t>CD.CBS.L.005.16</t>
  </si>
  <si>
    <t>EC.L.CBS.a.001.16</t>
  </si>
  <si>
    <t>CD.CBS.L.006.16</t>
  </si>
  <si>
    <t>EC.L.CBI.a.001.16</t>
  </si>
  <si>
    <t>CBIL.01.16</t>
  </si>
  <si>
    <t>Lopez Ortega Jorge</t>
  </si>
  <si>
    <t>EC.L.CBI.b.001.16</t>
  </si>
  <si>
    <t>CBIL.02.16</t>
  </si>
  <si>
    <t>Muhammad Ehsan</t>
  </si>
  <si>
    <t>EC.L.CBS.a.003.16</t>
  </si>
  <si>
    <t>CD.CBS.L.004.16</t>
  </si>
  <si>
    <t>Zarza Villanueva Eliot</t>
  </si>
  <si>
    <t>EC.L.CBI.a.003.16</t>
  </si>
  <si>
    <t>09:00-13:00 (M.T.)</t>
  </si>
  <si>
    <t>CBIL.03.16</t>
  </si>
  <si>
    <t>Soriano Avendaño Luis Arturo</t>
  </si>
  <si>
    <t>EC.L.CBI.a.004.16</t>
  </si>
  <si>
    <t>CBIL.04.16</t>
  </si>
  <si>
    <t>Bosquez Molina Ernesto Arturo</t>
  </si>
  <si>
    <t>EC.L.CBI.b.003.16</t>
  </si>
  <si>
    <t>CBIL.05.16</t>
  </si>
  <si>
    <t>Zamora Villafranco Erika</t>
  </si>
  <si>
    <t>EC.L.CBI.c.001.16</t>
  </si>
  <si>
    <t>CBIL.06.16</t>
  </si>
  <si>
    <t>Quiroz Velálquez Victor Eduardo</t>
  </si>
  <si>
    <t>EC.L.CBI.c.002.16</t>
  </si>
  <si>
    <t>CBIL.07.16</t>
  </si>
  <si>
    <t>Castillo Velazquez José Ignacio</t>
  </si>
  <si>
    <t>EC.L.CBI.a.002.16</t>
  </si>
  <si>
    <t>CBIL.09.16</t>
  </si>
  <si>
    <t>López Ortega Jorge</t>
  </si>
  <si>
    <t>EC.L.CBI.b.002.16</t>
  </si>
  <si>
    <t>CBIL.08.16</t>
  </si>
  <si>
    <t>EC.L.CSH.c.001.16</t>
  </si>
  <si>
    <t>COMD.CSHL.07.16</t>
  </si>
  <si>
    <t>EC.L.CBI.a.005.16</t>
  </si>
  <si>
    <t>Titular MT</t>
  </si>
  <si>
    <t>09:00-13:00</t>
  </si>
  <si>
    <t>CBIL.10.16</t>
  </si>
  <si>
    <t>Montes de Oca Armeaga Saúl</t>
  </si>
  <si>
    <t>EC.L.CBS.a.004.16</t>
  </si>
  <si>
    <t>CD.CBS.L.007.16</t>
  </si>
  <si>
    <t>DESIERTA</t>
  </si>
  <si>
    <t>EC.L.CBI.b.004.16</t>
  </si>
  <si>
    <t>11:00-19:00</t>
  </si>
  <si>
    <t>CBIL.11.16</t>
  </si>
  <si>
    <t>CD.CBS.L.008.16</t>
  </si>
  <si>
    <t>EC.L.CBS.b.001.16</t>
  </si>
  <si>
    <t>CD.CBS.L.009.16</t>
  </si>
  <si>
    <t>Flores Najera Angélica</t>
  </si>
  <si>
    <t>EC.L.CBS.c.001.16</t>
  </si>
  <si>
    <t>CD.CBS.L.010.16</t>
  </si>
  <si>
    <t>Guadarrama López Ana Laura</t>
  </si>
  <si>
    <t>CD.CBS.L.011.16</t>
  </si>
  <si>
    <t>Flores Monter Yasiri Mayeli</t>
  </si>
  <si>
    <t>Concursos Curriculares</t>
  </si>
  <si>
    <t>HERNÁNDEZ RAZO ÓSCAR ENRIQUE</t>
  </si>
  <si>
    <t>SOLÍS GARCÍA HUGO</t>
  </si>
  <si>
    <t>LÓPEZ MALDONADO GUILLERMO</t>
  </si>
  <si>
    <t>CBS: Transferida a UAM-I</t>
  </si>
  <si>
    <t>AM</t>
  </si>
  <si>
    <t>SI</t>
  </si>
  <si>
    <t>AL</t>
  </si>
  <si>
    <t>SILVA LOPEZ RAFAELA BLANCA</t>
  </si>
  <si>
    <t>PUBLICACIÓN DICTAMEN EN SEMANARIO</t>
  </si>
  <si>
    <t>BIOL.006.13</t>
  </si>
  <si>
    <t>Humberto García Arellano</t>
  </si>
  <si>
    <t>HUM.001.16</t>
  </si>
  <si>
    <t>CO.L.CSH.a.001.16</t>
  </si>
  <si>
    <t>08:00-13:00 y 15:00-18:00</t>
  </si>
  <si>
    <t>HUM.005.16</t>
  </si>
  <si>
    <t>CO.L.CBS.a.001.16</t>
  </si>
  <si>
    <t>BIOL.012.16</t>
  </si>
  <si>
    <t>Aguirre Garrido José Luis</t>
  </si>
  <si>
    <t>CO.L.CBI.c.001.16</t>
  </si>
  <si>
    <t>ING.011.16</t>
  </si>
  <si>
    <t>López Maldonado Guillermo</t>
  </si>
  <si>
    <t>CO.L.CSH.a.002.16</t>
  </si>
  <si>
    <t>HUM.008.16</t>
  </si>
  <si>
    <t>CO.L.CBS.b.001.16</t>
  </si>
  <si>
    <t>BIOL.016.16</t>
  </si>
  <si>
    <t>CO.L.CBS.b.002.16</t>
  </si>
  <si>
    <t>BIOL.022.16</t>
  </si>
  <si>
    <t>Rayas Amor Adolfo Armando</t>
  </si>
  <si>
    <t>CO.L.CBI.a.001.16</t>
  </si>
  <si>
    <t>ING.009.16</t>
  </si>
  <si>
    <t>CO.L.CBS.a.002.16</t>
  </si>
  <si>
    <t>BIOL.021.16</t>
  </si>
  <si>
    <t>CO.L.CBI.a.002.16</t>
  </si>
  <si>
    <t>CO.L.CBI.c.002.16</t>
  </si>
  <si>
    <t>ING.014.16</t>
  </si>
  <si>
    <t>CO.L.CBI.c.003.16</t>
  </si>
  <si>
    <t>CO.L.CBS.b.003.16</t>
  </si>
  <si>
    <t>CO.L.CBS.a.003.16</t>
  </si>
  <si>
    <t>CO.L.CBI.b.001.16</t>
  </si>
  <si>
    <t>CO.L.CBI.b.002.16</t>
  </si>
  <si>
    <t xml:space="preserve">Femenino </t>
  </si>
  <si>
    <t>Asignadas 2016</t>
  </si>
  <si>
    <t>Pagadas 2016</t>
  </si>
  <si>
    <t>CO.L.CBS.a.001.13</t>
  </si>
  <si>
    <t>24/0672013</t>
  </si>
  <si>
    <t>CS.008.18</t>
  </si>
  <si>
    <t>renuncio a  la semana de ocupar la plaza</t>
  </si>
  <si>
    <t>No se presentaron aspirantes</t>
  </si>
  <si>
    <t>CEA.001.17</t>
  </si>
  <si>
    <t>De la Rosa Rodríguez Javier</t>
  </si>
  <si>
    <t>En proceso</t>
  </si>
  <si>
    <t>BIOL.001.17</t>
  </si>
  <si>
    <t>Díaz Ramírez Mayra</t>
  </si>
  <si>
    <t>CO.L.CSH.a.003.16</t>
  </si>
  <si>
    <t>CO.L.CSH.b.002.16</t>
  </si>
  <si>
    <t>CO.L.CSH.b.003.16</t>
  </si>
  <si>
    <t>EC.L.CBI.c.003.16</t>
  </si>
  <si>
    <t>Asociado MT</t>
  </si>
  <si>
    <t>CBIL.02.17</t>
  </si>
  <si>
    <t>EC.L.CSH.a.004.16</t>
  </si>
  <si>
    <t>COMD.CSHL.004.17</t>
  </si>
  <si>
    <t>Edimar Olivares Sonia</t>
  </si>
  <si>
    <t>EC.L.CSH.b.001.16</t>
  </si>
  <si>
    <t>COMD.CSHL.002.17</t>
  </si>
  <si>
    <t>EC.L.CSH.b.002.16</t>
  </si>
  <si>
    <t>COMD.CSHL.001.17</t>
  </si>
  <si>
    <t>Garcia Ávila Héctor Alejandro</t>
  </si>
  <si>
    <t>EC.L.CBI.b.006.16</t>
  </si>
  <si>
    <t>UAMX</t>
  </si>
  <si>
    <t>2011-2014
2014-2017</t>
  </si>
  <si>
    <t>1
1</t>
  </si>
  <si>
    <t>SNI-V
SNI-V</t>
  </si>
  <si>
    <t>C
1</t>
  </si>
  <si>
    <t>2013-2015
2016-2018</t>
  </si>
  <si>
    <t>16-jun-16
16-jun-19</t>
  </si>
  <si>
    <t>17-jun-13
17-jun-16</t>
  </si>
  <si>
    <t>2014-2016
2017-2019</t>
  </si>
  <si>
    <t>C
C</t>
  </si>
  <si>
    <t>SNI-IV
SNI-IV</t>
  </si>
  <si>
    <t>2010-2013
2014-2017</t>
  </si>
  <si>
    <t>1
2</t>
  </si>
  <si>
    <t>SNI-II
SNI-II</t>
  </si>
  <si>
    <t>2012-2015
2016-2020</t>
  </si>
  <si>
    <t>2
2</t>
  </si>
  <si>
    <t>SNI-III
SNI-III</t>
  </si>
  <si>
    <t>2013-2015
2016-2017</t>
  </si>
  <si>
    <t>SNI-VI
SNI-VI</t>
  </si>
  <si>
    <t>2
1</t>
  </si>
  <si>
    <t>2014-2015
2016-2019</t>
  </si>
  <si>
    <t>2011-2013
2014-2017</t>
  </si>
  <si>
    <t>SNI-I
SNI-I</t>
  </si>
  <si>
    <t>16-jun-15
16-jun-18</t>
  </si>
  <si>
    <t>17-jun-12
17-jun-15</t>
  </si>
  <si>
    <t>Rector</t>
  </si>
  <si>
    <t>UAMI</t>
  </si>
  <si>
    <t>2017-2019</t>
  </si>
  <si>
    <t>UAMA</t>
  </si>
  <si>
    <t>SNI-VII
SNI-VII</t>
  </si>
  <si>
    <t>2012-2015
2016-2019</t>
  </si>
  <si>
    <t>2013-2015
2016-2019</t>
  </si>
  <si>
    <t>15-ene-16
15-ene-20</t>
  </si>
  <si>
    <t>09-jul-15
16-ene-16</t>
  </si>
  <si>
    <t>Coord
Jefe Depto</t>
  </si>
  <si>
    <t>17-ene-16
15-mar-16</t>
  </si>
  <si>
    <t>09-jul-14
18-ene-16
16-mar-16</t>
  </si>
  <si>
    <t>Coord
JD encargado
Coord</t>
  </si>
  <si>
    <t>FIN</t>
  </si>
  <si>
    <t>INICIO</t>
  </si>
  <si>
    <t>SABÁTICO</t>
  </si>
  <si>
    <t>Aprobación de la formulación del Plan y Programas de Estudio de la Licenciatura en Ingeniería en Computación y Telecomunicaciones, y remisión de los mismos al Consejo Académico para su dictaminación y armonización.</t>
  </si>
  <si>
    <t>Ingeniería en Sistemas Mecatrónicos Industriales</t>
  </si>
  <si>
    <t>Aprobación del dictamen presentado por la Comisión de Planes y Programas de Estudio, con relación
a la propuesta inicial de creación del Plan de Estudios de la Licenciatura en Ingeniería en Sistemas
Mecatrónicos Industriales, de la División de Ciencias Básicas e Ingeniería y envío de la propuesta al
Colegio Académico para su análisis y eventual autorización</t>
  </si>
  <si>
    <t>Aprobación del dictamen presentado por la Comisión de Planes y Programas de Estudio, con relación
a la propuesta de creación del Plan y Programas de Estudio de la Licenciatura en Ingeniería en Computación y Telecomunicaciones, de la División de Ciencias Básicas e Ingeniería y remisión de la
propuesta al Colegio Académico para que emita la resolución correspondiente.</t>
  </si>
  <si>
    <t>Aprobación del dictamen presentado por la Comisión de Planes y Programas de Estudio, con relación a la propuesta de creación del Plan y Programas de Estudio de la Licenciatura en Psicología Biomédica, de la División de Ciencias Biológicas y de la Salud y remisión de la propuesta al Colegio Académico para su análisis y eventual autorización.</t>
  </si>
  <si>
    <t>Recepción de la información presentada por el Consejo Divisional de Ciencias Biológicas y de la Salud, sobre las adecuaciones efectuadas al plan y programas de estudio de la Licenciatura en Biología Ambiental.</t>
  </si>
  <si>
    <t>NOTA 54.1.RICBS</t>
  </si>
  <si>
    <t>Doctorado en Ciencias Biológicas y de las Salud</t>
  </si>
  <si>
    <t>14.16.5</t>
  </si>
  <si>
    <t>Aprobación del Dictamen que presentó la Comisión Académica sobre la "Modificación al Plan
y Programas de Estudio del Doctorado en Ciencias Biológicas y de las Salud".</t>
  </si>
  <si>
    <t>14.16.6</t>
  </si>
  <si>
    <t>Aprobación del Dictamen que presentó la Comisión de Planes y Programas de Estudio,
respecto de la Adecuación del Plan y Programas de Estudio de la Licenciatura en Biología
Ambiental.</t>
  </si>
  <si>
    <t>Aprobación de la propuesta del Consejo Académico de la Unidad Lerma, consistente en la creación del plan y los programas de estudio de la Licenciatura en Ingeniería en Computación y Telecomunicaciones. (Inicio: 17P)</t>
  </si>
  <si>
    <t>405.A</t>
  </si>
  <si>
    <t>El Colegio Académico recibió la información del Consejo Divisional de Ciencias Biológicas y de la Salud de la Unidad Lerma, sobre la adecuación efectuada al plan y programas de estudio de la Licenciatura en Biología Ambiental, cuya entrada en vigor será en el Trimestre 2017-P.</t>
  </si>
  <si>
    <t>MUJERES</t>
  </si>
  <si>
    <t>HOMBRES</t>
  </si>
  <si>
    <t>MUJERES/TOTAL</t>
  </si>
  <si>
    <t>Admisión</t>
  </si>
  <si>
    <t>MATRÍCULA EDUCACIÓN MEDIA SUPERIOR</t>
  </si>
  <si>
    <t>MATRÍCULA INSTITUCIONES PRIVADAS+PÚBLICAS (Educación Media Superior)</t>
  </si>
  <si>
    <t>DEMANDA E INGRESO EN LICENCIATURAS UNIVERSITARIAS Y TECNOLÓGICAS</t>
  </si>
  <si>
    <t>PLANES DE ESTUDIO UAML</t>
  </si>
  <si>
    <t>CBI-L</t>
  </si>
  <si>
    <t>CBS-L</t>
  </si>
  <si>
    <t>CSH-L</t>
  </si>
  <si>
    <t>NUMERO DE LICENCIATURAS</t>
  </si>
  <si>
    <t>Aspirantes por sexo</t>
  </si>
  <si>
    <t xml:space="preserve">ASPIRANTES A LICENCIATURA POR SEXO </t>
  </si>
  <si>
    <t xml:space="preserve">La categoría admitidos  comprende a los elegidos en los procesos de selección. </t>
  </si>
  <si>
    <t>Admisión Anual</t>
  </si>
  <si>
    <t>UAMC*</t>
  </si>
  <si>
    <t>*Periodo 2005 a 2010</t>
  </si>
  <si>
    <t>ADMISIÓN / LICENCIATURA</t>
  </si>
  <si>
    <t>Aspirantes / LICENCIATURA</t>
  </si>
  <si>
    <t>Aspirantes  Anual</t>
  </si>
  <si>
    <t>ASPIRANTES A LICENCIATURA</t>
  </si>
  <si>
    <t>Admisión Acumulada</t>
  </si>
  <si>
    <t xml:space="preserve">ADMISIÓN A LICENCIATURA POR SEXO </t>
  </si>
  <si>
    <t>Admisión por sexo</t>
  </si>
  <si>
    <t>ADMISIÓN/ASPIRANTES A LICENCIATURA</t>
  </si>
  <si>
    <t>Admisión / Aspirantes</t>
  </si>
  <si>
    <t>Trabajo Permanente</t>
  </si>
  <si>
    <t>Trabajo Eventual</t>
  </si>
  <si>
    <t>Trabajan de 1 a 20 hrs</t>
  </si>
  <si>
    <t>Trabajan más de 20 horas</t>
  </si>
  <si>
    <t>No Trabajan</t>
  </si>
  <si>
    <t>Menos de $1,000</t>
  </si>
  <si>
    <t>Menos de $2,000</t>
  </si>
  <si>
    <t>Menos de $3,000</t>
  </si>
  <si>
    <t>Menos de $4,000</t>
  </si>
  <si>
    <t>Menos de $5,000</t>
  </si>
  <si>
    <t>Menos de $7,000</t>
  </si>
  <si>
    <t>$7,000 o más</t>
  </si>
  <si>
    <t>Situación Laboral</t>
  </si>
  <si>
    <t>Media Superior o Técnica completa</t>
  </si>
  <si>
    <t>Al menos Posgrado</t>
  </si>
  <si>
    <t>Al menos Superior completa</t>
  </si>
  <si>
    <t>Al menos Media Superior o Técnica completa</t>
  </si>
  <si>
    <t>Al menos Secundaria completa</t>
  </si>
  <si>
    <t>Al menos Primaria completa</t>
  </si>
  <si>
    <t>Inscripción primer ingreso Anual</t>
  </si>
  <si>
    <t>Inscripción primer ingreso Acumulada</t>
  </si>
  <si>
    <t>PRIMER INGRESO / LICENCIATURA</t>
  </si>
  <si>
    <t>Primer Ingreso</t>
  </si>
  <si>
    <t>ANUAL</t>
  </si>
  <si>
    <t>ACUMULADO</t>
  </si>
  <si>
    <t>ADMISIÓN/ASPIRANTES A LICENCIATURA POR SEXO</t>
  </si>
  <si>
    <t>Nombre del Área</t>
  </si>
  <si>
    <t>Jefe/a de Área</t>
  </si>
  <si>
    <t>Miembros</t>
  </si>
  <si>
    <t>Total Miembros</t>
  </si>
  <si>
    <t>Dr. Carlos Rocardo Aguilar Astorga</t>
  </si>
  <si>
    <t>Dr. Lázaro Raymundo Reyes Gutiérrez</t>
  </si>
  <si>
    <t>Dra. Kioko Rubí Guzmán Ramos</t>
  </si>
  <si>
    <t>UAM-L-CA-5</t>
  </si>
  <si>
    <t>Consolidado</t>
  </si>
  <si>
    <t>Biociencia y Biotecnología Agroalimentaria</t>
  </si>
  <si>
    <t>07/12/2016 al 06/11/2021</t>
  </si>
  <si>
    <t>UAM-L-CA-6</t>
  </si>
  <si>
    <t>En consolidación</t>
  </si>
  <si>
    <t>Ecología y Conservación de Vida Silvestre</t>
  </si>
  <si>
    <t>07/12/2016 al 06/12/2018</t>
  </si>
  <si>
    <t>Redes de Investigación</t>
  </si>
  <si>
    <t>Nombre de la Red</t>
  </si>
  <si>
    <t>Partricipantes</t>
  </si>
  <si>
    <t>Autores y Coautores</t>
  </si>
  <si>
    <t>Entorno Virtual del Aprendizaje en métodos Numéricos para Ingeniería</t>
  </si>
  <si>
    <t>Dra. Rafaela Blanca Silva López
Dr. Emilio Sordo Zabay</t>
  </si>
  <si>
    <t xml:space="preserve">PRIMER INGRESO A LICENCIATURA POR SEXO </t>
  </si>
  <si>
    <t>Primer Ingreso por sexo</t>
  </si>
  <si>
    <t>PRIMER INGRESO / ADMISIÓN A LICENCIATURA</t>
  </si>
  <si>
    <t>Primer Ingreso / Admisión</t>
  </si>
  <si>
    <t>Promedio anual de matrícula</t>
  </si>
  <si>
    <t>MATRÍCULA / LICENCIATURA</t>
  </si>
  <si>
    <t>PRIMER INGRESO/ADMISIÓN A LICENCIATURA POR SEXO</t>
  </si>
  <si>
    <t>Matrícula por sexo</t>
  </si>
  <si>
    <t>Alumnado Activo</t>
  </si>
  <si>
    <t>Alumnado Activo / LICENCIATURA</t>
  </si>
  <si>
    <t xml:space="preserve">ALUMNADO ACTIVO POR SEXO </t>
  </si>
  <si>
    <t xml:space="preserve">MATRÍCULA LICENCIATURA POR SEXO </t>
  </si>
  <si>
    <t>MATRÍCULA PROMEDIO ANUAL</t>
  </si>
  <si>
    <t>Bajas Definitivas</t>
  </si>
  <si>
    <t>Bajas Reglamentarias</t>
  </si>
  <si>
    <t>Bajas Totales</t>
  </si>
  <si>
    <t>Bajas Totales Acumuladas</t>
  </si>
  <si>
    <t>Bajas Totales Acumuladas / primer ingreso acumulado</t>
  </si>
  <si>
    <t>La matrícula es el número de alumnos inscritos o reinscritos con (estado 1) o sin (estado 10) UEA inscritas</t>
  </si>
  <si>
    <t>PRODEP UAM</t>
  </si>
  <si>
    <t>SNI UAM</t>
  </si>
  <si>
    <t xml:space="preserve">Dr. Yuri Reyes Mercado </t>
  </si>
  <si>
    <t>Dr. Reyes Mercado Yuri
Dra. Arroyo Gómez Maricela
Dr. Garcia Fontes Adolfo
Dr. Hernandez Zapata Ernesto
Dr. López Maldonado Guillermo
Dr. Perez Martinez Francisco 
Dr. Salazar Laureles José Luis</t>
  </si>
  <si>
    <t xml:space="preserve">Dr. Ricardo Beristain Cardoso </t>
  </si>
  <si>
    <t>Dr. Beristain Cardoso Ricardo
Dr. Lopez Galván Edgar
Dr. Mendoza Reséndiz Alejandro
Dr. Reyes Gutiérrez Lázaro Raymundo
Dra. Domínguez Mariani Eloísa
Dr. Soto Cortes Gabriel</t>
  </si>
  <si>
    <t xml:space="preserve">Mtro. Carlos Chávez Becker </t>
  </si>
  <si>
    <t>Dra. Curz Monterrosa Rosy Gabriela
Dra. Díaz Ramirez Mayra
Dr. Miranda de la Lama Genaro Cvabodni
Dr. Rayas Amor Adolfo Armando</t>
  </si>
  <si>
    <t>Dr. Chávez Tovar José Cuauhtémoc 
Dr. List Sánchez Rurik Herman
Mtro. Zarza Villanueva Heliot
Dra. Pelz Serrano Karla</t>
  </si>
  <si>
    <t>Informe del Rector General 2016 - Anexo estadístico</t>
  </si>
  <si>
    <t>Gimnasio de pesas</t>
  </si>
  <si>
    <t>Clases de natación</t>
  </si>
  <si>
    <t>Dra. Rafaela Blanca Silva López</t>
  </si>
  <si>
    <t>Desiganda</t>
  </si>
  <si>
    <t>Designado</t>
  </si>
  <si>
    <t>Dr. José Francisco Flores Pedrochce</t>
  </si>
  <si>
    <t xml:space="preserve">Titular </t>
  </si>
  <si>
    <t>Dra. Claudia Mosqueda Gómez</t>
  </si>
  <si>
    <t>Designada</t>
  </si>
  <si>
    <t>Dr. Vicente Ángel Ramírez Barrera</t>
  </si>
  <si>
    <t>Dr. Jacobo Sandoval Gutiérrez</t>
  </si>
  <si>
    <t>Políticas Operativas de la Unidad Lerma</t>
  </si>
  <si>
    <t>Mtro. Daniel Hernández Gutiérrez</t>
  </si>
  <si>
    <t>Comisión encargada de elaborar las políticas operativas de la Unidad Lerma</t>
  </si>
  <si>
    <t>Comisión encargada de elaborar una propuesta de Lineamientos para la formulación, presentación y evaluación de los proyectos terminales de Licenciatrua</t>
  </si>
  <si>
    <t>Comisión encargada de elaborar una propuesta de Lineamientos para la especificación de los contenidos y requerimientos mínimos de las aulas virtuales en apoyo a las UEA de la División de Ciencias Básicas e Ingeniería</t>
  </si>
  <si>
    <t>Comisión que analizará, discutirá y elaborará la adecuación al Plan y Programas de Estudio del Doctorado en Ciencias Biológicas y de la Salud para la incorporación de la Unidad Lerma</t>
  </si>
  <si>
    <t>Comisión encargada de proponer los procedimientos para el mejor funcionamiento del Consejo Divisional</t>
  </si>
  <si>
    <t>Comisión encargada de llevar a cabo el procedimiento para el otorgamiento del Premio a la Docencia 2016.</t>
  </si>
  <si>
    <t>Comisión encargada de analizar, evaluar y dictaminar las solicitudes de apoyo presupuestal para actividades relacionadas con Proyectos de Investigación aprobados por el Consejo Divisional de Ciencias Sociales y Humanidades</t>
  </si>
  <si>
    <t>Dr. Carlos David Silva Luna</t>
  </si>
  <si>
    <t>Mtro. José Pedro Antonio Puerta Huerta</t>
  </si>
  <si>
    <t>Dra. Eloísa Domínguez Mariani</t>
  </si>
  <si>
    <t>Dr. Yuri Reyes Mercado</t>
  </si>
  <si>
    <t>Dr. José Felix Aguirre Garrido</t>
  </si>
  <si>
    <t>Dr. José Francisco Flores Pedroche</t>
  </si>
  <si>
    <t>Dr. Humberto Garcia Arellano</t>
  </si>
  <si>
    <t>Dra. Judith Jiménez Guzman</t>
  </si>
  <si>
    <t>Dr. Augusto Jacobo Montiel Castro</t>
  </si>
  <si>
    <t>Dra. Lidia Ivonne Blásquez Martínez</t>
  </si>
  <si>
    <t>Dr. Manuel Rocha Iturbide</t>
  </si>
  <si>
    <t>Dr. Rozga Luter Ryszard Edward</t>
  </si>
  <si>
    <t>Dr. Orcar Enrique Hernández Razo</t>
  </si>
  <si>
    <t>Dra. Gabriela Martínez Tiburcio</t>
  </si>
  <si>
    <t>Dr. Rodrigo Rosales González</t>
  </si>
  <si>
    <t>Mtra. Maribel Dávila Jaime</t>
  </si>
  <si>
    <t>Instructivo de Laboratorios y Talleres de Docencia y de Investigación, Creación e Innovación de la Unidad Lerma</t>
  </si>
  <si>
    <t>Instructivo de Acceso, Permanencia y Seguridad en las Instalaciones de la Unidad Lerma</t>
  </si>
  <si>
    <t>01-mzo-16</t>
  </si>
  <si>
    <t>42.4</t>
  </si>
  <si>
    <t>Lineamientos para evaluar y determinar el otorgamiento de la Beca al Reconocimiento de la Carrera Docente</t>
  </si>
  <si>
    <t>49.5</t>
  </si>
  <si>
    <t>Lineamientos sobre Prácticas de Campo de la División de Ciencias Básicas e Ingeniería</t>
  </si>
  <si>
    <t>49.6</t>
  </si>
  <si>
    <t>50.2</t>
  </si>
  <si>
    <t>03.08</t>
  </si>
  <si>
    <t>Lineamientos editoriales para la integración y funcionamiento del Consejo y comités editoriales de la División de Ciencias Sociales y Humanidades de la Universidad Autónoma Metropolitana Unidad Lerma</t>
  </si>
  <si>
    <t>STyPS</t>
  </si>
  <si>
    <t>EVALUACIÓN EN MATERIA DE DISEÑO DEL PROGRAMA E003 EJECUCIÓN A NIVEL NACIONAL DE LOS PROGRAMAS Y ACCIONES DE LA POLÍTICA LABORAL</t>
  </si>
  <si>
    <t>CANTAB Tecnología S. de R.L de C.V.</t>
  </si>
  <si>
    <t>COMECYT</t>
  </si>
  <si>
    <t>REALIZACIÓN DEL ESPACIO MEXIQUENSE DE CIENCIA Y TECNOLOGÍA 2016 Y DE LA FERIA DE CIENCIAS E INGENIERÍAS DEL ESTADO DE MÉXICO 2016</t>
  </si>
  <si>
    <t>MTR. JOSÉ PEDRO ANTONIO PUERTA HUERTA</t>
  </si>
  <si>
    <t>COORDINACIÓN DE DESARROLLO ACADÉMICO</t>
  </si>
  <si>
    <t>LABORATORIO NACIONAL DE INVESTIGACIÓN EN IMAGENOLOGÍA E INSTRUMENTACIÓN M´ÉDICA: CONSOLIDACIÓN DE NUEVAS UNIDADES</t>
  </si>
  <si>
    <t xml:space="preserve">DR. JOSÉ CUAHUTÉMOC CHÁVEZ </t>
  </si>
  <si>
    <t>DR. GUSTAVO PACHECO LOPEZ</t>
  </si>
  <si>
    <t xml:space="preserve">DR. RAÚL HERNÁNDEZ MAR </t>
  </si>
  <si>
    <t>CONVENIO PATROCINADO</t>
  </si>
  <si>
    <t>APOYOS COMPLEMENTARIOS PARA EL ESTABLECIMIENTO Y CONSOLIDACIÓN DE LABORATORIOS NACIONALES CONACUYT 2015-2, EN CONCURRENCIA CON CI3M(UAMI) y TECMONT</t>
  </si>
  <si>
    <t>TOTAL 2015</t>
  </si>
  <si>
    <t>DESARROLLO DE SISTEMA DE ENTRENAMIENTO EN REALIDAD VIRTUAL PARA DISMINUCIÓN DEL ÍNDICE DE ACOSO ESCOLAR</t>
  </si>
  <si>
    <t>DR. FRANCISCO PÉREZ MARTÍNEZ</t>
  </si>
  <si>
    <t>DR. MANUEL LARA CABALLERO</t>
  </si>
  <si>
    <t>PRIMER ENCUENTRO ACTIVO DE JÓVENES FICOLÓGOS Y III REUNCIÓN DE LA SOCIEDAD MEXICANA DE FICOLOGÍA</t>
  </si>
  <si>
    <t>ESTANCIA DE INVESTIGACIÓN CIENTÍFICA Y/O TECNOLÓGICA</t>
  </si>
  <si>
    <t>DR. FRANCISCO FLORES PEDROCHE</t>
  </si>
  <si>
    <t>DRA. RINA MARÍA GONZÁLEZ CERVANTES</t>
  </si>
  <si>
    <t>CONACYT (FONCICYT)</t>
  </si>
  <si>
    <t>OBETEEN - NEUROCOGNITIVE IMPACT OF JUVENILE OBESITY: EXPERIMENTAL AND CLINICAL APPROACHES</t>
  </si>
  <si>
    <t>DR. GUSTAVO PACHECO LÓPEZ</t>
  </si>
  <si>
    <t>EL PAPEL DE LOS FACTORES AMBIENTALES EN LA VULNERABILIDAD A DESARROLLAR ENFERMEDADES NEUROPSIQUIÁTRICAS; ESQUIZOFRENIA</t>
  </si>
  <si>
    <t>CONACYT (FONCICYT)
MOVILIDAD MÉXICO-ALEMANIA</t>
  </si>
  <si>
    <t>SUBTOTAL MONTO UAM</t>
  </si>
  <si>
    <t>SUBTOTAL MONTO PATROCINADO</t>
  </si>
  <si>
    <t>Fecha de Incio</t>
  </si>
  <si>
    <t>Fecha de Terminación</t>
  </si>
  <si>
    <t>Comisión encargada de elaborar la propuesta de "Lineamientos para las Prácticas de Campo de los Alumnos de la DCBI"</t>
  </si>
  <si>
    <t>Comisión encargada de revisar y, en su caso, proponer la adecuación del plan y los programas de estudio de la Licenciatura en Ingeniería en Recurso Hídricos</t>
  </si>
  <si>
    <t>Comisión encragada de elaborar la propuesta de Informe de desarrollo y funcionamiento de la División</t>
  </si>
  <si>
    <t>30-mzo-15</t>
  </si>
  <si>
    <t>13.13.9</t>
  </si>
  <si>
    <t xml:space="preserve">Comisión encargada de elaborar la propuesta de Lineamientos de Servicio Social </t>
  </si>
  <si>
    <t>13.13.10</t>
  </si>
  <si>
    <t>Comisión encargada de elaborar la propuesta acerca de viabilidad de ofertar la Licenciatura en Medicina</t>
  </si>
  <si>
    <t>06.14.6</t>
  </si>
  <si>
    <t>No se consideran los estados 13 ni 19 del AGA</t>
  </si>
  <si>
    <t>Se considera el elumnado que en algún trimestre de 2016 tuvo estado 1 del AGA</t>
  </si>
  <si>
    <t>Alumnado Activo por sexo</t>
  </si>
  <si>
    <t>Bajas Definitivas Acumuladas</t>
  </si>
  <si>
    <t>Bajas Reglamentarias Acumuladas</t>
  </si>
  <si>
    <t>Bajas Definitivas Acumuladas / primer ingreso acumulado</t>
  </si>
  <si>
    <t>Bajas Reglamentarias Acumuladas / primer ingreso acumulado</t>
  </si>
  <si>
    <t>Bajas Reglamentarias / alumnado activo</t>
  </si>
  <si>
    <t>Bajas Definitivas / alumnado activo</t>
  </si>
  <si>
    <t>Bajas Totales / alumnado activo</t>
  </si>
  <si>
    <t>CBI*</t>
  </si>
  <si>
    <t>*</t>
  </si>
  <si>
    <t>La Comisión se instaló el 25 de febrero de 2016</t>
  </si>
  <si>
    <t>CSH***</t>
  </si>
  <si>
    <t>***</t>
  </si>
  <si>
    <t>La Comisión se instaló el 14 de diciembre de 2015</t>
  </si>
  <si>
    <t>CBS**</t>
  </si>
  <si>
    <t>**</t>
  </si>
  <si>
    <t>La Comisión se instaló el 28 de julio de 2015</t>
  </si>
  <si>
    <t>Dr. Gerardo A. Laguna Sánchez</t>
  </si>
  <si>
    <t xml:space="preserve">Dr. Philipp von Bülow </t>
  </si>
  <si>
    <t>Dr. Phillipp von Bülow</t>
  </si>
  <si>
    <t>Dr. Ricardo Beristain Cardoso.</t>
  </si>
  <si>
    <t>Supresión</t>
  </si>
  <si>
    <t>Dr. Edgar López Galván</t>
  </si>
  <si>
    <t>continuación</t>
  </si>
  <si>
    <t>04-Jjun-16</t>
  </si>
  <si>
    <t>Caracterización de los recursos hídricos del Valle de Toluca.</t>
  </si>
  <si>
    <t>continuación y cambio de responsable</t>
  </si>
  <si>
    <t xml:space="preserve">Dr. Ernesto Hernández Zapata </t>
  </si>
  <si>
    <t>Efecto de la alta viscosidad del petróleo en flujos petróleo-gas en tuberías inclinadas</t>
  </si>
  <si>
    <t>Estudio de un tratamiento secuencial electroquímico-biológico para depurar un agua residual industrial</t>
  </si>
  <si>
    <t>Dr. Ricardo Beristain Cardoso</t>
  </si>
  <si>
    <t xml:space="preserve">Dr. Francisco Pérez Martínez </t>
  </si>
  <si>
    <t>Aplicación de Metodología para el diseño de ontologías con notación gráfica</t>
  </si>
  <si>
    <t>Procesos soportados por internet</t>
  </si>
  <si>
    <t>AZC</t>
  </si>
  <si>
    <t xml:space="preserve">Dr. Homero Jiménez Rábiela </t>
  </si>
  <si>
    <t>Mtro. Ricardo Luna Paz</t>
  </si>
  <si>
    <t xml:space="preserve">Dr. Isaías Hernández Pérez </t>
  </si>
  <si>
    <t>Dr. Homero Jiménez Rábiela</t>
  </si>
  <si>
    <t xml:space="preserve">Interacciones de la migración de las márgenes de ríos con el comportamiento hidráulico y el transporte de sedimentos </t>
  </si>
  <si>
    <t>05.16.6</t>
  </si>
  <si>
    <t>31-mzo-16</t>
  </si>
  <si>
    <t>09.16.3</t>
  </si>
  <si>
    <t>terminación</t>
  </si>
  <si>
    <t>Evaluacion electroquímica de la actividad de la Enzima Convertidora de Angiotensina-1 (ACE-1) y la participación del zinc en el efecto inhibitorio de péptidos antihipertensívos obtenidos de fuentes alimenticias</t>
  </si>
  <si>
    <t>15.16.4</t>
  </si>
  <si>
    <t>prórroga</t>
  </si>
  <si>
    <t>15.16.6</t>
  </si>
  <si>
    <t>Evaluación experimental del efecto de los agroquímicos en la productividad, la variación morfológica de semillas y la variabilidad genética de plántulas de maiz (zea mays) en una parcela</t>
  </si>
  <si>
    <t>13.16.4</t>
  </si>
  <si>
    <t>Caraterización de la metagenómica y microbiológica de bacterias asociadas a eponjas del Phylum porifera con potencial biotecnológico en diferentes zonas del litoral mexicano</t>
  </si>
  <si>
    <t>Dr. José Félix Aguirre Garrido</t>
  </si>
  <si>
    <t>15.16.5</t>
  </si>
  <si>
    <t>Ecología, manejo y conservación del bosque mesófilo de montaña en Puebla</t>
  </si>
  <si>
    <t>Modelación matemática en ecología de poblaciones</t>
  </si>
  <si>
    <t>Ecología y conservación de aves migratorias en las ciénegas de Lerma</t>
  </si>
  <si>
    <t>Caracterización de la microbiota intestinal y la socioecología de los mono araña (Ateles feoffroyi), en poblaciones de cautiverio y libertad en México</t>
  </si>
  <si>
    <t>Dr. Silvestre De Jesús Alavez Espidio y Dr. List Sánchez List</t>
  </si>
  <si>
    <t>14.16.7</t>
  </si>
  <si>
    <t>Proteina acídica fibilar glial como biomarcador periférico de daño cerebral</t>
  </si>
  <si>
    <t>Acontecimiento y complejidad: una lectura filosófica y epistemológica para la producción de los Media Art</t>
  </si>
  <si>
    <t>Dr. Claudia Mosqueda Gómez</t>
  </si>
  <si>
    <t>Arte y Comunidad en proyectos artísticos</t>
  </si>
  <si>
    <t>Dra. Mónica Benítez Dávila</t>
  </si>
  <si>
    <t>44.1 (NOTA)</t>
  </si>
  <si>
    <t>Informe final</t>
  </si>
  <si>
    <t>El zoologico-Síntoma y sublimación en la era posmoderna</t>
  </si>
  <si>
    <t>Dra. Oweena Fogarty O´Mahoney</t>
  </si>
  <si>
    <t>Entorno, datos, señales e información: aproximaciones y procesos creativos en el campo de los nuevos medios</t>
  </si>
  <si>
    <t>Dr. Hugo Solis Garcia</t>
  </si>
  <si>
    <t>Las representaciones digitales del cuerpo como referente para la recepción y producción artístico-cultural</t>
  </si>
  <si>
    <t>Mtra. Ana Carolina Robles Salvador</t>
  </si>
  <si>
    <t>Lo sonoro, lo visual, los procesos creativos y la complejidad en un campo intermedia</t>
  </si>
  <si>
    <t>Origen y desarrollo del arte sonoro en México</t>
  </si>
  <si>
    <t>Práctica artística y contemporánea audiovisual. Creación de imágenes en movimiento y sonido desde el videoarte</t>
  </si>
  <si>
    <t>Samuel Beckett electrónico</t>
  </si>
  <si>
    <t>Visualización: prospectiva de un modelo de diseño en el arte.</t>
  </si>
  <si>
    <t>Vis. Fuerza (in)necesaria. El Sonido del México post-nacional</t>
  </si>
  <si>
    <t>Desarrollo ecónomico-educación-distribución de la riqueza en México 1980-2015</t>
  </si>
  <si>
    <t xml:space="preserve">El modelo de Bote de Basura en las decisiones de la Organización Munidal de la Salud: un proceso estratégico para lidiar con la ambigüedad </t>
  </si>
  <si>
    <t>Dra. Alma Patricia de León Calderón</t>
  </si>
  <si>
    <t>Gestión sustentable de ecosistemas e innovación social</t>
  </si>
  <si>
    <t>Género, ciencia y educación: de los actores a las políticas públicas</t>
  </si>
  <si>
    <t>Dra. Eva Raquel Güereca Torres</t>
  </si>
  <si>
    <t>La articulación territorial y la institucionalización del turismo rural en el Estado de México</t>
  </si>
  <si>
    <t>Dr. Ignacio López Moreno</t>
  </si>
  <si>
    <t>02-mzo-16</t>
  </si>
  <si>
    <t>02-mzo-19</t>
  </si>
  <si>
    <t>49.2 (NOTA)</t>
  </si>
  <si>
    <t>Transformaciones, continuidades y resistencias de las prácticas escolares de docentes y alumnos, frente a la incorporación de tecnologías digitales en escuelas primarias del Municipio de Lerma de Villada, Estado de México</t>
  </si>
  <si>
    <t>Otras Becas</t>
  </si>
  <si>
    <t>Origen</t>
  </si>
  <si>
    <t>Programa Becarios y Becarias de Excelencia en el Estado de México</t>
  </si>
  <si>
    <t xml:space="preserve">Proyecta 100,00 </t>
  </si>
  <si>
    <t>Proyecta 10,000 y 100,000</t>
  </si>
  <si>
    <t>Programa Estatal de Excelencia Académica (Laptop)</t>
  </si>
  <si>
    <t>Gobierno del Estado de México</t>
  </si>
  <si>
    <t>Rectoría General</t>
  </si>
  <si>
    <t>Alumnos beneficiados</t>
  </si>
  <si>
    <t>Beneficio</t>
  </si>
  <si>
    <t>Laptop</t>
  </si>
  <si>
    <t>Beca para estudio en el extranjero (Costa Rica)</t>
  </si>
  <si>
    <t>Beca para estudio de idioma en el extranjero (Omaha, EE.UU. AA.)</t>
  </si>
  <si>
    <t>Beca para estudio de idioma en el extranjero (Atlanta y Georgia, EE.UU. AA.)</t>
  </si>
  <si>
    <t>UAML-2016</t>
  </si>
  <si>
    <t>UAMC-2016</t>
  </si>
  <si>
    <t>UAM-2016</t>
  </si>
  <si>
    <t>Instructivo para el servicio de préstamo de bicicletas en la Unidad Lerma</t>
  </si>
  <si>
    <t>26.8</t>
  </si>
  <si>
    <t>CONSEJO ACADÉMICO
(PROGRAMAS)</t>
  </si>
  <si>
    <t>CBI-CBS-CSH</t>
  </si>
  <si>
    <t>Apoyo a la Coordinación de Desarrollo Académico, UAM Unidad Lerma</t>
  </si>
  <si>
    <t xml:space="preserve">Educación Digital en Grande (SEGEM) </t>
  </si>
  <si>
    <t>51.4.1</t>
  </si>
  <si>
    <t>Educación, medio ambiente, tecnología y desarrollo organizacional (Scouts México)</t>
  </si>
  <si>
    <t>52.5.1</t>
  </si>
  <si>
    <t>Peraj-adopta un amig@</t>
  </si>
  <si>
    <t>52.6.1</t>
  </si>
  <si>
    <t>Dr. Homero Jiménez Raviela</t>
  </si>
  <si>
    <t>30-mzo-16</t>
  </si>
  <si>
    <t>DRT</t>
  </si>
  <si>
    <t>Producción en continuo de hidrógeno y metano mediante digestión anaerobia vía seca, utilizando desechos sólidos de frutras y verduras</t>
  </si>
  <si>
    <t>Dra.  Máría Helena Hernández Rojas</t>
  </si>
  <si>
    <t>Dr. Isaias Hernández Pérez</t>
  </si>
  <si>
    <t>05-mzo-14</t>
  </si>
  <si>
    <t>Tratamiento por Fotocatálisis de desechos de aguas residuales industriales (ININ)</t>
  </si>
  <si>
    <t>Dentro del proyecto Investigación y Desarrollo en Ciencia y Tecnología Nucleares</t>
  </si>
  <si>
    <t>Dra. Eloisa Domínguez Mariani</t>
  </si>
  <si>
    <t>30-mzo-18</t>
  </si>
  <si>
    <t>30--jun-18</t>
  </si>
  <si>
    <t>Análisis del agua en México</t>
  </si>
  <si>
    <t>Suministro de agua, alcantarillado y saneamiento a las comunidades del Estado de México (ODAPAS)</t>
  </si>
  <si>
    <t>Conservación de los sistemas de aprovechamiento y distribución de agua potable y alcantarillado del Distrito Federal (SACMEX)</t>
  </si>
  <si>
    <t>Conservación y ecología de especies en áreas protegidas del valle de Toluca (Conservación Valle de Toluca)”.</t>
  </si>
  <si>
    <t>02.15.5</t>
  </si>
  <si>
    <t>03-mzo-15</t>
  </si>
  <si>
    <t>Percepción sobre el bienestar animal: percepciones y actitudes de los ciudadanos mexicanos sobre el bienestar de los animales de zoologico, compañía, de experimentación y de granja</t>
  </si>
  <si>
    <t>05.16.4</t>
  </si>
  <si>
    <t>30-mzo-19</t>
  </si>
  <si>
    <t>Desarrollo sustentable (CFE)</t>
  </si>
  <si>
    <t>Ecología evolutiva, funcional y de la biodiversidad (IE-UNAM)</t>
  </si>
  <si>
    <t>Medio ambiente y recursos UQROO</t>
  </si>
  <si>
    <t>13.16.5</t>
  </si>
  <si>
    <t>Idenificación de compuestos con actividad anti envejecimiento en C. elegans utilizando la resistencia al estrés térmico como marcador</t>
  </si>
  <si>
    <t>16.16.5</t>
  </si>
  <si>
    <t>Mtro. Hilario Anguiano Luna</t>
  </si>
  <si>
    <t>Mtro. Carlos García Villanueva</t>
  </si>
  <si>
    <t>prorroga</t>
  </si>
  <si>
    <t>Partidos políticos y Redes sociales: Estudio comparado de las plataformas legislativas y los mensajes partidistas en redes sociales en el Estado de México, 2015 (PPYRED)</t>
  </si>
  <si>
    <t>Dr. Raúl Hernández Mar</t>
  </si>
  <si>
    <t>01-mzo-19</t>
  </si>
  <si>
    <t>H. Ayuntamiento Naucalpan : Administración Pública Municipal</t>
  </si>
  <si>
    <t>H. Ayuntamiento Toluca: Administración Pública Municipal</t>
  </si>
  <si>
    <t>H. Ayuntamiento Lerma: Administración Municipal</t>
  </si>
  <si>
    <t>Evaluación de programas federales del Órgano Superior de fiscalización del Estado de México (OSFEM)</t>
  </si>
  <si>
    <t>Gobierno, justicia y seguridad pública</t>
  </si>
  <si>
    <t>Poder Legislativo del Estado de México</t>
  </si>
  <si>
    <t>Servicios de Educación Básica para personas jóvenes y adultas. Instituto Nacional para la Educación de los Adultos (INEA)</t>
  </si>
  <si>
    <t>Programas de Desarrollo Municipal</t>
  </si>
  <si>
    <t>Samuel Becket electrónico</t>
  </si>
  <si>
    <t>Vis. Fuerza (in)necesaria. El sonido del México post-nacional</t>
  </si>
  <si>
    <t>Estudios territoriales y políticas públicas (Centro EURE SC)</t>
  </si>
  <si>
    <t>Políticas estrategicas de atención a victimas del delito en el Estado de México (CEAVEM)</t>
  </si>
  <si>
    <t>Capacitación, enseñanza, promoción y difusión en materia de derechos humanos (CODHEM)</t>
  </si>
  <si>
    <t>Modelo diagnóstico de la política científica para laboratorios de visualización (LabViz) en Internet</t>
  </si>
  <si>
    <t>Ayuntamiento de Ocoyoacac, Estado de México 2016-2018</t>
  </si>
  <si>
    <t>Género, ciencia, educación superior: de los actores a las políticas públicas</t>
  </si>
  <si>
    <t>TOTAL UAM LERMA</t>
  </si>
  <si>
    <t>Dr. Gustavo Pacheco López
Dr. Silvestre de Jesús Alavez Espidio
Dr. Augusto J. Montiel Castro
Dra. Kioko Rubí Guzmán Ramos</t>
  </si>
  <si>
    <t>Mtro. Chávez Becker Carlos Gabriel
Dr. Martínez González Alejandro Natal
Dra. Martínez Tiburcio María Gabriela
Dra. Blásquez Martinez Lidia Ivonne</t>
  </si>
  <si>
    <t>Dr. Lara Caballero Manuel
Dr. Aguilar Astorga Carlos Ricardo
Dr. Figueroa Romero Raúl
Dr. Hernandez Mar Raúl
Dr. Rozga Luter Ryszard Edward
Dra. Sosa Juarico Monica Adriana</t>
  </si>
  <si>
    <t xml:space="preserve">Dr. Lara Caballero Manuel
Dr. Aguilar Astorga Carlos Ricardo
Dr. Figueroa Romero Raúl
Dr. Hernandez Mar Raúl
</t>
  </si>
  <si>
    <t>COMISIONES DE ÓRGANOS COLEGIADOS CONFORMADAS EN 2012-2015</t>
  </si>
  <si>
    <t>Nombre de la Comisión</t>
  </si>
  <si>
    <t>Comisión encargada de revisar, analizar y en su caso, proponer las adecuaciones y consideraciones pertinentes a la versión 1.1 del Plan de Desarrollo de la Unidad Lerma (PDL)</t>
  </si>
  <si>
    <t>07.dic-12</t>
  </si>
  <si>
    <t>Comisión de planeación y evaluación, encargada de proponer una priorización armónica de acciones a realizar en la Unidad Lerma y analizar los indicadores institucionales que permitan cumplir la misión y alcanzar la visión de la Unidad</t>
  </si>
  <si>
    <t>Total 2016</t>
  </si>
  <si>
    <t>Comisión encargada de conducir el proceso de auscultación para el proceso de designación del Director de División de CBI</t>
  </si>
  <si>
    <t>22.5.1</t>
  </si>
  <si>
    <t>Comisión encargada de conducir el proceso de auscultación para el proceso de designación del Director de División de CBS</t>
  </si>
  <si>
    <t>26.10.1</t>
  </si>
  <si>
    <t>Comisión encargada de conducir el proceso de auscultación para el proceso de designación del Director de División de CSH</t>
  </si>
  <si>
    <t>30.3.1</t>
  </si>
  <si>
    <t>Comisión enrcargada de analizar y determinar los cupos máximos de las divisiones de la Unidad Lerma</t>
  </si>
  <si>
    <t>Ratificación de miembros de Comisión Dictaminadora Divisional de Ciencias Básicas e Ingeniería</t>
  </si>
  <si>
    <t>Ratificación de miembros de Comisión Dictaminadora Divisional de Ciencias Biológicas y de la Salud</t>
  </si>
  <si>
    <t>Ratificación de miembros de Comisión Dictaminadora Divisional de Ciencias Sociales y Humanidades</t>
  </si>
  <si>
    <t>Designación de dos miembros y un asesor: Comisión Interunitaria encargada de analizar y armonizar la propuesta de modificación del Doctorado en Ciencias Biológicas y de la Salud, en el que participan las Unidades Cuajimalpa, Iztapalapa, Lerma y Xochimilco</t>
  </si>
  <si>
    <t xml:space="preserve">Comisión de Faltas de los Alumnos del Consejo Divisional </t>
  </si>
  <si>
    <t>Comisión encargada de Elaborar la Propuesta de "Lineamientos para la Presentación, Evaluación y Aprobación de Proyectos de Investigación de la DCBI".</t>
  </si>
  <si>
    <t>06-mzo-13</t>
  </si>
  <si>
    <t>Comisión encargada de Analizar, Evaluar y Dictaminar los Proyectos de Investigación que se presentan al Consejo Divisional para su aprobación.</t>
  </si>
  <si>
    <t>Comisión de Faltas de los Alumnos del Consejo Divisional de CBI.</t>
  </si>
  <si>
    <t>Comisión encargada de Analizar, Evaluar y Dictaminar los Proyectos de Investigación que se Presentan al Consejo Divisional para su aprobación.</t>
  </si>
  <si>
    <t>Comisión de Faltas de los Alumnos de la DCBI.</t>
  </si>
  <si>
    <t>Comisión encargada de los Proyectos de Investigación de la DCBI.</t>
  </si>
  <si>
    <t>Comisión encargada de las Solicitudes de Revalidación, Establecimiento de Equivalencias y Acreditación de Estudios de la DCBI.</t>
  </si>
  <si>
    <t>28.4</t>
  </si>
  <si>
    <t>Comisión encargada de los Proyectos de Servicio Social de la DCBI.</t>
  </si>
  <si>
    <t>28.5</t>
  </si>
  <si>
    <t>Comisión encargada de las Propuestas de Creación de las Áreas de Investigación de la DCBI.</t>
  </si>
  <si>
    <t>28.6</t>
  </si>
  <si>
    <t>Comisión de Faltas de los Alumnos del Consejo Divisional de la DCBI.</t>
  </si>
  <si>
    <t>47.2</t>
  </si>
  <si>
    <t>Comisión encargada de los Planes y Programas de Estudio de la DCBI.</t>
  </si>
  <si>
    <t>47.3</t>
  </si>
  <si>
    <t>47.4</t>
  </si>
  <si>
    <t>Comisión encargada de las Solicitudes de Revalidación, Establecimiento de Equivalencias y Acreditación de Estudios.</t>
  </si>
  <si>
    <t xml:space="preserve">Comisión encargada de elaborar la propuesta de modificación del Plan de la Licenciatura en Medicina, impartida en la Unidad Xochimilco, para que se oferten las UEA correspondientes a los tres primeros trimestres del Plan mencionado en la Unidad Lerma </t>
  </si>
  <si>
    <t>31-mzo-15</t>
  </si>
  <si>
    <t>06.16.1</t>
  </si>
  <si>
    <t>10.16.2</t>
  </si>
  <si>
    <t>Comisión que se encargará de elaborar los Lineamientos particulares para la Movilidad de Alumnos de la División</t>
  </si>
  <si>
    <t>No. Eco</t>
  </si>
  <si>
    <t xml:space="preserve">Categoría </t>
  </si>
  <si>
    <t xml:space="preserve">Fecha </t>
  </si>
  <si>
    <t>Fecha Ingreso Visitante</t>
  </si>
  <si>
    <t>Fecha de Termino</t>
  </si>
  <si>
    <t>Dr. Luisiel Jonatan Torres Cortés</t>
  </si>
  <si>
    <t>02.16.1</t>
  </si>
  <si>
    <t>Mtra. Alejandra García Arista</t>
  </si>
  <si>
    <t xml:space="preserve">Asociado </t>
  </si>
  <si>
    <t>05.16.7</t>
  </si>
  <si>
    <t>31-mzo-17</t>
  </si>
  <si>
    <t>Dra. Patricia Soto Tello</t>
  </si>
  <si>
    <t>05.16.8</t>
  </si>
  <si>
    <t>01.15.6</t>
  </si>
  <si>
    <t>01.15.7</t>
  </si>
  <si>
    <t>M- en C. Heliot Zarza Villanueva</t>
  </si>
  <si>
    <t>14.15.16</t>
  </si>
  <si>
    <t>12.15.2</t>
  </si>
  <si>
    <t>Dr. Adolfo Armando Reyes Amor</t>
  </si>
  <si>
    <t>14.15.7</t>
  </si>
  <si>
    <t>21.15.2</t>
  </si>
  <si>
    <t>14.15.8</t>
  </si>
  <si>
    <t>01-mzo-17</t>
  </si>
  <si>
    <t>Dra. Ruth Pérez López</t>
  </si>
  <si>
    <t>Mtra Celia Riboulet Beheran</t>
  </si>
  <si>
    <t>Dra. Sofia García Yagüe</t>
  </si>
  <si>
    <t xml:space="preserve">Asiciado </t>
  </si>
  <si>
    <t>Termino</t>
  </si>
  <si>
    <t>11/2015</t>
  </si>
  <si>
    <t>16-I</t>
  </si>
  <si>
    <t>17-O</t>
  </si>
  <si>
    <t>Dra. Owenna Fogarty O´Mahoney</t>
  </si>
  <si>
    <t>16-O</t>
  </si>
  <si>
    <t>ÍNDICE</t>
  </si>
  <si>
    <t>Dr. Alejandro Raymundo Pérez Ricárdez</t>
  </si>
  <si>
    <t>CREDS</t>
  </si>
  <si>
    <t>HRST</t>
  </si>
  <si>
    <t>HRSP</t>
  </si>
  <si>
    <t>tipo*</t>
  </si>
  <si>
    <t>COEF</t>
  </si>
  <si>
    <t>hfgprof</t>
  </si>
  <si>
    <t>PROF</t>
  </si>
  <si>
    <t>GRUPO</t>
  </si>
  <si>
    <t>HL</t>
  </si>
  <si>
    <t>SL</t>
  </si>
  <si>
    <t>HM</t>
  </si>
  <si>
    <t>SM</t>
  </si>
  <si>
    <t>HX</t>
  </si>
  <si>
    <t>SX</t>
  </si>
  <si>
    <t>HJ</t>
  </si>
  <si>
    <t>SJ</t>
  </si>
  <si>
    <t>HV</t>
  </si>
  <si>
    <t>SV</t>
  </si>
  <si>
    <t>NOMBRE</t>
  </si>
  <si>
    <t>MB</t>
  </si>
  <si>
    <t>S</t>
  </si>
  <si>
    <t>NA</t>
  </si>
  <si>
    <t>REN</t>
  </si>
  <si>
    <t>INSCR</t>
  </si>
  <si>
    <t>OBSERVACIONES</t>
  </si>
  <si>
    <t>FRANCISCO PEREZ MARTINEZ</t>
  </si>
  <si>
    <t>5310000</t>
  </si>
  <si>
    <t>BA01BA</t>
  </si>
  <si>
    <t>07:30-13:30</t>
  </si>
  <si>
    <t>AULA-04</t>
  </si>
  <si>
    <t>ADOLFO ARMANDO RAYAS AMOR</t>
  </si>
  <si>
    <t>HUMBERTO GARCIA ARELLANO</t>
  </si>
  <si>
    <t>JOSE FELIX AGUIRRE GARRIDO</t>
  </si>
  <si>
    <t>VICTOR EDUARDO QUIROZ VELAZQUEZ</t>
  </si>
  <si>
    <t>KIOKO RUBI GUZMAN RAMOS</t>
  </si>
  <si>
    <t>HECTOR EDUARDO JARDON VALADEZ</t>
  </si>
  <si>
    <t>BA02BA</t>
  </si>
  <si>
    <t>13:30-19:30</t>
  </si>
  <si>
    <t>MAYRA DIAZ RAMIREZ</t>
  </si>
  <si>
    <t>15:30-19:30</t>
  </si>
  <si>
    <t>DERIK CASTILLO GUAJARDO</t>
  </si>
  <si>
    <t>5310001</t>
  </si>
  <si>
    <t>BB01BA</t>
  </si>
  <si>
    <t>DE LAS MOLECULAS A LA CELULA</t>
  </si>
  <si>
    <t>DEF-C</t>
  </si>
  <si>
    <t>MARCOS LOPEZ PEREZ</t>
  </si>
  <si>
    <t>ANA LAURA GUADARRAMA LOPEZ</t>
  </si>
  <si>
    <t>AULA-07</t>
  </si>
  <si>
    <t>POSDOC</t>
  </si>
  <si>
    <t>ANGÉLICA SARAÍ JIMÉNEZ OSORIO</t>
  </si>
  <si>
    <t>IMPARTIDO POR ANGÉLICA SARAÍ JIMÉNEZ OSORIO (POSDOCTORANTE)</t>
  </si>
  <si>
    <t>BB02BA</t>
  </si>
  <si>
    <t>AUGUSTO JACOBO MONTIEL CASTRO</t>
  </si>
  <si>
    <t>GUSTAVO PACHECO LOPEZ</t>
  </si>
  <si>
    <t>JOSE FRANCISCO FLORES PEDROCHE</t>
  </si>
  <si>
    <t>5310002</t>
  </si>
  <si>
    <t>BC01BA</t>
  </si>
  <si>
    <t>09:00-15:00</t>
  </si>
  <si>
    <t>AULA-13</t>
  </si>
  <si>
    <t>GENETICA Y MORFOFISIOLOGIA EVOLUTIVA</t>
  </si>
  <si>
    <t>EXT-UAMI</t>
  </si>
  <si>
    <t>JOSE MARIANO GARCIA GARIBAY</t>
  </si>
  <si>
    <t>JUDITH JIMENEZ GUZMAN</t>
  </si>
  <si>
    <t>EXT-RU</t>
  </si>
  <si>
    <t>ROSY GABRIELA CRUZ MONTERROSA</t>
  </si>
  <si>
    <t>DEF-JD</t>
  </si>
  <si>
    <t>JOSE CUAUHTEMOC CHAVEZ TOVAR</t>
  </si>
  <si>
    <t>5310003</t>
  </si>
  <si>
    <t>BD01BA</t>
  </si>
  <si>
    <t>AULA-12</t>
  </si>
  <si>
    <t>JOSE GEISER VILLAVICENCIO PULIDO</t>
  </si>
  <si>
    <t>NOE FLORES HERNANDEZ</t>
  </si>
  <si>
    <t>PATRICIA MANZANO FISCHER</t>
  </si>
  <si>
    <t>AULA-08</t>
  </si>
  <si>
    <t>KARLA PELZ SERRANO</t>
  </si>
  <si>
    <t>RURIK HERMANN LIST SANCHEZ</t>
  </si>
  <si>
    <t>CATEDRA</t>
  </si>
  <si>
    <t>JUAN LÓPEZ SAUCEDA</t>
  </si>
  <si>
    <t>5010000</t>
  </si>
  <si>
    <t>BE01BA</t>
  </si>
  <si>
    <t>CÁTEDRA CONACYT</t>
  </si>
  <si>
    <t>RUTH PEREZ LOPEZ</t>
  </si>
  <si>
    <t>HELIOT ZARZA VILLANUEVA</t>
  </si>
  <si>
    <t>5310004</t>
  </si>
  <si>
    <t>BF01BA</t>
  </si>
  <si>
    <t>AULA-11</t>
  </si>
  <si>
    <t>5310005</t>
  </si>
  <si>
    <t>BG01BA</t>
  </si>
  <si>
    <t>5310006</t>
  </si>
  <si>
    <t>BH01BA</t>
  </si>
  <si>
    <t>AULA-14</t>
  </si>
  <si>
    <t>INSTRUMENTOS PREVENTIVOS DE GESTION</t>
  </si>
  <si>
    <t>SUL</t>
  </si>
  <si>
    <t>EXT</t>
  </si>
  <si>
    <t>ALEJANDRO ROMERO</t>
  </si>
  <si>
    <t>NO ES PROFESOR DE LA UAM</t>
  </si>
  <si>
    <t>YASIRI MAYELI FLORES MONTER</t>
  </si>
  <si>
    <t>5310007</t>
  </si>
  <si>
    <t>BI01BA</t>
  </si>
  <si>
    <t>INSTRUMENTOS REMEDIALES DE GESTION</t>
  </si>
  <si>
    <t>AULA8</t>
  </si>
  <si>
    <t>5310008</t>
  </si>
  <si>
    <t>BJ01BA</t>
  </si>
  <si>
    <t>LIDIA IVONNE BLASQUEZ MARTINEZ</t>
  </si>
  <si>
    <t>5010001</t>
  </si>
  <si>
    <t>BK01BA</t>
  </si>
  <si>
    <t>09:00-12:00</t>
  </si>
  <si>
    <t>AULA-15</t>
  </si>
  <si>
    <t>ANALISIS DE PROBLEMATICAS COMPLEJAS I</t>
  </si>
  <si>
    <t>ALEJANDRO MENDOZA RESENDIZ</t>
  </si>
  <si>
    <t>5010002</t>
  </si>
  <si>
    <t>BL01BA</t>
  </si>
  <si>
    <t>AULA-16</t>
  </si>
  <si>
    <t>ANALISIS DE PROBLEMATICAS COMPLEJAS II</t>
  </si>
  <si>
    <t>ASESORÍA DE PROYECTO</t>
  </si>
  <si>
    <t>JACOBO SANDOVAL GUTIERREZ</t>
  </si>
  <si>
    <t>OPTINT</t>
  </si>
  <si>
    <t>CBIL01</t>
  </si>
  <si>
    <t>11:30-14:30</t>
  </si>
  <si>
    <t>AULA-02</t>
  </si>
  <si>
    <t>Instrumentación</t>
  </si>
  <si>
    <t>SARAI VELAZQUEZ PEÑA</t>
  </si>
  <si>
    <t>CBIL02</t>
  </si>
  <si>
    <t>08:30-11:30</t>
  </si>
  <si>
    <t>LAB-3</t>
  </si>
  <si>
    <t>Tecnologías electroquímicas para el tratamiento de aguas residuales</t>
  </si>
  <si>
    <t>UAMA-RU</t>
  </si>
  <si>
    <t>EMILIO SORDO ZABAY</t>
  </si>
  <si>
    <t>CBIS01</t>
  </si>
  <si>
    <t>08:30-10:00</t>
  </si>
  <si>
    <t>Huracanes</t>
  </si>
  <si>
    <t>ELOISA DOMINGUEZ MARIANI</t>
  </si>
  <si>
    <t>CBIS02</t>
  </si>
  <si>
    <t>10:00-11:30</t>
  </si>
  <si>
    <t>Hidrogeoquímica</t>
  </si>
  <si>
    <t>CBIS03</t>
  </si>
  <si>
    <t>11:30-13:00</t>
  </si>
  <si>
    <t>AULA-09</t>
  </si>
  <si>
    <t>Geología ambiental</t>
  </si>
  <si>
    <t>GERARDO ABEL LAGUNA SANCHEZ</t>
  </si>
  <si>
    <t>CBIS04</t>
  </si>
  <si>
    <t>09:00-10:30</t>
  </si>
  <si>
    <t xml:space="preserve">Introducción a la vida universitaria </t>
  </si>
  <si>
    <t>CBIT01</t>
  </si>
  <si>
    <t>AULA-05</t>
  </si>
  <si>
    <t>Hidráulica de canales</t>
  </si>
  <si>
    <t>LAZARO RAYMUNDO REYES GUTIERREZ</t>
  </si>
  <si>
    <t>CBIT02</t>
  </si>
  <si>
    <t>AULA-10</t>
  </si>
  <si>
    <t>Prospección de Recursos Hídricos Subterráneos</t>
  </si>
  <si>
    <t>UAMA-ACDO</t>
  </si>
  <si>
    <t>RAFAELA BLANCA SILVA LOPEZ</t>
  </si>
  <si>
    <t>CBIT03</t>
  </si>
  <si>
    <t>08:00-08:30</t>
  </si>
  <si>
    <t>Desarrollo de diseño y construcción de objetos de aprendizaje.</t>
  </si>
  <si>
    <t>CBIT04</t>
  </si>
  <si>
    <t>Fundamentos económicos y financieros para el emprendedor</t>
  </si>
  <si>
    <t>JOSE PEDRO ANTONIO PUERTA HUERTA</t>
  </si>
  <si>
    <t>CBIT05</t>
  </si>
  <si>
    <t>Conservación de alimentos (Refrigeración)</t>
  </si>
  <si>
    <t>AULA-06</t>
  </si>
  <si>
    <t>CBIT06</t>
  </si>
  <si>
    <t>Control Estadístico de Procesos</t>
  </si>
  <si>
    <t>CBIT07</t>
  </si>
  <si>
    <t>Modelación de aguas superficiales</t>
  </si>
  <si>
    <t>CBIT08</t>
  </si>
  <si>
    <t>13:00-14:30</t>
  </si>
  <si>
    <t>CBSL01</t>
  </si>
  <si>
    <t>08:00-11:00</t>
  </si>
  <si>
    <t>LAB-1</t>
  </si>
  <si>
    <t>MICROBIOLOGÍA</t>
  </si>
  <si>
    <t>CBSL01B</t>
  </si>
  <si>
    <t>12:00-15:00</t>
  </si>
  <si>
    <t>CBSL03</t>
  </si>
  <si>
    <t>12:30-15:30</t>
  </si>
  <si>
    <t>INTRODUCCIÓN A LA BIOQUÍMICA</t>
  </si>
  <si>
    <t>CBSS01</t>
  </si>
  <si>
    <t>15:30-17:00</t>
  </si>
  <si>
    <t>Bases Biológicas de la Conducta</t>
  </si>
  <si>
    <t>CBSS02</t>
  </si>
  <si>
    <t>15:00-16:30</t>
  </si>
  <si>
    <t>Sistemas de calidad en alimentos y su impacto ambiental</t>
  </si>
  <si>
    <t>CBSS03</t>
  </si>
  <si>
    <t>07:30-09:00</t>
  </si>
  <si>
    <t>Medicina Matemática</t>
  </si>
  <si>
    <t>CBSS04</t>
  </si>
  <si>
    <t xml:space="preserve">Eco-epidemiología Matemática </t>
  </si>
  <si>
    <t>CBSS05</t>
  </si>
  <si>
    <t>16:00-17:30</t>
  </si>
  <si>
    <t>CBSS06</t>
  </si>
  <si>
    <t>Parentesco: ¿La única manera de relacionar las cosas?</t>
  </si>
  <si>
    <t>CBSS07</t>
  </si>
  <si>
    <t>12:00-13:30</t>
  </si>
  <si>
    <t>CBSS08</t>
  </si>
  <si>
    <t>10:30-12:00</t>
  </si>
  <si>
    <t>CBSS09</t>
  </si>
  <si>
    <t>MICOLOGÍA</t>
  </si>
  <si>
    <t>CBSS10</t>
  </si>
  <si>
    <t>MA. ANGELICA FLORES NAJERA</t>
  </si>
  <si>
    <t>14:00-15:30</t>
  </si>
  <si>
    <t>ALEJANDRA GARCIA ARISTA</t>
  </si>
  <si>
    <t>CBSS11</t>
  </si>
  <si>
    <t>13:30-15:00</t>
  </si>
  <si>
    <t>ESTRATEGIAS DE APRENDIZAJE Y TÉCNICAS DE ESTUDIO</t>
  </si>
  <si>
    <t>PATRICIA DIANA SOTO TELLO</t>
  </si>
  <si>
    <t>CBSS12</t>
  </si>
  <si>
    <t>PSICOLOGÍA DE LA SALUD</t>
  </si>
  <si>
    <t>CBSS13</t>
  </si>
  <si>
    <t xml:space="preserve">Emulsiones y Espuma de origen alimentario </t>
  </si>
  <si>
    <t>CBSS15</t>
  </si>
  <si>
    <t>UAMX-DIRDIV</t>
  </si>
  <si>
    <t>RINA MARIA GONZALEZ CERVANTES</t>
  </si>
  <si>
    <t>CBSS27</t>
  </si>
  <si>
    <t>INTRODUCCIÓN A LA BIOTECNOLOGÍA</t>
  </si>
  <si>
    <t>CBSS30</t>
  </si>
  <si>
    <t>PRECÁLCULO</t>
  </si>
  <si>
    <t>SILVESTRE DE JESUS ALAVEZ ESPIDIO</t>
  </si>
  <si>
    <t>CBSS32</t>
  </si>
  <si>
    <t>ÓXIDO-REDUCCIÓN EN PROCESOS BIOLÓGICOS</t>
  </si>
  <si>
    <t>INTERTRIMESTRAL</t>
  </si>
  <si>
    <t>CBSS33</t>
  </si>
  <si>
    <t>PARASITOLOGÍA ALIMENTARIA</t>
  </si>
  <si>
    <t>CBSS34</t>
  </si>
  <si>
    <t>INTRODUCCIÓN A LA BIOLOGÍA</t>
  </si>
  <si>
    <t>CBST01</t>
  </si>
  <si>
    <t>14:30-17:30</t>
  </si>
  <si>
    <t>COMPUTO</t>
  </si>
  <si>
    <t>Análisis de redes biológicas, sociales y virtuales</t>
  </si>
  <si>
    <t>CBST02</t>
  </si>
  <si>
    <t>10:00-13:00</t>
  </si>
  <si>
    <t>Aprendizaje y Memoria</t>
  </si>
  <si>
    <t>11:00-14:00</t>
  </si>
  <si>
    <t>CBST03</t>
  </si>
  <si>
    <t>AUDITORIO</t>
  </si>
  <si>
    <t>Producción y Diseño de alimentos Sustentables</t>
  </si>
  <si>
    <t>CBST04</t>
  </si>
  <si>
    <t>14:00-17:00</t>
  </si>
  <si>
    <t>AULA-03</t>
  </si>
  <si>
    <t xml:space="preserve">Teoría de Genética de Poblaciones </t>
  </si>
  <si>
    <t>ELIZABETH DEL MORAL RAMIREZ</t>
  </si>
  <si>
    <t>CBST05</t>
  </si>
  <si>
    <t>Cálculos Químicos con el Método del Factor Unitario</t>
  </si>
  <si>
    <t>YURI REYES MERCADO</t>
  </si>
  <si>
    <t>CBST06</t>
  </si>
  <si>
    <t>10:30-13:30</t>
  </si>
  <si>
    <t>Bases de ornitología y observación de aves</t>
  </si>
  <si>
    <t>CBST07</t>
  </si>
  <si>
    <t>Técnicas básicas de exploración en campo</t>
  </si>
  <si>
    <t>CBST08</t>
  </si>
  <si>
    <t xml:space="preserve">Introducción a las gerociencias </t>
  </si>
  <si>
    <t>GENARO CVABODNI MIRANDA DE LA LAMA</t>
  </si>
  <si>
    <t>CBST09</t>
  </si>
  <si>
    <t>Diseño, gestión y operación de parques zoológicos I</t>
  </si>
  <si>
    <t>CBST10</t>
  </si>
  <si>
    <t>Hidro-Acuaponía</t>
  </si>
  <si>
    <t>CBST11</t>
  </si>
  <si>
    <t>Psicología evolutiva</t>
  </si>
  <si>
    <t>CBST18</t>
  </si>
  <si>
    <t>MÉTODOS DE CAMPO PARA EL MUESTREO DE VERTEBRADOS</t>
  </si>
  <si>
    <t>CBST19</t>
  </si>
  <si>
    <t>TALLER DE BIOINFORMÁTICA</t>
  </si>
  <si>
    <t>IGNACIO LOPEZ MORENO</t>
  </si>
  <si>
    <t>CSHL01</t>
  </si>
  <si>
    <t>AULA-01</t>
  </si>
  <si>
    <t xml:space="preserve">Cine y filosofía </t>
  </si>
  <si>
    <t>MARIA GABRIELA MARTINEZ TIBURCIO</t>
  </si>
  <si>
    <t>CSHS01</t>
  </si>
  <si>
    <t>11:00-12:30</t>
  </si>
  <si>
    <t>Rendición de cuentas y participación ciudadana</t>
  </si>
  <si>
    <t>GERARDO VAZQUEZ HERNANDEZ</t>
  </si>
  <si>
    <t>CSHS02</t>
  </si>
  <si>
    <t>09:30-11:00</t>
  </si>
  <si>
    <t>Economía regional</t>
  </si>
  <si>
    <t>GLADYS ORTIZ HENDERSON</t>
  </si>
  <si>
    <t>CSHS03</t>
  </si>
  <si>
    <t>“GÉNERO, COMUNICACIÓN Y CULTURA”</t>
  </si>
  <si>
    <t>Género, comunicación y cultura</t>
  </si>
  <si>
    <t>MONICA FRANCISCA BENITEZ DAVILA</t>
  </si>
  <si>
    <t>CSHS04</t>
  </si>
  <si>
    <t>08:00-09:30</t>
  </si>
  <si>
    <t>Arte y nuevos medios</t>
  </si>
  <si>
    <t>12:30-14:00</t>
  </si>
  <si>
    <t>Arte y Nuevos medios</t>
  </si>
  <si>
    <t>EVA RAQUEL GUERECA TORRES</t>
  </si>
  <si>
    <t>CSHS05</t>
  </si>
  <si>
    <t>Género, sociedad y derechos humanos</t>
  </si>
  <si>
    <t>CSHS06</t>
  </si>
  <si>
    <t xml:space="preserve">Instituciones,conservación ambiental y gestión de los comunes </t>
  </si>
  <si>
    <t>RAUL FIGUEROA ROMERO</t>
  </si>
  <si>
    <t>CSHS07</t>
  </si>
  <si>
    <t>Análisis de las relaciones internacionales</t>
  </si>
  <si>
    <t>ANA CAROLINA ROBLES SALVADOR</t>
  </si>
  <si>
    <t>CSHS08</t>
  </si>
  <si>
    <t>Apropiación e identidad en discursos articulados en medios digitales</t>
  </si>
  <si>
    <t>CSHS09</t>
  </si>
  <si>
    <t>Introducción a la perspectiva de género</t>
  </si>
  <si>
    <t>OSCAR ENRIQUE HERNANDEZ RAZO</t>
  </si>
  <si>
    <t>CSHS10</t>
  </si>
  <si>
    <t>Métodos de investigación cualitativa en ciencias sociales</t>
  </si>
  <si>
    <t>DEF-SA</t>
  </si>
  <si>
    <t>RAUL HERNANDEZ MAR</t>
  </si>
  <si>
    <t>CSHS14</t>
  </si>
  <si>
    <t>ALMA PATRICIA DE LEON CALDERON</t>
  </si>
  <si>
    <t>CSHS24</t>
  </si>
  <si>
    <t>¿CÓMO SE EVALÚAN LAS POLÍTICAS PÚBLICAS EN EL GOBIERNO FEDERAL MEXICANO?</t>
  </si>
  <si>
    <t>CSHS25</t>
  </si>
  <si>
    <t>DESARROLLO Y ANÁLISIS DE ENTREVISTAS PARA LA INVESTIGACIÓN SOCIAL</t>
  </si>
  <si>
    <t>RODRIGO ROSALES GONZALEZ</t>
  </si>
  <si>
    <t>CSHS26</t>
  </si>
  <si>
    <t>ARTE: CIENCIA, TECNOLOGÍA Y SOCIEDAD (CTS)</t>
  </si>
  <si>
    <t>MANUEL LARA CABALLERO</t>
  </si>
  <si>
    <t>CSHS27</t>
  </si>
  <si>
    <t>CSHS28</t>
  </si>
  <si>
    <t>Alfabetización académica</t>
  </si>
  <si>
    <t>CSHS29</t>
  </si>
  <si>
    <t>Metodología de la Investigación Cualitativa</t>
  </si>
  <si>
    <t>SOFÍA GARCÍA YAGÜÉ</t>
  </si>
  <si>
    <t>CSHS30</t>
  </si>
  <si>
    <t>Introducción a los Sistemas de Información Geográfica</t>
  </si>
  <si>
    <t>LUIS ALBERTO LUNA GOMEZ</t>
  </si>
  <si>
    <t>CSHT01</t>
  </si>
  <si>
    <t>Programación estadística en R</t>
  </si>
  <si>
    <t>RYSZARD EDWARD ROZGA LUTER</t>
  </si>
  <si>
    <t>CSHT02</t>
  </si>
  <si>
    <t>AULA-1</t>
  </si>
  <si>
    <t>Sistemas de Información Geográfica 1: ArcGIS- Herramientas básicas</t>
  </si>
  <si>
    <t>CSHT03</t>
  </si>
  <si>
    <t>Macro-economía para la política pública</t>
  </si>
  <si>
    <t>MONICA ADRIANA SOSA JUARICO</t>
  </si>
  <si>
    <t>CSHT04</t>
  </si>
  <si>
    <t>Elaboración de planes de desarrollo económico local</t>
  </si>
  <si>
    <t>UAMX-ACDO</t>
  </si>
  <si>
    <t>VICENTE ANGEL RAMIREZ BARRERA</t>
  </si>
  <si>
    <t>CSHT05</t>
  </si>
  <si>
    <t>Introducción al análisis de decisiones</t>
  </si>
  <si>
    <t>MARIBEL DAVILA JAIME</t>
  </si>
  <si>
    <t>CSHT06</t>
  </si>
  <si>
    <t>Introducción a la econometría</t>
  </si>
  <si>
    <t>CSHT07</t>
  </si>
  <si>
    <t>Redacción científica</t>
  </si>
  <si>
    <t>MANUEL ROCHA ITURBIDE</t>
  </si>
  <si>
    <t>CSHT08</t>
  </si>
  <si>
    <t>LAB-13</t>
  </si>
  <si>
    <t>Música, electroacústica y arte sonoro</t>
  </si>
  <si>
    <t>LUZ MARIA SANCHEZ CARDONA</t>
  </si>
  <si>
    <t>CSHT09</t>
  </si>
  <si>
    <t>Animación tradicional y digital</t>
  </si>
  <si>
    <t>CLAUDIA MOSQUEDA GOMEZ</t>
  </si>
  <si>
    <t>CSHT10</t>
  </si>
  <si>
    <t>Taller de literacidad artística y académica</t>
  </si>
  <si>
    <t>CSHT11</t>
  </si>
  <si>
    <t>Introducción a la investigación en las prácticas y proyectos artísticos</t>
  </si>
  <si>
    <t>CSHT12</t>
  </si>
  <si>
    <t>Enseñanza y aprendizaje en entornos digitales</t>
  </si>
  <si>
    <t>CSHT13</t>
  </si>
  <si>
    <t xml:space="preserve">Problemas del desarrollo económico local </t>
  </si>
  <si>
    <t>CSHT14</t>
  </si>
  <si>
    <t xml:space="preserve">Teoría y metodología feminista </t>
  </si>
  <si>
    <t>CSHT15</t>
  </si>
  <si>
    <t>Introducción al álgebra</t>
  </si>
  <si>
    <t>CSHT16</t>
  </si>
  <si>
    <t xml:space="preserve">Historia y civilizaciones antiguas </t>
  </si>
  <si>
    <t>GERMAN VARGAS LARIOS</t>
  </si>
  <si>
    <t>CSHT17</t>
  </si>
  <si>
    <t>Metodología para la evaluación de proyectos sociales</t>
  </si>
  <si>
    <t>CSHT18</t>
  </si>
  <si>
    <t xml:space="preserve">Ciudades y políticas públicas metropolitanas </t>
  </si>
  <si>
    <t>CSHT19</t>
  </si>
  <si>
    <t>Empoderamiento comunitario</t>
  </si>
  <si>
    <t>CSHT20</t>
  </si>
  <si>
    <t>Análisis de redes sociales (ARS)</t>
  </si>
  <si>
    <t>CELIA RIBOULET</t>
  </si>
  <si>
    <t>CSHT21</t>
  </si>
  <si>
    <t>Videoarte</t>
  </si>
  <si>
    <t>OWEENA FOGARTY OMAHONEY</t>
  </si>
  <si>
    <t>CSHT23</t>
  </si>
  <si>
    <t>LAB-4</t>
  </si>
  <si>
    <t>Fotografía : La re-significación histórica desde los artes</t>
  </si>
  <si>
    <t>CSHT24</t>
  </si>
  <si>
    <t>Representaciones corporales en el arte y en medios masivos</t>
  </si>
  <si>
    <t>CSHT25</t>
  </si>
  <si>
    <t>Percepción visual</t>
  </si>
  <si>
    <t>CSHT26</t>
  </si>
  <si>
    <t>Procesos de identificación colectiva y prácticas culturales proyectados en el arte</t>
  </si>
  <si>
    <t>CSHT42</t>
  </si>
  <si>
    <t>GEOESTADÍSTICA ELECTORAL</t>
  </si>
  <si>
    <t>CSHT43</t>
  </si>
  <si>
    <t>TEORÍA DE JUEGOS APLICADA A POLÍTICAS PÚBLICAS</t>
  </si>
  <si>
    <t>CSHT44</t>
  </si>
  <si>
    <t>GÉNERO, VIOLENCIAS Y SOCIEDAD</t>
  </si>
  <si>
    <t>CSHT45</t>
  </si>
  <si>
    <t>ARGIS II</t>
  </si>
  <si>
    <t>CSHT46</t>
  </si>
  <si>
    <t>RETÓRICA DE LA IMAGEN</t>
  </si>
  <si>
    <t>CSHT47</t>
  </si>
  <si>
    <t>FOTOGRAFÍA PARA PRINCIPIANTES E INTERMEDIOS</t>
  </si>
  <si>
    <t>DANIEL HERNÁNDEZ GUTIERREZ</t>
  </si>
  <si>
    <t>CSHT48</t>
  </si>
  <si>
    <t>FOTOMANIPULACIÓN PARA IMÁGENES DIGITALES</t>
  </si>
  <si>
    <t>CSHT49</t>
  </si>
  <si>
    <t>ADMINISTRACIÓN DE PROYECTOS</t>
  </si>
  <si>
    <t>CSHT50</t>
  </si>
  <si>
    <t>FOTOGRAFÍA</t>
  </si>
  <si>
    <t>DEISB01</t>
  </si>
  <si>
    <t>PHILIPP VON BULOW</t>
  </si>
  <si>
    <t>DEISB02</t>
  </si>
  <si>
    <t>DLISB01</t>
  </si>
  <si>
    <t>ERNESTO HERNANDEZ ZAPATA</t>
  </si>
  <si>
    <t>5111004</t>
  </si>
  <si>
    <t>IA01PP</t>
  </si>
  <si>
    <t>ECUACIONES DIFERENCIALES</t>
  </si>
  <si>
    <t>5111001</t>
  </si>
  <si>
    <t>MECANICA CLASICA</t>
  </si>
  <si>
    <t>ANNE LAURE SABINE BUSSY</t>
  </si>
  <si>
    <t>5110000</t>
  </si>
  <si>
    <t>IA01RH</t>
  </si>
  <si>
    <t>08:30-11:30
12:00-13:30</t>
  </si>
  <si>
    <t>AULA-09
AULA-09</t>
  </si>
  <si>
    <t>08:30-11:30
12:00-13:30
13:30-15:30</t>
  </si>
  <si>
    <t>AULA-09
AULA-09
LAB-1</t>
  </si>
  <si>
    <t>JOSE LUIS SALAZAR LAURELES</t>
  </si>
  <si>
    <t>5121007</t>
  </si>
  <si>
    <t>IA01RT</t>
  </si>
  <si>
    <t>CALCULO DIFERENCIAL</t>
  </si>
  <si>
    <t>5121010</t>
  </si>
  <si>
    <t>CALCULO INTEGRAL</t>
  </si>
  <si>
    <t>5121009</t>
  </si>
  <si>
    <t>ONDAS, CALOR Y FLUIDOS</t>
  </si>
  <si>
    <t>5131003</t>
  </si>
  <si>
    <t>IA01SI</t>
  </si>
  <si>
    <t>CALCULO DE VARIAS VARIABLES</t>
  </si>
  <si>
    <t>IA02PP</t>
  </si>
  <si>
    <t>IA02RT</t>
  </si>
  <si>
    <t>GUILLERMO LOPEZ MALDONADO</t>
  </si>
  <si>
    <t>IA03PP</t>
  </si>
  <si>
    <t>IA03RT</t>
  </si>
  <si>
    <t>17:00-18:30</t>
  </si>
  <si>
    <t>5110001</t>
  </si>
  <si>
    <t>IB01RH</t>
  </si>
  <si>
    <t>AULA-06
AULA-06</t>
  </si>
  <si>
    <t>AULA-06
AULA-06
LAB-1</t>
  </si>
  <si>
    <t>FUERZA, ENERGIA Y MOVIMIENTO</t>
  </si>
  <si>
    <t>LUISEL JONATAN TORRES CORTES</t>
  </si>
  <si>
    <t>AULA-05
AULA-05</t>
  </si>
  <si>
    <t>AULA-05
AULA-05
LAB-1</t>
  </si>
  <si>
    <t>5121015</t>
  </si>
  <si>
    <t>IB01RT</t>
  </si>
  <si>
    <t>LAB-8</t>
  </si>
  <si>
    <t>CANALES Y SISTEMAS DE DRENAJE</t>
  </si>
  <si>
    <t>EHSAN MUHAMMAD</t>
  </si>
  <si>
    <t>5121014</t>
  </si>
  <si>
    <t>ECOLOGIA</t>
  </si>
  <si>
    <t>5121001</t>
  </si>
  <si>
    <t>11:00-11:30</t>
  </si>
  <si>
    <t>ESTRUCTURA DE LA MATERIA</t>
  </si>
  <si>
    <t>5121016</t>
  </si>
  <si>
    <t>MECANICA DE FLUIDOS AVANZADA</t>
  </si>
  <si>
    <t>UAMA-SU</t>
  </si>
  <si>
    <t>DARIO EDUARDO GUAYCOCHEA GUGLIELMI</t>
  </si>
  <si>
    <t>5121011</t>
  </si>
  <si>
    <t>TRANSPORTE EN TUBERIAS Y SISTEMAS DE ABASTECIMIENTO</t>
  </si>
  <si>
    <t>DEF-DD</t>
  </si>
  <si>
    <t>GABRIEL SOTO CORTES</t>
  </si>
  <si>
    <t>JORGE LOPEZ ORTEGA</t>
  </si>
  <si>
    <t>5131005</t>
  </si>
  <si>
    <t>IB01SI</t>
  </si>
  <si>
    <t>METODOS NUMERICOS</t>
  </si>
  <si>
    <t>IB02RT</t>
  </si>
  <si>
    <t>09:00-11:00</t>
  </si>
  <si>
    <t>12:30-14:00
14:00-16:30</t>
  </si>
  <si>
    <t>AULA-05
AULA-14</t>
  </si>
  <si>
    <t>CARLOS DAVID SILVA LUNA</t>
  </si>
  <si>
    <t>IB03RT</t>
  </si>
  <si>
    <t>IB04RT</t>
  </si>
  <si>
    <t>5111007</t>
  </si>
  <si>
    <t>IC01PP</t>
  </si>
  <si>
    <t>ADMINISTRACION DE ORGANIZACIONES</t>
  </si>
  <si>
    <t>SAUL MONTES DE OCA ARMEAGA</t>
  </si>
  <si>
    <t>5111006</t>
  </si>
  <si>
    <t>FACTIBILIDAD TECNICA, ECONOMICA Y FINANCIERA</t>
  </si>
  <si>
    <t>5110002</t>
  </si>
  <si>
    <t>IC01RH</t>
  </si>
  <si>
    <t>AULA-12
AULA-12</t>
  </si>
  <si>
    <t>AULA-12
AULA-12
LAB-1</t>
  </si>
  <si>
    <t>ANALISIS TERMODINAMICO</t>
  </si>
  <si>
    <t>EDGAR LOPEZ GALVAN</t>
  </si>
  <si>
    <t>08:30-11:30
12:00-13:00</t>
  </si>
  <si>
    <t>08:30-11:30
12:00-13:00
13:30-15:30</t>
  </si>
  <si>
    <t>5121025</t>
  </si>
  <si>
    <t>IC01RT</t>
  </si>
  <si>
    <t>CULTURA DEL AGUA</t>
  </si>
  <si>
    <t>5121026</t>
  </si>
  <si>
    <t>GOBERNABILIDAD</t>
  </si>
  <si>
    <t>5121024</t>
  </si>
  <si>
    <t>MARCO JURIDICO Y POLITICO DEL AGUA</t>
  </si>
  <si>
    <t>5121019</t>
  </si>
  <si>
    <t>PROCESOS DE TRATAMIENTO PRIMARIO</t>
  </si>
  <si>
    <t>5121017</t>
  </si>
  <si>
    <t>TOXICIDAD Y CALIDAD DEL AGUA</t>
  </si>
  <si>
    <t>5131008</t>
  </si>
  <si>
    <t>IC01SI</t>
  </si>
  <si>
    <t>PROGRAMACION APLICADA</t>
  </si>
  <si>
    <t>5131006</t>
  </si>
  <si>
    <t>SISTEMAS DE INFORMACION GEOGRAFICA</t>
  </si>
  <si>
    <t>5110003</t>
  </si>
  <si>
    <t>ID01RH</t>
  </si>
  <si>
    <t>08:30-11:30
12:00-15:00</t>
  </si>
  <si>
    <t>AULA-11
AULA-11</t>
  </si>
  <si>
    <t>15:30-18:30</t>
  </si>
  <si>
    <t>SISTEMAS BIOLOGICOS</t>
  </si>
  <si>
    <t>AULA-15
AULA-15</t>
  </si>
  <si>
    <t>5100006</t>
  </si>
  <si>
    <t>IE01CB</t>
  </si>
  <si>
    <t>PROYECTO DE INTEGRACION I</t>
  </si>
  <si>
    <t>5100007</t>
  </si>
  <si>
    <t>PROYECTO DE INTEGRACION II</t>
  </si>
  <si>
    <t>5100004</t>
  </si>
  <si>
    <t>PROYECTO INTEGRADOR: CIENCIA BASICA, ING. EN RECURSOS HIDRI.</t>
  </si>
  <si>
    <t>5100005</t>
  </si>
  <si>
    <t>PROYECTO INTEGRADOR: CIENCIAS DE LA ING. EN RECURSOS HIDR.</t>
  </si>
  <si>
    <t>IE01RH</t>
  </si>
  <si>
    <t>14:30-16:00</t>
  </si>
  <si>
    <t>5100020</t>
  </si>
  <si>
    <t>IF01CB</t>
  </si>
  <si>
    <t>COMPRENSION DE TEXTOS</t>
  </si>
  <si>
    <t>5100019</t>
  </si>
  <si>
    <t>INTRODUCCION A LA VIDA UNIVERSITARIA</t>
  </si>
  <si>
    <t>PROGRAMACIÓN DE ROBOTS</t>
  </si>
  <si>
    <t>5111008</t>
  </si>
  <si>
    <t>IF01PP</t>
  </si>
  <si>
    <t>GEOMETRIA Y TRIGONOMETRIA</t>
  </si>
  <si>
    <t>5111009</t>
  </si>
  <si>
    <t>INGENIERIA DEL ENTRETENIMIENTO</t>
  </si>
  <si>
    <t>5110004</t>
  </si>
  <si>
    <t>IF01RH</t>
  </si>
  <si>
    <t>08:30-11:30
13:30-15:00</t>
  </si>
  <si>
    <t>AULA-14
AULA-05</t>
  </si>
  <si>
    <t>5121029</t>
  </si>
  <si>
    <t>IF01RT</t>
  </si>
  <si>
    <t>PLANEACION ESTRATEGICA</t>
  </si>
  <si>
    <t>VIRTUAL</t>
  </si>
  <si>
    <t>LUIS ARTURO SORIANO AVENDAÑO</t>
  </si>
  <si>
    <t>5121027</t>
  </si>
  <si>
    <t>TALLER DE FISICA</t>
  </si>
  <si>
    <t>5131012</t>
  </si>
  <si>
    <t>IF01SI</t>
  </si>
  <si>
    <t>TALLER DE DESARR. DE DISEÑO Y CONSTR. DE OBJETOS DE APREND.</t>
  </si>
  <si>
    <t>ERNESTO ARTURO BOSQUEZ MOLINA</t>
  </si>
  <si>
    <t>5131009</t>
  </si>
  <si>
    <t>TALLER DE MATEMATICAS</t>
  </si>
  <si>
    <t>IF02CB</t>
  </si>
  <si>
    <t>IF02PP</t>
  </si>
  <si>
    <t>IF02SI</t>
  </si>
  <si>
    <t>5110005</t>
  </si>
  <si>
    <t>IG01RH</t>
  </si>
  <si>
    <t>12:00-13:30
13:30-15:00
15:30-18:30</t>
  </si>
  <si>
    <t>AULA-14
AULA-05
AULA-14</t>
  </si>
  <si>
    <t>13:30-15:00
15:30-18:30</t>
  </si>
  <si>
    <t>AULA-14
AULA-14</t>
  </si>
  <si>
    <t>RICARDO BERISTAIN CARDOSO</t>
  </si>
  <si>
    <t>5121047</t>
  </si>
  <si>
    <t>IG01RT</t>
  </si>
  <si>
    <t>HIDROGEOQUIMICA Y MODELACION HIDROGEOQUIMICA</t>
  </si>
  <si>
    <t>5121048</t>
  </si>
  <si>
    <t>PROSPECCION DE RECURSOS HIDRICOS SUBTERRANEOS</t>
  </si>
  <si>
    <t>5121042</t>
  </si>
  <si>
    <t>SISTEMAS AVANZADOS DE TRATAMIENTO</t>
  </si>
  <si>
    <t>5121040</t>
  </si>
  <si>
    <t>TRATAMIENTO DE LODOS</t>
  </si>
  <si>
    <t>5110006</t>
  </si>
  <si>
    <t>IH01RH</t>
  </si>
  <si>
    <t>5110007</t>
  </si>
  <si>
    <t>II01RH</t>
  </si>
  <si>
    <t>FORMULACION Y EVALUACION DE PROYECTOS DE INGENIERIA</t>
  </si>
  <si>
    <t>5110008</t>
  </si>
  <si>
    <t>IJ01RH</t>
  </si>
  <si>
    <t>IK01RH</t>
  </si>
  <si>
    <t>08:30-11:00</t>
  </si>
  <si>
    <t>COORDINACIÓN DE LA UEA</t>
  </si>
  <si>
    <t>IL01RH</t>
  </si>
  <si>
    <t>RULT01</t>
  </si>
  <si>
    <t>APRECIACIÓN ARTÍSTICA Y CULTURAL</t>
  </si>
  <si>
    <t>IMPARTIDO POR DAVID RODRÍGUEZ</t>
  </si>
  <si>
    <t>5210000</t>
  </si>
  <si>
    <t>SA01AC</t>
  </si>
  <si>
    <t>13:00-15:30</t>
  </si>
  <si>
    <t>SA01PP</t>
  </si>
  <si>
    <t>09:00-14:00</t>
  </si>
  <si>
    <t>13:00-15:00</t>
  </si>
  <si>
    <t>13:00-18:00</t>
  </si>
  <si>
    <t>5211001</t>
  </si>
  <si>
    <t>SB01AC</t>
  </si>
  <si>
    <t>08:00-13:00</t>
  </si>
  <si>
    <t>08:00-09:30
09:30-11:30
11:30-13:00</t>
  </si>
  <si>
    <t>LAB-4
AULA-02
LAB-13</t>
  </si>
  <si>
    <t>ORIGENES Y RUPTURAS DEL ARTE CONTEMPORANEO</t>
  </si>
  <si>
    <t>HUGO SOLIS GARCIA</t>
  </si>
  <si>
    <t>CARLOS GABRIEL CHAVEZ BECKER</t>
  </si>
  <si>
    <t>5210001</t>
  </si>
  <si>
    <t>SB01PP</t>
  </si>
  <si>
    <t>08:00-14:00</t>
  </si>
  <si>
    <t>JOSE JAVIER DE LA ROSA RODRIGUEZ</t>
  </si>
  <si>
    <t>JOSE LUIS ESTRADA RODRIGUEZ</t>
  </si>
  <si>
    <t>CARLOS RICARDO AGUILAR ASTORGA</t>
  </si>
  <si>
    <t>NATAL ALEJANDRO MARTINEZ GONZALEZ</t>
  </si>
  <si>
    <t>GABRIEL JUAN PAREYON MORALES</t>
  </si>
  <si>
    <t>5211002</t>
  </si>
  <si>
    <t>SC01AC</t>
  </si>
  <si>
    <t>08:00-10:30
10:30-13:00</t>
  </si>
  <si>
    <t>LAB-13
AULA-13</t>
  </si>
  <si>
    <t>5210002</t>
  </si>
  <si>
    <t>SC01PP</t>
  </si>
  <si>
    <t>5211003</t>
  </si>
  <si>
    <t>SD01AC</t>
  </si>
  <si>
    <t>08:00-11:30
11:30-15:00</t>
  </si>
  <si>
    <t>AULA-16
LAB-13</t>
  </si>
  <si>
    <t>5210003</t>
  </si>
  <si>
    <t>SD01PP</t>
  </si>
  <si>
    <t>08:00-10:00</t>
  </si>
  <si>
    <t>5211004</t>
  </si>
  <si>
    <t>SF01AC</t>
  </si>
  <si>
    <t>08:00-10:00
10:30-12:00
12:00-14:00</t>
  </si>
  <si>
    <t>AULA-13
LAB-13
LAB-4</t>
  </si>
  <si>
    <t>5210004</t>
  </si>
  <si>
    <t>SF01PP</t>
  </si>
  <si>
    <t>5211005</t>
  </si>
  <si>
    <t>SG01AC</t>
  </si>
  <si>
    <t>AULA-13
LAB-04</t>
  </si>
  <si>
    <t>08:00-11:30</t>
  </si>
  <si>
    <t>AULA-13
LAB-4</t>
  </si>
  <si>
    <t>MARIA PAZ SASTRE DOMINGUEZ</t>
  </si>
  <si>
    <t>5210005</t>
  </si>
  <si>
    <t>SG01PP</t>
  </si>
  <si>
    <t>AULA1</t>
  </si>
  <si>
    <t>5211006</t>
  </si>
  <si>
    <t>SH01AC</t>
  </si>
  <si>
    <t>08:00-11:00
11:00-14:00</t>
  </si>
  <si>
    <t>LAB-4L
AB-13</t>
  </si>
  <si>
    <t>PRODUCCION Y COMUNICACION EN LA CULTURA COLABORATIVA</t>
  </si>
  <si>
    <t>5210006</t>
  </si>
  <si>
    <t>SH01PP</t>
  </si>
  <si>
    <t>08:00-10:30</t>
  </si>
  <si>
    <t>INSTRUMENTACION DE LAS POLITICAS PUBLICAS</t>
  </si>
  <si>
    <t>5211007</t>
  </si>
  <si>
    <t>SI01AC</t>
  </si>
  <si>
    <t>AULA13A
ULA-13L
AB-4</t>
  </si>
  <si>
    <t>5210007</t>
  </si>
  <si>
    <t>SI01PP</t>
  </si>
  <si>
    <t>POLITICAS PUBLICAS Y SISTEMA INTERNACIONAL</t>
  </si>
  <si>
    <t>09:00-10:00
11:00-14:00</t>
  </si>
  <si>
    <t>AULA-01
AULA-01</t>
  </si>
  <si>
    <t>AULA-01
AULA-10</t>
  </si>
  <si>
    <t>5210008</t>
  </si>
  <si>
    <t>SJ01PP</t>
  </si>
  <si>
    <t>09:00-11:00
11:00-14:00</t>
  </si>
  <si>
    <t>AULA-10
AULA-1</t>
  </si>
  <si>
    <t>SK01PP</t>
  </si>
  <si>
    <t>13:30-18:30</t>
  </si>
  <si>
    <t>SL01PP</t>
  </si>
  <si>
    <t>HFG/Plaza</t>
  </si>
  <si>
    <t>16-P</t>
  </si>
  <si>
    <t>GRUPOS IMPARTIDOS EN EL AÑO 2016 
*Considerando "Análisis de las Problemáticas Complejas I y II y Considerando las HFG reportadas por las Divisiones</t>
  </si>
  <si>
    <t>Grupos Ofrecidos 2016</t>
  </si>
  <si>
    <t>FUENTE: AGA</t>
  </si>
  <si>
    <t>H</t>
  </si>
  <si>
    <t>Fuente: Informe RG</t>
  </si>
  <si>
    <t>Dra. Blanca Rafaela Silva López</t>
  </si>
  <si>
    <t>EGRESADOS DE LICENCIATURA (Por Plan)</t>
  </si>
  <si>
    <t>Titulación</t>
  </si>
  <si>
    <t>Titulación/Egreso</t>
  </si>
  <si>
    <t>2012-2016</t>
  </si>
  <si>
    <t>CO.L.CBI.c.001.17</t>
  </si>
  <si>
    <t>BIOL.007.17</t>
  </si>
  <si>
    <t>Villavicencio Pulido José Geiser</t>
  </si>
  <si>
    <t>EC.L.CBI.b.001.17</t>
  </si>
  <si>
    <t>EC.L.CBS.a.001.17</t>
  </si>
  <si>
    <t>EC.L.CBS.a.002.17</t>
  </si>
  <si>
    <t>EC.L.CBS.b.001.17</t>
  </si>
  <si>
    <t>EC.L.CBI.a.001.17</t>
  </si>
  <si>
    <t>EC.L.CBI.c.001.17</t>
  </si>
  <si>
    <t>EC.L.CBS.a.003.17</t>
  </si>
  <si>
    <t>VISITANTE</t>
  </si>
  <si>
    <t>Plazas Actuales</t>
  </si>
  <si>
    <t>Plazas originales</t>
  </si>
  <si>
    <t>Dr. Gabriel Soto Cortés, UAM-L
Dr. Hugo Pablo Leyva, UAM-A
Dr. Ricardo Mercelín Jiménez, UAM-I</t>
  </si>
  <si>
    <t>Fuente: Coordinación de Sistemas Escolares</t>
  </si>
  <si>
    <t>Considera estado 5 (Titulados) y 6 (Egresados)</t>
  </si>
  <si>
    <t>Total
Egresados</t>
  </si>
  <si>
    <t>Movilidad
Nacional</t>
  </si>
  <si>
    <t>Movilidad
Internacional</t>
  </si>
  <si>
    <t>Total en 
Movilidad</t>
  </si>
  <si>
    <t>%
Movilidad
Nacional</t>
  </si>
  <si>
    <t>Plan de Estudio</t>
  </si>
  <si>
    <t>PRESERVACIÓN Y DIFUSIÓN DE LA CULTURA</t>
  </si>
  <si>
    <t>DIFUSIÓN DE LAS ARTES Y DIVULGACIÓN CIENTÍFICA Y TECNOLÓGICA</t>
  </si>
  <si>
    <t>No.</t>
  </si>
  <si>
    <t>Teatro</t>
  </si>
  <si>
    <t>Incluye: pintura, fotografía, gráfica, cine, documental, cortometraje y otros</t>
  </si>
  <si>
    <t>Música</t>
  </si>
  <si>
    <t>Danza</t>
  </si>
  <si>
    <t>DIVULGACIÓN CIENTÍFICA Y TECNOLÓGICA</t>
  </si>
  <si>
    <t>Actividades de divulgación científica y tecnológica</t>
  </si>
  <si>
    <t>DCBI</t>
  </si>
  <si>
    <t>Presentación de libro</t>
  </si>
  <si>
    <t>DCBS</t>
  </si>
  <si>
    <t xml:space="preserve">Conferencia </t>
  </si>
  <si>
    <t>DCSH</t>
  </si>
  <si>
    <t>Conferencia</t>
  </si>
  <si>
    <t>Difusión cultural</t>
  </si>
  <si>
    <t>ACTIVIDADES EXTRACURRICULARES</t>
  </si>
  <si>
    <t xml:space="preserve">No. </t>
  </si>
  <si>
    <t>Nombre de la actividad</t>
  </si>
  <si>
    <t>Tipo de actividad*</t>
  </si>
  <si>
    <t>Duración en horas</t>
  </si>
  <si>
    <t>Con capacidades diferentes</t>
  </si>
  <si>
    <t>Hablantes de lengua indigena</t>
  </si>
  <si>
    <t>Actividades extracurriculares</t>
  </si>
  <si>
    <t>ALUMNOS DE LICENCIATURA QUE HABLAN ALGUNA LENGUA INDIGENA</t>
  </si>
  <si>
    <t>FEMENINO</t>
  </si>
  <si>
    <t>MASCULINO</t>
  </si>
  <si>
    <t xml:space="preserve">FUENTE: </t>
  </si>
  <si>
    <t>Lengua indigena</t>
  </si>
  <si>
    <t xml:space="preserve">Fuente: Divisiones Académicas y Coordinaciones de Rectoría. </t>
  </si>
  <si>
    <t>Fuente: Coordinación de Extensión Universitaria</t>
  </si>
  <si>
    <t>Fuente: Divisiones Académicas y Coordinación de Extensión Universitaria</t>
  </si>
  <si>
    <t xml:space="preserve">Espacio </t>
  </si>
  <si>
    <t xml:space="preserve">M2 </t>
  </si>
  <si>
    <t xml:space="preserve">Tipo </t>
  </si>
  <si>
    <t xml:space="preserve">Metros cuadrados construidos </t>
  </si>
  <si>
    <t xml:space="preserve">Expendio de Refrigerios </t>
  </si>
  <si>
    <t xml:space="preserve">Metros cuadrados construidos, habilitados con instalaciones </t>
  </si>
  <si>
    <t>Plaza de acceso a Auditorio</t>
  </si>
  <si>
    <t xml:space="preserve">Áreas abiertas y banquetas </t>
  </si>
  <si>
    <t xml:space="preserve">Guarniciones en Aulas </t>
  </si>
  <si>
    <t xml:space="preserve">Oficinas </t>
  </si>
  <si>
    <t xml:space="preserve">Unidad </t>
  </si>
  <si>
    <t xml:space="preserve">Mantenimientos Preventivos </t>
  </si>
  <si>
    <t xml:space="preserve">Electricidad </t>
  </si>
  <si>
    <t xml:space="preserve">Pintura </t>
  </si>
  <si>
    <t xml:space="preserve">Plomería </t>
  </si>
  <si>
    <t xml:space="preserve">Cerrajería y otros </t>
  </si>
  <si>
    <t xml:space="preserve">Aires Acondicionados </t>
  </si>
  <si>
    <t xml:space="preserve">Mantenimientos Correctivos </t>
  </si>
  <si>
    <t xml:space="preserve">Mantenimiento correctivo a planta de emergencia </t>
  </si>
  <si>
    <t xml:space="preserve">Mantenimiento correctivo a 3 UPS´s </t>
  </si>
  <si>
    <t xml:space="preserve">Cambio de tablero eléctrico terciario en cocineta 1er nivel </t>
  </si>
  <si>
    <t>Adaptaciones menores</t>
  </si>
  <si>
    <t xml:space="preserve">Colocación de piso epóxico en 3 laboratorios </t>
  </si>
  <si>
    <t xml:space="preserve">Colocación de películas de control solar </t>
  </si>
  <si>
    <t xml:space="preserve">Instalación de audio y video en Auditorio </t>
  </si>
  <si>
    <t xml:space="preserve">Reubicación y refuerzo de carpas </t>
  </si>
  <si>
    <t xml:space="preserve">Obra civil en 2 laboratorios de CBS </t>
  </si>
  <si>
    <t xml:space="preserve">Casetas para desechos, intendencia y mantenimiento </t>
  </si>
  <si>
    <t xml:space="preserve">Casetas para maquina valera y hornos de microondas </t>
  </si>
  <si>
    <t xml:space="preserve">Adaptaciones para sistema de acceso </t>
  </si>
  <si>
    <t xml:space="preserve">Adaptaciones para instalación de 3 bebederos </t>
  </si>
  <si>
    <t xml:space="preserve">Cancelería en Laboratorios de CBS </t>
  </si>
  <si>
    <t xml:space="preserve">barra de transacciones </t>
  </si>
  <si>
    <t xml:space="preserve">Arreglo de mesas de trabajo de CBS </t>
  </si>
  <si>
    <t xml:space="preserve">Espacio para representación sindical </t>
  </si>
  <si>
    <t xml:space="preserve">Espacio de oficina de campus virtual </t>
  </si>
  <si>
    <t xml:space="preserve">Espacio de Ci3M </t>
  </si>
  <si>
    <t xml:space="preserve">Número </t>
  </si>
  <si>
    <t xml:space="preserve">Notas </t>
  </si>
  <si>
    <t xml:space="preserve">Solicitudes a H. Patronato </t>
  </si>
  <si>
    <t>Bioterio, Aulas ligeras 2 y Pilotes (Campaña de exploración, PMUL y Estudio de riesgo son de 2015)</t>
  </si>
  <si>
    <t xml:space="preserve">Juntas con Dirección de Obras </t>
  </si>
  <si>
    <t xml:space="preserve">Varios temas </t>
  </si>
  <si>
    <t xml:space="preserve">Porcentaje de aguas tratadas </t>
  </si>
  <si>
    <t xml:space="preserve">Todos los sistemas cuentan con fosa o biodigestor </t>
  </si>
  <si>
    <t xml:space="preserve">Aires acondicionados con refrigerante ecológico </t>
  </si>
  <si>
    <t xml:space="preserve">3 de 5 </t>
  </si>
  <si>
    <t xml:space="preserve">Tres de ellos con refrigerante R410 </t>
  </si>
  <si>
    <t>CANTIDAD</t>
  </si>
  <si>
    <t xml:space="preserve">Reuniones de agenda laboral con el GIC </t>
  </si>
  <si>
    <t xml:space="preserve">Porcentaje estimado de las reclamaciones de demanda interna que son atendidas a satisfacción de la representación sindical </t>
  </si>
  <si>
    <t xml:space="preserve">Horas de capacitación de personal administrativo de base por participante </t>
  </si>
  <si>
    <t>Quejas recibidas</t>
  </si>
  <si>
    <t>Quejas atendidas a satisfacción del quejoso</t>
  </si>
  <si>
    <t>Solicitudes tramitadas</t>
  </si>
  <si>
    <t>Solicitudes tramitadas de manera electrónica</t>
  </si>
  <si>
    <t>Eventos sobre promoción de la salud y número estimado de participantes (alumnos, trabajadores) distribuidos de la siguiente forma:</t>
  </si>
  <si>
    <t>La Evaluación Médica, consiste en dos partes, la primera parte recaba datos de antecedentes heredo familiares, datos de conductas de riesgo en cuanto a adicciones y conducta sexual, en mujeres datos de tipo ginecobstétricos, vacunas y un paquete de preguntas sobre sintomatología por aparatos y sistemas de los síntomas que presentaron en los 3 meses atrás de la fecha que elaboran el cuestionario. El examen médico se realiza en aproximadamente de 30 a 45 minutos, después se toma su somatometría que consiste en tomar talla, peso, IMC, medidas de cintura y cadera, ICC, presión arterial, frecuencia cardiaca, respiratoria y temperatura. Dicho examen permite diagnosticar el estado de salud actual del alumno seleccionado, y se determina si es apto en ese momento para pasar al examen físico que se encuentra a cargo del Lic. Jorge Martínez de actividades deportivas.</t>
  </si>
  <si>
    <t>DOCENCIA</t>
  </si>
  <si>
    <t>OTRA INFORMACIÓN ESTADÍSTICA</t>
  </si>
  <si>
    <t>RECTORIA</t>
  </si>
  <si>
    <t>SECRETARIA</t>
  </si>
  <si>
    <t>plazas de personal administrativo de base en plantilla</t>
  </si>
  <si>
    <t>plazas de personal administrativo de confianza en plantilla</t>
  </si>
  <si>
    <t>COORDINACIÓN DE RECURSOS HUMANOS</t>
  </si>
  <si>
    <t>Coordinación de Infraestructura y Gestión Ambiental</t>
  </si>
  <si>
    <t>Recursos humanos</t>
  </si>
  <si>
    <t xml:space="preserve"> COORDINACIÓN DE RECURSOS MATERIALES - INFORME DE ACTIVIDADES 2016 - ANEXO ESTADÍSTICO</t>
  </si>
  <si>
    <t>VIGILANCIA DE BASE</t>
  </si>
  <si>
    <t>VIGILANCIA EXTERNA</t>
  </si>
  <si>
    <t>1.-</t>
  </si>
  <si>
    <t>Áreas vigiladas</t>
  </si>
  <si>
    <t>9,300 m2</t>
  </si>
  <si>
    <t>230,700 m2</t>
  </si>
  <si>
    <t>2.-</t>
  </si>
  <si>
    <t>Casetas utilizadas</t>
  </si>
  <si>
    <t>3.-</t>
  </si>
  <si>
    <t>Plazas en plantilla</t>
  </si>
  <si>
    <t>4.-</t>
  </si>
  <si>
    <t>Elementos en activo (promedio)</t>
  </si>
  <si>
    <t>5.-</t>
  </si>
  <si>
    <t>Supervisores del servicio</t>
  </si>
  <si>
    <t>No. de contratos</t>
  </si>
  <si>
    <t>Períodos contratados</t>
  </si>
  <si>
    <t>Formatos recibidos de entrada y salida de bienes</t>
  </si>
  <si>
    <t>Eventos o novedades (delitos reportados)</t>
  </si>
  <si>
    <t>INTENDENCIA DE BASE</t>
  </si>
  <si>
    <t>INTENDENCIA EXTERNA</t>
  </si>
  <si>
    <t>Áreas atendidas</t>
  </si>
  <si>
    <t>3,000 m2</t>
  </si>
  <si>
    <t xml:space="preserve">Quejas recibidas y atendidas </t>
  </si>
  <si>
    <t>No. de formatos realizados para control de insumos</t>
  </si>
  <si>
    <t>REFRIGERIOS</t>
  </si>
  <si>
    <t>Refrigerios servidos</t>
  </si>
  <si>
    <t>Estudios microbiológicos realizados</t>
  </si>
  <si>
    <t>Elementos en activo</t>
  </si>
  <si>
    <t>No. de desviaciones del servicio</t>
  </si>
  <si>
    <t xml:space="preserve">No. de actas realizadas </t>
  </si>
  <si>
    <t>PROTECCIÓN CIVIL</t>
  </si>
  <si>
    <t>Brigadas consolidadas</t>
  </si>
  <si>
    <t>Horas de capacitación recibidas (en 5 cursos)</t>
  </si>
  <si>
    <t>No. de brigadistas activos</t>
  </si>
  <si>
    <t>No. de protocolos realizados</t>
  </si>
  <si>
    <t xml:space="preserve">Programa específico de p. c. elaborado </t>
  </si>
  <si>
    <t>No. de autorizaciones y dictámenes obtenidos</t>
  </si>
  <si>
    <t>No. de simulacros realizados</t>
  </si>
  <si>
    <t>Normas que se cumplen con el PEPC</t>
  </si>
  <si>
    <t>Contingencias reales atendidas</t>
  </si>
  <si>
    <t>Número de servicios de ambulancia utilizados</t>
  </si>
  <si>
    <t>COMUNICACIONES Y TRANSPORTES</t>
  </si>
  <si>
    <t>TRANSPORTE EXTERNO</t>
  </si>
  <si>
    <t>Solicitudes de servicio de transporte atendidas</t>
  </si>
  <si>
    <t>Servicios de oficialia de partes realizados</t>
  </si>
  <si>
    <t>Servicios de mantenimiento realizados a vehículos</t>
  </si>
  <si>
    <t>No. de trámites vehiculares realizados</t>
  </si>
  <si>
    <t>No. de siniestros vehiculares atendidos</t>
  </si>
  <si>
    <t>No. de solicitudes de servicio atendidas y evaluadas por usuario</t>
  </si>
  <si>
    <t xml:space="preserve">Plazas en plantilla </t>
  </si>
  <si>
    <t>Cantidad de usuarios del servicio por dia (promedio)</t>
  </si>
  <si>
    <t>PRESTAMO DE BICICLETAS</t>
  </si>
  <si>
    <t>No. de préstamos realizados</t>
  </si>
  <si>
    <t>No. de amonestaciones realizadas a usuarios</t>
  </si>
  <si>
    <t>Bicicletas en buen estado de funcionamiento</t>
  </si>
  <si>
    <t>No. de reparaciones menores a bicicletas (que no requieren cambio de piezas)</t>
  </si>
  <si>
    <t>No. de reparaciones mayores a bicicletas (que si requieren cambio de piezas)</t>
  </si>
  <si>
    <t>Eventos atendidos (robo o perdida)</t>
  </si>
  <si>
    <t xml:space="preserve">No. de adquisiciones o  suministros de refacciones </t>
  </si>
  <si>
    <t>Formatos implementados para control de mantenimiento</t>
  </si>
  <si>
    <t>JARDINERIA</t>
  </si>
  <si>
    <t>No. de solicitudes de servicio atendidas</t>
  </si>
  <si>
    <t>No. de servicios de poda de pasto realizados, incluyendo cancha de futbol</t>
  </si>
  <si>
    <t>Servicios de deshierbe realizados en áreas de gravilla</t>
  </si>
  <si>
    <t>Servicios de riego realizados en áreas verdes</t>
  </si>
  <si>
    <t>AUXILIARES O GENERALES</t>
  </si>
  <si>
    <t>Solicitudes de servicio atendidas (traslado de muebles)</t>
  </si>
  <si>
    <t>No. de garrafones con agua adquiridos</t>
  </si>
  <si>
    <t>Solicitudes de servicio atendidas otros (colocación de extensiones, movimiento de mobiliario, apoyo a consejo académico, varios)</t>
  </si>
  <si>
    <t>Promedio de usuarios de hornos de microondas x dia</t>
  </si>
  <si>
    <t>9 (aulas), 15 (oficinas)</t>
  </si>
  <si>
    <t>No. de mudanzas realizadas por cambio de bodegas de almacen</t>
  </si>
  <si>
    <t>Espacios de oficinas habilitados en planta baja (mobiliario)</t>
  </si>
  <si>
    <t>TIPO DE SERVICIO</t>
  </si>
  <si>
    <t>VIGILANCIA</t>
  </si>
  <si>
    <t>INTENDENCIA</t>
  </si>
  <si>
    <t>REFRIGERIO</t>
  </si>
  <si>
    <t>TRANSPORTE</t>
  </si>
  <si>
    <t>PRÉSTAMO DE BICICLETAS</t>
  </si>
  <si>
    <t>ÁREAS VERDES</t>
  </si>
  <si>
    <t>Apoyo a la realización de eventos (exámen de selección, EMYF, jornada de salud, serial atlético, etc.)</t>
  </si>
  <si>
    <t>OTROS SERVICIOS</t>
  </si>
  <si>
    <t>Recursos materiales</t>
  </si>
  <si>
    <t># LRQ Requisiciones</t>
  </si>
  <si>
    <t>Elaboradas</t>
  </si>
  <si>
    <t>Tramitadas</t>
  </si>
  <si>
    <t xml:space="preserve">Inversión </t>
  </si>
  <si>
    <t xml:space="preserve">Consumo </t>
  </si>
  <si>
    <t>Mostrador</t>
  </si>
  <si>
    <t>Canceladas</t>
  </si>
  <si>
    <t># LPE - Pedidos</t>
  </si>
  <si>
    <t xml:space="preserve">Fincados </t>
  </si>
  <si>
    <t>Recibidos</t>
  </si>
  <si>
    <t>Cancelados</t>
  </si>
  <si>
    <t># LST - Trámites de Gestion</t>
  </si>
  <si>
    <t>Trámitados</t>
  </si>
  <si>
    <t xml:space="preserve"># LC - Contratos </t>
  </si>
  <si>
    <t>Arrendamiento</t>
  </si>
  <si>
    <t>Adquisiciones</t>
  </si>
  <si>
    <t>Servicios Profesionales</t>
  </si>
  <si>
    <t xml:space="preserve">Servicios </t>
  </si>
  <si>
    <t xml:space="preserve">Tiempo (Días) Promedio </t>
  </si>
  <si>
    <t>LRQ</t>
  </si>
  <si>
    <t xml:space="preserve">15 días </t>
  </si>
  <si>
    <t>LST</t>
  </si>
  <si>
    <t>5 días</t>
  </si>
  <si>
    <t xml:space="preserve">Tiempo (Días) Maximos </t>
  </si>
  <si>
    <t>45 días</t>
  </si>
  <si>
    <t>7 días</t>
  </si>
  <si>
    <t>10 días</t>
  </si>
  <si>
    <t>15 días</t>
  </si>
  <si>
    <t># Pagos por transferencia</t>
  </si>
  <si>
    <t>Arrendadores</t>
  </si>
  <si>
    <t xml:space="preserve">Prestadores de Servicios </t>
  </si>
  <si>
    <t xml:space="preserve">Proveedores </t>
  </si>
  <si>
    <t># Pagos con cheque</t>
  </si>
  <si>
    <t># Pago con cheque</t>
  </si>
  <si>
    <t>Academicos</t>
  </si>
  <si>
    <t xml:space="preserve">Alumnos </t>
  </si>
  <si>
    <t xml:space="preserve">Administrativos </t>
  </si>
  <si>
    <t>Personal de Base</t>
  </si>
  <si>
    <t># Pagos con transferencia</t>
  </si>
  <si>
    <t>Alumnos</t>
  </si>
  <si>
    <t>Presupuesto asignado</t>
  </si>
  <si>
    <t>Presupuesto ejercido</t>
  </si>
  <si>
    <t># transferencias</t>
  </si>
  <si>
    <t xml:space="preserve">Porcentaje </t>
  </si>
  <si>
    <t>Montos transferidos</t>
  </si>
  <si>
    <t xml:space="preserve">Padron </t>
  </si>
  <si>
    <t xml:space="preserve">Altas </t>
  </si>
  <si>
    <t xml:space="preserve">Evaluaciones </t>
  </si>
  <si>
    <t xml:space="preserve">Positivas </t>
  </si>
  <si>
    <t>Negativas</t>
  </si>
  <si>
    <t>SERVICIOS ADMINISTRATIVOS</t>
  </si>
  <si>
    <t>DOCUMENTO</t>
  </si>
  <si>
    <t>ESTADO</t>
  </si>
  <si>
    <t>RUBRO</t>
  </si>
  <si>
    <t>NÚMERO</t>
  </si>
  <si>
    <t xml:space="preserve">SOLICITUDES ATENDIDAS </t>
  </si>
  <si>
    <t>TIEMPO PROMEDIO DE TRÁMITE</t>
  </si>
  <si>
    <t>TIEMPO</t>
  </si>
  <si>
    <t>DÍAS</t>
  </si>
  <si>
    <t>FORMA DE PAGO</t>
  </si>
  <si>
    <t>TIPO</t>
  </si>
  <si>
    <t>FORMA DE PAGO A PROOVEDORES Y PRESTADORES DE SERVICIOS</t>
  </si>
  <si>
    <t>FORMA DE PAGO A MIEMBORS DE LA COMUNIDAD UNIVERSITARIA (EXCEPTO NÓMINA)</t>
  </si>
  <si>
    <t>PRESUPUESTO ASIGNADO Y EJERCIDO</t>
  </si>
  <si>
    <t>MODALIDAD</t>
  </si>
  <si>
    <t>ENTIDAD</t>
  </si>
  <si>
    <t>MONTO</t>
  </si>
  <si>
    <t xml:space="preserve">MONTO DEL PRESUPUESTO TRANSFERIDO </t>
  </si>
  <si>
    <t>PADRÓN DE PROVEEDORES</t>
  </si>
  <si>
    <t>MOVIMIENTO</t>
  </si>
  <si>
    <t>Fuente: Coordinación de Servicios Administrativos</t>
  </si>
  <si>
    <t>Servicios Administrativos</t>
  </si>
  <si>
    <t>RUL/SUL</t>
  </si>
  <si>
    <t>TIPO DE BIEN</t>
  </si>
  <si>
    <t>SERVICIOS DE INFORMACIÓN Y COMUNICACIONES</t>
  </si>
  <si>
    <t>Fuente: Coordinación de Sistemas de Información y Comunicaciones</t>
  </si>
  <si>
    <t>*REDIL: Red Inalámbrica de Lerma</t>
  </si>
  <si>
    <t xml:space="preserve">BIENES Y SERVICIOS </t>
  </si>
  <si>
    <t>Información y comunicaciones</t>
  </si>
  <si>
    <t>No. de reuniones  con las instancias de apoyo de la SUL</t>
  </si>
  <si>
    <t>No. de acuerdos generados en las reuniones con las instancias de apoyo de la SUL</t>
  </si>
  <si>
    <t>No. de reuniones para seguimiento del ejercicio presupuestal</t>
  </si>
  <si>
    <t>No. de auditorías Internas respondidas</t>
  </si>
  <si>
    <t>No. de reuniones dela Comisión del Sistema de Gestión de la Calidad</t>
  </si>
  <si>
    <t>No. de Procesos del SGC elaborados</t>
  </si>
  <si>
    <t xml:space="preserve">No. de formatos realizados para la solicitud de servicios </t>
  </si>
  <si>
    <t>No. de formatos de solicitud de servicios insertados en la página web</t>
  </si>
  <si>
    <t>No. de circulares emitidas por la SUL</t>
  </si>
  <si>
    <t>No. de horas de capacitación para el personal de mandos medios de la Unidad</t>
  </si>
  <si>
    <t>No. de Contratos elaborados de servicios que ofrece la OSUL</t>
  </si>
  <si>
    <t>No. de procedimientos de adjudicación asignados por el Comité de la Unidad Lerma (CL)</t>
  </si>
  <si>
    <t>No. de solicitudes de acceso a la información respondidas</t>
  </si>
  <si>
    <t>No. de tramites diversos realizados en apoyo a los miembros de la comunidad universitaria (oficios SUL)</t>
  </si>
  <si>
    <t>No. de participaciones en Juntas Administrativas</t>
  </si>
  <si>
    <t>SECRETARÍA DE UNIDAD</t>
  </si>
  <si>
    <t>CONCEPTO</t>
  </si>
  <si>
    <t>Secretaría de Unidad</t>
  </si>
  <si>
    <t>REINSCRITOS POR LICENCIATURA, TRIMESTRE, GÉNERO</t>
  </si>
  <si>
    <t xml:space="preserve">CREDENCIALES EMITIDAS POR GÉNERO </t>
  </si>
  <si>
    <t xml:space="preserve">CREDENCIALES </t>
  </si>
  <si>
    <t xml:space="preserve">HOMBRES </t>
  </si>
  <si>
    <t xml:space="preserve">MUJERES </t>
  </si>
  <si>
    <t xml:space="preserve">TOTALES </t>
  </si>
  <si>
    <t xml:space="preserve">REPOSICIONES ALUMNOS  </t>
  </si>
  <si>
    <t xml:space="preserve">ALUMNOS NUEVO INGRESO </t>
  </si>
  <si>
    <t>TRABAJADORES</t>
  </si>
  <si>
    <t xml:space="preserve">TRÁMITES GESTIONADOS  POR GÉNERO </t>
  </si>
  <si>
    <t xml:space="preserve">TIPO DE TRAMITE </t>
  </si>
  <si>
    <t>Certificados</t>
  </si>
  <si>
    <t xml:space="preserve">Títulos </t>
  </si>
  <si>
    <t>SERVICIOS ESCOLARES</t>
  </si>
  <si>
    <t>Servicios Escolares</t>
  </si>
  <si>
    <t>División de Ciencias Básicas e Ingeniería, bibliografía adquirida en 2016</t>
  </si>
  <si>
    <t>Cantidad</t>
  </si>
  <si>
    <t>Autores</t>
  </si>
  <si>
    <t>Edición</t>
  </si>
  <si>
    <t>Editorial</t>
  </si>
  <si>
    <t>Empresa</t>
  </si>
  <si>
    <t>PRECIO UNITARIO</t>
  </si>
  <si>
    <t xml:space="preserve">Hidráulica de tuberías Abastecimiento de aguas, redes, riegos </t>
  </si>
  <si>
    <t xml:space="preserve">Saldarriaga, Juan </t>
  </si>
  <si>
    <t>3a. Editión</t>
  </si>
  <si>
    <t>Alfaomega</t>
  </si>
  <si>
    <t>DSProjets SA de CV</t>
  </si>
  <si>
    <t xml:space="preserve">C++ how to program </t>
  </si>
  <si>
    <t>eitel, P. &amp; Deitel</t>
  </si>
  <si>
    <t>10th Edition</t>
  </si>
  <si>
    <t>Pearson</t>
  </si>
  <si>
    <t xml:space="preserve">Operational Amplifiers: Theory and Design </t>
  </si>
  <si>
    <t>Huijsing, J.</t>
  </si>
  <si>
    <t>2nd Edition</t>
  </si>
  <si>
    <t>Springer</t>
  </si>
  <si>
    <t>Fundamentals of Microcontrollers and Applications in Embedded Systems with PIC microcontrollers</t>
  </si>
  <si>
    <t>Ramesh S. Gaonkar</t>
  </si>
  <si>
    <t>1st Edition</t>
  </si>
  <si>
    <t>Thomson/Delmar Learning</t>
  </si>
  <si>
    <t>Logic Design and Verification Using SystemVerilog</t>
  </si>
  <si>
    <t>Donald Thomas</t>
  </si>
  <si>
    <t>CreateSpace Independent Publishing Platform</t>
  </si>
  <si>
    <t>Computer Architecture: A Quantitative Approach</t>
  </si>
  <si>
    <t>David A. Patterson</t>
  </si>
  <si>
    <t>5th Edition</t>
  </si>
  <si>
    <t>Morgan Kaufmann</t>
  </si>
  <si>
    <t>Program the Internet of Things with Swift for iOS</t>
  </si>
  <si>
    <t>Ahmed Bakir,</t>
  </si>
  <si>
    <t>Apress</t>
  </si>
  <si>
    <t>The Art of Computer Programming, Volumes 1</t>
  </si>
  <si>
    <t>Knuth, Donald E.</t>
  </si>
  <si>
    <t>3rd Edition</t>
  </si>
  <si>
    <t>Addison-Wesley Professional</t>
  </si>
  <si>
    <t>Foundations of Modern Networking: SDN, NFV, QoE, IoT, and Cloud</t>
  </si>
  <si>
    <t>William Stallings</t>
  </si>
  <si>
    <t>Addison-Wesley</t>
  </si>
  <si>
    <t>Python Machine Learning</t>
  </si>
  <si>
    <t>Raschka, Sebastian</t>
  </si>
  <si>
    <t>Packt Publishing</t>
  </si>
  <si>
    <t>Understanding Cryptography: A Textbook for Students and Practitioners</t>
  </si>
  <si>
    <t>Paar, Christof</t>
  </si>
  <si>
    <t xml:space="preserve">Accelerated C++: Practical Programming by Example </t>
  </si>
  <si>
    <t>Andrew Koenig and Barbara E. Moo</t>
  </si>
  <si>
    <t>Data Science from Scratch: First Principles with Python</t>
  </si>
  <si>
    <t>Grus, Joel</t>
  </si>
  <si>
    <t>O'Reilly Media</t>
  </si>
  <si>
    <t>Preparación y evaluación de Proyectos</t>
  </si>
  <si>
    <t>Sapag Chain, Nassir y Reinaldo</t>
  </si>
  <si>
    <t>4a Edición</t>
  </si>
  <si>
    <t>McGraw-Hill Interamericana Editores S.A. de C.V.</t>
  </si>
  <si>
    <t>Social Entrepreneurship: Theory and Practice</t>
  </si>
  <si>
    <t>Ryszard Praszkier and Andrzej Nowak</t>
  </si>
  <si>
    <t>Cambridge University Press</t>
  </si>
  <si>
    <t>Evaluación de Proyectos: para Emprendedores</t>
  </si>
  <si>
    <t>Florencia Roca,  Jorge Rojas</t>
  </si>
  <si>
    <t>Sostenible por Diseño: Desarrollo Económico, Social y Ambiental</t>
  </si>
  <si>
    <t>J.C. Wandemberg</t>
  </si>
  <si>
    <t>The MMIX Supplement: Supplement to The Art of Computer Programming Volumes 1, 2, 3</t>
  </si>
  <si>
    <t>Practical Electronics for Inventors</t>
  </si>
  <si>
    <t>Paul Scherz</t>
  </si>
  <si>
    <t>4th Edition</t>
  </si>
  <si>
    <t>McGraw-Hill Education</t>
  </si>
  <si>
    <t>Industry 4.0: The Industrial Internet of Things 1st ed. 2016 Edition</t>
  </si>
  <si>
    <t xml:space="preserve"> Alasdair Gilchrist </t>
  </si>
  <si>
    <t>OPC UA - Unified Architecture: The Everyman's Guide to the Most Important Information Technology in Industrial Automation</t>
  </si>
  <si>
    <t xml:space="preserve"> John S Rinaldi</t>
  </si>
  <si>
    <t>The Zero Marginal Cost Society: The Internet of Things, the Collaborative Commons, and the Eclipse of Capitalism</t>
  </si>
  <si>
    <t>Jeremy Rifkin</t>
  </si>
  <si>
    <t>St. Martin's Griffin</t>
  </si>
  <si>
    <t>Electronic Control Systems: Simulations and Experiments</t>
  </si>
  <si>
    <t>Sid Antoch</t>
  </si>
  <si>
    <t>ZAP Studio</t>
  </si>
  <si>
    <t>Digital Transmission Systems</t>
  </si>
  <si>
    <t>David R. Smith</t>
  </si>
  <si>
    <t>3th Edition</t>
  </si>
  <si>
    <t>System Engineering Analysis, Design, and Development: Concepts, Principles, and Practices</t>
  </si>
  <si>
    <t>Charles S. Wasson</t>
  </si>
  <si>
    <t>Wiley</t>
  </si>
  <si>
    <t>RTL Hardware Design Using VHDL</t>
  </si>
  <si>
    <t>Chu, P. P.</t>
  </si>
  <si>
    <t>Wiley-IEEE Press</t>
  </si>
  <si>
    <t>Basic Engineering Circuit Analysis</t>
  </si>
  <si>
    <t>Irwin, J. D. &amp; Nelms, R. M.</t>
  </si>
  <si>
    <t>Digital Control Applications Illustrated with MATLAB®</t>
  </si>
  <si>
    <t>Hemchandra Madhusudan Shertukde</t>
  </si>
  <si>
    <t>CRC Pres</t>
  </si>
  <si>
    <t>Objects, Abstractions, Data Structures and Design</t>
  </si>
  <si>
    <t>Koffman, E. B. &amp; Wolfgang, P. A. T.</t>
  </si>
  <si>
    <t>Electronic Devices and Amplifier Circuits: With Matlab / Simulink / SimElectronics Examples</t>
  </si>
  <si>
    <t>Steven T. Karris</t>
  </si>
  <si>
    <t>Orchard Pubns</t>
  </si>
  <si>
    <t>Digital Fundamentals</t>
  </si>
  <si>
    <t>Thomas L. Floyd</t>
  </si>
  <si>
    <t>11th Edition</t>
  </si>
  <si>
    <t>An Introduction to Numerical Methods: A MATLAB Approach</t>
  </si>
  <si>
    <t>Abdelwahab Kharab, Abdelwahab Kharab</t>
  </si>
  <si>
    <t>Chapman and Hall/CRC</t>
  </si>
  <si>
    <t>Engineering Mathematics: A Foundation for Electronic, Electrical, Communications and Systems Engineers</t>
  </si>
  <si>
    <t>Croft, A.; Davison, R.; Hargreaves, M.; &amp; Flint, J.</t>
  </si>
  <si>
    <t>Pearson Education</t>
  </si>
  <si>
    <t>The practice of computing using Python</t>
  </si>
  <si>
    <t xml:space="preserve">Punch, W. F. &amp; Enbody, R. </t>
  </si>
  <si>
    <t>The Art of Electronics</t>
  </si>
  <si>
    <t>Paul Horowitz</t>
  </si>
  <si>
    <t>Microcontrollers and Microcomputers Principles of Software and Hardware Engineering</t>
  </si>
  <si>
    <t>Frederick M Cady</t>
  </si>
  <si>
    <t>Oxford University Press</t>
  </si>
  <si>
    <t>Social entrepreneurship: a modern approach to social value creation</t>
  </si>
  <si>
    <t xml:space="preserve">Brooks, A. C. </t>
  </si>
  <si>
    <t>Contemporary engineering economics</t>
  </si>
  <si>
    <t>Chan S. Park</t>
  </si>
  <si>
    <t>6th Edition</t>
  </si>
  <si>
    <t>PEARSON EDUCATION</t>
  </si>
  <si>
    <t xml:space="preserve">Electronic Devices </t>
  </si>
  <si>
    <t>Floyd, T. L.</t>
  </si>
  <si>
    <t>International Edition</t>
  </si>
  <si>
    <t>Contemporary management</t>
  </si>
  <si>
    <t>Jones, G.R.</t>
  </si>
  <si>
    <t>9th Edition</t>
  </si>
  <si>
    <t>Chemistry: The Central Science</t>
  </si>
  <si>
    <r>
      <t>Theodore Brown, H. Eugene LeMay Jr, Bruce E Bursten, Catherine Murphy, Patrick Woodward, Steven Langford, Dalius Sagatys, Adrian Georg</t>
    </r>
    <r>
      <rPr>
        <sz val="11"/>
        <color indexed="30"/>
        <rFont val="Calibri"/>
        <family val="2"/>
        <scheme val="minor"/>
      </rPr>
      <t>e</t>
    </r>
  </si>
  <si>
    <t xml:space="preserve">13th Edition </t>
  </si>
  <si>
    <t>Computer Organization and Design: The Hardware/Software Interface</t>
  </si>
  <si>
    <t>David A. Patterson, John L. Hennessy</t>
  </si>
  <si>
    <t>Microservices, IoT and Azure: Leveraging DevOps and Microservice Architecture to deliver SaaS Solutions</t>
  </si>
  <si>
    <t xml:space="preserve">Bob Familiar </t>
  </si>
  <si>
    <t>The Art of Computer Programming, Volumes 2</t>
  </si>
  <si>
    <t>The Art of Computer Programming, Volumes 3</t>
  </si>
  <si>
    <t>Python for Data Analysis: Data Wrangling with Pandas, NumPy, and IPython</t>
  </si>
  <si>
    <t>McKinney, Wes</t>
  </si>
  <si>
    <t>Raspberry Pi with Java: Programming the Internet of Things (IoT)</t>
  </si>
  <si>
    <t xml:space="preserve"> Stephen Chin </t>
  </si>
  <si>
    <t>McGraw-Hill</t>
  </si>
  <si>
    <t>Modern Control Engineering</t>
  </si>
  <si>
    <t>Ogata, Katsuhiko</t>
  </si>
  <si>
    <t>PHIL</t>
  </si>
  <si>
    <t>Signals and Systems</t>
  </si>
  <si>
    <t>Alan S. Willsky, S.Hamid Nawad and Alan V. Oppenheim</t>
  </si>
  <si>
    <t>Engineering Circuit Analysis</t>
  </si>
  <si>
    <t xml:space="preserve"> William Hayt (Author), Jack Kemmerly (Author), Steven Durbin (Author)</t>
  </si>
  <si>
    <t>8th Edition</t>
  </si>
  <si>
    <t>Open-Channel Hydrayulics</t>
  </si>
  <si>
    <t>Te Chow</t>
  </si>
  <si>
    <t>30057th</t>
  </si>
  <si>
    <t>Dispositivos de elevación del agua</t>
  </si>
  <si>
    <t>3a ed</t>
  </si>
  <si>
    <t>Tratamientos biológicos de aguas residuales</t>
  </si>
  <si>
    <t>Evacuación de aguas residuales en edificios</t>
  </si>
  <si>
    <t>Fundamentals of Thermal-fluid Science</t>
  </si>
  <si>
    <t>3rd edition</t>
  </si>
  <si>
    <t>Ingenieria y Ciencias ambientales Spanish</t>
  </si>
  <si>
    <t>Mackenzie, L. Davis</t>
  </si>
  <si>
    <t>Total de libros</t>
  </si>
  <si>
    <t>Precio unitario</t>
  </si>
  <si>
    <t>Descuento</t>
  </si>
  <si>
    <t>Mapping Species Distributions Spatial</t>
  </si>
  <si>
    <t>Franklin, J</t>
  </si>
  <si>
    <t>Cambridge University</t>
  </si>
  <si>
    <t>Librerías CORZO SA de CV</t>
  </si>
  <si>
    <t>Tree Thinking: an introduction to</t>
  </si>
  <si>
    <t>Baum, D / Smith, S</t>
  </si>
  <si>
    <t>WH Freeman</t>
  </si>
  <si>
    <t xml:space="preserve">Introduction to genetic analysis </t>
  </si>
  <si>
    <t>Griffiths, A</t>
  </si>
  <si>
    <t>Grupo McMillan</t>
  </si>
  <si>
    <t xml:space="preserve">Introduction to conservation genetics </t>
  </si>
  <si>
    <t>Ballou, F</t>
  </si>
  <si>
    <t>An introduction to methods and models in</t>
  </si>
  <si>
    <t>Braude, S / Low</t>
  </si>
  <si>
    <t>Princeton University</t>
  </si>
  <si>
    <t>The tree of life</t>
  </si>
  <si>
    <t>Vargas, P / Zardoya</t>
  </si>
  <si>
    <t>SINAUER</t>
  </si>
  <si>
    <t xml:space="preserve">Anatomía y Fisiología, la unidad entre forma y función </t>
  </si>
  <si>
    <t>Saldin</t>
  </si>
  <si>
    <t>Mercalibros de México SA de CV</t>
  </si>
  <si>
    <t>Principios de Anatomía y Fisiología</t>
  </si>
  <si>
    <t>Tortora, G / Derrickson</t>
  </si>
  <si>
    <t>Introducción a la Psicología: El acceso a la mente y a la conducta</t>
  </si>
  <si>
    <t>Coon, D / Mitterer</t>
  </si>
  <si>
    <t>Psicología: Una introducción</t>
  </si>
  <si>
    <t>Lilienfeld, S</t>
  </si>
  <si>
    <t>Historia de la Psicología: principales corrientes en el pensamiento psicológico</t>
  </si>
  <si>
    <t>Leahey, T</t>
  </si>
  <si>
    <t xml:space="preserve">Historia de la psicología </t>
  </si>
  <si>
    <t>Hothersall, D</t>
  </si>
  <si>
    <t xml:space="preserve">Estadística con SPSSS y metodología de la investigación </t>
  </si>
  <si>
    <t>Landero, H</t>
  </si>
  <si>
    <t xml:space="preserve">Bioquímica </t>
  </si>
  <si>
    <t>Stryer, L</t>
  </si>
  <si>
    <t>Introducción a la biología celular</t>
  </si>
  <si>
    <t>Alberts, B / Bray, D / Hopkin, K / Johnson, A / Lewis</t>
  </si>
  <si>
    <t>Mathews, C</t>
  </si>
  <si>
    <t xml:space="preserve">Psicología del desarrollo de la infancia a la adolescencia </t>
  </si>
  <si>
    <t>Papalia, D / Wendkos</t>
  </si>
  <si>
    <t>Desarrollo psicológico</t>
  </si>
  <si>
    <t>Craig, G</t>
  </si>
  <si>
    <t>Psicología Fisiológica</t>
  </si>
  <si>
    <t>Rosenzweig. M</t>
  </si>
  <si>
    <t xml:space="preserve">Principios de aprendizaje y conducta </t>
  </si>
  <si>
    <t>Domjan, M</t>
  </si>
  <si>
    <t>Desarrollo del adulto y vejez</t>
  </si>
  <si>
    <t>Papiola, D / Sterns</t>
  </si>
  <si>
    <t>Psicología del desarrollo: El ciclo vital</t>
  </si>
  <si>
    <t>Santrock</t>
  </si>
  <si>
    <t xml:space="preserve">Teorías de la personalidad </t>
  </si>
  <si>
    <t>Fadiman, J</t>
  </si>
  <si>
    <t xml:space="preserve">Motivación y Emoción </t>
  </si>
  <si>
    <t>Reeve, J</t>
  </si>
  <si>
    <t>Neurociencia</t>
  </si>
  <si>
    <t>Purves, D</t>
  </si>
  <si>
    <t>Psicología experimental</t>
  </si>
  <si>
    <t>Kantowitz, B</t>
  </si>
  <si>
    <t xml:space="preserve">Neuroanatomía clínica y neurociencia </t>
  </si>
  <si>
    <t>FtizGerald, M</t>
  </si>
  <si>
    <t xml:space="preserve">Goodman and Gilman manual de farmacología terapéutica </t>
  </si>
  <si>
    <t xml:space="preserve">Brunton, L / </t>
  </si>
  <si>
    <t>Psicopatología clínica adaptado al DSM 5</t>
  </si>
  <si>
    <t>Ortíz-Tallo, M</t>
  </si>
  <si>
    <t>Introducción a la Psicología Clínica</t>
  </si>
  <si>
    <t>Compas, B / Gotlib, I</t>
  </si>
  <si>
    <t>Fisiología de la conducta</t>
  </si>
  <si>
    <t>Carlson, N</t>
  </si>
  <si>
    <t>Modificación de conducta, qué es y cómo aplicarla</t>
  </si>
  <si>
    <t>Martín, G / Pear</t>
  </si>
  <si>
    <t>Técnicas de modificación de conducta: Una guía para su puesta en práctica</t>
  </si>
  <si>
    <t>Barrca, J</t>
  </si>
  <si>
    <t>Sistemas Complejos</t>
  </si>
  <si>
    <t>García, R</t>
  </si>
  <si>
    <t xml:space="preserve">Psicología Médica </t>
  </si>
  <si>
    <t>Guerrero, J</t>
  </si>
  <si>
    <t>Sexualidad humana</t>
  </si>
  <si>
    <t>Hyde, J</t>
  </si>
  <si>
    <t>Psicología educativa: Un punto de vista cognoscitivo</t>
  </si>
  <si>
    <t>Ausubel, D</t>
  </si>
  <si>
    <t>Estrategias docentes para un aprendizaje significativo: una interpretación constructivista</t>
  </si>
  <si>
    <t>Díaz, B / Hernández</t>
  </si>
  <si>
    <t>Las palabras y las cosas. Una arqueología de las ciencias humanas</t>
  </si>
  <si>
    <t>Foucault, M</t>
  </si>
  <si>
    <t xml:space="preserve">Sistemas de  gestión de la calidad en las industria alimentaria </t>
  </si>
  <si>
    <t>Bolton, A</t>
  </si>
  <si>
    <t>Química General</t>
  </si>
  <si>
    <t>Chang, R</t>
  </si>
  <si>
    <t>Discovering statistics with SPSS</t>
  </si>
  <si>
    <t>Field, A</t>
  </si>
  <si>
    <t>Molecular Cell Biology</t>
  </si>
  <si>
    <t>Lodish, H / Berk, A</t>
  </si>
  <si>
    <t>Molecular Biology of the Cell</t>
  </si>
  <si>
    <t>Alberts, B et al</t>
  </si>
  <si>
    <t>Personality Psychology: Domain of knowledgeabout human nature</t>
  </si>
  <si>
    <t>Larsen R / Buss</t>
  </si>
  <si>
    <t xml:space="preserve">Molecular Biology </t>
  </si>
  <si>
    <t>Clark, D</t>
  </si>
  <si>
    <t xml:space="preserve">Developmental Biology </t>
  </si>
  <si>
    <t>Gilberts, S</t>
  </si>
  <si>
    <t>Basic Neurochemistry: Molecular Celullar and Medical Neurobiology</t>
  </si>
  <si>
    <t>Brady, S / Siege, G / Albers, R / Price</t>
  </si>
  <si>
    <t>Integrating neuropsychological and psychological evaluations: assessing and helping the whole child</t>
  </si>
  <si>
    <t>Reinstein, D</t>
  </si>
  <si>
    <t xml:space="preserve">Dicovering statistics using </t>
  </si>
  <si>
    <t>Fiel, A / Miles, J / Field, Z</t>
  </si>
  <si>
    <t>Manual diagnóstico y estadístico de los trastornos mentales DSM-V</t>
  </si>
  <si>
    <t>Amercian Phychiatirc Association</t>
  </si>
  <si>
    <t>Social Neuroscience: Biological Approaches to social psychology</t>
  </si>
  <si>
    <t>Harmon-Jones, E / Inzlicht, M</t>
  </si>
  <si>
    <t>Desingning Interfaces Beyon</t>
  </si>
  <si>
    <t>Degani, a / Taming, H</t>
  </si>
  <si>
    <t>Human performance: Cognition, stress, and individual differences hove, sussex: Psychology</t>
  </si>
  <si>
    <t>Matthews, G</t>
  </si>
  <si>
    <t>Neuroeconomics: Decision making and the brain</t>
  </si>
  <si>
    <t>Glimcher, P / Fehr</t>
  </si>
  <si>
    <t>Artificial intelligence: A modern approach</t>
  </si>
  <si>
    <t>Russel, S / Norving, P</t>
  </si>
  <si>
    <t>West and introduction to behavioral ecology</t>
  </si>
  <si>
    <t>Davies, N</t>
  </si>
  <si>
    <t>Evolutionary behavioral ecology</t>
  </si>
  <si>
    <t>Westneat, D.E / Fox, C.W</t>
  </si>
  <si>
    <t>Human Ethology</t>
  </si>
  <si>
    <t>Eibl-Eibesfeldt, I</t>
  </si>
  <si>
    <t>New aspects of human ethology</t>
  </si>
  <si>
    <t>Schmidt, A / Atzwanger, K / Grammer, K / Schafer, K</t>
  </si>
  <si>
    <t>Sociobiología: La nueva síntesis</t>
  </si>
  <si>
    <t>Wilson, E</t>
  </si>
  <si>
    <t xml:space="preserve">Nature via nature: Genes, experience, and what makes us human </t>
  </si>
  <si>
    <t>Roadley, M</t>
  </si>
  <si>
    <t>The adapted mind: evolutionary psychology and the generation of culture</t>
  </si>
  <si>
    <t>Barkow, J / Cosmides, L / Too</t>
  </si>
  <si>
    <t>Evolutionary Psychology: Neuroscience Perspectives convernign Human Behavior And Experience</t>
  </si>
  <si>
    <t xml:space="preserve">Ray, W / </t>
  </si>
  <si>
    <t>Evolutionary Psychology: The new science of the mind</t>
  </si>
  <si>
    <t>Buss, D</t>
  </si>
  <si>
    <t>Biological psychology</t>
  </si>
  <si>
    <t>Kalat, J</t>
  </si>
  <si>
    <t>Biological psychology: An introduction to behavioral, cognitive and clinical neuroscience</t>
  </si>
  <si>
    <t>Breedlove, S.M / Watson, N.V / Rosenzweig, M.R</t>
  </si>
  <si>
    <t>Peterson Biopsychosocial assessment in clinical health psychology</t>
  </si>
  <si>
    <t>Andrasik, F / Jeffrey, L / Goodie, A</t>
  </si>
  <si>
    <t>Discovering statistics using</t>
  </si>
  <si>
    <t>Field, A / Miles, J / Field, Z</t>
  </si>
  <si>
    <t>The water footprint of modern consumer society</t>
  </si>
  <si>
    <t>Hoekstra, A</t>
  </si>
  <si>
    <t xml:space="preserve">Guide for the care and use of laboratory animals </t>
  </si>
  <si>
    <t>Mathematical models in biology</t>
  </si>
  <si>
    <t>Edelstein-Keshet, L</t>
  </si>
  <si>
    <t>Modelling differential equations in biology</t>
  </si>
  <si>
    <t>Taubes, C.H</t>
  </si>
  <si>
    <t>How to be a quantitative ecologist</t>
  </si>
  <si>
    <t>Mattiopoulos, J</t>
  </si>
  <si>
    <t xml:space="preserve">Pinceton Guide to Evoluction </t>
  </si>
  <si>
    <t>Losos, J / Baum, B</t>
  </si>
  <si>
    <t>Choosing and using statistics</t>
  </si>
  <si>
    <t>Dytham, C</t>
  </si>
  <si>
    <t>Dynamic state variable models in ecology: Methods and applications</t>
  </si>
  <si>
    <t>Clark, C.W / Mangel, M</t>
  </si>
  <si>
    <t>Dynamic modelling in behavioral ecology</t>
  </si>
  <si>
    <t>W Mangel, M  / Clark, C.</t>
  </si>
  <si>
    <t>Biology of aging</t>
  </si>
  <si>
    <t>McDonald, R</t>
  </si>
  <si>
    <t>Concepts in biotechnology</t>
  </si>
  <si>
    <t>Buchoolz, K</t>
  </si>
  <si>
    <t>The water footprint assessment manual</t>
  </si>
  <si>
    <t>Hoekstra, A / Chapagain, A.K / Aldaya M.M / Mekonnen M</t>
  </si>
  <si>
    <t xml:space="preserve">New uses for new phylogenesis </t>
  </si>
  <si>
    <t>Harvey, P</t>
  </si>
  <si>
    <t>Sensation and perception</t>
  </si>
  <si>
    <t>Golstein, E</t>
  </si>
  <si>
    <t>Genomes</t>
  </si>
  <si>
    <t>Brown, T</t>
  </si>
  <si>
    <t>The Oxford handbook of social neuroscience</t>
  </si>
  <si>
    <t>Decety, J / Cacciopo, J</t>
  </si>
  <si>
    <t xml:space="preserve">Decision making process: concepts and methods </t>
  </si>
  <si>
    <t xml:space="preserve">Bouyssou, D / Dubois, D /  Prade, H / Pirlot, M </t>
  </si>
  <si>
    <t>Intelligent systems for engineers and scientits</t>
  </si>
  <si>
    <t>Hopgood, A</t>
  </si>
  <si>
    <t>Understanding and applying basic statistical methods using</t>
  </si>
  <si>
    <t>Wilcox, R</t>
  </si>
  <si>
    <t xml:space="preserve">Test psicológicos y evaluación </t>
  </si>
  <si>
    <t xml:space="preserve">Aiken, L </t>
  </si>
  <si>
    <t xml:space="preserve">Pearson Eductaion </t>
  </si>
  <si>
    <t>Lenguaje y la mente humana</t>
  </si>
  <si>
    <t>Chomsky, N / Diez-Calzada, J / Piera-Gil, C</t>
  </si>
  <si>
    <t>Ariel</t>
  </si>
  <si>
    <t>Manual de evaluación psicológica  clínica y de la salud</t>
  </si>
  <si>
    <t xml:space="preserve">Caballo, V / </t>
  </si>
  <si>
    <t>Pirámide</t>
  </si>
  <si>
    <t>Guía de tratamientos psicológicos eficaces II: Psicología de la salud</t>
  </si>
  <si>
    <t>Pérez, M / Fernández, J / Fernández</t>
  </si>
  <si>
    <t xml:space="preserve">Pirámide </t>
  </si>
  <si>
    <t>Fundamento de psicología: para ciencias sociales y de la salud</t>
  </si>
  <si>
    <t>Delgado, L</t>
  </si>
  <si>
    <t xml:space="preserve">Médica Panamericana </t>
  </si>
  <si>
    <t xml:space="preserve">Essential laboratory techniques current protocols </t>
  </si>
  <si>
    <t>Willey online library</t>
  </si>
  <si>
    <t>Conceptos de bioquímica</t>
  </si>
  <si>
    <t>Bayer</t>
  </si>
  <si>
    <t>Thompson</t>
  </si>
  <si>
    <t>Principios de neurociencia</t>
  </si>
  <si>
    <t>Kandel, E / Schwartz J / Jessell, T</t>
  </si>
  <si>
    <t>Mc Graw-Hill</t>
  </si>
  <si>
    <t>Neurociencia. La exploración del cerebro</t>
  </si>
  <si>
    <t>Bear, M / Connors, B / Paradiso, M</t>
  </si>
  <si>
    <t>Belknap Press</t>
  </si>
  <si>
    <t>Psicología del lenguaje</t>
  </si>
  <si>
    <t>Carroll, D</t>
  </si>
  <si>
    <t>Ediciones Paraninfo</t>
  </si>
  <si>
    <t>Molecular biology. Understanding the genetic revolution</t>
  </si>
  <si>
    <t>Clrak, D</t>
  </si>
  <si>
    <t>Elsevier</t>
  </si>
  <si>
    <t>Neurofarmacología contemporánea</t>
  </si>
  <si>
    <t>Zarranz, J</t>
  </si>
  <si>
    <t xml:space="preserve">MALDI-TOF Mass spectrometry in microbiology </t>
  </si>
  <si>
    <t>Kostrszewa, M</t>
  </si>
  <si>
    <t>Servicios Comerciales AMAZON S de RL de CV</t>
  </si>
  <si>
    <t>Bioinformatics and data analysis in microbiology</t>
  </si>
  <si>
    <t>Bishop, O</t>
  </si>
  <si>
    <t>Extremophiles: Microbiology and Biotechnology</t>
  </si>
  <si>
    <t>Anitori, R</t>
  </si>
  <si>
    <t>Scientific writing and comunication in agriculture and natural resources</t>
  </si>
  <si>
    <t>Nair, P</t>
  </si>
  <si>
    <t>Principles of statistical genomics</t>
  </si>
  <si>
    <t>Xu, S</t>
  </si>
  <si>
    <t xml:space="preserve">Next-generation sequencing: Current techonologies and applications </t>
  </si>
  <si>
    <t>Xu, J</t>
  </si>
  <si>
    <t>Genome analysis: Current procedures and applications</t>
  </si>
  <si>
    <t>Poptsova, M</t>
  </si>
  <si>
    <t xml:space="preserve">Real-time PCR in food science: Currente technology and applications </t>
  </si>
  <si>
    <t>Rodríguez, D</t>
  </si>
  <si>
    <t xml:space="preserve">Probiotics and prebiotics: Currente research and future trends </t>
  </si>
  <si>
    <t>Venema, K</t>
  </si>
  <si>
    <t xml:space="preserve">Climate change and microbial ecology: Current research and future trends </t>
  </si>
  <si>
    <t>Marxsen, J</t>
  </si>
  <si>
    <t>Acidophiles: Life in extremely acid environments</t>
  </si>
  <si>
    <t>Quatrini, R</t>
  </si>
  <si>
    <t xml:space="preserve">Soil: Reflections on the basis of our existence </t>
  </si>
  <si>
    <t>Wallader, H</t>
  </si>
  <si>
    <t>Micobial ecological theory: Current perspectives</t>
  </si>
  <si>
    <t>Ogilvie, L</t>
  </si>
  <si>
    <t xml:space="preserve">Quantitative real-time PCR in applied microbiology </t>
  </si>
  <si>
    <t>Filion, M</t>
  </si>
  <si>
    <t>Modern Phylogenetic comparative methods and thei applications in evolutionary biology: Concepts and practice</t>
  </si>
  <si>
    <t>Garemszegi, L</t>
  </si>
  <si>
    <t xml:space="preserve">Total de libros </t>
  </si>
  <si>
    <t>División de Ciencias Sociales y Humanidades, bibliografía adquirida en 2016</t>
  </si>
  <si>
    <t>Maquiavelo frente a la gran pantalla: Cine y política</t>
  </si>
  <si>
    <t>Mercalibros de México S.A. de C.V.</t>
  </si>
  <si>
    <t>La filosofía va al cine: Una introducción a la filosofía</t>
  </si>
  <si>
    <t>Aprender a ver: Estudios de filosofía y cine</t>
  </si>
  <si>
    <t>Cine: 100 años de filosofía: Una introducción a la filosofía del análisis de películas</t>
  </si>
  <si>
    <t>El rechazo de las minorías: Ensayo sobre la geografía de la furia</t>
  </si>
  <si>
    <t>Teoría del cambio cultural</t>
  </si>
  <si>
    <t>Una etnografía de la administración de la pobreza</t>
  </si>
  <si>
    <t>Max Weber en Iberoamérica. Nuevas interpretaciones, estudios empíricos y recepción</t>
  </si>
  <si>
    <t>La ética protestante y el espíritu del capitalismo</t>
  </si>
  <si>
    <t>Actores del desarrollo y políticas públicas</t>
  </si>
  <si>
    <t>Migración de retorno y políticas públicas. El desafío de le región migratoria</t>
  </si>
  <si>
    <t>Epistemología de la frontera. Modelos de sociedad y políticas públicas</t>
  </si>
  <si>
    <t>The public policy process</t>
  </si>
  <si>
    <t>Public policy: A new introduction</t>
  </si>
  <si>
    <t>Analyzing public policy</t>
  </si>
  <si>
    <t>Public policy: Concept, theory and practice</t>
  </si>
  <si>
    <t>Public finance and public policy</t>
  </si>
  <si>
    <t>Public policy: politics, analysis and alternatives</t>
  </si>
  <si>
    <t>Understanding public policy: Theories and issues</t>
  </si>
  <si>
    <t>The politics of global governance: International organizations in an interdisciplinary study of goverment</t>
  </si>
  <si>
    <t>Public administration: the interdisciplinary study of goverment</t>
  </si>
  <si>
    <t>Public administration: understanding management, politics and law in the public sector</t>
  </si>
  <si>
    <t>Rethinking public administration: The case for managment</t>
  </si>
  <si>
    <t>Public managment: Thinking and acting in three dimensions</t>
  </si>
  <si>
    <t>Public policy implementation in developing countries</t>
  </si>
  <si>
    <t>Implementing public policy: an introduction to the study of operational governance</t>
  </si>
  <si>
    <t>Sustainability policy: hestening the transition to a cleaner economy</t>
  </si>
  <si>
    <t xml:space="preserve">Strategic planning and decision-making for public and non-profit organizations </t>
  </si>
  <si>
    <t>Evidence for public policy desing: How to learn from best practice</t>
  </si>
  <si>
    <t>Reforming higher education: Public policy desing and implementation</t>
  </si>
  <si>
    <t>Public policy analysis: New Developments</t>
  </si>
  <si>
    <t>Sociología de la acción pública</t>
  </si>
  <si>
    <t>Teorías del estado</t>
  </si>
  <si>
    <t>Los tres grandes retos del estado de bienestar</t>
  </si>
  <si>
    <t>El capital: crítica de la economía política. Antología</t>
  </si>
  <si>
    <t>Sociedad civil organizada y democracia en México</t>
  </si>
  <si>
    <t>Salud pública y regímenes de pensiones en la era neoliberal, Argentina, Brasil, Chile y México</t>
  </si>
  <si>
    <t>Public management and administration</t>
  </si>
  <si>
    <t>Formas reales de la dominación del estado: perspectivas interdisciplinarias del poder y la política</t>
  </si>
  <si>
    <t>Meta-analysis for public management and policy</t>
  </si>
  <si>
    <t>Los límites al crecimiento económico de México</t>
  </si>
  <si>
    <t>Juegos cooperativos en economía y otras ciencias sociales</t>
  </si>
  <si>
    <t>Teoría de juegos: su aplicación en economía</t>
  </si>
  <si>
    <t>Teoría de las relaciones internacionales</t>
  </si>
  <si>
    <t>Relaciones internacionales</t>
  </si>
  <si>
    <t>Los ocho pasos para el análisis de políticas públicas</t>
  </si>
  <si>
    <t>De la administración pública a la gobernanza</t>
  </si>
  <si>
    <t>Clásicos de la administración pública</t>
  </si>
  <si>
    <t>Estudios de la ciencia de la administración</t>
  </si>
  <si>
    <t>Dirección estratégica</t>
  </si>
  <si>
    <t>Handbook of public policy analysis: Theory, politics, and methods</t>
  </si>
  <si>
    <t>Estadística para las ciencias sociales</t>
  </si>
  <si>
    <t>Economía internacional: Teoría y política</t>
  </si>
  <si>
    <t>El debate y la argumentación teoría, técnicas y estrategias</t>
  </si>
  <si>
    <t>Comunicación y poder</t>
  </si>
  <si>
    <t>La economía de las desigualdades. Como implementar una redistribución justa y eficaz</t>
  </si>
  <si>
    <t>La crisis del capital en el siglo XXI: Crónicas de los años en que el capitalismo se volvió loco</t>
  </si>
  <si>
    <t>La formación del sistema político mexicano</t>
  </si>
  <si>
    <t>Tomar en serio el lenguaje. Los fundamentos narrativos de la investigación en administración pública</t>
  </si>
  <si>
    <t>Sistemas de evaluación del desempeño para organizaciones públicas</t>
  </si>
  <si>
    <t>A Stata companion to political analysis</t>
  </si>
  <si>
    <t>Data analysis with Stata</t>
  </si>
  <si>
    <t>Dynamic econometrics models with SAS, Stata and Eviews</t>
  </si>
  <si>
    <t>Multilevel and longitudinal modeling using Stata</t>
  </si>
  <si>
    <t>Econometrics with Stata: Examples and exercises</t>
  </si>
  <si>
    <t>Econometría avanzada con Stata: Conceptos y ejercicios resueltos</t>
  </si>
  <si>
    <t>Mocroeconometrics using Stata</t>
  </si>
  <si>
    <t>Econometría básica: Ejercicios resueltos con Stata</t>
  </si>
  <si>
    <t>Políticas públicas. Una introducción a la teoría y la práctica del análisis de políticas públicas</t>
  </si>
  <si>
    <t>Teoría general de la ocupación, el interés y el dinero</t>
  </si>
  <si>
    <t>La integración de las políticas públicas para el desarrollo. Brasil y México en perspectiva comparada</t>
  </si>
  <si>
    <t>El hombre el estado y la guerra</t>
  </si>
  <si>
    <t>Introducción al estudio de las organizaciones internacionales gubernamentales. La pertinencia de una agenda interdisciplinaria</t>
  </si>
  <si>
    <t>Efectos paralelos. Gobernanza mexicana bajo los acuerdos laboral y ambiental del TLCAN</t>
  </si>
  <si>
    <t>Estrategia de política en la gestión financiera en los municipios urbanos de México y su impacto en la gobernabilidad local</t>
  </si>
  <si>
    <t>Hacia la perspectiva organizacional de la política pública: Recortes y orientaciones iniciales</t>
  </si>
  <si>
    <t>Planeación y prospectiva, en la construcción de las políticas públicas</t>
  </si>
  <si>
    <t>Ética y buen gobierno</t>
  </si>
  <si>
    <t>Administración pública contemporánea 2. Política</t>
  </si>
  <si>
    <t>Políticas públicas, economía y gobierno</t>
  </si>
  <si>
    <t>Las políticas públicas ante la pluralidad social</t>
  </si>
  <si>
    <t>Reforma administrativa y nuevas políticas públicas</t>
  </si>
  <si>
    <t>Diseño de políticas públicas</t>
  </si>
  <si>
    <t>Impacto 2.0: Nuevos mecanismos para vincular investigación académica y políticas públicas</t>
  </si>
  <si>
    <t>Evaluación de políticas públicas: 13</t>
  </si>
  <si>
    <t>Políticas públicas, incentivos y problemas retorcidos</t>
  </si>
  <si>
    <t>Diseño y gestión de políticas públicas</t>
  </si>
  <si>
    <t>Actores urbanos y políticas públicas: estrategias de los manufactureros de la Ciudad de México ante el neoliberalismo</t>
  </si>
  <si>
    <t>Capacidades institucionales para el desarrollo humano: conceptos, índices y políticas públicas</t>
  </si>
  <si>
    <t>De la alternancia al desarrollo: políticas públicas del gobierno del cambio</t>
  </si>
  <si>
    <t>Derecho ambiental mexicano: introducción y principios</t>
  </si>
  <si>
    <t>El género de las políticas públicas: redes, reglas y recursos</t>
  </si>
  <si>
    <t>La innovación en México: instituciones y políticas públicas</t>
  </si>
  <si>
    <t>Lecturas básicas de administración y políticas públicas</t>
  </si>
  <si>
    <t>Política pública: seguridad y asistencia social crisis en México</t>
  </si>
  <si>
    <t>La política y la administración pública</t>
  </si>
  <si>
    <t>Políticas públicas: sustentabilidad y medio ambiente</t>
  </si>
  <si>
    <t>Gobernanza global y desarrollo</t>
  </si>
  <si>
    <t>Institucionalismo y gobernanza</t>
  </si>
  <si>
    <t>Gobernanza y control ciudadano de sus gobiernos</t>
  </si>
  <si>
    <t>Gobernanza inteligente para el siglo XXI: una vida intermedia entre el occidente y el oriente</t>
  </si>
  <si>
    <t>Administración pública contemporánea 1. Eméritos y derecho</t>
  </si>
  <si>
    <t>Teoría de la organización y administración pública</t>
  </si>
  <si>
    <t>Planificación estratégica de las relaciones públicas</t>
  </si>
  <si>
    <t>Derecho administrativo y administración pública</t>
  </si>
  <si>
    <t>Introducción al estudio de la regulación: Nueva gestión pública y estado regulador en México</t>
  </si>
  <si>
    <t>Instituciones del bienestar y gestión de la precariedad: Una mirada interdisciplinaria</t>
  </si>
  <si>
    <t>Orden mundial</t>
  </si>
  <si>
    <t>Gobierno, territorio y población: Las políticas públicas en la mira</t>
  </si>
  <si>
    <t>La política del cambio institucional en América Latina</t>
  </si>
  <si>
    <t>La fronda liberal. La reinvención del liberalismo</t>
  </si>
  <si>
    <t>Más allá de la reinvención del gobierno: Fundamentos de la nueva gestión pública y presupuestos por resultados en América Latina</t>
  </si>
  <si>
    <t>Fundamentos de las relaciones internacionales</t>
  </si>
  <si>
    <t>Derecho internacional privado para un mundo globalizado</t>
  </si>
  <si>
    <t>La construcción del estado virtual. Tecnologías de información y cambio institucional</t>
  </si>
  <si>
    <t>La política sin fronteras o la ubicuidad de lo distintivo: Ensayos escogidos de J. Peter Katzenstein</t>
  </si>
  <si>
    <t>Una introducción a la administración pública</t>
  </si>
  <si>
    <t>La estadística ambiental en México</t>
  </si>
  <si>
    <t>Las reformas estructurales en México</t>
  </si>
  <si>
    <t xml:space="preserve">Sustentabilidad ambiental en la industria, conceptos, tendencias internacionales y experiencias </t>
  </si>
  <si>
    <t>Organización y métodos en la administración pública</t>
  </si>
  <si>
    <t>Desarrollo organizacional</t>
  </si>
  <si>
    <t>Fundamentos de administración. Teoría general y su proceso</t>
  </si>
  <si>
    <t>Ética de las organizaciones</t>
  </si>
  <si>
    <t>Políticas públicas en democracia</t>
  </si>
  <si>
    <t>Planeación estratégica en empresas públicas</t>
  </si>
  <si>
    <t>Statistics with Stata</t>
  </si>
  <si>
    <t>Understanding political science statistics using Stata: A manual with exercises</t>
  </si>
  <si>
    <t>Modelos predictivos avanzados con Stata</t>
  </si>
  <si>
    <t>Liderazgo inspiracional</t>
  </si>
  <si>
    <t>El mito del carisma</t>
  </si>
  <si>
    <t>Administración estratégica</t>
  </si>
  <si>
    <t>Fundamentos de negociación</t>
  </si>
  <si>
    <t>Problemas económicos de México</t>
  </si>
  <si>
    <t>Microeconomía</t>
  </si>
  <si>
    <t>Política económica, elaboración, objetivos e instrumentos</t>
  </si>
  <si>
    <t>Microeconomía con aplicaciones en América Latina</t>
  </si>
  <si>
    <t>Macroeconomía con aplicaciones en América Latina</t>
  </si>
  <si>
    <t>Econometría</t>
  </si>
  <si>
    <t>Análisis estadístico multivariante</t>
  </si>
  <si>
    <t>Métodos cuantitativos para administración</t>
  </si>
  <si>
    <t xml:space="preserve">Introducción a la economía para no economistas </t>
  </si>
  <si>
    <t>Economía ambiental</t>
  </si>
  <si>
    <t>Microeconomía versión latinoamericana</t>
  </si>
  <si>
    <t>Proyectos de inversión: formulación y evaluación</t>
  </si>
  <si>
    <t>Evaluación de impacto ambiental</t>
  </si>
  <si>
    <t>An introduction to survival analysis using Stata</t>
  </si>
  <si>
    <t>Multilevel and longitudinal modeling using Stata. Vol II</t>
  </si>
  <si>
    <t>Regression models for categorical dependent variables using Stata</t>
  </si>
  <si>
    <t>A visual guide to Stata graphics</t>
  </si>
  <si>
    <t>Data management using Stata: A practical handbook</t>
  </si>
  <si>
    <t>Introduction to time series using Stata</t>
  </si>
  <si>
    <t xml:space="preserve">Visión de los vencidos </t>
  </si>
  <si>
    <t>León Portilla, M</t>
  </si>
  <si>
    <t>UNAM</t>
  </si>
  <si>
    <t>Librerías Corzo S.A. de C.V.</t>
  </si>
  <si>
    <t>Constitucionalismo democrático</t>
  </si>
  <si>
    <t>Post, R / Siegel, R</t>
  </si>
  <si>
    <t>Siglo XXI</t>
  </si>
  <si>
    <t>Historia verdadera de la conquista</t>
  </si>
  <si>
    <t>Díaz del Castillo, B</t>
  </si>
  <si>
    <t>EMU</t>
  </si>
  <si>
    <t>Historia general de las cosas de la nueva</t>
  </si>
  <si>
    <t>De Sahagun, F</t>
  </si>
  <si>
    <t>Porrúa</t>
  </si>
  <si>
    <t>Brevísima relación de la destrucción de</t>
  </si>
  <si>
    <t>De las Casas, F</t>
  </si>
  <si>
    <t>Fontarama</t>
  </si>
  <si>
    <t>Teoría del derecho y la democracia</t>
  </si>
  <si>
    <t>Ferrajoli, L</t>
  </si>
  <si>
    <t>Trotta</t>
  </si>
  <si>
    <t>Estado de derecho en mutación</t>
  </si>
  <si>
    <t>Forsthoff, E</t>
  </si>
  <si>
    <t>Tecnos</t>
  </si>
  <si>
    <t>Israel o Atenas: Ensayos sobre religión</t>
  </si>
  <si>
    <t>Habermas, J</t>
  </si>
  <si>
    <t>El occidente escindido</t>
  </si>
  <si>
    <t>Derecho constitucional para la</t>
  </si>
  <si>
    <t>Denninger, E</t>
  </si>
  <si>
    <t>El gobierno de los jueces</t>
  </si>
  <si>
    <t>Lamberto, E</t>
  </si>
  <si>
    <t>Derechos humanos, estados de derecho y</t>
  </si>
  <si>
    <t>Pérez, A</t>
  </si>
  <si>
    <t>En los límites del estado de derecho</t>
  </si>
  <si>
    <t>Sarmiento, M</t>
  </si>
  <si>
    <t>Andavira</t>
  </si>
  <si>
    <t>Como cambian los regímenes políticos</t>
  </si>
  <si>
    <t>Morlino, L</t>
  </si>
  <si>
    <t>CEPC</t>
  </si>
  <si>
    <t>Constitucionalismo, estado y democracia en el</t>
  </si>
  <si>
    <t>Colomer, A</t>
  </si>
  <si>
    <t xml:space="preserve">Universidad Politécnica de </t>
  </si>
  <si>
    <t>La inclusión del otro: Ensayos de teoría</t>
  </si>
  <si>
    <t>Paidos</t>
  </si>
  <si>
    <t>Kissinger, H</t>
  </si>
  <si>
    <t>Debate</t>
  </si>
  <si>
    <t>Derecho y desacuerdos</t>
  </si>
  <si>
    <t>Waldron, H</t>
  </si>
  <si>
    <t>Marcial Pons</t>
  </si>
  <si>
    <t>Juez y democracia: Una teoría práctica</t>
  </si>
  <si>
    <t>Sager, L</t>
  </si>
  <si>
    <t>Cuestiones sobre la democracia</t>
  </si>
  <si>
    <t>Beethamy, d</t>
  </si>
  <si>
    <t>Catarata de libros</t>
  </si>
  <si>
    <t>La democracia en la esfera jurídica</t>
  </si>
  <si>
    <t>Garrido, M</t>
  </si>
  <si>
    <t>Civitas</t>
  </si>
  <si>
    <t>La democracia amenazada</t>
  </si>
  <si>
    <t>Rey, J</t>
  </si>
  <si>
    <t>Universidad de Alcalá</t>
  </si>
  <si>
    <t>¿Qué en una nación?</t>
  </si>
  <si>
    <t>Renan, E</t>
  </si>
  <si>
    <t>Sequitur</t>
  </si>
  <si>
    <t>Democracy and the rule of law</t>
  </si>
  <si>
    <t>Maravall, J</t>
  </si>
  <si>
    <t>Rule of law and democracy</t>
  </si>
  <si>
    <t>Brill Academic</t>
  </si>
  <si>
    <t>International actors, democratization</t>
  </si>
  <si>
    <t>Routdledge</t>
  </si>
  <si>
    <t>Storm center: The supreme court in</t>
  </si>
  <si>
    <t>O´Brien, D</t>
  </si>
  <si>
    <t>Norton and company</t>
  </si>
  <si>
    <t>The supreme court</t>
  </si>
  <si>
    <t>Rehnquist, W</t>
  </si>
  <si>
    <t>Vintage Books</t>
  </si>
  <si>
    <t>Las entrevistas en investigación cualitativa</t>
  </si>
  <si>
    <t>Kvale, S</t>
  </si>
  <si>
    <t>Morata</t>
  </si>
  <si>
    <t>Educar para la era de la dispersión digital. Una guía práctica para que los niños hagan un</t>
  </si>
  <si>
    <t>Palladino, L</t>
  </si>
  <si>
    <t>Alba</t>
  </si>
  <si>
    <t>El docente de educación virtual. Guía básica</t>
  </si>
  <si>
    <t>Díaz, L / Blazquez, F</t>
  </si>
  <si>
    <t>Como enseñar utilizando las redes sociales</t>
  </si>
  <si>
    <t>Peña, R</t>
  </si>
  <si>
    <t>Didactica universitaria en entornos virtuales de enseñanza-aprendizaje</t>
  </si>
  <si>
    <t>Bautista, G / Borges, F / Flores, A</t>
  </si>
  <si>
    <t>Psicopedagogía de la diversidad en el aula. Desafio a las barreras en el aprendizaje</t>
  </si>
  <si>
    <t>Bermesolo, J</t>
  </si>
  <si>
    <t>Herramientas digitales I</t>
  </si>
  <si>
    <t>Castellanos, R / Ferreyra, G</t>
  </si>
  <si>
    <t>Herramientas digitales II</t>
  </si>
  <si>
    <t>Herramientas digitales III</t>
  </si>
  <si>
    <t>Tecnología y medios para la educación en la e-sociedad</t>
  </si>
  <si>
    <t>Aguaded, J / Cabrero, J</t>
  </si>
  <si>
    <t>Pensar la didáctica</t>
  </si>
  <si>
    <t>Díaz, A</t>
  </si>
  <si>
    <t>Amorrortu</t>
  </si>
  <si>
    <t>Consumo, cultura y sociedad</t>
  </si>
  <si>
    <t>Sassatelli, R</t>
  </si>
  <si>
    <t>Cultura, consumo y posmodernidad</t>
  </si>
  <si>
    <t>Featherstone, M</t>
  </si>
  <si>
    <t>Desarrollo, cultura y educación</t>
  </si>
  <si>
    <t>Marti, E</t>
  </si>
  <si>
    <t>Dialéctica y psicología del desarrollo: El pensamiento de Piaget y Vigotsky</t>
  </si>
  <si>
    <t>Castorina, J / Baquero, R</t>
  </si>
  <si>
    <t>Estudio del curriculum: Casos y métodos</t>
  </si>
  <si>
    <t>Goodson, I</t>
  </si>
  <si>
    <t>Tecnologías educativas en tiempos de internet</t>
  </si>
  <si>
    <t>Litwin, E</t>
  </si>
  <si>
    <t>Cibercultura, la cultura de la sociedad digital</t>
  </si>
  <si>
    <t>Levy, P</t>
  </si>
  <si>
    <t>Anthropos</t>
  </si>
  <si>
    <t>Para una pedagogía del hipertexto. Una teoría de la deconstrucción y la</t>
  </si>
  <si>
    <t>Rueda, R</t>
  </si>
  <si>
    <t>Ciberpragmatica 2.0: Nuevos usos del lenguaje en internet</t>
  </si>
  <si>
    <t>Yus, F</t>
  </si>
  <si>
    <t>De la educación a distancia a la educación virtual</t>
  </si>
  <si>
    <t>Lorenzo, A</t>
  </si>
  <si>
    <t>Cultural hibridas</t>
  </si>
  <si>
    <t>García, N</t>
  </si>
  <si>
    <t>Debolsillo</t>
  </si>
  <si>
    <t>Tecnologías de la información y la comunicación para la innovación educativa</t>
  </si>
  <si>
    <t>Velasco, E</t>
  </si>
  <si>
    <t>Díaz Santos</t>
  </si>
  <si>
    <t>Analítica web. Medir para triunfar</t>
  </si>
  <si>
    <t>Maldonado, S</t>
  </si>
  <si>
    <t>ESIC</t>
  </si>
  <si>
    <t>Emprende. Convierte tu sueño en realidad</t>
  </si>
  <si>
    <t>Gil, M</t>
  </si>
  <si>
    <t>Hablar en público</t>
  </si>
  <si>
    <t>Acosta, J</t>
  </si>
  <si>
    <t>Trabajo en equipo</t>
  </si>
  <si>
    <t>Historia de la globalización I. Orígenes del orden económico mundial</t>
  </si>
  <si>
    <t>Ferrer, A</t>
  </si>
  <si>
    <t>FCE</t>
  </si>
  <si>
    <t>Historia de la globalización II. Orígenes del orden económico mundial</t>
  </si>
  <si>
    <t>Innovación tecnológica y procesos culturales. Perspectivas teóricas</t>
  </si>
  <si>
    <t>Santos, M / Díaz, R</t>
  </si>
  <si>
    <t>La comunicación y los medios. Metodologías de investigación cualitativa y cuantitativa</t>
  </si>
  <si>
    <t>Bruhn, K</t>
  </si>
  <si>
    <t>La cultura en el mundo de la modernidad líquida</t>
  </si>
  <si>
    <t>Bauman, Z</t>
  </si>
  <si>
    <t>La gestión cultural en 3D: Debates, desafíos y disyuntivas</t>
  </si>
  <si>
    <t>Rojas, M</t>
  </si>
  <si>
    <t>Los adolescentes y las redes sociales (La construcción de la identidad juvenil en internet)</t>
  </si>
  <si>
    <t>Morduchowicz, R</t>
  </si>
  <si>
    <t>Redes sociodigitales en México</t>
  </si>
  <si>
    <t>Winocur, R / Sánchez, J</t>
  </si>
  <si>
    <t>Aprender en la virtualidad</t>
  </si>
  <si>
    <t>Duart, J / Sangra, A</t>
  </si>
  <si>
    <t>Gedisa</t>
  </si>
  <si>
    <t>Aprendizaje, conexiones y artefactos</t>
  </si>
  <si>
    <t>Gros, B</t>
  </si>
  <si>
    <t>Ciudadanía, tecnología y cultura (Nodos conceptuales para pensar la nueva</t>
  </si>
  <si>
    <t>Sierra, F</t>
  </si>
  <si>
    <t>Como entrar al mundo laboral después de la universidad</t>
  </si>
  <si>
    <t>Race, H</t>
  </si>
  <si>
    <t>Cultura transmedia</t>
  </si>
  <si>
    <t>Jenkins, H / Ford, S / Green, J</t>
  </si>
  <si>
    <t>Ecología de los medios</t>
  </si>
  <si>
    <t>Scolari, C</t>
  </si>
  <si>
    <t>Educomunicación más allá del 2.0</t>
  </si>
  <si>
    <t>Varios</t>
  </si>
  <si>
    <t>El empoderamiento</t>
  </si>
  <si>
    <t>Bacque, M / Biewener, C</t>
  </si>
  <si>
    <t>Hacia un nuevo modelo televisivo</t>
  </si>
  <si>
    <t>Frances, M</t>
  </si>
  <si>
    <t>Hacia un nuevo sistema mundial de comunicación</t>
  </si>
  <si>
    <t>Bustamente, E</t>
  </si>
  <si>
    <t>Identidad y espacio público. Ampliando ámbitos y prácticas</t>
  </si>
  <si>
    <t>Sánchez, D / Domínguez, L</t>
  </si>
  <si>
    <t>La comunicación móvil</t>
  </si>
  <si>
    <t>Aguado, J / Feijo, C / Martínez</t>
  </si>
  <si>
    <t>La educación mediática y los profesionales de la comunicación</t>
  </si>
  <si>
    <t>Buitrago, A / Navarro, E / García</t>
  </si>
  <si>
    <t>Libro blanco sobre la televisión educativa y cultural en Iberoamérica</t>
  </si>
  <si>
    <t>Pérez, J / Vliches, L</t>
  </si>
  <si>
    <t>Tendencias en comunicación</t>
  </si>
  <si>
    <t>Zallo, R</t>
  </si>
  <si>
    <t>Trucos del oficio de investigador</t>
  </si>
  <si>
    <t>Guinea, M</t>
  </si>
  <si>
    <t>Video activismo y movimientos sociales</t>
  </si>
  <si>
    <t>Montero, D</t>
  </si>
  <si>
    <t>Cambio, creatividad e innovación</t>
  </si>
  <si>
    <t>Ordoñez, R</t>
  </si>
  <si>
    <t>Granica</t>
  </si>
  <si>
    <t>Escuela y cultura digital</t>
  </si>
  <si>
    <t>Badia, A</t>
  </si>
  <si>
    <t>Grao</t>
  </si>
  <si>
    <t>Internet y competencias básicas: Aprender a colaborar, a comunicarse, a participar, a</t>
  </si>
  <si>
    <t>Monereo, C</t>
  </si>
  <si>
    <t>¿Evaluar para mejorar o para controlar? Valoración del desempeño docente en las</t>
  </si>
  <si>
    <t>Rueda, M</t>
  </si>
  <si>
    <t>Enseñar a investigar</t>
  </si>
  <si>
    <t>Sánchez, R</t>
  </si>
  <si>
    <t>Plaza y Valdés</t>
  </si>
  <si>
    <t>Cibertronica. Aprendiendo con tecnologías de la inteligencia en la web semántica</t>
  </si>
  <si>
    <t>Ruiz, E</t>
  </si>
  <si>
    <t>Liderazgo de masas en la era de las redes sociales</t>
  </si>
  <si>
    <t>Homs, R</t>
  </si>
  <si>
    <t>Indicios</t>
  </si>
  <si>
    <t>Al filo de las pantallas</t>
  </si>
  <si>
    <t>Orozco, G / Franco, D</t>
  </si>
  <si>
    <t>La Crujía</t>
  </si>
  <si>
    <t>Burbujas de ocio. Nuevas formas de consumo cultural</t>
  </si>
  <si>
    <t>Igarza, R</t>
  </si>
  <si>
    <t>Comunicación vertical. Medios personales y mercado de nicho</t>
  </si>
  <si>
    <t>Vacas, F</t>
  </si>
  <si>
    <t>Construyendo la nueva agenda de la educación a distancia</t>
  </si>
  <si>
    <t>Mena, M</t>
  </si>
  <si>
    <t>Economía política, comunicación y conocimiento. Una perspectiva crítica</t>
  </si>
  <si>
    <t>Bolaño, C / Mastrini, G / Sierra, F</t>
  </si>
  <si>
    <t>El canon digital</t>
  </si>
  <si>
    <t>Mendoza, J</t>
  </si>
  <si>
    <t>El fin de los medios masivos. El debate continua</t>
  </si>
  <si>
    <t>Carlón, M / Scolari, C</t>
  </si>
  <si>
    <t>Encuentros en el laberinto. Espacios públicos en las redes sociales</t>
  </si>
  <si>
    <t>Kelly, V</t>
  </si>
  <si>
    <t>Enseñar comunicación</t>
  </si>
  <si>
    <t>Garmanik, C / Margiolakis, E</t>
  </si>
  <si>
    <t>Facebook es el mansaje. La oralidad, escritura y después</t>
  </si>
  <si>
    <t>Loéz, G / Cuifolli, C</t>
  </si>
  <si>
    <t>Fronteras globales. Cultura, política y medios de comunicación</t>
  </si>
  <si>
    <t>Luschessi, L / Rodríguez M</t>
  </si>
  <si>
    <t>Internet en código femenino. Teoría y prácticas</t>
  </si>
  <si>
    <t>Natansohn, G</t>
  </si>
  <si>
    <t>La pantalla ubicua</t>
  </si>
  <si>
    <t>Levis, D</t>
  </si>
  <si>
    <t>Las políticas de comunicación en el siglo XXI</t>
  </si>
  <si>
    <t>Mastrini, G / Bizberge, A / DE Charras, D</t>
  </si>
  <si>
    <t>Leer / navegar en internet. Las nuevas formas de lectura en la computadora</t>
  </si>
  <si>
    <t>Albarello, F</t>
  </si>
  <si>
    <t>Desarrollo del niño y el adolescente para educadores</t>
  </si>
  <si>
    <t>Meece, J</t>
  </si>
  <si>
    <t>La comunicación humana en el mundo contemporáneo</t>
  </si>
  <si>
    <t>Fernández, C / Galguera, L</t>
  </si>
  <si>
    <t>McGraw Hill</t>
  </si>
  <si>
    <t>La investigación educativa: Claves teóricas</t>
  </si>
  <si>
    <t>Albert, M</t>
  </si>
  <si>
    <t>Psicología educativa. Para afrontar los desafíos del siglo XXI</t>
  </si>
  <si>
    <t>Tirado, F</t>
  </si>
  <si>
    <t>Tecnología educativa</t>
  </si>
  <si>
    <t>Cabero, J</t>
  </si>
  <si>
    <t>Teorías de la comunicación</t>
  </si>
  <si>
    <t>Fernández, C / Galguera L</t>
  </si>
  <si>
    <t>64 cosas que debes saber sobre la era digital. Como enfrentar el futuro sin miedo</t>
  </si>
  <si>
    <t>Hammersley, B</t>
  </si>
  <si>
    <t>Océano</t>
  </si>
  <si>
    <t>Diseño interactivo y aplicación del DCU</t>
  </si>
  <si>
    <t>Pratt, A / Nunes, J</t>
  </si>
  <si>
    <t>Las guerras digitales. Apple, Google, Microsoft y la batalla por internet</t>
  </si>
  <si>
    <t>Arthur, C</t>
  </si>
  <si>
    <t>Las TIC en la escuela, nuevas herramientas para viejos y nuevos problemas</t>
  </si>
  <si>
    <t>Goldin, D</t>
  </si>
  <si>
    <t>Navegar en la nube. Una nueva forma de pensar acerca del riesgo, la innovación, el</t>
  </si>
  <si>
    <t>Koulopoulos, T</t>
  </si>
  <si>
    <t>Comprender la comunicación</t>
  </si>
  <si>
    <t>Serrano, S</t>
  </si>
  <si>
    <t>El oficio de enseñar</t>
  </si>
  <si>
    <t>Enriquecer la enseñanza: Los ambientes con alta disposición tecnológica como alta</t>
  </si>
  <si>
    <t>Maggio, M</t>
  </si>
  <si>
    <t>Internet y el futuro de la democracia</t>
  </si>
  <si>
    <t>Innerrarity, D / Champeau, S</t>
  </si>
  <si>
    <t>Mutaciones de lo visible. Comunicación y procesos culturales en la era digital</t>
  </si>
  <si>
    <t>Morales, D</t>
  </si>
  <si>
    <t>Revolution. Hacia una revolución de la educación</t>
  </si>
  <si>
    <t>Acaso, M</t>
  </si>
  <si>
    <t>Comunicación oral y escrita</t>
  </si>
  <si>
    <t>Fonseca, M</t>
  </si>
  <si>
    <t>De la docencia a la ciencia. La reinvención necesaria del profesor universitario como</t>
  </si>
  <si>
    <t>Martínez, B</t>
  </si>
  <si>
    <t>El ABC de investigar. Metodología de la investigación</t>
  </si>
  <si>
    <t>Zermeño, S</t>
  </si>
  <si>
    <t>Estrategias de enseñanza-aprendizaje. Docencia universitaria basada en</t>
  </si>
  <si>
    <t>Pimienta, J</t>
  </si>
  <si>
    <t>Estrategias docentes con tecnologías: Guía práctica</t>
  </si>
  <si>
    <t>Peyalosa, E</t>
  </si>
  <si>
    <t>Estudios de comunicación. Estrategias metodológicas y comunicación</t>
  </si>
  <si>
    <t>León , G</t>
  </si>
  <si>
    <t>Introducción a las teorías de la comunicación</t>
  </si>
  <si>
    <t>Figueroa, R</t>
  </si>
  <si>
    <t>Jóvenes y medios digitales móviles en México</t>
  </si>
  <si>
    <t>León, G</t>
  </si>
  <si>
    <t>Como piensan y aprenden los niños. Contextos sociales del desarrollo</t>
  </si>
  <si>
    <t>Wood, D</t>
  </si>
  <si>
    <t xml:space="preserve">Educación y tecnología: Solución radical. Historia, teoría y evolución escolar en </t>
  </si>
  <si>
    <t>Franco, J</t>
  </si>
  <si>
    <t>La ética del ciberespacio</t>
  </si>
  <si>
    <t>Hamelink, C</t>
  </si>
  <si>
    <t>Símbolos digitales</t>
  </si>
  <si>
    <t>Lizarazo, D / Andión, M</t>
  </si>
  <si>
    <t>Recursos tecnológicos para la enseñanza e innovación educativa</t>
  </si>
  <si>
    <t>García, V</t>
  </si>
  <si>
    <t>Síntesis</t>
  </si>
  <si>
    <t>Crear hoy la escuela del mañana. La educación y el futuro de nuestros hijos</t>
  </si>
  <si>
    <t>Gerver, R</t>
  </si>
  <si>
    <t>El verbo de las culturas. Descubre cual es tu verbo</t>
  </si>
  <si>
    <t>Clotaire, R</t>
  </si>
  <si>
    <t>Taurus</t>
  </si>
  <si>
    <t>Ética y redes sociales</t>
  </si>
  <si>
    <t>Del Prado, R</t>
  </si>
  <si>
    <t>Tirant lo Blanch</t>
  </si>
  <si>
    <t>Ambientes de aprendizaje en línea</t>
  </si>
  <si>
    <t>Rodríguez, M</t>
  </si>
  <si>
    <t>Trillas</t>
  </si>
  <si>
    <t>Tecnología educativa y redes de aprendizaje de colaboración. Retos y realidades de</t>
  </si>
  <si>
    <t xml:space="preserve">Burgos, J </t>
  </si>
  <si>
    <t>Big data. La revolución de los datos masivos</t>
  </si>
  <si>
    <t>Mayer, V / Cukier, K</t>
  </si>
  <si>
    <t>Turner</t>
  </si>
  <si>
    <t>Cambio. 19 ensayos fundamentales sobre como internet esta cambiando nuestras</t>
  </si>
  <si>
    <t>V.V.A.A</t>
  </si>
  <si>
    <t>Futuro perfecto: Sobre el progreso en la era de las redes</t>
  </si>
  <si>
    <t>Johnson, S</t>
  </si>
  <si>
    <t>Innovación. Instituciones, redes y aprendizaje</t>
  </si>
  <si>
    <t>Aboites, J / Díaz, C</t>
  </si>
  <si>
    <t>Educación intercultural: Ética y estética de cambios necesarios</t>
  </si>
  <si>
    <t>Muñoz, H</t>
  </si>
  <si>
    <t>Comunicación y educación. Enfoques desde la alternatividad</t>
  </si>
  <si>
    <t>Andion, M / Mc Phail, E</t>
  </si>
  <si>
    <t>Introducción al derecho de internet. Régimen jurídico básico de los contenidos</t>
  </si>
  <si>
    <t>Puerto, A</t>
  </si>
  <si>
    <t>UDIMA</t>
  </si>
  <si>
    <t>Jóvenes y apropiación tecnológica</t>
  </si>
  <si>
    <t>Crovi, D</t>
  </si>
  <si>
    <t>La complejidad paradójica del mundo contemporáneo</t>
  </si>
  <si>
    <t>Arroyo, G / Ballesteros, C</t>
  </si>
  <si>
    <t>Fuego cruzado. Las mediciones televisivas en la familia</t>
  </si>
  <si>
    <t>Rodríguez, S</t>
  </si>
  <si>
    <t>Diseño y modernización de entornos virtuales de aprendizaje</t>
  </si>
  <si>
    <t>Silva, J</t>
  </si>
  <si>
    <t>UOC</t>
  </si>
  <si>
    <t>Grafismo multimedia. Comunicación, diseño, estética</t>
  </si>
  <si>
    <t>Alberich, J</t>
  </si>
  <si>
    <t>Interactividad en los entornos de formación on-line</t>
  </si>
  <si>
    <t>Revuelt, F</t>
  </si>
  <si>
    <t>La revolución del libro electrónico</t>
  </si>
  <si>
    <t>Cordón, J</t>
  </si>
  <si>
    <t>Los medios después de internet</t>
  </si>
  <si>
    <t>Orihuela, J</t>
  </si>
  <si>
    <t>La comunicación eficaz con los alumnos: Factores personales contextuales</t>
  </si>
  <si>
    <t>Cuadrado, I</t>
  </si>
  <si>
    <t>Wolters Kluver</t>
  </si>
  <si>
    <t>Psicología de la escritura</t>
  </si>
  <si>
    <t>Cuentos, F</t>
  </si>
  <si>
    <t>Psicología de la lectura</t>
  </si>
  <si>
    <t>The hyperdoc handbook: Digital lesson desing using Google Apps</t>
  </si>
  <si>
    <t>Introducing multimodality</t>
  </si>
  <si>
    <t>Ética profesional docente</t>
  </si>
  <si>
    <t>Understanding social networks: Theories, concepts and findings</t>
  </si>
  <si>
    <t>El profe 2.0. La construcción de actividades de aprendizaje con tecnologías de la información, la comunicación y el diseño</t>
  </si>
  <si>
    <t>Género y educación</t>
  </si>
  <si>
    <t>Acker, S</t>
  </si>
  <si>
    <t>Narcea</t>
  </si>
  <si>
    <t>Web social science: Concepts, data and tools for social scientists in the digital age</t>
  </si>
  <si>
    <t>Ackland, R</t>
  </si>
  <si>
    <t>Sage</t>
  </si>
  <si>
    <t>10 ideas clave: educar en medios de comunicación</t>
  </si>
  <si>
    <t>Alba, A</t>
  </si>
  <si>
    <t>Cómo hacer investigación cualitativa</t>
  </si>
  <si>
    <t>Álvarez, J</t>
  </si>
  <si>
    <t xml:space="preserve">Paidos </t>
  </si>
  <si>
    <t>Etnografía y observación participante en investigación cualitativa</t>
  </si>
  <si>
    <t>Angrosino, M</t>
  </si>
  <si>
    <t>Los grupos de discusión en investigación cualitativa</t>
  </si>
  <si>
    <t>Babour, R</t>
  </si>
  <si>
    <t>A guide to teaching in the active learning classroom: History, research, and prectice</t>
  </si>
  <si>
    <t>Baepler, P</t>
  </si>
  <si>
    <t>Staylus</t>
  </si>
  <si>
    <t>Los datos visuales en investigación cualitativa</t>
  </si>
  <si>
    <t>Banks, M</t>
  </si>
  <si>
    <t>Antropología de la educación</t>
  </si>
  <si>
    <t>Bouche, H</t>
  </si>
  <si>
    <t xml:space="preserve">La educación mediática y los profesionales de la comunicación </t>
  </si>
  <si>
    <t xml:space="preserve">Buitrago, A / </t>
  </si>
  <si>
    <t>What´s in your space? 5 steps for better school and classroom design</t>
  </si>
  <si>
    <t>Carter, D / Gary, S / White, M</t>
  </si>
  <si>
    <t>Corwin</t>
  </si>
  <si>
    <t>Género y TIC.  Presencia, posición y políticas</t>
  </si>
  <si>
    <t>Castaño, C</t>
  </si>
  <si>
    <t>El sustrato cultural de la violencia de género</t>
  </si>
  <si>
    <t>Metodología de la investigación</t>
  </si>
  <si>
    <t>Redesigning learning spaces</t>
  </si>
  <si>
    <t>Make space: How to set the stage for creative collaboration</t>
  </si>
  <si>
    <t>Worlds of making: Best practices for establishing a makerspace for your school</t>
  </si>
  <si>
    <t>Una televisión para la educación. La utopía posible</t>
  </si>
  <si>
    <t>El análisis de datos cualitativos de investigación</t>
  </si>
  <si>
    <t>Paradigmas en psicología de la educación</t>
  </si>
  <si>
    <t>La comunicación y los medios. Metodologías de la investigación cualitativa y cuantitativa</t>
  </si>
  <si>
    <t>New literacies and teacher learning: Professional development and the digital turn</t>
  </si>
  <si>
    <t>Escuela y cultura digital. Internet como recurso</t>
  </si>
  <si>
    <t>Cultura mainstream. Cómo nacen los fenómenos de masas</t>
  </si>
  <si>
    <t>Repensar la educación desde la antropología</t>
  </si>
  <si>
    <t>De Orwell al cibercontrol</t>
  </si>
  <si>
    <t>Educación comparada internacional y nacional</t>
  </si>
  <si>
    <t>Manual de investigación cualitativa</t>
  </si>
  <si>
    <t>A networked self: Identity, community, and culture on social network sites</t>
  </si>
  <si>
    <t>Psicología del desarrollo</t>
  </si>
  <si>
    <t>La educación social. Una mirada didáctica</t>
  </si>
  <si>
    <t>Comunicación no verbal y educación</t>
  </si>
  <si>
    <t>Mediología, cultura, tecnologías y comunicación</t>
  </si>
  <si>
    <t>Los análisis de conversación. Del discurso y de documentos en investigación cualitativa</t>
  </si>
  <si>
    <t>Género y cultura escolar</t>
  </si>
  <si>
    <t>Uncommon learning: Creating schools that work for kids</t>
  </si>
  <si>
    <t>Essential ethnographic methods; Observations, interviews and questionnaires</t>
  </si>
  <si>
    <t>Teorías sociológicas de la comunicación</t>
  </si>
  <si>
    <t>La gestión de la calidad en investigación cualitativa</t>
  </si>
  <si>
    <t>Pensamiento y lenguaje</t>
  </si>
  <si>
    <t>El espacio del aula como discurso</t>
  </si>
  <si>
    <t>Derecho al olvidoen internet</t>
  </si>
  <si>
    <t>Makers: The new industrial revolution</t>
  </si>
  <si>
    <t>Alfabetización y tecnologías de la información y la comunicación</t>
  </si>
  <si>
    <t>Go blended!: A hanbook for blending technology an schools</t>
  </si>
  <si>
    <t>La investigación educativa en TIC. Visiones prácticas</t>
  </si>
  <si>
    <t>The digital divide: Arguments for and against Facebook, google, texting and the age of social networking</t>
  </si>
  <si>
    <t>What´s mine is yours: The rise of collaborative consumption</t>
  </si>
  <si>
    <t>Deeper learning with QR codes and augmented reality: A scannable solution for your classroom</t>
  </si>
  <si>
    <t>Alternativas en los medios de comunicación digitales: Televisión, radio, prensa, revistas culturales y calidad de la democracia</t>
  </si>
  <si>
    <t>Realidad aumentada: tecnología para la formación</t>
  </si>
  <si>
    <t>Media &amp; culture 2016 update: Mass communication in a digital age</t>
  </si>
  <si>
    <t>Media and society</t>
  </si>
  <si>
    <t>Pedagogías del siglo XXI. Alternativas para la innovación educativa</t>
  </si>
  <si>
    <t>Reconceptualizing develment in the global information age</t>
  </si>
  <si>
    <t>Redes hipertextuales en el aula. Literatura, hipertextos y cultura digital</t>
  </si>
  <si>
    <t>Digital cultures: Understanding new media</t>
  </si>
  <si>
    <t>De la generación @ a la # generación: La juventud en la era digital</t>
  </si>
  <si>
    <t>La educación como industria del deseo: Un nuevo estilo comunicativo</t>
  </si>
  <si>
    <t>The future to learning and teaching in next generation learning spaces</t>
  </si>
  <si>
    <t>Culture and economy in the age of social media</t>
  </si>
  <si>
    <t>Social media: A critical introduction</t>
  </si>
  <si>
    <t>Procomún digital y cultura libre ¿hacia un cambio de época?</t>
  </si>
  <si>
    <t>Tubos: En busca de la geografía física de internet</t>
  </si>
  <si>
    <t>Formación para la educación con tecnologías</t>
  </si>
  <si>
    <t>Bases, mediciones y futuro de la educación a distancia en la sociedad digital</t>
  </si>
  <si>
    <t>Cultura y desarrollo. Una visión crítica desde los jóvenes</t>
  </si>
  <si>
    <t>Multimedia storytelling for digital communicators in a multiplataform world</t>
  </si>
  <si>
    <t>The information society</t>
  </si>
  <si>
    <t>Media, culture and society: An introduction</t>
  </si>
  <si>
    <t>Blended: Using disruptive innovation to improve schools</t>
  </si>
  <si>
    <t>Multitudes inteligentes. La próxima revolución social</t>
  </si>
  <si>
    <t>Globalización and media: global village of Babel</t>
  </si>
  <si>
    <t>Por otra comunicación, los media, globalización cultural y poder</t>
  </si>
  <si>
    <t>La locura del solucionismo tecnológico</t>
  </si>
  <si>
    <t>Sublimidad digital</t>
  </si>
  <si>
    <t>La alquimia de las multitudes: Cómo la web está cambiando al mundo</t>
  </si>
  <si>
    <t xml:space="preserve">Escuelas creativas. La revolución que está transformando la educación </t>
  </si>
  <si>
    <t>Educar niños y adolescentes en la era digital: El reto de la educación en el siglo XXI</t>
  </si>
  <si>
    <t>Edición 2.0. Los futuros del libro</t>
  </si>
  <si>
    <t>Program or be programmed: Ten commands for a digital age</t>
  </si>
  <si>
    <t>La revolución digital y la sociedad de la información</t>
  </si>
  <si>
    <t>La escuela enredada formas de participación escolar en la sociedad de la información</t>
  </si>
  <si>
    <t>El profesor como productor-consumidor de contenidos multimedia</t>
  </si>
  <si>
    <t>Estudios culturales una guía gráfica todo lo que necsitas saber en 100 imágenes</t>
  </si>
  <si>
    <t>The new digital age: Transforming nations, business and our lives</t>
  </si>
  <si>
    <t>Learning space desing in higher education</t>
  </si>
  <si>
    <t>Here comes everybody: The power of organizing without organizations</t>
  </si>
  <si>
    <t>Cultura latina y revolución digital. Matrices para pensar el espacio iberoamericano de comunicación</t>
  </si>
  <si>
    <t>Educar para la ciudadanía intercultural y democrática</t>
  </si>
  <si>
    <t>How to do media and cultural studies</t>
  </si>
  <si>
    <t>Cultural theory and popular culture: An introduction</t>
  </si>
  <si>
    <t>Desnudando a Google</t>
  </si>
  <si>
    <t>Wikinomics: La nueva economía de las multitudes inteligentes</t>
  </si>
  <si>
    <t>El legado pedagógico del siglo XX para la escuela del siglo XXI</t>
  </si>
  <si>
    <t>Propuestas para una escuela del siglo XXI</t>
  </si>
  <si>
    <t>Infografía digital. La visualización sintética</t>
  </si>
  <si>
    <t>The future of the internet - and how to stop it</t>
  </si>
  <si>
    <t>La investigación académica en ciencias sociales desde una perspectiva de género</t>
  </si>
  <si>
    <t>Mondes inconnus (DVD)</t>
  </si>
  <si>
    <t>Monty, A</t>
  </si>
  <si>
    <t>Kraftfelt (DVD)</t>
  </si>
  <si>
    <t>Barret, N</t>
  </si>
  <si>
    <t>Bouteilles de klein (DVD)</t>
  </si>
  <si>
    <t>Ubiquéte (DVD)</t>
  </si>
  <si>
    <t>Bassal, D</t>
  </si>
  <si>
    <t>Poupées mathematiques (DVD)</t>
  </si>
  <si>
    <t>Silence musique (DVD)</t>
  </si>
  <si>
    <t>Bernier, N</t>
  </si>
  <si>
    <t>Travaux mécaniques (DVD)</t>
  </si>
  <si>
    <t>Automacité (DVD)</t>
  </si>
  <si>
    <t>Bouchard, C</t>
  </si>
  <si>
    <t>Gratte-cité (DVD)</t>
  </si>
  <si>
    <t>Bouhalassa, N</t>
  </si>
  <si>
    <t>Le project ulysse (DVD)</t>
  </si>
  <si>
    <t>Calon, C</t>
  </si>
  <si>
    <t>Perdu et retrouvé (DVD)</t>
  </si>
  <si>
    <t>Copeland, D</t>
  </si>
  <si>
    <t>Voix (DVD)</t>
  </si>
  <si>
    <t>Daoust, Y</t>
  </si>
  <si>
    <t>Materiaux composes (DVD)</t>
  </si>
  <si>
    <t>Dufort, L</t>
  </si>
  <si>
    <t>Trois songes (DVD)</t>
  </si>
  <si>
    <t>Gobeil, G</t>
  </si>
  <si>
    <t>Environs (DVD)</t>
  </si>
  <si>
    <t>Harrison, J</t>
  </si>
  <si>
    <t>Greffes (DVD)</t>
  </si>
  <si>
    <t>Jean, M</t>
  </si>
  <si>
    <t>Horizons du silence (DVD)</t>
  </si>
  <si>
    <t>Leclerc, M</t>
  </si>
  <si>
    <t>Miroirs oscurs (DVD)</t>
  </si>
  <si>
    <t>Lewis, A</t>
  </si>
  <si>
    <t>Contrechamps (DVD)</t>
  </si>
  <si>
    <t>Moores, A</t>
  </si>
  <si>
    <t>Lieux imaginaires (DVD)</t>
  </si>
  <si>
    <t>Naylor, S</t>
  </si>
  <si>
    <t>Time is dust (DVD)</t>
  </si>
  <si>
    <t>Oliver, J</t>
  </si>
  <si>
    <t>Le ponts de l´espace (DVD)</t>
  </si>
  <si>
    <t>Radford, L</t>
  </si>
  <si>
    <t>(In) Diciplina (DVD)</t>
  </si>
  <si>
    <t>Schumacher, F</t>
  </si>
  <si>
    <t>La rage (DVD)</t>
  </si>
  <si>
    <t>Tremblay, P</t>
  </si>
  <si>
    <t>Quelques reflets (DVD)</t>
  </si>
  <si>
    <t>Désordres (DVD)</t>
  </si>
  <si>
    <t>Turcotte, R</t>
  </si>
  <si>
    <t>Exil (DVD)</t>
  </si>
  <si>
    <t>Vande, A</t>
  </si>
  <si>
    <t>Lieu-temps</t>
  </si>
  <si>
    <t>Young, J</t>
  </si>
  <si>
    <t>Electronic music. Vol III (DVD)</t>
  </si>
  <si>
    <t>Archives GRM (DVD)</t>
  </si>
  <si>
    <t>Institute os Sonology 1959-1966 (DVD)</t>
  </si>
  <si>
    <t>Four electronic pieces 1959-1966 (DVD)</t>
  </si>
  <si>
    <t>Oliveros, P</t>
  </si>
  <si>
    <t>Transformations (DVD)</t>
  </si>
  <si>
    <t>Westerkamp, H</t>
  </si>
  <si>
    <t>Media archaeology: Approaches and implications</t>
  </si>
  <si>
    <t>Erkki, H / Parikka, J</t>
  </si>
  <si>
    <t>Transmedia frictions, tehe digital, the arts and the humanities</t>
  </si>
  <si>
    <t>Marsha, K / McPherson, T</t>
  </si>
  <si>
    <t>The flux experience</t>
  </si>
  <si>
    <t>Higgins, A</t>
  </si>
  <si>
    <t>The new grove dictionary of music and musicians</t>
  </si>
  <si>
    <t>The Cambridge companion to electric music</t>
  </si>
  <si>
    <t>Collins, N</t>
  </si>
  <si>
    <t>Trimpin, contraptions for art and sound</t>
  </si>
  <si>
    <t>Focke, A</t>
  </si>
  <si>
    <t>Telepresence and bio art. Networking humans, rabbits and robots</t>
  </si>
  <si>
    <t>Kac, E</t>
  </si>
  <si>
    <t>Audio culture. Readings in moder music</t>
  </si>
  <si>
    <t>Continnum, C / Warne, D</t>
  </si>
  <si>
    <t>Acoustic territories, sound, culture and everyday</t>
  </si>
  <si>
    <t>Labelle, B</t>
  </si>
  <si>
    <t>Background noise. Perspectives on sound art</t>
  </si>
  <si>
    <t>Arte y museos del siglo XXI. Entre los nuevos ámbitos y las inserciones tecnológicas</t>
  </si>
  <si>
    <t>Berllido, M</t>
  </si>
  <si>
    <t>Mapas abierto: Fotografía latinoamericano 1991-2002</t>
  </si>
  <si>
    <t>Castellote, A</t>
  </si>
  <si>
    <t>La mosca tras la oreja. De la música experimental al arte sonoro en España</t>
  </si>
  <si>
    <t>Barber, Ll</t>
  </si>
  <si>
    <t>Acoustic communications</t>
  </si>
  <si>
    <t>Truax, B</t>
  </si>
  <si>
    <t>Arte y percepción visual</t>
  </si>
  <si>
    <t>Arnheim, R</t>
  </si>
  <si>
    <t>Computer music, synthesis, composition and per</t>
  </si>
  <si>
    <t>Dodge, Ch</t>
  </si>
  <si>
    <t>Computer music, composition and performance</t>
  </si>
  <si>
    <t>Sound art. Beyond music, between categories</t>
  </si>
  <si>
    <t>Lich, A</t>
  </si>
  <si>
    <t>On sonic art</t>
  </si>
  <si>
    <t>Wishart, T</t>
  </si>
  <si>
    <t>Handmade electronic music, the art of hardware</t>
  </si>
  <si>
    <t>The music of painting. Music, modernism and visual arts from the romantics</t>
  </si>
  <si>
    <t>Digital Art.</t>
  </si>
  <si>
    <t>Christiane, P</t>
  </si>
  <si>
    <t>Electric sound, the past and promise of electronic</t>
  </si>
  <si>
    <t>Chadabe, J</t>
  </si>
  <si>
    <t>Interactive computer graphis. A top-down Appr</t>
  </si>
  <si>
    <t>Edard, A</t>
  </si>
  <si>
    <t>Inteligencia artificial. Un enfoque moderno</t>
  </si>
  <si>
    <t>Rusell, S / Norving, P</t>
  </si>
  <si>
    <t>Godel, Escher, Bach: An eternal golden braid</t>
  </si>
  <si>
    <t>Douglas, A / Hofstadter, R</t>
  </si>
  <si>
    <t>Content analysis an introduction to its methodology</t>
  </si>
  <si>
    <t>Krippendorf, K</t>
  </si>
  <si>
    <t>Qualitative researching with text, image and sound. A practical handbook for social research</t>
  </si>
  <si>
    <t>Mauer, M / Gaskell, G</t>
  </si>
  <si>
    <t>The art of art history: A critical antology</t>
  </si>
  <si>
    <t>Preziosi, D</t>
  </si>
  <si>
    <t>Meta/Data a digital poetics</t>
  </si>
  <si>
    <t>America, M</t>
  </si>
  <si>
    <t>MIT</t>
  </si>
  <si>
    <t>Spectral evidence</t>
  </si>
  <si>
    <t>Baer, U</t>
  </si>
  <si>
    <t>White heat cold logic. British computer art 1960-1980</t>
  </si>
  <si>
    <t>Brown, P / Gere, C / Lambert, N</t>
  </si>
  <si>
    <t>Windows and mirrors. Interaction, design, digital art and the mith of transparency</t>
  </si>
  <si>
    <t>Bolter, J / Gromola, A</t>
  </si>
  <si>
    <t>The csound book, perspectives in software synth</t>
  </si>
  <si>
    <t>Boulanger, R</t>
  </si>
  <si>
    <t>At a distance. Precursosr to art and activism on the internet</t>
  </si>
  <si>
    <t>Chandler, A</t>
  </si>
  <si>
    <t>Game sound</t>
  </si>
  <si>
    <t>Collins, K</t>
  </si>
  <si>
    <t>Playing with sound, a theory of interacting wtih</t>
  </si>
  <si>
    <t>Music, cognition and computarized sound</t>
  </si>
  <si>
    <t>Cook, P</t>
  </si>
  <si>
    <t>Technoromanticism. Digital narrative, holism and the romance of the real</t>
  </si>
  <si>
    <t>Coyne, R</t>
  </si>
  <si>
    <t>Cornucopia limited. Design and dissent on the internet</t>
  </si>
  <si>
    <t xml:space="preserve">Designing information techonology in the postmodern age from method to methapor </t>
  </si>
  <si>
    <t>Suspensions of preception attention spectacle and modern culture</t>
  </si>
  <si>
    <t>Crary, J</t>
  </si>
  <si>
    <t>Techniques of the observer. On vission and modernyti in the nineteenth century</t>
  </si>
  <si>
    <t>The practice of light. A geneaology of visual technologies from prints to pixels</t>
  </si>
  <si>
    <t>Cubitt, S</t>
  </si>
  <si>
    <t>Relive. Media art histories</t>
  </si>
  <si>
    <t>Cubitt, S / Paul, T</t>
  </si>
  <si>
    <t>The fourth dimensions and non-euclidean geometry in modern art</t>
  </si>
  <si>
    <t>Dalrymple, L</t>
  </si>
  <si>
    <t>Tactical bipolitics. Art, activism and technoscience</t>
  </si>
  <si>
    <t>Da Costa B / Kavita, P</t>
  </si>
  <si>
    <t>Dark fiber. Tracking critical internet culture</t>
  </si>
  <si>
    <t>Lovink, G</t>
  </si>
  <si>
    <t>Digital performance. A history of new media in theater, dance, performance art and</t>
  </si>
  <si>
    <t>Dixon, S</t>
  </si>
  <si>
    <t>The tone of our times. Sound, sense, economy and ecology</t>
  </si>
  <si>
    <t>Dyson, F</t>
  </si>
  <si>
    <t>The visual mind II</t>
  </si>
  <si>
    <t>Emmer, M</t>
  </si>
  <si>
    <t>Dialogues in public art</t>
  </si>
  <si>
    <t>Finkelpearl, T</t>
  </si>
  <si>
    <t>Aesthetic computing</t>
  </si>
  <si>
    <t>Fishwick, P</t>
  </si>
  <si>
    <t>Richard Serra</t>
  </si>
  <si>
    <t>Foster, H</t>
  </si>
  <si>
    <t>Media ecologies. Materialist energies in art end technoculture</t>
  </si>
  <si>
    <t>Fuller, M</t>
  </si>
  <si>
    <t>Evil media</t>
  </si>
  <si>
    <t>Fuller, M / Goffey, A</t>
  </si>
  <si>
    <t>Software studies. A lexicon</t>
  </si>
  <si>
    <t>Protocol. How control exists after decentralization</t>
  </si>
  <si>
    <t>Galloway, A</t>
  </si>
  <si>
    <t>Green light. Toward an art of evolution</t>
  </si>
  <si>
    <t>Gessert, G</t>
  </si>
  <si>
    <t>Code collaborative ownership and the digital economy</t>
  </si>
  <si>
    <t>Ghosh, R</t>
  </si>
  <si>
    <t>The robot in the garden. Telerobotics and telepistemology in the age of the internet</t>
  </si>
  <si>
    <t>Goldberg, K</t>
  </si>
  <si>
    <t>Rethinking curating. Art after new media</t>
  </si>
  <si>
    <t>Graham, B / Sarah C</t>
  </si>
  <si>
    <t>Mediaarthistories</t>
  </si>
  <si>
    <t>Grau, O</t>
  </si>
  <si>
    <t>Visual art. From illusion to immersion</t>
  </si>
  <si>
    <t>Of remixology, ethics and aesthetics</t>
  </si>
  <si>
    <t>Gunkel, D</t>
  </si>
  <si>
    <t>Art and innovation. The xerox parc artist in residence program</t>
  </si>
  <si>
    <t>Harris, G</t>
  </si>
  <si>
    <t>Illusions in motion, media archaeology of the moving panorama and related spectacles</t>
  </si>
  <si>
    <t>Huhtamo, E</t>
  </si>
  <si>
    <t>Synthetics aspects of art and techonology in Australia</t>
  </si>
  <si>
    <t>Jones, S</t>
  </si>
  <si>
    <t>Sings of life. Bio art and beyond</t>
  </si>
  <si>
    <t>Noise water meat. A history of sound in the arts</t>
  </si>
  <si>
    <t>Kahn, D</t>
  </si>
  <si>
    <t>Cracked media. The sound of malfunction</t>
  </si>
  <si>
    <t>Kelly, C</t>
  </si>
  <si>
    <t>Closer. Performance, techonologies, phenomenology</t>
  </si>
  <si>
    <t>Kosel, S</t>
  </si>
  <si>
    <t>One place after another. Site-specific art and locational identity</t>
  </si>
  <si>
    <t>Kwon, M</t>
  </si>
  <si>
    <t>Understanding the art of sound organization</t>
  </si>
  <si>
    <t>Landy, L</t>
  </si>
  <si>
    <t>Uncanny networks. Dialogues with the virtual intelligentsia</t>
  </si>
  <si>
    <t>Livink, G</t>
  </si>
  <si>
    <t>The digital dialectic. New essay on new media</t>
  </si>
  <si>
    <t>Lunenfeld, P</t>
  </si>
  <si>
    <t>The language of new media</t>
  </si>
  <si>
    <t>Manovich, L</t>
  </si>
  <si>
    <t>Women, art and techonology</t>
  </si>
  <si>
    <t>Malloy, J</t>
  </si>
  <si>
    <t>Enfoldment and infinity. An islamic genealogy of new media</t>
  </si>
  <si>
    <t>Marks, L</t>
  </si>
  <si>
    <t>Sound unbound. Sampling digital music and cult</t>
  </si>
  <si>
    <t>Miller, P</t>
  </si>
  <si>
    <t>New media poetics. Contexts, technotexts and theories</t>
  </si>
  <si>
    <t>Morris, A / Thomas S</t>
  </si>
  <si>
    <t>Inmersed in techonology. Art and virtual enviroments</t>
  </si>
  <si>
    <t>Moser, M / Douglas, M</t>
  </si>
  <si>
    <t>Voice. Vocal aesthetics in digital art and media</t>
  </si>
  <si>
    <t>Neumark, N / Gibson, R / Van Leeuwen, T</t>
  </si>
  <si>
    <t>Walking and mapping. Artists as cartographers</t>
  </si>
  <si>
    <t>O´rourke, K</t>
  </si>
  <si>
    <t>A composer´s guide to game music</t>
  </si>
  <si>
    <t>Phillips, W</t>
  </si>
  <si>
    <t>From technological to virtual art</t>
  </si>
  <si>
    <t>Popper, F</t>
  </si>
  <si>
    <t>From margin to center, the spaces of installation</t>
  </si>
  <si>
    <t>Reiss, J</t>
  </si>
  <si>
    <t>Re-collection. Art, new media and social memory</t>
  </si>
  <si>
    <t>Rinehart, R / Ippolito, J</t>
  </si>
  <si>
    <t>Microsound</t>
  </si>
  <si>
    <t>Roads, C</t>
  </si>
  <si>
    <t>The computer music tutorial</t>
  </si>
  <si>
    <t>The music machine. Selected readings form com</t>
  </si>
  <si>
    <t>Works of game. On the aesthetics of game and art</t>
  </si>
  <si>
    <t>Sharp, J</t>
  </si>
  <si>
    <t>Stelarc. The monograph</t>
  </si>
  <si>
    <t>Smith, M</t>
  </si>
  <si>
    <t>Hybrid culture. Japanese media arts in dialogue with the west</t>
  </si>
  <si>
    <t>Spielmann, Y</t>
  </si>
  <si>
    <t>Video. The relfexive medium</t>
  </si>
  <si>
    <t>The global genome. Biotechnology, politics and culture</t>
  </si>
  <si>
    <t>Thacker, E</t>
  </si>
  <si>
    <t>The supercollider book</t>
  </si>
  <si>
    <t>Wilson, S / Cottle, D / Collins, N</t>
  </si>
  <si>
    <t>Information arts. Intersections of art science and technologies</t>
  </si>
  <si>
    <t>Wilson S</t>
  </si>
  <si>
    <t>Composing interactive music. Techniques and ideas</t>
  </si>
  <si>
    <t>Winkler, T</t>
  </si>
  <si>
    <t>Biopolitical screens. Image, power and the neoliberal brain by</t>
  </si>
  <si>
    <t>Valiaho, P</t>
  </si>
  <si>
    <t>The hidden sense. Synesthesia in art and science</t>
  </si>
  <si>
    <t>Van Campen, C</t>
  </si>
  <si>
    <t>Moving image</t>
  </si>
  <si>
    <t>Kholeif, O</t>
  </si>
  <si>
    <t>Materiality</t>
  </si>
  <si>
    <t>Lange-Berndt, P</t>
  </si>
  <si>
    <t>Ethics</t>
  </si>
  <si>
    <t>Beshty, W</t>
  </si>
  <si>
    <t>Cook, S</t>
  </si>
  <si>
    <t>Animals</t>
  </si>
  <si>
    <t>Ramos, F</t>
  </si>
  <si>
    <t>The magazine</t>
  </si>
  <si>
    <t>Allen, G</t>
  </si>
  <si>
    <t>Queer</t>
  </si>
  <si>
    <t>Getsy, D</t>
  </si>
  <si>
    <t>Systems</t>
  </si>
  <si>
    <t>Shanken, E</t>
  </si>
  <si>
    <t>Exhibition</t>
  </si>
  <si>
    <t>Steeds, L</t>
  </si>
  <si>
    <t>Sexuality</t>
  </si>
  <si>
    <t>Jones, A</t>
  </si>
  <si>
    <t>Networks</t>
  </si>
  <si>
    <t>Larsen, L</t>
  </si>
  <si>
    <t>The object</t>
  </si>
  <si>
    <t>Hudek, A</t>
  </si>
  <si>
    <t>Groom, A</t>
  </si>
  <si>
    <t>The market</t>
  </si>
  <si>
    <t>Gegen, N</t>
  </si>
  <si>
    <t>Documentary</t>
  </si>
  <si>
    <t>Stallabrass, J</t>
  </si>
  <si>
    <t>Abstraction</t>
  </si>
  <si>
    <t>Lind, M</t>
  </si>
  <si>
    <t>Memory</t>
  </si>
  <si>
    <t>Farr, I</t>
  </si>
  <si>
    <t>Dance</t>
  </si>
  <si>
    <t>Lepecki, A</t>
  </si>
  <si>
    <t>Nature</t>
  </si>
  <si>
    <t>Kastner, J</t>
  </si>
  <si>
    <t>The studio</t>
  </si>
  <si>
    <t>Hoffman, J</t>
  </si>
  <si>
    <t>Education</t>
  </si>
  <si>
    <t>Allen, F</t>
  </si>
  <si>
    <t>Ruins</t>
  </si>
  <si>
    <t>Dillon, B</t>
  </si>
  <si>
    <t>Sound</t>
  </si>
  <si>
    <t>Painting</t>
  </si>
  <si>
    <t>Myers, T</t>
  </si>
  <si>
    <t>Failure</t>
  </si>
  <si>
    <t>Le Feuvre, L</t>
  </si>
  <si>
    <t>Chance</t>
  </si>
  <si>
    <t>Iversen, M</t>
  </si>
  <si>
    <t>The sublime</t>
  </si>
  <si>
    <t>Morley, S</t>
  </si>
  <si>
    <t>Utopías</t>
  </si>
  <si>
    <t>Noble, R</t>
  </si>
  <si>
    <t>Situation</t>
  </si>
  <si>
    <t>Doherty, C</t>
  </si>
  <si>
    <t>Appropiation</t>
  </si>
  <si>
    <t>Evans, D</t>
  </si>
  <si>
    <t>Beauty</t>
  </si>
  <si>
    <t>Beech, D</t>
  </si>
  <si>
    <t>The everyday</t>
  </si>
  <si>
    <t>Johnstone, S</t>
  </si>
  <si>
    <t>Colour</t>
  </si>
  <si>
    <t>Batchelor, D</t>
  </si>
  <si>
    <t>The gothic</t>
  </si>
  <si>
    <t>Williams, G</t>
  </si>
  <si>
    <t>The artist´s joke</t>
  </si>
  <si>
    <t>Higgie, J</t>
  </si>
  <si>
    <t>Design and art</t>
  </si>
  <si>
    <t>Coles, A</t>
  </si>
  <si>
    <t>The cinematic</t>
  </si>
  <si>
    <t>Campany, D</t>
  </si>
  <si>
    <t>Participation</t>
  </si>
  <si>
    <t>Bishop, C</t>
  </si>
  <si>
    <t>The archive</t>
  </si>
  <si>
    <t>Merewether, C</t>
  </si>
  <si>
    <t>What is landscape?</t>
  </si>
  <si>
    <t>Stilgoe, J</t>
  </si>
  <si>
    <t>Global activism. Art and conflict in the 21st century</t>
  </si>
  <si>
    <t>Weibel, P</t>
  </si>
  <si>
    <t>Molecular aesthetics</t>
  </si>
  <si>
    <t>Weibel, P / Fruk, L</t>
  </si>
  <si>
    <t>The global contemporary and the rise of new art worlds</t>
  </si>
  <si>
    <t>Belting, H / Buddenseing, A / Weibel, P</t>
  </si>
  <si>
    <t>Buffalo heads. Media study, media practice, media pionners, 1973-1990</t>
  </si>
  <si>
    <t>Vasulka, W / Weibel, P</t>
  </si>
  <si>
    <t>Sound art. Sound as a medium of art</t>
  </si>
  <si>
    <t>The rhytmic event. Art, media and the sonik</t>
  </si>
  <si>
    <t>Ikoniadou, E</t>
  </si>
  <si>
    <t>Sonic warfare. Sound, effect and the ecology of fear</t>
  </si>
  <si>
    <t>Goodman, S</t>
  </si>
  <si>
    <t>Spaces speak, are you listening? Experiencing aural architecture</t>
  </si>
  <si>
    <t>Blesser, B / Salter, L</t>
  </si>
  <si>
    <t>Ezra pound´s radio operas. The BBC experiments, 1931-1933</t>
  </si>
  <si>
    <t>Fisher, M</t>
  </si>
  <si>
    <t>Experimental sound and radio</t>
  </si>
  <si>
    <t>Weiss, A</t>
  </si>
  <si>
    <t>The virtual score. Vol 12. Representation, retrieval, restoration</t>
  </si>
  <si>
    <t>Hewlett, W / Selfridge, E</t>
  </si>
  <si>
    <t>Reason and resonance. A historyu of modern aurality</t>
  </si>
  <si>
    <t>Erlmann, V</t>
  </si>
  <si>
    <t>Situation aesthetics. The work of Michael Asher</t>
  </si>
  <si>
    <t>Pelktomaki, K</t>
  </si>
  <si>
    <t>Mass effect. Art and the internet in the twenty-first century</t>
  </si>
  <si>
    <t>Corenll, L / Halter, E</t>
  </si>
  <si>
    <t>101 things to learn in the art school</t>
  </si>
  <si>
    <t>White, K</t>
  </si>
  <si>
    <t>Living as form. Socially engaged art form 1991-2011</t>
  </si>
  <si>
    <t>Thompson, N</t>
  </si>
  <si>
    <t>No medium</t>
  </si>
  <si>
    <t>Dworking, C</t>
  </si>
  <si>
    <t>Retracing the expanded field</t>
  </si>
  <si>
    <t>Papapetros, S / Rose, J</t>
  </si>
  <si>
    <t>The choroegraphic</t>
  </si>
  <si>
    <t>Joy, J</t>
  </si>
  <si>
    <t>Semblance and event</t>
  </si>
  <si>
    <t>Massumi, B</t>
  </si>
  <si>
    <t>Spheres of action. Art and politics</t>
  </si>
  <si>
    <t>Alliez, E / Osborne, P</t>
  </si>
  <si>
    <t>Institutional critique. An anthology of artists writings</t>
  </si>
  <si>
    <t>Alberro, A / Stimson, B</t>
  </si>
  <si>
    <t>Subject to display. Reframing race in contemporary installation art</t>
  </si>
  <si>
    <t>González, J</t>
  </si>
  <si>
    <t>The big archive. Art from bureucracy</t>
  </si>
  <si>
    <t>Spieker, S</t>
  </si>
  <si>
    <t>Exiles, diasporas and strangers</t>
  </si>
  <si>
    <t>Mercer, K</t>
  </si>
  <si>
    <t>Things that talk. Object lessons form art and science</t>
  </si>
  <si>
    <t>Daston, L</t>
  </si>
  <si>
    <t>The prosthetic. Form a posthuman present to a biocultural future</t>
  </si>
  <si>
    <t>Smith, M / Morra, J</t>
  </si>
  <si>
    <t>Joseph Beuys. The reader</t>
  </si>
  <si>
    <t>Mesch, C / Michely, C</t>
  </si>
  <si>
    <t>Pop art and vernacular cultures</t>
  </si>
  <si>
    <t>Public intimacy</t>
  </si>
  <si>
    <t>Bruno, G</t>
  </si>
  <si>
    <t>Wack! Art and the feminist revolution</t>
  </si>
  <si>
    <t>Butler, C / Mark, L</t>
  </si>
  <si>
    <t>Art after conceptual art</t>
  </si>
  <si>
    <t>Alberro, A / Buchmann, S</t>
  </si>
  <si>
    <t>Getting under the skin. Body and media theory</t>
  </si>
  <si>
    <t>Wegenstein, B</t>
  </si>
  <si>
    <t>Computer models of musical creativity</t>
  </si>
  <si>
    <t>Cope, D</t>
  </si>
  <si>
    <t>The conspiracy of art. Manifestos, interviews, essays</t>
  </si>
  <si>
    <t>Baudillard, J</t>
  </si>
  <si>
    <t>The accident of art</t>
  </si>
  <si>
    <t>Lotringer, S / Virillo, P</t>
  </si>
  <si>
    <t>The contingent object of contemporary art</t>
  </si>
  <si>
    <t>Buskirk, M</t>
  </si>
  <si>
    <t>Death´s showcase. The power of image in contemporary democracy</t>
  </si>
  <si>
    <t>Azoulay, A</t>
  </si>
  <si>
    <t>Art and technology in the nineteenth and twentieth centuries</t>
  </si>
  <si>
    <t>Franscatel, P</t>
  </si>
  <si>
    <t>Conceptual art. A critical anthology</t>
  </si>
  <si>
    <t>Wirelees imagination. Sound, radio and the avant-grade</t>
  </si>
  <si>
    <t>Kahn, D / Whitehead, G</t>
  </si>
  <si>
    <t>Kant after duchamp</t>
  </si>
  <si>
    <t>De Duve, Thierry</t>
  </si>
  <si>
    <t>Conceptual art and the politics of publicy</t>
  </si>
  <si>
    <t>Alberro, A</t>
  </si>
  <si>
    <t>Richard Hamilton</t>
  </si>
  <si>
    <t>Mary Kelly</t>
  </si>
  <si>
    <t>Nixon, M</t>
  </si>
  <si>
    <t>Michael Asher</t>
  </si>
  <si>
    <t>King, J</t>
  </si>
  <si>
    <t>Hans Haacke</t>
  </si>
  <si>
    <t>Churner, R</t>
  </si>
  <si>
    <t>Isa Genzken</t>
  </si>
  <si>
    <t>Lee, L</t>
  </si>
  <si>
    <t>John Knight</t>
  </si>
  <si>
    <t>Rottmann, A</t>
  </si>
  <si>
    <t>Robert Morris</t>
  </si>
  <si>
    <t>Bryan, J</t>
  </si>
  <si>
    <t>Louise Lawler</t>
  </si>
  <si>
    <t>Molesworth, H</t>
  </si>
  <si>
    <t>Claes Oldenburg</t>
  </si>
  <si>
    <t>Rottner, N</t>
  </si>
  <si>
    <t>John Cage</t>
  </si>
  <si>
    <t>Robinson, J</t>
  </si>
  <si>
    <t>Dan Graham</t>
  </si>
  <si>
    <t>Kinick, A</t>
  </si>
  <si>
    <t>Gerhard Richter</t>
  </si>
  <si>
    <t>Buchloh, B</t>
  </si>
  <si>
    <t>Gabriel Orozco</t>
  </si>
  <si>
    <t>Bios, Y</t>
  </si>
  <si>
    <t>Roy Lichtenstein</t>
  </si>
  <si>
    <t>Bader, G</t>
  </si>
  <si>
    <t>Cindy Sherman</t>
  </si>
  <si>
    <t>Burton, J</t>
  </si>
  <si>
    <t>James Coleman</t>
  </si>
  <si>
    <t>Baker, G</t>
  </si>
  <si>
    <t>Robert Rauschenberg</t>
  </si>
  <si>
    <t>Branden, J</t>
  </si>
  <si>
    <t>Eva Hesse</t>
  </si>
  <si>
    <t>Mignon, N</t>
  </si>
  <si>
    <t>Andy Warhol</t>
  </si>
  <si>
    <t>Michelson, A</t>
  </si>
  <si>
    <t>Writing and unwriting (media) art history</t>
  </si>
  <si>
    <t>Krysa, J / Parikka, J</t>
  </si>
  <si>
    <t>Machine art in the twnteith century</t>
  </si>
  <si>
    <t>Broeckmann, A</t>
  </si>
  <si>
    <t>Practicable form praticipation to interaction in contemporary art</t>
  </si>
  <si>
    <t>Bianchini, S / Verhagen, E</t>
  </si>
  <si>
    <t>Social media archeology and poetics</t>
  </si>
  <si>
    <t>New tendencies. Art at the threshold of the information revolution (1961-1978)</t>
  </si>
  <si>
    <t>Medosch, A</t>
  </si>
  <si>
    <t>Pirate philosophy for a digital postuumanities</t>
  </si>
  <si>
    <t>Hall, G</t>
  </si>
  <si>
    <t>Conversando con Marcel Duchamp</t>
  </si>
  <si>
    <t>Alias Editorial</t>
  </si>
  <si>
    <t>Francis Picabia: poemas</t>
  </si>
  <si>
    <t>Para los pajaros</t>
  </si>
  <si>
    <t>Una selección de poemas de 100 poemas japoneses</t>
  </si>
  <si>
    <t>Entre el mueble y el inmueble (Entre una roca y un lugar sólido)</t>
  </si>
  <si>
    <t>Mi libro es su libro</t>
  </si>
  <si>
    <t>Rock mi religión</t>
  </si>
  <si>
    <t>Robert Smithson. Selección de escritos</t>
  </si>
  <si>
    <t>Fotogravedad</t>
  </si>
  <si>
    <t>Helio Oiticica</t>
  </si>
  <si>
    <t>Cildo Meireles</t>
  </si>
  <si>
    <t>Teignmouth Electron</t>
  </si>
  <si>
    <t>Una página de chistes</t>
  </si>
  <si>
    <t>Por eso estamos aquí</t>
  </si>
  <si>
    <t>Pantera negra: El arte revolucionario de Emory Douglas</t>
  </si>
  <si>
    <t>Una carta para Adam Nankervis</t>
  </si>
  <si>
    <t>Galaxias explosivas: El arte de David Medalla</t>
  </si>
  <si>
    <t>Campos de acción. Vol. 1</t>
  </si>
  <si>
    <t>Campos de acción. Vol. 2</t>
  </si>
  <si>
    <t>Campos de acción. Vol. 3</t>
  </si>
  <si>
    <t>Lina Bo Bardi por Escrito</t>
  </si>
  <si>
    <t>Marcel Broodthaers</t>
  </si>
  <si>
    <t>Ensayos sobre el público</t>
  </si>
  <si>
    <t>Donald McRonald</t>
  </si>
  <si>
    <t>El robo del año</t>
  </si>
  <si>
    <t>El eco está en todas partes</t>
  </si>
  <si>
    <t>La fórmula secreta</t>
  </si>
  <si>
    <t>Melquiades Herrera</t>
  </si>
  <si>
    <t xml:space="preserve">Arte del siglo XX </t>
  </si>
  <si>
    <t>La librería exit</t>
  </si>
  <si>
    <t>ADQUISICIÓN DE BIBLIOGRAFÍA</t>
  </si>
  <si>
    <t>SERVICIOS DE APOYO DOCUMENTAL</t>
  </si>
  <si>
    <t>CONCEPTO / SERVICIO</t>
  </si>
  <si>
    <t>TOTAL DEL ACERVO DOCUMENTAL (Volúmenes)</t>
  </si>
  <si>
    <t>TOTAL DE TÍTULOS REGISTRADOS</t>
  </si>
  <si>
    <t>COLECCIONES ESPECIALES</t>
  </si>
  <si>
    <t>ASISTENCIA DE USUARIOS A LA BIBLIOTECA (ANUAL)</t>
  </si>
  <si>
    <t>LIBROS PRESTADOS A DOMICILIO (ANUAL)</t>
  </si>
  <si>
    <t>DEVOLUCIONES (ANUAL)</t>
  </si>
  <si>
    <t>PRÉSTAMOS INTERBIBLIOTECARIOS (ANUAL)</t>
  </si>
  <si>
    <t>TÍTULOS DE REVISTAS PARA CONSULTA ONLINE</t>
  </si>
  <si>
    <t>CONSULTAS DE USUARIOS DE LA HEMEROTECA (ANUAL)</t>
  </si>
  <si>
    <t>REVISTAS REGISTRADAS</t>
  </si>
  <si>
    <t>BASES DE DATOS VÍA INTERNET</t>
  </si>
  <si>
    <t>BASES DE DATOS EN CD-ROM</t>
  </si>
  <si>
    <t>MAPAS</t>
  </si>
  <si>
    <t xml:space="preserve">TESIS EN FORMATO DIGITAL </t>
  </si>
  <si>
    <t>CONSULTAS EN BASES DE DATOS VÍA INTERNET</t>
  </si>
  <si>
    <t>CONSULTAS EN BASES DE DATOS EN CD-ROM</t>
  </si>
  <si>
    <t>FUENTE: Módulo de circulación y catalogación del Sistema ALEPH, controles internos, Biblioteca Digital de la UAM</t>
  </si>
  <si>
    <t>Apoyo documental</t>
  </si>
  <si>
    <t>Becas de Permanencia, de Estado de México</t>
  </si>
  <si>
    <t>Beneficio económico</t>
  </si>
  <si>
    <t>CO.L.CBI.b.002.13</t>
  </si>
  <si>
    <t>CO.L.CBI.c.001.13</t>
  </si>
  <si>
    <t>CO.L.CBS.a.002.12</t>
  </si>
  <si>
    <t>CO.L.CBS.a.002.13</t>
  </si>
  <si>
    <t>CO.L.CBS.a.001.12</t>
  </si>
  <si>
    <t>CO.L.CBS.c.001.13</t>
  </si>
  <si>
    <t>CO.L.CSH.c.003.13</t>
  </si>
  <si>
    <t>CO.L.CSH.c.005.13</t>
  </si>
  <si>
    <t>CO.L.CSH.c.004.13</t>
  </si>
  <si>
    <t>CO.L.CSH.c.001.13</t>
  </si>
  <si>
    <t>CO.L.CSH.c.002.13</t>
  </si>
  <si>
    <t>cdb/024.12</t>
  </si>
  <si>
    <t>CDB/007.13</t>
  </si>
  <si>
    <t>CDB/006.13</t>
  </si>
  <si>
    <t>CDB/025.12</t>
  </si>
  <si>
    <t>CO.CS/014.13</t>
  </si>
  <si>
    <t>CS.023.13</t>
  </si>
  <si>
    <t>CS.021.13</t>
  </si>
  <si>
    <t>CS.020.13</t>
  </si>
  <si>
    <t>CS.017.13</t>
  </si>
  <si>
    <t>CS.022.13</t>
  </si>
  <si>
    <t>CLAVE</t>
  </si>
  <si>
    <t>Interno/Externo</t>
  </si>
  <si>
    <t>Interno</t>
  </si>
  <si>
    <t>Divisional / Interdivisional</t>
  </si>
  <si>
    <t>Interdivisional</t>
  </si>
  <si>
    <t>Externo</t>
  </si>
  <si>
    <t xml:space="preserve">Divisional   </t>
  </si>
  <si>
    <t>Divisional</t>
  </si>
  <si>
    <t>Conservación del jaguar y otros felinos en la Reserva de la Biósfera La Encrucijada y en el Sistema Estuarino Puerto Arista</t>
  </si>
  <si>
    <t xml:space="preserve">Interno </t>
  </si>
  <si>
    <t>N° Consec.</t>
  </si>
  <si>
    <t>Contraparte</t>
  </si>
  <si>
    <t>Objeto</t>
  </si>
  <si>
    <t>Área a que pertenece</t>
  </si>
  <si>
    <t>Monto del convenio</t>
  </si>
  <si>
    <t>B. UAM</t>
  </si>
  <si>
    <t>Indirectos</t>
  </si>
  <si>
    <t>Fecha de Firma</t>
  </si>
  <si>
    <t>Sello Jurídico</t>
  </si>
  <si>
    <t>CANTAB Tecnología, S. de R.L. de C.V.</t>
  </si>
  <si>
    <t>“LA UAM-L” se compromete a realizar para “LA EMPRESA”, las actividades de investigación relacionadas con el proyecto denominado “Desarrollo de sistema de entrenamiento en realidad virtual para disminución del índice de acoso escolar”, conforme a las condiciones establecidas en el Anexo Único</t>
  </si>
  <si>
    <t>División de Ciencias Básicas y de Ingeniería</t>
  </si>
  <si>
    <t>Universidad Mexiquense del Bicentenario</t>
  </si>
  <si>
    <t>La colaboración entre “LAS PARTES” en los campos de la docencia, la investigación y la preservación y difusión de la cultura, a fin de realizar conjuntamente actividades académicas, científicas y culturales, en áreas de interés común.</t>
  </si>
  <si>
    <t>No aplica</t>
  </si>
  <si>
    <t>Sin sello</t>
  </si>
  <si>
    <t>Consejo Mexiquense de Ciencia y Tecnología</t>
  </si>
  <si>
    <t>Realización por parte de la UAM Lerma, de las siguientes actividades:</t>
  </si>
  <si>
    <t>Coordinación de Desarrollo Académico</t>
  </si>
  <si>
    <t>Mtro. Pedro Puerta Huerta</t>
  </si>
  <si>
    <t>a) “Espacio Mexiquense de Ciencia y Tecnología 2016” orientado a la divulgación de la ciencia y la tecnología, que se llevará a cabo en dos sedes, la primera en el Municipio de Tlalnepantla y la segunda en el Municipio de Ecatepec.</t>
  </si>
  <si>
    <t>b) Las actividades complementarias que se llevarán a cabo en el marco de la entrega del Premio a Jóvenes Inventores e Innovadores del Estado de México 2016.</t>
  </si>
  <si>
    <t>c) Las actividades complementarias que se llevarán a cabo en el marco de la “Feria de Ciencias e Ingenierías del Estado de México 2016”.</t>
  </si>
  <si>
    <t>Instituto Tecnológico de Toluca</t>
  </si>
  <si>
    <t>“LAS PARTES” acuerdan realizar actividades conjuntas de investigación y coadyuvar a la formación de recursos humanos a nivel licenciatura y posgrado, así como promover la integración científica y tecnológica de ambas instituciones lo cual se realizará por medio del proyecto denominado “TRATAMIENTO BIOLÓGICO Y FISICOQUÍMICO DE EFLUENTES INDUSTRIALES”.</t>
  </si>
  <si>
    <t>Modificar el lugar de realización del Espacio Mexiquense de Ciencia y Tecnología en el Municipio de Ecatepec, agregar el lugar de realización de la ceremonia de entrega del Premio a Jóvenes Inventores e Innovadores del Estado de México y el lugar de realización de los talleres a beneficiarios del Premio a Jóvenes Inventores e Innovadores del Estado de México; así como modificar el cronograma para la impartición de dichos talleres y agregar el lugar de realización de las actividades complementarias de la Feria de Ciencias e Ingenierías del Estado de México.</t>
  </si>
  <si>
    <t>Las modificaciones están vigentes desde el</t>
  </si>
  <si>
    <t>Secretaría del Trabajo y Previsión Social</t>
  </si>
  <si>
    <t>La UAM Lerma se obliga a desarrollar la Evaluación en materia de Diseño del Programa “E003 Ejecución a Nivel Nacional de los Programas y acciones de la Política Laboral”, apegándose justa, exacta y cabalmente a lo establecido en el Anexo Técnico.</t>
  </si>
  <si>
    <t>División de Ciencias Sociales y Humanidades</t>
  </si>
  <si>
    <t>Establecer las bases y mecanismos operativos entre “LAS PARTES”, con el propósito de formular los programas de trabajo para desarrollar las siguientes actividades conjuntas en materia de atención a víctimas y ofendidos del delito, violencia de género y protección de los derechos humanos:</t>
  </si>
  <si>
    <t>a) Diseñar y organizar programas de formación y actualización sobre la atención a víctimas y ofendidos del delito, así como la realización de estudios e investigaciones en materia de violencia de género.</t>
  </si>
  <si>
    <t>b) Desarrollar e implementar instrumentos científico-metodológicos que coadyuven tanto a la atención de las víctimas y ofendidos del delito, como a las violaciones a los derechos humanos en el Estado de México, y prioricen la protección y ejercicio pleno de las garantías constitucionales y los derechos humanos.</t>
  </si>
  <si>
    <t>c) Crear equipos mixtos de trabajo para el estudio, diseño, implementación y evaluación de políticas públicas en materia de género, atención a víctimas y ofendidos del delito y protección de los derechos humanos.</t>
  </si>
  <si>
    <t>d) Promover entre la comunidad universitaria, los servicios de atención psicológica, jurídica y sanitaria que proporciona la Comisión Ejecutiva Estatal de Atención a Víctimas, mediante la difusión de propaganda, instalación de módulos informativos y cualquier otro mecanismo que favorezca dicha actividad.</t>
  </si>
  <si>
    <t>e) Difundir el conocimiento acerca de los derechos de las víctimas y ofendidos del delito.</t>
  </si>
  <si>
    <t>f) Las demás que resulten de interés para “LAS PARTES”, en el ámbito de sus funciones institucionales.</t>
  </si>
  <si>
    <t>Establecer las condiciones a las que se sujeta el apoyo económico que otorga “EL COMECYT” a favor de “LA UAM LERMA”, para realizar el evento denominado Primer encuentro activo de jóvenes ficólogos y III Reunión de la Sociedad Mexicana de Ficología.</t>
  </si>
  <si>
    <t>División de Ciencias Biológicas y de la Salud</t>
  </si>
  <si>
    <t>Establecer las condiciones a las que se sujeta el apoyo económico que otorga “EL COMECYT” a favor de “LA UAM LERMA”, para la realización de una estancia de investigación científica y/o tecnológica en el periodo que comprende del 01 de octubre de 2016 al 31 de julio de 2017 y conforme a las condiciones establecidas en el ANEXO 1</t>
  </si>
  <si>
    <t>9-16 y 17-19</t>
  </si>
  <si>
    <t>CBIL.03.17</t>
  </si>
  <si>
    <t>Leonarda María Flores Guitiérrez</t>
  </si>
  <si>
    <t>De-a</t>
  </si>
  <si>
    <t>TOTALES</t>
  </si>
  <si>
    <t>TRANSFERENCIAS ENTRE DIVISIONES, RECTORÍA Y SECRETARÍA DE UNIDAD</t>
  </si>
  <si>
    <t>OTRAS*</t>
  </si>
  <si>
    <t>* Considera transferencias Rectoría Genral y demás organos de la institución</t>
  </si>
  <si>
    <t>* Entre rubros UAM-Lerma</t>
  </si>
  <si>
    <t>%
Movilidad
Internacional</t>
  </si>
  <si>
    <t>Alumnos en Servicio Social</t>
  </si>
  <si>
    <t>TIPO DE INSTITUCIÓN</t>
  </si>
  <si>
    <t>Del total, indicar cuántos son:</t>
  </si>
  <si>
    <t>PÚBLICO</t>
  </si>
  <si>
    <t>PRIVADO</t>
  </si>
  <si>
    <t>SOCIAL</t>
  </si>
  <si>
    <t>EN LA UAM</t>
  </si>
  <si>
    <t>Lic. En Políticas Públicas</t>
  </si>
  <si>
    <t>Lic. en Ingeniería en Recursos Hídricos</t>
  </si>
  <si>
    <t>Lic. En Biología Ambiental</t>
  </si>
  <si>
    <t>Coordinación de Vinculación, Oficina de Apoyo a la Bolsa de Trabajo</t>
  </si>
  <si>
    <t>SIIUAM, Información actualizada al 06 de enero de 2017</t>
  </si>
  <si>
    <t>Alumnos en Práctica Profesional</t>
  </si>
  <si>
    <t>Matrícula Educación Media Superior</t>
  </si>
  <si>
    <t>Demanda-Ingreso Educación Superior</t>
  </si>
  <si>
    <t>Planes de Estudio</t>
  </si>
  <si>
    <t>Admisión / Aspirantes por sexo</t>
  </si>
  <si>
    <t>Perfil Socioeconómico (Admisión)</t>
  </si>
  <si>
    <t>Primer Ingreso / Admisión por sexo</t>
  </si>
  <si>
    <t>OSORIO GOMEZ DANIEL</t>
  </si>
  <si>
    <t>BECAS</t>
  </si>
  <si>
    <t>SERVICIO SOCIAL</t>
  </si>
  <si>
    <t xml:space="preserve">Fuente: Coordinación de Recurso Humanos </t>
  </si>
  <si>
    <t>Fuente: Coordinación de Recurso Humanos y Anexo Estadístico del Rector General 2016</t>
  </si>
  <si>
    <t>Plazas Académicas con Contratación Definitiva</t>
  </si>
  <si>
    <t xml:space="preserve"> </t>
  </si>
  <si>
    <t>Plazas por División y Departamento</t>
  </si>
  <si>
    <t>Plazas Definitivas Histórico</t>
  </si>
  <si>
    <t>Profesores Definitivos / Categoria</t>
  </si>
  <si>
    <t>Porfesores Definitivos / Grado Académico</t>
  </si>
  <si>
    <t>Profesores Definitivos por Género</t>
  </si>
  <si>
    <r>
      <t xml:space="preserve">PERSONAL ACADÉMICO DEFINITIVO DE </t>
    </r>
    <r>
      <rPr>
        <b/>
        <sz val="14"/>
        <color rgb="FFCC9900"/>
        <rFont val="Calibri"/>
        <family val="2"/>
        <scheme val="minor"/>
      </rPr>
      <t>TIEMPO COMPLETO POR GÉNERO</t>
    </r>
  </si>
  <si>
    <t>Profesores Definitivos Comparativo</t>
  </si>
  <si>
    <t>Profesores Visitantes</t>
  </si>
  <si>
    <t>Profesores bajo Acuerdo Rector General 11/2015</t>
  </si>
  <si>
    <t>Ocupación de Plazas Académicas</t>
  </si>
  <si>
    <t>PERSONAL ACADÉMICO</t>
  </si>
  <si>
    <t>SNI</t>
  </si>
  <si>
    <t>ANUIES 2015-2016</t>
  </si>
  <si>
    <t xml:space="preserve">Municipio </t>
  </si>
  <si>
    <t>Institución</t>
  </si>
  <si>
    <t>PTC</t>
  </si>
  <si>
    <t>Doctorado/PTC</t>
  </si>
  <si>
    <t>SNI/PTC</t>
  </si>
  <si>
    <t>Nivel 1</t>
  </si>
  <si>
    <t>Nivel 2</t>
  </si>
  <si>
    <t>Nivel 3</t>
  </si>
  <si>
    <t>Candidato</t>
  </si>
  <si>
    <t>PRODEP/PTC</t>
  </si>
  <si>
    <t>Perfil Deseable</t>
  </si>
  <si>
    <t>Als-Act / PTC</t>
  </si>
  <si>
    <t>Als Activos</t>
  </si>
  <si>
    <t>% Titulación</t>
  </si>
  <si>
    <t xml:space="preserve">Egresados </t>
  </si>
  <si>
    <t>Titulados</t>
  </si>
  <si>
    <t>Huixquilucan</t>
  </si>
  <si>
    <t>Tecnologico de Estudios Superiores de Huixquilucan (TES-H)</t>
  </si>
  <si>
    <t>Universidad Mexiquense del Bicentenario (UMB-H)</t>
  </si>
  <si>
    <t>Universidad Autónoma Metropolitana (UAM-L)</t>
  </si>
  <si>
    <t>Universidad Mexiquense del Bicentenario (UMB-L)</t>
  </si>
  <si>
    <t>Universidad Tecnológica del Valle de Toluca (UTVT)</t>
  </si>
  <si>
    <t>Metepec</t>
  </si>
  <si>
    <t>Instituto Tecnológico de Toluca (ITT)</t>
  </si>
  <si>
    <t>Ocoyoacac</t>
  </si>
  <si>
    <t>Universidad Estatal del Valle de Toluca (UEVT)</t>
  </si>
  <si>
    <t>Tianguistenco</t>
  </si>
  <si>
    <t>Tecnologico de Estudios Superiores de Tianguistenco (TEST)</t>
  </si>
  <si>
    <t>Universidad Autónoma del Estado de México (UAEM-UAP-T)</t>
  </si>
  <si>
    <t>Toluca</t>
  </si>
  <si>
    <t>Universidad Autónoma del Estado de México (UAEM)</t>
  </si>
  <si>
    <t>Universidad  Pedagógica Nacional Unidad 151 (UPN-151)</t>
  </si>
  <si>
    <t>Xalatlaco</t>
  </si>
  <si>
    <t>Universidad Mexiquense del Bicentenario (UMB-X)</t>
  </si>
  <si>
    <t>UAEM</t>
  </si>
  <si>
    <t>UAEM-UAP-T</t>
  </si>
  <si>
    <t xml:space="preserve">UAEM  </t>
  </si>
  <si>
    <t>UTVT</t>
  </si>
  <si>
    <t>TEST</t>
  </si>
  <si>
    <t>ITT</t>
  </si>
  <si>
    <t>UPN-151</t>
  </si>
  <si>
    <t>Alumnos/PTC</t>
  </si>
  <si>
    <t>UEVT</t>
  </si>
  <si>
    <t>TES-H</t>
  </si>
  <si>
    <t>UAM LERMA EN EL ENTORNO</t>
  </si>
  <si>
    <t>Indicadores comparativos</t>
  </si>
  <si>
    <t>Fuentes  consultadas:</t>
  </si>
  <si>
    <t>ITT: Prontuarios estadistícos 2016</t>
  </si>
  <si>
    <t>PRODEP: Informes trimestrales 2016</t>
  </si>
  <si>
    <t>SNI: Archivo Histórico</t>
  </si>
  <si>
    <t>TES-H: Tercer Informe Anual de Actividades</t>
  </si>
  <si>
    <t>TEST: Subdirección de Apoyo y Desarrollo Académico</t>
  </si>
  <si>
    <t>UAEM: Secretaría de Planeación y Desarrollo Institucional</t>
  </si>
  <si>
    <t>UAM-L: Rectoría de Unidad</t>
  </si>
  <si>
    <t>UEVT: Informe Anual de Actividades 2016</t>
  </si>
  <si>
    <t>UMB: Rectoría de la Institución</t>
  </si>
  <si>
    <t>UPN: Despacho de la Dirección de la UPN 151 Toluca</t>
  </si>
  <si>
    <t>UTVT: Recotría de la Institución</t>
  </si>
  <si>
    <t>Comparativo de ingresos por apoyos externos</t>
  </si>
  <si>
    <t>Ingresos por apoyos externos (División)</t>
  </si>
  <si>
    <t>Puntaje PO</t>
  </si>
  <si>
    <t>PUNTAJE MÍNIMO Y PROMEDIO DE CORTE POR PLAN DE ESTUDIOS</t>
  </si>
  <si>
    <t>Puntaje mínimo y promedio de corte</t>
  </si>
  <si>
    <t>Puntaje promedio de corte UAM-L</t>
  </si>
  <si>
    <t>Mtra. Ana Carolina  Robles Salvador</t>
  </si>
  <si>
    <t>Unidad de Procedencia</t>
  </si>
  <si>
    <t>% de Plazas Académicas con Contratación Definitiva</t>
  </si>
  <si>
    <t>Plazas (promedio anual)*</t>
  </si>
  <si>
    <t>2011 (2005)</t>
  </si>
  <si>
    <t>2012 (2006)</t>
  </si>
  <si>
    <t>2013 (2007)</t>
  </si>
  <si>
    <t>2014 (2008)</t>
  </si>
  <si>
    <t>2015 (2009)</t>
  </si>
  <si>
    <t>2016 (2010)</t>
  </si>
  <si>
    <t xml:space="preserve">Alumnos Activos / Plaza TC </t>
  </si>
  <si>
    <t>Alumnos Activos / Plaza TC (Comparativo)</t>
  </si>
  <si>
    <t>Horas Frente a Grupo impartidas por Plaza* (Incluye Acuerdo RG)</t>
  </si>
  <si>
    <t>Calificaciones por Plaza* (Incluye Acuerdo RG)</t>
  </si>
  <si>
    <t xml:space="preserve">PERSONAL ACADÉMICO CON RECONOCIMIENTO (PERFIL DESEABLE VIGENTE PRODEP; SIN, a diciembre) </t>
  </si>
  <si>
    <t>* Estos servicios se cuentan por usuario atendido, que en algunos casos se repite.
** Los equipos son de futbol, voleibol y basquetbol, en  rama varonil y femenil</t>
  </si>
  <si>
    <t>Cine</t>
  </si>
  <si>
    <t>Actividad</t>
  </si>
  <si>
    <t>Fundación Tláloc: Incidencia en políticas públicas desde la sociedad civil</t>
  </si>
  <si>
    <t>Subtotal</t>
  </si>
  <si>
    <t>Exposición temporal</t>
  </si>
  <si>
    <t>Bajas Acumulado</t>
  </si>
  <si>
    <t>Bajas Comparativo</t>
  </si>
  <si>
    <t>Bajas en licenciatura</t>
  </si>
  <si>
    <t>Egresados - Movilidad</t>
  </si>
  <si>
    <t>Titulación en licenciatura</t>
  </si>
  <si>
    <t>Dictamen (publicación)</t>
  </si>
  <si>
    <t>Inicio en UAM (Contrato)</t>
  </si>
  <si>
    <t>PROCEDENCIA</t>
  </si>
  <si>
    <t>Inicio en UAM-L</t>
  </si>
  <si>
    <t>PUNTAJE MÁS RECIENTE</t>
  </si>
  <si>
    <t>CONSEJO DIVISIONAL</t>
  </si>
  <si>
    <t>CONSEJO ACADÉMICO</t>
  </si>
  <si>
    <t>DICTAMINADORA DE ÁREA</t>
  </si>
  <si>
    <t>DICTAMINADORA DIVISIONAL</t>
  </si>
  <si>
    <t>2017-2018</t>
  </si>
  <si>
    <t>2015-2016
2017-2021</t>
  </si>
  <si>
    <t>2017-2020</t>
  </si>
  <si>
    <t>DIAZ RAMIREZ MAYRA</t>
  </si>
  <si>
    <t>2014-2016
2017-2020</t>
  </si>
  <si>
    <t>2012-2015
2016-2017</t>
  </si>
  <si>
    <t>2017-2021</t>
  </si>
  <si>
    <t>2013-2016
2017-2021</t>
  </si>
  <si>
    <t>DÍAZ GUTIÉRREZ CARLOS EDUARDO</t>
  </si>
  <si>
    <t>ING.007.17</t>
  </si>
  <si>
    <t>MENDOZA RESÉNDIZ ALEJANDRO</t>
  </si>
  <si>
    <t>ING.005.17</t>
  </si>
  <si>
    <t>VILLAVICENCIO PULIDO JOSÉ GEISER</t>
  </si>
  <si>
    <t>EC.L.CBI.b.002.17</t>
  </si>
  <si>
    <t>EC.L.CSH.b.001.17</t>
  </si>
  <si>
    <t>Díaz Gutiérrez Carlos Eduardo</t>
  </si>
  <si>
    <t>Mendoza Reséndiz Alejandro</t>
  </si>
  <si>
    <t>CO.L.CSH.b.001.17</t>
  </si>
  <si>
    <t>Detalle de Convenios</t>
  </si>
  <si>
    <t>INSCRIPCIÓN PRIMER INGRESO A LICENCIATURA</t>
  </si>
  <si>
    <t>INVESTIGACIÓN</t>
  </si>
  <si>
    <t>Universidad Tecnológica del Valle de Toluca</t>
  </si>
  <si>
    <t>La colaboración entre "LAS PARTES" en los campos de la docencia, la investigación y la preservación y difusión de la cultura, a fin de realizar conjuntamente actividades académicas, científicas y culturales, en áreas de interés común</t>
  </si>
  <si>
    <t>Universidad Autónoma del Estado de México</t>
  </si>
  <si>
    <t>Establecer las bases generales y mecanismos de colaboración para llevar a cabo acciones relativas a la investigación aplicada, desarrollo tecnológico, innovación, prácticas profesionales,capacitación y preservación y difusión de la cultura</t>
  </si>
  <si>
    <t>SD</t>
  </si>
  <si>
    <t>Total de asistentes</t>
  </si>
  <si>
    <t>Tipo de Documento</t>
  </si>
  <si>
    <t>Fuuente: Secretaría de la Unidad Lerma</t>
  </si>
  <si>
    <t>Fuente: Coordinación de Sistemas Escolares, UAM-L</t>
  </si>
  <si>
    <t>Fuente: Coordinación de Recurso Materiales, UAM-L</t>
  </si>
  <si>
    <t>Fuente: Coordinación de Recursos Humanos, UAM-L</t>
  </si>
  <si>
    <t>Fuente: Coordinación de Infraestructura y Gestión Ambiental</t>
  </si>
  <si>
    <t>2016-2017</t>
  </si>
  <si>
    <t>Fuente: www.planeacion.sep.gob.mx/principalescifras/ (Educación Media Superior, Todos los niveles Educativos, Todos los Servicios Educativos)</t>
  </si>
  <si>
    <t>ICT</t>
  </si>
  <si>
    <t>PB</t>
  </si>
  <si>
    <t>Aprobación de la formulación del Plan y Programas de Estudio de la Licenciatura en Ingeniería en Sistemas Mecatrónicos Industriales, y remisión de los mismos al Consejo Académico para su dictaminación y armonización.</t>
  </si>
  <si>
    <t>61.3</t>
  </si>
  <si>
    <t>Lineamientos para la Formulación, Presentación y Evaluación de los Proyectos de Integración, de la División de Ciencias Básicas e Ingeniería</t>
  </si>
  <si>
    <t>61.4</t>
  </si>
  <si>
    <t>Lineamientos para la Especificación de los Contenidos y Requerimientos Mínimos de las Aulas Virtuales en Apoyo a las UEA de la División de Ciencias Básicas e Ingeniería</t>
  </si>
  <si>
    <t>61.5</t>
  </si>
  <si>
    <t>Lineamientos para la Solicitud de Cambio de Carrera, División o Unidad de la División de Ciencias Básicas e Ingeniería</t>
  </si>
  <si>
    <t>61.6</t>
  </si>
  <si>
    <t>Lineamientos para la Presentación y Recepción del Plan e Informe Anual de Actividades Académicas del Personal Académico de la División de Ciencias Básicas e Ingeniería</t>
  </si>
  <si>
    <t>61.7</t>
  </si>
  <si>
    <t>Criterios para la Planeación del Presupuesto de Ingresos y Egresos de la División de Ciencias Básicas e Ingeniería</t>
  </si>
  <si>
    <t>Dra. Sarai Velázquez Peña</t>
  </si>
  <si>
    <t>31-mzo-18</t>
  </si>
  <si>
    <t>64.8</t>
  </si>
  <si>
    <t>Plan de Desarrollo de la División de Ciencias Básicas e Ingeniería para el periodo 2017-2024</t>
  </si>
  <si>
    <t>prórroga de vigencia</t>
  </si>
  <si>
    <t>Dr. Von Bülow Philip</t>
  </si>
  <si>
    <t>Dr. Hernández Zapata Ernesto</t>
  </si>
  <si>
    <t>Dr. Mendoza Reséndiz Alejandro</t>
  </si>
  <si>
    <t>Dr. Reyes Mercado Yuri</t>
  </si>
  <si>
    <t>Dr. López Maldonado Guillero</t>
  </si>
  <si>
    <t>Dr. Pérez Martínez Francisco</t>
  </si>
  <si>
    <t>Dra. Silva López Rafaela Blanca</t>
  </si>
  <si>
    <t>Mtro. Puerta Huerta José Pedro Antonio</t>
  </si>
  <si>
    <t>Dra. Domínguez Mariani Eloisa</t>
  </si>
  <si>
    <t>Dr. Jardón Valadez Héctor Eduardo</t>
  </si>
  <si>
    <t>Maestría y Doctorado en Ciencias e Ingeniería</t>
  </si>
  <si>
    <t>Aprobación de la Propuesta y Justificación para la Formulación del Plan de Estudios de la Maestría y Doctorado en Ciencias e Ingeniería, y de su remisión al Consejo Académico para su dictaminación y armonización. De conformidad con el Dictamen que presentó la Comisión de Planes y Programas de Estudio.</t>
  </si>
  <si>
    <t>Dr. Reyes Gutiérrez Lázaro Raymundo</t>
  </si>
  <si>
    <t>01.17.4</t>
  </si>
  <si>
    <t>Criterios para la presentación y entrega de la distribución de coeficientes de participación y horas frente a grupo del personal académico en la Licenciatura de Biología Ambiental de la División de Ciencias Biológicas y de la Salud, Unidad Lerma 2017</t>
  </si>
  <si>
    <t>Dr. Daniel Osorio Gómez</t>
  </si>
  <si>
    <t>01.17.8</t>
  </si>
  <si>
    <t>Caracterización de películas Hibridas, polímeros/arcilla obtenidas a partir de mezclas físicas</t>
  </si>
  <si>
    <t>30-mzo-17</t>
  </si>
  <si>
    <t>02.17.3</t>
  </si>
  <si>
    <t>Criterios Particulares para el Otorgamiento de la Beca al Reconocimiento de la Carrera Docente de la División de Ciencias Biológicas y de la Salud, Unidad Lerma</t>
  </si>
  <si>
    <t>Caracterización metagenómica y Microbiológica de baterias asociadas a esponjas de filo porífea del Golfo de México</t>
  </si>
  <si>
    <t>Dr. José Felix Garrido</t>
  </si>
  <si>
    <t>02.17.5</t>
  </si>
  <si>
    <t>Catalogación, descripción y fotodocumentación de hongos macroscópicos en la zona de la Marquesa y Nevado de Toluca</t>
  </si>
  <si>
    <t>04.17.2</t>
  </si>
  <si>
    <t>05.17.3</t>
  </si>
  <si>
    <t>24-mzo-17</t>
  </si>
  <si>
    <t>Ecología de aves acuáticas migratorias en los humedales del centro de México</t>
  </si>
  <si>
    <t>6.17.3</t>
  </si>
  <si>
    <t xml:space="preserve">Divisional </t>
  </si>
  <si>
    <t>31-mzo-20</t>
  </si>
  <si>
    <t>Mtro. Heliot Zarza Villanueva</t>
  </si>
  <si>
    <t>Dr. Rurik Herman List Sánchez</t>
  </si>
  <si>
    <t>Dr. Marcos López Pérez</t>
  </si>
  <si>
    <t>Dra. Judith Jiménez Guzmán</t>
  </si>
  <si>
    <t>Dra. Mayra Díaz Ramírez</t>
  </si>
  <si>
    <t>Mtro. Rubén Gutiérrez Garza</t>
  </si>
  <si>
    <t>Arte y Humanidades</t>
  </si>
  <si>
    <t xml:space="preserve">Dr. Santiago Alonso Palmas Pérez </t>
  </si>
  <si>
    <t>02-mzo-17</t>
  </si>
  <si>
    <t>Alcance y eficacia de las redes académicas del PROMEP: el caso de la Universidad Autónoma Metropolitana</t>
  </si>
  <si>
    <t>03-mzo-17</t>
  </si>
  <si>
    <t>03-mzo-19</t>
  </si>
  <si>
    <t>01-mzo-18</t>
  </si>
  <si>
    <t xml:space="preserve">Maestría y Doctorado en Ciencias Sociales </t>
  </si>
  <si>
    <t>28-mzo-17</t>
  </si>
  <si>
    <t>Aprobación del Dictamen que presenta la Comisión de Planes y Programas de Estudio, respecto a la propuesta inicial de creación del Plan de Estudios de la Maestría y Doctorado en Ciencias Sociales que se impartirá en la Unidad Lerma</t>
  </si>
  <si>
    <t xml:space="preserve">Escenarios post desastre </t>
  </si>
  <si>
    <t>29-mzo-17</t>
  </si>
  <si>
    <t>19-mzo-18</t>
  </si>
  <si>
    <t>Tecnologías digitales en escuelas primarias del municipio de Lerma, Estado de México</t>
  </si>
  <si>
    <t>Dr. Óscar Enrique Hernández Razo</t>
  </si>
  <si>
    <t>29-mzo-19</t>
  </si>
  <si>
    <t>Intercambio político en las políticas públicas</t>
  </si>
  <si>
    <t>29-mzo-18</t>
  </si>
  <si>
    <t>Comisión de Revalidación, Establecimiento de Equivalencias y Acreditación de Estudios</t>
  </si>
  <si>
    <t>Comisión encargada de analizar, evaluar y dictaminar los Cursos de Actualización</t>
  </si>
  <si>
    <t>La gastronomía tradicional como herramienta de desarrollo territorial sustentable: El caso de la Barbacoa Mexiquense</t>
  </si>
  <si>
    <t>Lineamientos para la presentación de la solicitud, análisis, informe y evaluación del periodo sabático del personal académico de la División de Ciencias Sociales y Humanidades, Unidad Lerma</t>
  </si>
  <si>
    <t>Dominios, públicos y acceso. Una arqueología del acceso</t>
  </si>
  <si>
    <t>Dra. Paz Sastre Dominguez</t>
  </si>
  <si>
    <t>Identificación de necesidades educativas y tecnológicas de adultos con baj escolaridad en el Municipio de Lerma de Villada, Estado de México</t>
  </si>
  <si>
    <t>Dr. Santiago Alonso Palmas Pérez</t>
  </si>
  <si>
    <t>Creación de Experiencias Interactivas audiovisuales</t>
  </si>
  <si>
    <t>Dra. María Gabriela Martpinez Tiburcio</t>
  </si>
  <si>
    <t>Dra. Eva Raquel Guereca Torres</t>
  </si>
  <si>
    <t>Mtro. Carlos Gabriel Chávez Becker</t>
  </si>
  <si>
    <t xml:space="preserve">Dr. Natal Alejandro Martínez González </t>
  </si>
  <si>
    <t>Dr. José Javier De la Rosa Rodríguez</t>
  </si>
  <si>
    <t>Dr. Ryszard Edward Rozga Luter</t>
  </si>
  <si>
    <t xml:space="preserve">Dr. Rodrigo Rosales González </t>
  </si>
  <si>
    <t xml:space="preserve">Dr. Hugo Solís García </t>
  </si>
  <si>
    <t>Dra. Luz María Sánchez Cardona
Dr. Hugo Solís García
Dr. Manuel Rocha Iturbide</t>
  </si>
  <si>
    <t>Dra. Sofía García Yagüe</t>
  </si>
  <si>
    <t>Visistantes
al 31-dic-17</t>
  </si>
  <si>
    <t>Fuente: Acuerdos de los Consejos Divisionales (DCBI, DCBS y DCSH), UAM Lerma</t>
  </si>
  <si>
    <t>Implementación de políticas públicas desde la gobernanza: el caso de la cuenca Lerma-Chapala, 1997-2017</t>
  </si>
  <si>
    <t>Dr. Javier de la Rosa Rodríguez</t>
  </si>
  <si>
    <t>Promoción, difusión y preservación de la cultura y las artes</t>
  </si>
  <si>
    <t>Modalidades particulares para otorgar el Premio a las Áreas de Investigación 2017</t>
  </si>
  <si>
    <t>Propuesta</t>
  </si>
  <si>
    <t>Aprobación del proyecto de reforma al artículo 18, fracción VII, inciso b), del Reglamento de Estudios Superiores, y de su presentación al Colegio Académico</t>
  </si>
  <si>
    <t>Procesos Soportados por Internet</t>
  </si>
  <si>
    <t>arpobación</t>
  </si>
  <si>
    <t>57.5.1</t>
  </si>
  <si>
    <t>Criterios para la dictaminación y Armonización de las Propuestas de Creación, Modificación y Adecuaciones de Planes y Programas de Estudio de Licenciatura de la Unidad Lerma</t>
  </si>
  <si>
    <t>60.3.1</t>
  </si>
  <si>
    <t>Aprobación del Dictamen presentado por la Comisión de Planes y Porgramas de Estudio, con relación a la Propuesta Inicial de Creación del Plan de Estudios de la Maestría y Doctorado en Ciencias Sociales, de la División de Ciencias Sociales y Humanidades, y remisión de la propuesta al Colegio Académico para su análisis y eventual autorización</t>
  </si>
  <si>
    <t>Aprobación del dictamen presentado por la Comisión de Planes y Programas de Estudio, con relación a la propuesta de creación del Plan y Programas de Estudio de la Licenciatura en Ciencia y Tecnología de Alimentos, de la División de Ciencias Biológicas y de la Salud, y remisión de la propuesta al Colegio Académico para su análisis y eventual autorización</t>
  </si>
  <si>
    <t>Comisión encargada de elaborar las políticas operativas de docencia de la Unidad Lerma</t>
  </si>
  <si>
    <t>Comisión encargada de dictaminar sobre el Otrogamiento del Premio a las Áreas de Investigación 2017</t>
  </si>
  <si>
    <t>Comisión encargada de Evaluar los Avances del Plan de Desarrollo de la Unidad Lerma y proponer, en su caso, ajustes al mismo</t>
  </si>
  <si>
    <t>Premio a las Áreas de Investigación</t>
  </si>
  <si>
    <t>Área de Investigación</t>
  </si>
  <si>
    <t>Fuente: Oficina Técnica del Consejo Académico, UAM Lerma</t>
  </si>
  <si>
    <t>Ciencia y Tecnología de  Alimentos ( antes Ciencias Agroalimentarias)</t>
  </si>
  <si>
    <t>Aprobación de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modificación del Doctorado entrará en vigor en el Trimestre 2017-O</t>
  </si>
  <si>
    <t>24-mzo-2017</t>
  </si>
  <si>
    <t>Aprobación de la propuesta del Consejo Académico de la Unidad Lerma, consistente en la creación del plan y los programas de estudio de la Licenciatura en Psicología Biomédica
El inicio de la Licenciatura entrará en vigor en el Trimestre 2017-O</t>
  </si>
  <si>
    <t>Aprobación de la propuesta del Consejo Académico de la Unidad Lerma, consistente en la creación del plan y los programas de estudio de la Licenciatura en Educación y Tecnologías Digitales
El inicio de la Licenciatura entrará en vigor en el Trimestre 2018-P</t>
  </si>
  <si>
    <t>Estado 2017</t>
  </si>
  <si>
    <t>2017/2016</t>
  </si>
  <si>
    <t>2017/2015</t>
  </si>
  <si>
    <t>17-I</t>
  </si>
  <si>
    <t>TOTAL UAML (2015-2017)</t>
  </si>
  <si>
    <t>Asignadas 2017</t>
  </si>
  <si>
    <t>Pagadas 2017</t>
  </si>
  <si>
    <t>Dra. Lidia Ivonne Blasquez Martínez</t>
  </si>
  <si>
    <t>Dr. Alejandro Natal Martínez González
Mtro. Carlos Chávez Becker
Dra. Eva Raquel Güereca Torres
Dra. María Gabriela Tiburcio Martínez
Dra. Lidia Ivonne Blasquez Martínez</t>
  </si>
  <si>
    <t>Área de Investigación en Biología de la Conservación (DCBS)</t>
  </si>
  <si>
    <t>Área de Investigación Política Pública, Economía, Sociedad y Territorio (DCSH)</t>
  </si>
  <si>
    <t>Área de Investigación Sistemas de Información y Ciencias Computacionales (Inter Departamental) (DCBI)</t>
  </si>
  <si>
    <t>Área de Investigación de Procesos Sociales, Políticos e Instituciones (DCSH)</t>
  </si>
  <si>
    <t>Área de Investigación Fisiología Integrativa y de Sistemas (DCBS)</t>
  </si>
  <si>
    <t>Área de Investigación de Biociencia y Biotecnología Agroalimentaria (DCBS)</t>
  </si>
  <si>
    <t>Área de Investigación Práctica como investigación en las artes, transdisciplina y sonido (DCSH)</t>
  </si>
  <si>
    <t>Ciclo de Cine A cien años del nacimiento de Juan Rulfo (4 proyecciones)</t>
  </si>
  <si>
    <t>Ciclo de Jazz y Blues (5 conciertos)</t>
  </si>
  <si>
    <t>La verdad sospechosa, Carro de comedias de la UNAM (1 función)</t>
  </si>
  <si>
    <t>Ciclo Canción de Autor, Mauricio Díaz El Hueso (1 concierto)</t>
  </si>
  <si>
    <t>Ciclo Canción de Autor, Axel Ordáz (1 concierto)</t>
  </si>
  <si>
    <t>Ciclo Canción de Autor, Franco Narro (1 concierto)</t>
  </si>
  <si>
    <t>Ciclo De la música barroca a la contemporánea, Antigva Metropolí (1 concierto)</t>
  </si>
  <si>
    <t>Ciclo De la música barroca a la contemporánea, periodo clásico (1 concienrto)</t>
  </si>
  <si>
    <t>Ciclo De la música barroca a la contemporánea, periodo romántico ( 1 concierto)</t>
  </si>
  <si>
    <t>Ciclo De la música barroca a la contemporánea, periodo contemporáneo (1 concierto)</t>
  </si>
  <si>
    <t>Leonora Carrington, Taller de producción teatral de la UAM Lerma, Foro Cultural Tiempo y Espacio Thaay (1 función)</t>
  </si>
  <si>
    <t>Pequeños sueños extraordinarios, Taller de producción teatral de la UAM Lerma (2 funciones), Foro Cultural Tiempo y Espacio Thaay</t>
  </si>
  <si>
    <t>Concierto de Son Jarocho, Grupo Caña Dulce Caña Brava, Plaza Juárez, 5to Festival Cultural Martín Reolín Varejón (1 concierto)</t>
  </si>
  <si>
    <t>Concierto de música tradicional mexicana y latinoamericana, Los Folkloristas, Plaza Juárez, 5to Festival Cultural Martín Reolín Varejón (1 concierto)</t>
  </si>
  <si>
    <t>Concierto de la Orquesta de Cuerdas de la UAM Lerma, Plaza San Niolás Peralta, 5to Festival Cultural Martín Rolín Varejón, (1 concierto)</t>
  </si>
  <si>
    <t>Teatro de Títeres, Grupo Titirimundi, Foro Cultural Tiempo y Espacio Thaay (1 función)</t>
  </si>
  <si>
    <t xml:space="preserve">Presentación </t>
  </si>
  <si>
    <t>Presentación de actividades y funciones de la Coordinación de Extensión Universitaria, Primer proceso de selección 2017 (1 presentación)</t>
  </si>
  <si>
    <t>Presentación de actividades y funciones de la Coordinación de Extensión Universitaria, Segundo proceso de selección 2017 (1 presentación)</t>
  </si>
  <si>
    <t>Homenaje al Mtro. José Luis Cuevas, Zanbatha-Museo del Valle de la Luna, 5to Festival Cultural Martín Reolín Varejón (1 montaje mzo-jun)</t>
  </si>
  <si>
    <t>Ciclo de conferencias en el marco del Día Mundial del Agua (6 conferencias)</t>
  </si>
  <si>
    <t>El pensamiento del artista, Mtro Eleno Guzmán, CEPRODAC (1 conferencia)</t>
  </si>
  <si>
    <t>Ex Libris, del artista Francisco Quintanar, Zanbatha - Museo del Valle de la Luna (1 presentación)</t>
  </si>
  <si>
    <t>Se considera el alumnado que en algún trimestre de 2017 tuvo estado 1 del AGA</t>
  </si>
  <si>
    <t>.</t>
  </si>
  <si>
    <t>Aprobación de la propuesta de Modificación del Plan y Programas de Estudio del Doctorado en Ciencias Biológicas y de la Salud, a fin de que sea enviada al Colegio Académico para los efectos de su competencia</t>
  </si>
  <si>
    <t>FUENTE: Coordinación de Sistemas Escolares, UAM Lerma</t>
  </si>
  <si>
    <t>Fuente: AGA</t>
  </si>
  <si>
    <t>FUENTE: AGA de Licenciatura - Dirección de Sistemas Escolares / Coordinación de Sistemas Escolares UAM Lerma</t>
  </si>
  <si>
    <t>FUENTE: Coordinación General de Información Institucional. Departamento de Admisión / Coordinación de Sistemas Escolares UAM Lerma</t>
  </si>
  <si>
    <t>Coordinación de Sistemas Escolares UAM Lerma</t>
  </si>
  <si>
    <t>FUENTE: AGA de Licenciatura - Dirección de Sistemas Escolares / Coordinación de Sistemas Escolares</t>
  </si>
  <si>
    <t>Instituto Mexicano de Tecnología del Agua</t>
  </si>
  <si>
    <t>El IMTA y la UAM-L convienen llevar a cabo en forma conjunta un programa de cooperación consistente en la realización del servicio social o prácticas profesionales a efecto de coadyuvar en esta forma de acuerdo con las necesidades de el IMTA</t>
  </si>
  <si>
    <t xml:space="preserve">Coordinación de Vinculación </t>
  </si>
  <si>
    <t>La UAM-L se compromete a realizar para la empresa las actividades de investigación relacionadas con el proyecto denominado "Desarrollo de sistema de entrenamiento en realidad virtual para disminución del índice de acoso escolar: Fase II"</t>
  </si>
  <si>
    <t xml:space="preserve">División de Ciencias Básica e Ingeniería </t>
  </si>
  <si>
    <t>División de Ciencias Básicas e Ingeniería</t>
  </si>
  <si>
    <t>Centro EURE S. C.</t>
  </si>
  <si>
    <t>22-mzo-17</t>
  </si>
  <si>
    <t>22-mzo-21</t>
  </si>
  <si>
    <t>Ayuntamiento de Lerma</t>
  </si>
  <si>
    <t>Establecer las condiciones para que la UAM-L en colaboración con el Ayuntamiento realice actividades inherentes a la academia, investigación y preservación y difusión de la cultura, en la Casa de Cultura "Prof. Adrián Ortega Monroy"</t>
  </si>
  <si>
    <t>23-mzo-17</t>
  </si>
  <si>
    <t>27-mzo-17</t>
  </si>
  <si>
    <t>Establecer las especificaciones de la colaboración entre las partes para que la UAM L participe con diversas actividades en el marco del V Festival Cultural Martín Reolín Varejón organizado por el Ayuntamiento de Lerma</t>
  </si>
  <si>
    <t>07-mzo-17</t>
  </si>
  <si>
    <t>Establecer las condiciones  a las que se sujeta el apoyo económico que otorga el COMECYT a favor de la UAM-L para la realización de una estancia de investigación científica y/o tecnológica en el periodo que comprende del 05 de abril al 05 de mayo de 2017</t>
  </si>
  <si>
    <t>03.abr-18</t>
  </si>
  <si>
    <t>Centro de Bachillerato Tecnológico Industrial y de Servicios No. 203 "Gral. Ignacio Beteta Quintana"</t>
  </si>
  <si>
    <t>UNAM Instituto de Fisiología Celular; IPN CINVESTAV Departamento de Farmacología</t>
  </si>
  <si>
    <t>Apoyo mutuo de las partes para que su personal docente y/o investigador de cada una de ellas, pueda participar en las actividades de enseñanza de la otra parte, por lo que podrán ser convocados como profesores invitados. Los profesores invitados participarán en la enseñanza mediante la impartición de clases, cátedras, conferencias, seminarios y/o diplomados en las materias de su conocimiento y en particular en materia hídrica y ambiental</t>
  </si>
  <si>
    <t xml:space="preserve">Establecer las bases y mecanismos operativos entre las partes, para coordinar sus esfuerzos con el propósito de desarrollar acciones relativas a proyectos de investigación pura o remunerada, consultoría e intercambio académico; la impartición de cursos, talleres y diplomados para la capacitación y actualización de recursos humanos; la organización de eventos académicos, difusión de la cultura e investigación; servicio social y prácticas profesionales; la asesoría de proyectos de investigación terminales a nivel licenciatura y posgrado, de acuerdo con la normatividad aplicable y existente para cada una de las partes, así como en la elaboración de proyectos editoriales como resultado de la investigación conjunta siempre y cuando la información así lo permita </t>
  </si>
  <si>
    <t>Llevar a cabo en forma conjunta un programa de cooperación consistente en la realización del servicio social o prácticas profesionales de los alumnos o egresados de ambas instituciones, para coadyuvar de esta forma a alcanzar los objetivos y metas que a continuación se señalan:
a) Capacitación de los alumnos con motivo de la prestación de servicio social o prácticas profesionales, que podrán realizar con base en los programas o proyectos de servicio social que lleven a cabo conjuntamente ambas instituciones, en la inteligencia de que para los alumnos o egresados de la UAM-L los programas o proyectos deberán estar previamente aprobados por los órganos colegiados académicos</t>
  </si>
  <si>
    <t xml:space="preserve">Establecer las condiciones a las que se sujeta la realización conjunta de las actividades de investigación del Proyecto "OBETEEN-NEUROCOGNITIVE IMPACT OF JUVENILE OBESITY: EXPERIMENTAL AN CLINICAL APPROACHES", mismas que se realizarán en tres etapas de trabajo. </t>
  </si>
  <si>
    <t>Establecer las bases de colaboración entre las partes a fin de que los alumnos o egresados del plantel realicen Servicio Social en las instalaciones de la UAM-L, conforme a los planes, programas, proyectos y calendario de actividades aprobados por la División de Ciencias Básicas e Ingeniería</t>
  </si>
  <si>
    <t>Incluye Estado 17= Cancelado por promedio menor a 7. El aspirante se presenta al examen y en la revisión posterior se detecta que no cumple con el promedio. Se considera aspirante registrado y presentado
Fuente: Coordinación General de Información, Departamento de Admisión</t>
  </si>
  <si>
    <t>Comisión Ejecutiva de Atención a Víctimas del Estado de México</t>
  </si>
  <si>
    <t>Colegio de Educación Profesional Técnica del Estado de México
Plantel Lerma</t>
  </si>
  <si>
    <t>Centro de Investigación y de Estudios Avanzados del Instituto Politécnico Nacional</t>
  </si>
  <si>
    <t>Departamento de Admisión, Coordinación General de Información Institucional. Datos socioeconómicos de los aspirantes 2016, 2017</t>
  </si>
  <si>
    <t>Dr. Derik Castillo Guajardo
Dr. José Cuauhtémoc Chávez Tovar
Dr. Rurik Hermann List Sánchez
Dra. Karla Pelz Serrano
Colaboradores
M. en C. Heliot Zarza Villanueva
Biol. Noe Flores Hernández</t>
  </si>
  <si>
    <t>Dra. Abigail Martínez Mendoza</t>
  </si>
  <si>
    <t xml:space="preserve">Procesos Sociales </t>
  </si>
  <si>
    <t>14-mzo-18</t>
  </si>
  <si>
    <t>04-0ct-17</t>
  </si>
  <si>
    <t>Sociedad civil y diversidad: El mocimiento LGBT, acción colectiva e incidencia</t>
  </si>
  <si>
    <t>Dr. Alejandro Natal Mertínez González</t>
  </si>
  <si>
    <t>Mtro. Edmar Olivares Sosa</t>
  </si>
  <si>
    <t>Gobernanza rural en México</t>
  </si>
  <si>
    <t>Participación cívica y política en la web 2.0</t>
  </si>
  <si>
    <t>Dra. Gladys Ortíz Genderson</t>
  </si>
  <si>
    <t>La contraloria social como instrumento de la rendición de cuentas en la administración pública estatal</t>
  </si>
  <si>
    <t>Dra. María Gabriela Martínez Tiburcio</t>
  </si>
  <si>
    <t>Estructura urbana, movilidad cotidiana y desigualdad: ¿el aislamiento espacial como factor de exclusión social?</t>
  </si>
  <si>
    <t xml:space="preserve">Dra. Ruth Pérez López </t>
  </si>
  <si>
    <t>21-0ct-16</t>
  </si>
  <si>
    <t>El análisis espacial en la formulación, implementación y evaluación de políticas públicas para la disminución de desigualdades sociales</t>
  </si>
  <si>
    <t>21-0ct-18</t>
  </si>
  <si>
    <t>[Re]conocimiento y [re]construcción del entorno. Prácticas sonoras y uso de tecnologías digitales para la vinculación de las comunidades con el espacio público</t>
  </si>
  <si>
    <t>Herramientas para el análisis de los procesos de implementación de políticas públicas con prespectiva de gobernanza</t>
  </si>
  <si>
    <t>Dr. José Javier de la Rosa Rodríguez</t>
  </si>
  <si>
    <t>Ciclo de Cine Mexicano (4 proyecciones)</t>
  </si>
  <si>
    <t>11.17.4</t>
  </si>
  <si>
    <t>Criterios para la Presentación y Entrega de la Distribución de Coeficientes de Participación y Horas Frente a Grupo del Personal Académico en la Licenciatura en Psicología Biomédica de la División de Ciencias Biológicas y de la Salud, UAM Lerma</t>
  </si>
  <si>
    <t>11.17.3</t>
  </si>
  <si>
    <t xml:space="preserve">Modificación </t>
  </si>
  <si>
    <t>Modificación a los Lineamientos para Registro, Renovación, Terminación y Baja de Proyectos de Servicios Social, a realizarse en la División de Ciencias Biológicas y de la Salud, UAM Lerma</t>
  </si>
  <si>
    <t>Biofuncionalidad de potrínas y péptidos del suero de leche en micro y nanoemulsiones</t>
  </si>
  <si>
    <t>11.17.5</t>
  </si>
  <si>
    <t>Evaluación de las características reológicas, estructurales y nutrimentales de dispersiones coloidales complejas (batidos) elaborados a partir de almidón de trigo y proteínas de suero de leche cometidas a tratamiento térmico (horneo)</t>
  </si>
  <si>
    <t>Estrategias de alimentación basadas en forrajes de calidad y su efecto en la composición de ácidos grasos en leche de rumiantes</t>
  </si>
  <si>
    <t>Indicadores de integridad ecológica y salud ambiental para la cuenca del río Sonora. Análisis de los metales pesados en tejido de odonata (Insecta).</t>
  </si>
  <si>
    <t>11.17.6</t>
  </si>
  <si>
    <t>Programa de conservación de tortugas marinas Riviera Maya-Tulum</t>
  </si>
  <si>
    <t>Interacción y coexistencia entre depredadores similares con gran variación del tamaño corporal y dimorfismo sexual: Patrones poblacionales a gran escala y la importancia de los atributos individuales</t>
  </si>
  <si>
    <t>Bienestar animal, enriquecimiento ambiental y registro de la conducta de especies en cautiverio en el Zoologico de Chapultepec, "Alfonso L. Herrera", CDMX</t>
  </si>
  <si>
    <t>11.17.7</t>
  </si>
  <si>
    <t>12.17.3</t>
  </si>
  <si>
    <t>12.17.5</t>
  </si>
  <si>
    <t xml:space="preserve">Vigente </t>
  </si>
  <si>
    <t>10.17.5</t>
  </si>
  <si>
    <t>Lineamientos de la División de Ciencias Biológicas y de la Salud de la Unidad Lerma para el Programa de Movilidad de alumnos UAM y participantes de otras instituciones de Educación Superior</t>
  </si>
  <si>
    <t>Integración de la Comisión Específica encargada de analizar y dictaminar la propuesta inicial de creación de la Maestría y Doctorado en Ciencias e ingeniería de la División de Ciencias Básicas e Ingeniería, presentada por el Consejo Académico de la Unidad Lerma</t>
  </si>
  <si>
    <t>71.3</t>
  </si>
  <si>
    <t>69.10</t>
  </si>
  <si>
    <t>Lineamientos para la operación del Programa de Tutorías Académicas de la División de Ciencias Básicas e Ingeniería</t>
  </si>
  <si>
    <t>69.11</t>
  </si>
  <si>
    <t>Dictaminadoras divisionales al 31 de dic de 2017</t>
  </si>
  <si>
    <t>Área de Investigación de Biología de la Conservación, Departamento de Ciencias Ambientales, División de Ciencias Biológicas y de la Salud</t>
  </si>
  <si>
    <t>Conlegio Académico</t>
  </si>
  <si>
    <t>65.5.1</t>
  </si>
  <si>
    <t>Área de Investigación de Estudios de Arte, Ciencia y Tecnología (DCSH)</t>
  </si>
  <si>
    <t>Diseño y desarrollo de un sensor no invasivo para conteo de células sanguíneas (hemoglobina, leucocitos y plaquetas) y su implementación en el internet de las cosas (loT)</t>
  </si>
  <si>
    <t>Dr. Carlos Eduardo Díaz Gutiérrez</t>
  </si>
  <si>
    <t>Sistemas de Detección UWB (Ultra Wide-Band)</t>
  </si>
  <si>
    <t>Dr. Guillermo López Maldonado</t>
  </si>
  <si>
    <t>Dra. Mónica Francisca Benítez Dávila
Dra. Paz Sastre Domínguez
Dra. Claudia Mosqueda Gómez
Participante
Dr. Hugo Solis García</t>
  </si>
  <si>
    <t>Por definir</t>
  </si>
  <si>
    <t>Dra. Sarai Velazquez Peña</t>
  </si>
  <si>
    <t>ANTEPROYECTO DE PRESUPUESTO</t>
  </si>
  <si>
    <t>Sesion</t>
  </si>
  <si>
    <t>Aprobación del Anteproyecto de Presupuesto de Ingresos y Egresos de la División de Ciencias Básicas e Ingeniería para el 2018</t>
  </si>
  <si>
    <t>Criterios para el Cálculo del Índice de Desempeño para la Asignación de Grupos a Alumnos de Licenciatura de la División de Ciencias Básicas e Ingeniería</t>
  </si>
  <si>
    <t>07.17.3</t>
  </si>
  <si>
    <t>12.17.6</t>
  </si>
  <si>
    <t>Presentación del anteproyecto de presupuesto para el año 2018, de la División de Ciencias Biológicas y de la Salud</t>
  </si>
  <si>
    <t>Comisión encargada de Analizar, Evaluar y Dictaminar los Cursos de Actualización que se presentan al Consejo Divisional para su aprobación</t>
  </si>
  <si>
    <t>Informe parcial</t>
  </si>
  <si>
    <t xml:space="preserve"> 59.2
(Nota)</t>
  </si>
  <si>
    <t>informe parcial</t>
  </si>
  <si>
    <t>59.1
(Nota )</t>
  </si>
  <si>
    <t>59.3
(nota)</t>
  </si>
  <si>
    <t>59.4
(nota)</t>
  </si>
  <si>
    <t>59.5
(nota)</t>
  </si>
  <si>
    <t>59.6
(nota)</t>
  </si>
  <si>
    <t>59.7
(nota)</t>
  </si>
  <si>
    <t>59.8
(nota)</t>
  </si>
  <si>
    <t>informe de proyecto</t>
  </si>
  <si>
    <t>60.4
(nota)</t>
  </si>
  <si>
    <t>60.5
(nota)</t>
  </si>
  <si>
    <t>60.6
(Nota)</t>
  </si>
  <si>
    <t>66.1
(nota)</t>
  </si>
  <si>
    <t>informe final</t>
  </si>
  <si>
    <t>Aprobación del Anteproyecto de Presupuesto de la División de Ciencias Sociales y Humanidades para el año 2018</t>
  </si>
  <si>
    <t>%</t>
  </si>
  <si>
    <t>EC.L.CBI.a.002.17</t>
  </si>
  <si>
    <t>EC.L.CBI.c.002.17</t>
  </si>
  <si>
    <t>19/16/2017</t>
  </si>
  <si>
    <t>EC.L.CBI.b.003.17</t>
  </si>
  <si>
    <t>EC.L.CBI.a.003.17</t>
  </si>
  <si>
    <t>EC.L.CBI.b.004.17</t>
  </si>
  <si>
    <t>EC.L.CBS.c.001.17</t>
  </si>
  <si>
    <t>EC.L.CBI.b.005.17</t>
  </si>
  <si>
    <t>EC.L.CSH.c.001.17</t>
  </si>
  <si>
    <t>09:00-14:00 y 15:00 -19:00</t>
  </si>
  <si>
    <t>EC.L.CBI.c.003.17</t>
  </si>
  <si>
    <t>CD.CBS.L.016.16</t>
  </si>
  <si>
    <t xml:space="preserve">Jimenez Osorio Angélica Sarai </t>
  </si>
  <si>
    <t>CD.CBS.L.012.16</t>
  </si>
  <si>
    <t>Landa Salgado Patricia</t>
  </si>
  <si>
    <t>CD.CBS.L.015.16</t>
  </si>
  <si>
    <t>González Salazar Constantino</t>
  </si>
  <si>
    <t>CD.CBS.L.014.16</t>
  </si>
  <si>
    <t>CD.CBS.L.013.16</t>
  </si>
  <si>
    <t>COMD.CSHL.007.17</t>
  </si>
  <si>
    <t>Morales Montes Mitzi Danae</t>
  </si>
  <si>
    <t>CONCURSOS CURRICULARES (Información al 31 de Dic de 2017)</t>
  </si>
  <si>
    <t>SNI / SNC</t>
  </si>
  <si>
    <t>CO.L.CBI.a.001.17</t>
  </si>
  <si>
    <t>CO.L.CBI.c.002.17</t>
  </si>
  <si>
    <t>CD.HUM/009//2017</t>
  </si>
  <si>
    <t>ING.014.17</t>
  </si>
  <si>
    <t>CD.HUM/010/2017</t>
  </si>
  <si>
    <t>Olivares Soria Edmar</t>
  </si>
  <si>
    <t>CO.L.CSH.b.002.17</t>
  </si>
  <si>
    <t>CO.L.CSH.b.003.17</t>
  </si>
  <si>
    <t>ING.021.17</t>
  </si>
  <si>
    <t>ING.022.17</t>
  </si>
  <si>
    <t>CBIL.05.17</t>
  </si>
  <si>
    <t>CBIL.09.17</t>
  </si>
  <si>
    <t>CBIL.04.17</t>
  </si>
  <si>
    <t>CBIL.06.17</t>
  </si>
  <si>
    <t>Violeta Lugo Lugo</t>
  </si>
  <si>
    <t>CBIL.07.17</t>
  </si>
  <si>
    <t>CBIL.08.17</t>
  </si>
  <si>
    <t>CBIL.10.17</t>
  </si>
  <si>
    <t>Prado Bravo Esteban</t>
  </si>
  <si>
    <t>CBIL.11.17</t>
  </si>
  <si>
    <t>Jorge López Ortega</t>
  </si>
  <si>
    <t>CBIL.12.17</t>
  </si>
  <si>
    <t>ok</t>
  </si>
  <si>
    <t>CS.016.17</t>
  </si>
  <si>
    <t>Lins Ribeiro Gustavo Sergio</t>
  </si>
  <si>
    <t>Solicitó reincorporación académica en el trimestre 17I a su Unidad de Origen</t>
  </si>
  <si>
    <t>EC.L.CBI.a.004.17</t>
  </si>
  <si>
    <t>08//01/2018</t>
  </si>
  <si>
    <t>CBIL.13.17</t>
  </si>
  <si>
    <t>Jesús Ramiro Félix Félix</t>
  </si>
  <si>
    <t>Apoyo Institucional</t>
  </si>
  <si>
    <t>Investigación, creación e innovación</t>
  </si>
  <si>
    <t>Servicio y Vinculación con la Sociedad</t>
  </si>
  <si>
    <t>Preservación y Difusión de la Cultura</t>
  </si>
  <si>
    <t>SNI-VII</t>
  </si>
  <si>
    <t>AGUIRRE GARRIDO JOSÉ FELIX</t>
  </si>
  <si>
    <t>CDB/024.12</t>
  </si>
  <si>
    <t>16-jul-14
19-jul-17</t>
  </si>
  <si>
    <t>15-jul-17
18-jul-20</t>
  </si>
  <si>
    <t>17-jun-13
19-jul-17</t>
  </si>
  <si>
    <t>16-jun-16
18-jul-20</t>
  </si>
  <si>
    <t>17-jun-15
17-jun-15</t>
  </si>
  <si>
    <t>16-jun-18
26-jun-21</t>
  </si>
  <si>
    <t>EVAL CURRICUL</t>
  </si>
  <si>
    <t>OLIVARES SORIA EDMAR</t>
  </si>
  <si>
    <t>DE LA ROSA RODRIGUEZ JAVIER</t>
  </si>
  <si>
    <t>LINS RIBEIRO GUSTAVO SERGIO</t>
  </si>
  <si>
    <t>SOSA JUARICO MONICA ADRIANA</t>
  </si>
  <si>
    <t>DAVILA JAIME MARIBEL</t>
  </si>
  <si>
    <t>RAMÍREZ BARRERA VICENTE ÁNGEL</t>
  </si>
  <si>
    <t xml:space="preserve">ROBLES SALVADOR ANA CAROLINA </t>
  </si>
  <si>
    <t>ROSALES GONZÁLEZ RODRIGO</t>
  </si>
  <si>
    <t>Apoyo incorporación NPTC</t>
  </si>
  <si>
    <t>Transferencia académica a Lerma 2017</t>
  </si>
  <si>
    <t>Transferencia académica a Lerma 2016</t>
  </si>
  <si>
    <t>Reincoporación a Unidad de origen</t>
  </si>
  <si>
    <t>CDA05.198.17</t>
  </si>
  <si>
    <t>CDA05.200.17</t>
  </si>
  <si>
    <t>Rehabilitación de la zona lacustre de Xochimilco</t>
  </si>
  <si>
    <t>13.17.3</t>
  </si>
  <si>
    <t>Autorización del Presupuesto de Ingresos y Egresos de la Universidad, correspondiente al año 2018</t>
  </si>
  <si>
    <t>Aprobación del Proyecto de Presupuesto de Ingresos y Egresos de la Unidad Lerma para el año 2018, y de su presentación al Patronato de la Universidad por conducto del Rector General</t>
  </si>
  <si>
    <t>Lineamientos para establecer la Integración, Funciones y Operación del Comité de Estudios y Comités Tutorales de los Proyectos Terminales de las Licenciaturas de la División</t>
  </si>
  <si>
    <t>Aprobación del dictamen presentado por la Comisión de Planes y Programas de Estudio, con relación a la Propuesta Inicial de Creación del Plan de Estudios de la Maestría y Doctorado en Ciencias e Ingeniería, de la División de Ciencias Básicas e Ingeniería, y remisión de la propuesta al Colegio Académico para su análisis y eventual autorización.</t>
  </si>
  <si>
    <t>Modalidades para la Presentación de Propuesta de la División de Ciencias Biológicas y de la Salud para el Otorgamiento del Premio a las Áreas de Investigación 2017</t>
  </si>
  <si>
    <t>HERNANDEZ GUTIERREZ DANIEL</t>
  </si>
  <si>
    <t>COORD</t>
  </si>
  <si>
    <t>RU</t>
  </si>
  <si>
    <t>Más allá de Guanajuato (7 proyecciones)</t>
  </si>
  <si>
    <t>Tercer ciclo de Cine Mexicano (4 proyecciones)</t>
  </si>
  <si>
    <t>Danza Contemporánea Premio Movimiento original - Encuentro Creadores de Danza (1 función)</t>
  </si>
  <si>
    <t>Danza Contemporánea, CEPRODAC (1 función)</t>
  </si>
  <si>
    <t>Concierto a beneficio de los damnificados por el sismo del 19-S (1 concierto)</t>
  </si>
  <si>
    <t>Concierto en el marco de los 50 años del Sargento Pimienta, Grupo Rockestra (1 concierto)</t>
  </si>
  <si>
    <t>Orquesta de Cuerdas UAM Lerma, Ensamble con los alumnos de percusiones de la Orquesta Esperanza Azteca de Toluca (UMB-UAML), (2 conciertos), Foro Cultural Tiempo y Espacio Thaay</t>
  </si>
  <si>
    <t>Núm.</t>
  </si>
  <si>
    <t>Tipo</t>
  </si>
  <si>
    <t>Artes Visuales</t>
  </si>
  <si>
    <t>Artes Escénicas</t>
  </si>
  <si>
    <t xml:space="preserve">Difusión </t>
  </si>
  <si>
    <t xml:space="preserve">Seminario </t>
  </si>
  <si>
    <t>Conferencias y Talleres</t>
  </si>
  <si>
    <t>Ciclo de Conferencias</t>
  </si>
  <si>
    <t>Participantes</t>
  </si>
  <si>
    <t>Rectoría CEU</t>
  </si>
  <si>
    <t>Taller de Producción Teatral</t>
  </si>
  <si>
    <t>Presencial</t>
  </si>
  <si>
    <t>Orquesta de Cuerdas</t>
  </si>
  <si>
    <t>Taller de Apreciación Musical "El delta del Misisipi: La cuna del jazz y el blues"</t>
  </si>
  <si>
    <t>Taller de Escritura "Escribe un cuento como lo hacía Juan Rulfo"</t>
  </si>
  <si>
    <t>Taller de Apreciación Musical "A 50 años del sargento pimienta"</t>
  </si>
  <si>
    <t>Taller de grabado en linóleo</t>
  </si>
  <si>
    <t>Taller de Simulación de Redes de Distribución de agua Potable y Calidad EPANET</t>
  </si>
  <si>
    <t>Taller Flow 3D</t>
  </si>
  <si>
    <t>Taller de Introducción al Cómputo de Alto Rendimiento</t>
  </si>
  <si>
    <t>Taller Modelo de Flujo Tridimensional IBER</t>
  </si>
  <si>
    <t>Taller Didáctica de laqs Matemáticas para Ingeniería</t>
  </si>
  <si>
    <t>Afi 360</t>
  </si>
  <si>
    <t>Programa Piloto Diplomado Ciencia de Datos UAM Lerma</t>
  </si>
  <si>
    <t>Diseño de Experimentos</t>
  </si>
  <si>
    <t>Taller Mantenimiento Preventivo y Correctivo para Computadoras</t>
  </si>
  <si>
    <t>Primer Simposio en Perspectivas en Ciencia y Biotecnología</t>
  </si>
  <si>
    <t>Primera Escuela de Matemáticas en las Ciencias Ambientales</t>
  </si>
  <si>
    <t>EAD 02, alumnos de la Licenciatura en Arte y Comunicación Digitales, Zanbatha - Museo del Valle de la Luna (1 montaje)</t>
  </si>
  <si>
    <t>Concierto de Blues, Grupo Radio Blues, Foro Cultural Espacio y Tiempo Thaay, 5to Festival Cultural Martín Reolín Varejón (1 concierto)</t>
  </si>
  <si>
    <t>Modalidades de la División de Ciencias Sociales y Humanidades para el Otorgamiento del Premio a la Docencia 2017</t>
  </si>
  <si>
    <t xml:space="preserve">Lineamientos sobre la operatividad de las licenciaturas de la División de Ciencias Básicas e Ingeniería </t>
  </si>
  <si>
    <t>ANUIES 2016-2017</t>
  </si>
  <si>
    <t>Egresados</t>
  </si>
  <si>
    <t>ANUIES: Anuarios Estadísticos de Educación Superior</t>
  </si>
  <si>
    <t>Entidad</t>
  </si>
  <si>
    <t>Órgano Colegiado</t>
  </si>
  <si>
    <t>Consejo Divisional</t>
  </si>
  <si>
    <t>Consejo Académico</t>
  </si>
  <si>
    <t>Referencia</t>
  </si>
  <si>
    <t>Miembros electos para el periodo 2017-2019; sin embargo, no se ha dado del remplazo de la Comisión debido a que no se ha reunido el mínimo para reemplazarla (4 miembros), de acuerdo con el RIPPPA.</t>
  </si>
  <si>
    <t>El PTC renunció a su representación en 2017 (23 de octubre de 2017), para participar en Dictaminadora de Área en RG</t>
  </si>
  <si>
    <t>ALUMNOS QUE REALIZARON SERVICIO SOCIAL 2017</t>
  </si>
  <si>
    <t>ALUMNOS QUE REALIZARON SERVICIO SOCIAL 2016</t>
  </si>
  <si>
    <t>Fuente: Dirección de Divisiones</t>
  </si>
  <si>
    <t>ALUMNOS QUE REALIZARON PRÁCTICAS PROFESIONALES 2016</t>
  </si>
  <si>
    <t>ALUMNOS QUE REALIZARON PRÁCTICAS PROFESIONALES 2017</t>
  </si>
  <si>
    <t>Total de actividades evaluadas</t>
  </si>
  <si>
    <t>Solicitud</t>
  </si>
  <si>
    <t>Instancia</t>
  </si>
  <si>
    <t>Expediente</t>
  </si>
  <si>
    <t>Título</t>
  </si>
  <si>
    <t>Inventores</t>
  </si>
  <si>
    <t>Disciplina</t>
  </si>
  <si>
    <t>Núm. torneos</t>
  </si>
  <si>
    <t>Núm. participantes</t>
  </si>
  <si>
    <t>Aprobación de de presupuesto</t>
  </si>
  <si>
    <t>Proceso de Presupuestación 2017</t>
  </si>
  <si>
    <t>INDICADORES COMPARATIVOS CON IPES DE LA ZONA DE INFLUENCIA DE LA UAM LERMA, 2017</t>
  </si>
  <si>
    <r>
      <t>ADMISIÓN</t>
    </r>
    <r>
      <rPr>
        <sz val="14"/>
        <rFont val="Calibri"/>
        <family val="2"/>
        <scheme val="minor"/>
      </rPr>
      <t xml:space="preserve"> </t>
    </r>
    <r>
      <rPr>
        <b/>
        <sz val="14"/>
        <rFont val="Calibri"/>
        <family val="2"/>
        <scheme val="minor"/>
      </rPr>
      <t>A LICENCIATURA</t>
    </r>
  </si>
  <si>
    <t>PERFIL SOCIECONÓMICO DE LOS ADMITIDOS</t>
  </si>
  <si>
    <t>MATRÍCULA LICENCIATURA</t>
  </si>
  <si>
    <t>ALUMNADO ACTIVO LICENCIATURA</t>
  </si>
  <si>
    <t>BAJAS DE LICENCIATURA</t>
  </si>
  <si>
    <r>
      <t>PRONABES SEP-UAM</t>
    </r>
    <r>
      <rPr>
        <sz val="14"/>
        <rFont val="Calibri"/>
        <family val="2"/>
        <scheme val="minor"/>
      </rPr>
      <t xml:space="preserve"> (a partir de 2014 cambia a Becas de Manutención)</t>
    </r>
  </si>
  <si>
    <r>
      <t xml:space="preserve">PERSONAL ACADÉMICO DEFINITIVO DE </t>
    </r>
    <r>
      <rPr>
        <b/>
        <i/>
        <sz val="14"/>
        <rFont val="Calibri"/>
        <family val="2"/>
        <scheme val="minor"/>
      </rPr>
      <t>TIEMPO COMPLETO</t>
    </r>
    <r>
      <rPr>
        <b/>
        <sz val="14"/>
        <rFont val="Calibri"/>
        <family val="2"/>
        <scheme val="minor"/>
      </rPr>
      <t xml:space="preserve"> POR CATEGORÍA</t>
    </r>
  </si>
  <si>
    <r>
      <t xml:space="preserve">PERSONAL ACADÉMICO DEFINITIVO DE </t>
    </r>
    <r>
      <rPr>
        <b/>
        <i/>
        <sz val="14"/>
        <rFont val="Calibri"/>
        <family val="2"/>
        <scheme val="minor"/>
      </rPr>
      <t>TIEMPO COMPLETO</t>
    </r>
    <r>
      <rPr>
        <b/>
        <sz val="14"/>
        <rFont val="Calibri"/>
        <family val="2"/>
        <scheme val="minor"/>
      </rPr>
      <t xml:space="preserve"> POR GRADO ACADÉMICO</t>
    </r>
  </si>
  <si>
    <r>
      <t xml:space="preserve">PERSONAL ACADÉMICO DEFINITIVO DE </t>
    </r>
    <r>
      <rPr>
        <b/>
        <i/>
        <sz val="14"/>
        <rFont val="Calibri"/>
        <family val="2"/>
        <scheme val="minor"/>
      </rPr>
      <t>TIEMPO COMPLETO</t>
    </r>
    <r>
      <rPr>
        <b/>
        <sz val="14"/>
        <rFont val="Calibri"/>
        <family val="2"/>
        <scheme val="minor"/>
      </rPr>
      <t xml:space="preserve"> POR CATEGORÍA (COMPARATIVO)</t>
    </r>
  </si>
  <si>
    <t>PROFESORES VISITANTES (al 31-dic-17)</t>
  </si>
  <si>
    <t>PROFESORES BAJO ACUERDO DEL RECTOR GENERAL 11/2015</t>
  </si>
  <si>
    <r>
      <t xml:space="preserve">ALUMNOS ACTIVOS DE LICENCIATURA POR PLAZA TIEMPO COMPLETO* </t>
    </r>
    <r>
      <rPr>
        <sz val="14"/>
        <rFont val="Calibri"/>
        <family val="2"/>
        <scheme val="minor"/>
      </rPr>
      <t>(*Promedio anual, no incluye Acuerdo RG)</t>
    </r>
  </si>
  <si>
    <t>CONCURSOS DE OPOSICIÓN PARA INGRESO DEL PERSONAL ACADÉMICO</t>
  </si>
  <si>
    <t xml:space="preserve">OCUPACIÓN DE PLAZAS ACADÉMICAS </t>
  </si>
  <si>
    <t>CARGA DOCENTE POR PLAZA ACADÉMICA</t>
  </si>
  <si>
    <t>PREMIO A LAS ÁREAS DE INVESTIGACIÓN</t>
  </si>
  <si>
    <t>Responable (s)</t>
  </si>
  <si>
    <t>DESARROLLO DE SISTEMA DE ENTRENAMIENTO EN REALIDAD VIRTUAL PARA DISMINUCIÓN DEL ÍNDICE DE ACOSO ESCOLAR: FASE II</t>
  </si>
  <si>
    <t>FRANCISCO PÉREZ MARTINEZ</t>
  </si>
  <si>
    <t>Convenio patrocinado</t>
  </si>
  <si>
    <t>REALIZACIÓN DE UNA ESTANCIA DE INVESTIGACIÓN CIENTÍFICA Y/O TECNOLÓGICA EN EL PERIODO QUE COMPRENDE DEL 05 DE ABRIL AL 05 DE MAYO DE 2017</t>
  </si>
  <si>
    <t>HÉCTOR EDUARDO JARDÓN VALADEZ</t>
  </si>
  <si>
    <t xml:space="preserve">PRODEP </t>
  </si>
  <si>
    <t>LABORATORIO DE ANÁLISIS DEL POTENCIAL, EFICIENCIA Y SOSTENIBILIDAD DE LOS MODELOS ARTESANALES E INDUSTRIALES PARA EL MERCADO AGROALIMENTARIO</t>
  </si>
  <si>
    <t>SISTEMA DE CLASIFICACIÓN Y ANÁLISIS DEL ENTORNO URBANO A PARTIR DE MAPAS SONOROS COLECTIVOS DESDE UN PENSAMIENTO CREATIVO</t>
  </si>
  <si>
    <t>SOLIS GARCIA HUGO</t>
  </si>
  <si>
    <t>ANÁLISIS ESPACIAL PARA LA EVALUACIÓN DE PROBLEMÁTICAS SOCIALES</t>
  </si>
  <si>
    <t>GARCIA YAGUE SOFIA</t>
  </si>
  <si>
    <t>CREACIÓN DE UNA COLECCIÓN DE CEPAS BACTERIANAS CON POTENCIAL BIOTECNOLÓGICO, AISLADAS DE LA LAGUNA ALCALINA DE ISLA ISABEL MÉXICO.</t>
  </si>
  <si>
    <t>AGUIRRE GARRIDO JOSE FELIX</t>
  </si>
  <si>
    <t xml:space="preserve">CBS </t>
  </si>
  <si>
    <t>DISTRIBUCIÓN POTENCIAL DE LOS FELINOS SILVESTRES (FAMILIA: FELIDAE) EN EL ESTADO DE GUERRERO, MÉXICO</t>
  </si>
  <si>
    <t xml:space="preserve">CHÁVEZ TOVAR JOSE CUAUHTÉMOC / YASIRI MAYELI FLORES MONTER                             </t>
  </si>
  <si>
    <t xml:space="preserve">CONACYT </t>
  </si>
  <si>
    <t>EJE MICROBIOTA-INTESTINO-CEREBRO COMO MODULADOR DE LA SOCIABILIDAD Y DETONADOR DE PATOLOGÍAS NEURODEGENERATIVAS Y NEUROPSIQUIÁTRICAS</t>
  </si>
  <si>
    <t>GUSTAVO PACHECO LÓPEZ</t>
  </si>
  <si>
    <t>VALIDACIÓN DE LA CALIDAD DEL AIRE, LUMINOSIDAD, VIBRACIÓN Y ENTALPIA COMO NUEVOS INDICADORES NO-INVASIVOS DE BIENESTAR ANIMAL DURANTE EL TRANSPORTE BOVINO USANDO PARÁMETROS CONDUCTUALES, FISIOLÓGICOS Y DE CALIDAD DE LA CARNE</t>
  </si>
  <si>
    <t>GENARO MIRANDA DE LA LAMA</t>
  </si>
  <si>
    <t>PROTEINA ACÍDICA FIBRILAR GLIAL COMO BIOMARCADOR PERIFÉRICO DE DAÑO CEREBRAL</t>
  </si>
  <si>
    <t>KIOKO RUBÍ GUZMÁN RAMOS</t>
  </si>
  <si>
    <t>CONSTRUCCIÓN DEL REPOSITORIO INSTITUCIONAL DE LA UNIVERSIDAD AUTÓNOMA METROPOLITANA, UNIDAD LERMA</t>
  </si>
  <si>
    <t>RAFALA BLANCA SILVA LÓPEZ</t>
  </si>
  <si>
    <t>SUBTOTAL MONTO UAML</t>
  </si>
  <si>
    <t>SUBTOTAL MONTO PATROCINADOR</t>
  </si>
  <si>
    <t>Universidad Nacional Autónoma de México - Facultad de Química, Campus Sisal</t>
  </si>
  <si>
    <t>Realizar actividades de investigación en colaboración y coadyuvar a la formación de recursos humanos a nivel licenciatura y posgrado, así como promover la integración científica y tecnológica de ambas instituciones a través del proyecto de investigación denominado "Elementos tóxicos en la laguna de Chelem - diagnóstico, corrección y prevención", conforme a las especificaciones establecidas en el Anexo Único</t>
  </si>
  <si>
    <t>Colegio de Posgraduados</t>
  </si>
  <si>
    <t>Establecer las bases y mecanismos operativos entre "LA UAM-L" y "EL COLEGIO", para coordinar sus esfuerzos con el propósito de desarrollar acciones relativas a proyectos de investigación, intercambio académico; la impartición de cursos, talleres y diplomados para la capacitación y actualización de recursos humanos; la organización de eventos académicos, difusión de la investigación; servicio social y prácticas profesionales; así como la elaboración de proyectos editoriales como resultado de la investigación conjunta, siempre y cuando la información así lo permita, y las demás que resulten de interés para "LAS PARTES" en el ámbito de sus finalidades</t>
  </si>
  <si>
    <t>No de asistentes</t>
  </si>
  <si>
    <t>CEA</t>
  </si>
  <si>
    <t>Expo Orienta Calimaya</t>
  </si>
  <si>
    <t>CBT #3 Lerma, Atarasquillo</t>
  </si>
  <si>
    <t>Cecytem Plantel Lerma</t>
  </si>
  <si>
    <t>EXPORIENTA EPO23 LERMA</t>
  </si>
  <si>
    <t xml:space="preserve">EPO 167 Santa Cruz Atizapan </t>
  </si>
  <si>
    <t>Expo Orienta CECYTEM Metepec</t>
  </si>
  <si>
    <t>Expo Orienta CECYTEM Plantel Jilotepec</t>
  </si>
  <si>
    <t>EPO 45 Mexicalcingo</t>
  </si>
  <si>
    <t>1a. Expo-Orienta 2017, EPO Anexa a la Normal de Jilotepec</t>
  </si>
  <si>
    <t>EPOANI EPO Anexa a la Normal de Ixtlahuaca</t>
  </si>
  <si>
    <t>CECyTEM Toluca</t>
  </si>
  <si>
    <t>EPO 273 Atarasquillo "Soñar para alcanzar"</t>
  </si>
  <si>
    <t>FUENTE : Coordinación de Enlace Académico (CEA)</t>
  </si>
  <si>
    <t>PARTICIPACIÓN EN FERIAS DE DIFUSIÓN DE OFERTA EDUCATIVA</t>
  </si>
  <si>
    <t>2017*</t>
  </si>
  <si>
    <t>Feria Vocacional EPO # 1 Anexa al ENSEM</t>
  </si>
  <si>
    <t>CBT No. 7 San Juan Tilapa, Toluca</t>
  </si>
  <si>
    <t>Lic. en Arte y Comunicación Digitales</t>
  </si>
  <si>
    <t>Rescate y preservación de manifiestos mediales</t>
  </si>
  <si>
    <t>Co-existencia de disimilaridades: Desarrollo de espacios sonoros inmersivos basado en la reconstrucción acusmática de la espacialidad natural a través de técnicas de microfonía multirray</t>
  </si>
  <si>
    <t>Producción editorial</t>
  </si>
  <si>
    <t>PRODUCCIÓN EDITORIAL 2017</t>
  </si>
  <si>
    <t>TÍTULO</t>
  </si>
  <si>
    <t>AUTOR</t>
  </si>
  <si>
    <t>EDITORIAL</t>
  </si>
  <si>
    <t>ISBN</t>
  </si>
  <si>
    <t>TIRAJE</t>
  </si>
  <si>
    <t>Análisis y evaluación de políticas públicas en México.  Una agenda de investigación</t>
  </si>
  <si>
    <t>Manuel Lara Caballero y José Javier de la Rosa Rodríguez</t>
  </si>
  <si>
    <t>Juan Pablos Editor - UAM Lerma</t>
  </si>
  <si>
    <t>978-607-28-1218-5</t>
  </si>
  <si>
    <t>Comunicación, educación y tecnologías digitales.  Tendencias actuales en investigación</t>
  </si>
  <si>
    <t>Gladys Ortiz Henderson, Daniel Hernández Gutiérrez y Oscar Enrique Hernández Razo</t>
  </si>
  <si>
    <t>978-607-28-1207-9</t>
  </si>
  <si>
    <t>Desde la escucha.  Creación, investigación e intermedia</t>
  </si>
  <si>
    <t>978-607-28-1206-2</t>
  </si>
  <si>
    <t>Transiciones en el campo mexicano.  Género, identidad y trabajo</t>
  </si>
  <si>
    <t>Luis Alberto Luna Gómez</t>
  </si>
  <si>
    <t>UAM Lerma</t>
  </si>
  <si>
    <t>978-607-28-1204-8</t>
  </si>
  <si>
    <t>E-pub</t>
  </si>
  <si>
    <t>Interpelaciones del arte, el diseño y la sociedad</t>
  </si>
  <si>
    <t>978-607-28-1208-6</t>
  </si>
  <si>
    <t>Sistemas regionales de innovación como instrumento de la política pública de innovación</t>
  </si>
  <si>
    <t>Ryszard E. Rózga Luter y José Luis Solleiro</t>
  </si>
  <si>
    <t>978-607-28-1205-5</t>
  </si>
  <si>
    <t>Evaluación de políticas públicas.  Una aproximación</t>
  </si>
  <si>
    <t>Carlos Ricardo Aguilar Astorga</t>
  </si>
  <si>
    <t>978-607-28-1062-4</t>
  </si>
  <si>
    <t>El estado de derecho y la calidad de la democracia en México</t>
  </si>
  <si>
    <t>Raúl Figueroa Romero</t>
  </si>
  <si>
    <t>978-607-28-1064-8</t>
  </si>
  <si>
    <t>PRODUCCIÓN EDITORIAL 2016</t>
  </si>
  <si>
    <t>Complejidad y sistemas complejos: un acercamiento multidimensional</t>
  </si>
  <si>
    <t>Colección: Trend in Science Series, Editorial: CopIt-arXives / EditoraC3</t>
  </si>
  <si>
    <t>978-1-938128-10-3</t>
  </si>
  <si>
    <t>500
y e-pub</t>
  </si>
  <si>
    <t>El maíz nativo en México: Un aproximación crítica desde los estudios rurales</t>
  </si>
  <si>
    <t>Ignacio López Moreno e Ivonne Vizcarra Bordi (Coord.)</t>
  </si>
  <si>
    <t>978-607-28-0958-1</t>
  </si>
  <si>
    <t>Derechos y Políticas Públicas: Desafios políticos e institucionales en México</t>
  </si>
  <si>
    <t>Pilar Berrios y Carlos Aguilar (Coord.)</t>
  </si>
  <si>
    <t>978-607-28-0944-4</t>
  </si>
  <si>
    <t>Samuel Beckett electrónico: Samuel Beckett coclear</t>
  </si>
  <si>
    <t>Luz María Sánchez Cardona</t>
  </si>
  <si>
    <t>978-607-28-0927-7</t>
  </si>
  <si>
    <t>Encuentros: arte y nuevos medios en las prácticas artísticas contemporáneas</t>
  </si>
  <si>
    <t>Celia Riboulet (coord)</t>
  </si>
  <si>
    <t>978-607-28-0967-3</t>
  </si>
  <si>
    <t>La Coordinación Metropolitana en el Sistema Federal</t>
  </si>
  <si>
    <t>Alberto Arellano Rios</t>
  </si>
  <si>
    <t>El Colegio de Jalisco, A.C.-UAM-Lerma</t>
  </si>
  <si>
    <t>978-607-28-0959-8</t>
  </si>
  <si>
    <t>Teoría Constitucional, Derecho Constitucional y Estado De Derecho</t>
  </si>
  <si>
    <t>978-607-28-0957-4</t>
  </si>
  <si>
    <t>e-pub</t>
  </si>
  <si>
    <t>Modelos clave para el diseñador ante los escenarios de cambio</t>
  </si>
  <si>
    <t>Dr. Rodrigo Rosales y Mtra. Ana Carolina Robles
Co-autores de capítulo de libro: 
Modelo holográfico de diseño</t>
  </si>
  <si>
    <t>UAM Azcapotzalco</t>
  </si>
  <si>
    <t>Epifanías tecnológicas: Samuel Beckett y las tecnologías de inscripción y manipulación audiovisual</t>
  </si>
  <si>
    <t>Dra. Ñuz María Sánchez Cardona</t>
  </si>
  <si>
    <t>FONCA/FUTURA</t>
  </si>
  <si>
    <t>S/D</t>
  </si>
  <si>
    <t>Palas y las Musas: Diálogos entre la Ciencia y el Arte</t>
  </si>
  <si>
    <t>Autor de Capítulo en libro: La irrupción del sonido en las artes. Surgimiento y desarrollo del arte sonoro en México
Dr. Manuel Rocha Iturbide</t>
  </si>
  <si>
    <t>IIMAS e IIE UNAM
Editado por Siglo XXI Editores</t>
  </si>
  <si>
    <t>Guía para la investigación cualitativa: etnografía, estudios de caso e historia de vida</t>
  </si>
  <si>
    <t>Raquel Güereca Torres (Coord.)</t>
  </si>
  <si>
    <t>978-607-28-0928-4</t>
  </si>
  <si>
    <t>PRODUCCIÓN EDITORIAL 2015</t>
  </si>
  <si>
    <t>Intercambio político</t>
  </si>
  <si>
    <t>Carlos Aguilar Astorga</t>
  </si>
  <si>
    <t>978-607-28-0547-7</t>
  </si>
  <si>
    <t>La medición de la pobreza en México. Metodologías y aplicaciones</t>
  </si>
  <si>
    <t>978-607-28-0549-1</t>
  </si>
  <si>
    <t>Educación, interculturalidad y tecnologías digitales</t>
  </si>
  <si>
    <t>Gladys Ortiz Henderson (coordinadora)</t>
  </si>
  <si>
    <t>978-607-28-0548-4</t>
  </si>
  <si>
    <t>Pueblos mágicos: discursos y realidades</t>
  </si>
  <si>
    <t>Raúl Hernández Mar (Coordinador)</t>
  </si>
  <si>
    <t>978-607-28-0543-9</t>
  </si>
  <si>
    <t>PRODUCCIÓN EDITORIAL 2014</t>
  </si>
  <si>
    <t>Reflexiones en torno a la complejidad y la transdiciplina</t>
  </si>
  <si>
    <t>Patricia Gascón Muro, María del Rosario Guerra González, Ivonne Vizcarra Bordi (coordinadoras)</t>
  </si>
  <si>
    <t>MC Editores</t>
  </si>
  <si>
    <t>978-607-28-0092-2</t>
  </si>
  <si>
    <t>Liderazgo social</t>
  </si>
  <si>
    <t>Alejandro Natal, Daniel Rojas (Coordinadores)</t>
  </si>
  <si>
    <t>Ediciones Gernika</t>
  </si>
  <si>
    <t>978-607-9083-63-2</t>
  </si>
  <si>
    <t>Obervatorios ciudadanos: Nuevas formas de participación de la sociedad</t>
  </si>
  <si>
    <t>Alejandro Natal, Oniel Díaz (Coordinadores</t>
  </si>
  <si>
    <t>978-607-9083-62-5</t>
  </si>
  <si>
    <t>Comunidades alternas, espacio memoria y archivo en el arte relacional</t>
  </si>
  <si>
    <t>Mónica Benítez, Gemma Arguello (Coordinadoras)</t>
  </si>
  <si>
    <t>978-607-28-0284-1</t>
  </si>
  <si>
    <r>
      <t xml:space="preserve">César A. Abarca-García, Ricardo Barron-Fernández, Lidia Ivonne Blásquez-Martínez, Derik Castillo-Guajardo, Nareli Cruz-Cortés, </t>
    </r>
    <r>
      <rPr>
        <b/>
        <sz val="11"/>
        <rFont val="Calibri"/>
        <family val="2"/>
        <scheme val="minor"/>
      </rPr>
      <t>Gerardo A. Laguna-Sánchez</t>
    </r>
    <r>
      <rPr>
        <sz val="11"/>
        <rFont val="Calibri"/>
        <family val="2"/>
        <scheme val="minor"/>
      </rPr>
      <t>, Octavio Francisco González-Castillo, Cecilia González-González, Valeria</t>
    </r>
  </si>
  <si>
    <t>Comunicación, cultura y educación</t>
  </si>
  <si>
    <t>Galdys Ortiz Henderson</t>
  </si>
  <si>
    <t>978-607-28-0541-5</t>
  </si>
  <si>
    <t>Ciudadania digital</t>
  </si>
  <si>
    <t>Alejandro Natal</t>
  </si>
  <si>
    <t>978-607-71-1202-0</t>
  </si>
  <si>
    <t>Evaluación de políticas públicas. Una aproximación</t>
  </si>
  <si>
    <t>Taller de producción teatral de la UAM Lerma, Historias cotidianas para soñar en invierno (1 función)</t>
  </si>
  <si>
    <t>Coloquio</t>
  </si>
  <si>
    <t>Conferencia magistral</t>
  </si>
  <si>
    <t>Seminario permanente</t>
  </si>
  <si>
    <t>La coordinación metropolitana en el sistema federal: experiencias y trazos institucionales  (2 presentaciones FIL Minería y FIL Guadalajara) (DCSH)</t>
  </si>
  <si>
    <t>Contextos y comunidades en las teorías y prácticas artísticas contemporáneas (FIL Minería)(DCSH)</t>
  </si>
  <si>
    <t>Samuel Beckett electrónico: Samuel Beckett cloclear (FIL Minería)(DCSH)</t>
  </si>
  <si>
    <t>Encuentros: arte y nuevos medios en las prácticas contemporáneas (FIL Minería)(DCSH)</t>
  </si>
  <si>
    <t>Derechos y políticas públicas. Desafíos políticos e institucionales en México (2 presentaciones FIL Minería y FIL Guadalajara)(DCSH)</t>
  </si>
  <si>
    <t>El estado de derecho y la calidad de la democracia en México (1 presentación FIL Guadalajara)(DCSH)</t>
  </si>
  <si>
    <t>El maíz nativo en México. Una aproximación crítica desde los estudios rurales (1 presentación FIL Guadalajara)(DCSH)</t>
  </si>
  <si>
    <t>El SNI y el Nivel 7 (DCBI)</t>
  </si>
  <si>
    <t>La planeación urbana y el ordenamiento ecológico: herramientas para gestionar escenarios de sostenibilidad territorial (DCBI)</t>
  </si>
  <si>
    <t>Seguridad en entornos móviles, mitos y realidades (DCBI)</t>
  </si>
  <si>
    <t>How to measure sleep and why?; for biomedical enginners (DCBI)</t>
  </si>
  <si>
    <t>Segunda Feria de la Sustentabilidad UAM Lerma</t>
  </si>
  <si>
    <t>Primera Escuela de Matemáticas en las Ciencias Ambientales (3 conferencias)</t>
  </si>
  <si>
    <t>1er Seminario Estudiantil de la licenciatura en Biología Ambiental</t>
  </si>
  <si>
    <t>Ciclo de conferencias inaugurales de la Licenciatura en Psicología Biomédica</t>
  </si>
  <si>
    <t>Conductas adictivas: sexo, drogas y comida</t>
  </si>
  <si>
    <t>Cuerpos Académicos y Áreas de Investigación de "Gestión y Políticas Públicas (DCSH)</t>
  </si>
  <si>
    <t>El futuro de la disciplina de las Políticas Públicas en México (DCSH)</t>
  </si>
  <si>
    <t>Disputa epistemológica por el territorio. Reflexión sobre la complejidad de los abordajes entre política pública y análisis espacial (DCSH)</t>
  </si>
  <si>
    <t>Políticas públicas con perspectiva territorial, DCSH - Facultad de Geografía, UAEM (5 sesiones, una por mes) (DCSH)</t>
  </si>
  <si>
    <t>Infraestructura de la Unidad Lerma</t>
  </si>
  <si>
    <t>Acciones de Infraestructura</t>
  </si>
  <si>
    <t>DIVISIÓN / SECRETARÍA</t>
  </si>
  <si>
    <t>Total de metros cuadrados  de la Unidad:</t>
  </si>
  <si>
    <t>Total de metros cuadrados  construidos:</t>
  </si>
  <si>
    <t>Aulas</t>
  </si>
  <si>
    <t>Tallleres</t>
  </si>
  <si>
    <t>Laboratorios</t>
  </si>
  <si>
    <t>Cubículos</t>
  </si>
  <si>
    <t>Biblioteca</t>
  </si>
  <si>
    <t>Salas de Computo</t>
  </si>
  <si>
    <t>Oficinas</t>
  </si>
  <si>
    <t xml:space="preserve">Secretaría </t>
  </si>
  <si>
    <t>INFRAESTRUCTURA ACADÉMICA DE LA UNIDAD 2017</t>
  </si>
  <si>
    <r>
      <t>m</t>
    </r>
    <r>
      <rPr>
        <b/>
        <vertAlign val="superscript"/>
        <sz val="11"/>
        <rFont val="Calibri"/>
        <family val="2"/>
        <scheme val="minor"/>
      </rPr>
      <t>2</t>
    </r>
  </si>
  <si>
    <t>Disciplina deportiva</t>
  </si>
  <si>
    <t>Áreas deportivas</t>
  </si>
  <si>
    <t>Instalaciones</t>
  </si>
  <si>
    <t>Futbol</t>
  </si>
  <si>
    <t>Programa de Entrenamiento Deportivo
(fútbol, baloncesto, voleibol, rama varonil y femenil)</t>
  </si>
  <si>
    <t>Torneo interno (futbol 7, varonil)</t>
  </si>
  <si>
    <t>Senderismo (mariposas monarca)</t>
  </si>
  <si>
    <t>Evaluaciones físicas</t>
  </si>
  <si>
    <t>Actividades Vinculacion academia (cross contry ajolote)</t>
  </si>
  <si>
    <r>
      <t xml:space="preserve">Concurso </t>
    </r>
    <r>
      <rPr>
        <sz val="6"/>
        <color indexed="8"/>
        <rFont val="Arial"/>
        <family val="2"/>
      </rPr>
      <t>(ponle nombre a la botarga)</t>
    </r>
  </si>
  <si>
    <r>
      <t xml:space="preserve">Convivencia UAM </t>
    </r>
    <r>
      <rPr>
        <sz val="6"/>
        <color indexed="8"/>
        <rFont val="Arial"/>
        <family val="2"/>
      </rPr>
      <t>(ocho disciplinas)</t>
    </r>
  </si>
  <si>
    <r>
      <t xml:space="preserve">Desfile Civico </t>
    </r>
    <r>
      <rPr>
        <sz val="6"/>
        <color indexed="8"/>
        <rFont val="Arial"/>
        <family val="2"/>
      </rPr>
      <t>“vinculación con el municipio”</t>
    </r>
    <r>
      <rPr>
        <sz val="10"/>
        <color indexed="8"/>
        <rFont val="Arial"/>
        <family val="2"/>
      </rPr>
      <t xml:space="preserve"> </t>
    </r>
  </si>
  <si>
    <r>
      <t xml:space="preserve">Rally de Bienvenida </t>
    </r>
    <r>
      <rPr>
        <sz val="6"/>
        <color indexed="8"/>
        <rFont val="Arial"/>
        <family val="2"/>
      </rPr>
      <t>“Programa de Integración a la Vida Universitaria”</t>
    </r>
  </si>
  <si>
    <t>Carrera “serial atlético” (otras Unidades)</t>
  </si>
  <si>
    <r>
      <t xml:space="preserve">Participación de alumnos en </t>
    </r>
    <r>
      <rPr>
        <sz val="6"/>
        <color indexed="8"/>
        <rFont val="Arial"/>
        <family val="2"/>
      </rPr>
      <t>“Panteras Negras”</t>
    </r>
  </si>
  <si>
    <t>Computadoras en la Unidad Lerma</t>
  </si>
  <si>
    <t>Dedicadas a los alumnos</t>
  </si>
  <si>
    <t>Dedicadas a los profesores</t>
  </si>
  <si>
    <t>Dedicadas al personal de apoyo</t>
  </si>
  <si>
    <t>TOTAL DE COMPUTADORAS</t>
  </si>
  <si>
    <t>Secretaría</t>
  </si>
  <si>
    <t>División / Secretaría</t>
  </si>
  <si>
    <t>Fuente: Secretaría y Divisiones de la Unidad Lerma</t>
  </si>
  <si>
    <t>NÚMERO DE COMPUTADORAS 2017</t>
  </si>
  <si>
    <t>Juan Pablo Editor-UAM-Lerma</t>
  </si>
  <si>
    <t xml:space="preserve">Ingeniería en Computación y Telecomunicaciones </t>
  </si>
  <si>
    <t xml:space="preserve">Psicología Biomédica </t>
  </si>
  <si>
    <t>Eficiencia Terminal 12 Trimestres</t>
  </si>
  <si>
    <t>Cohorte real</t>
  </si>
  <si>
    <t>Egresado</t>
  </si>
  <si>
    <t>Cred_cub</t>
  </si>
  <si>
    <t>Inscrit_UEA</t>
  </si>
  <si>
    <t>Ins_sn_carg</t>
  </si>
  <si>
    <t>ETCR</t>
  </si>
  <si>
    <t>11-P VS 15-P</t>
  </si>
  <si>
    <t>11-O VS 15-O</t>
  </si>
  <si>
    <t>12-O VS 16-O</t>
  </si>
  <si>
    <t>13-P VS 17-P</t>
  </si>
  <si>
    <t>13-O VS 17-O</t>
  </si>
  <si>
    <t>Cohortes reales definidos mediante la comparación de información correspondiente a estados académicos del AGA del trimestre de ingreso con el AGA generado 4 años después (11P - 15; 11O - 15-O; 12O - 16O; 13P- 17P y 13O - 17O)</t>
  </si>
  <si>
    <t>Se consideran los Estados 6 y 12 para el caso del dividendo y los Estados 1 y 10 para el divisor, no se considera el dato de titulación dado que este es un estado posterior a 12 trimestres</t>
  </si>
  <si>
    <t>2013-2017</t>
  </si>
  <si>
    <t xml:space="preserve"> Eficiencia terminal en licenciatura cohortes reales (ETCR) 12 Trimestres</t>
  </si>
  <si>
    <t>Eficiencia T. plazo reglamentario</t>
  </si>
  <si>
    <t>Mide el porcentaje de alumnos de licenciatura que terminó con éxito sus estudios dentro del que permite el RES (4 y 10 años)</t>
  </si>
  <si>
    <t>ETPR= (Número de alumnos que acreditaron el plan de estudios dentro del plazo máximo reglamentado / número de alumnos inscritos en el plan en el trimestre n)*100</t>
  </si>
  <si>
    <t>Tim_ing</t>
  </si>
  <si>
    <t>Acred_PE</t>
  </si>
  <si>
    <t>12T</t>
  </si>
  <si>
    <t>13T</t>
  </si>
  <si>
    <t>14T</t>
  </si>
  <si>
    <t>15T</t>
  </si>
  <si>
    <t>16T</t>
  </si>
  <si>
    <t>17T</t>
  </si>
  <si>
    <t>18T</t>
  </si>
  <si>
    <t>19T</t>
  </si>
  <si>
    <t>20T</t>
  </si>
  <si>
    <t>Tot_inscrit</t>
  </si>
  <si>
    <t>ETPR</t>
  </si>
  <si>
    <t>11P</t>
  </si>
  <si>
    <t>11O</t>
  </si>
  <si>
    <t>12O</t>
  </si>
  <si>
    <t>13P</t>
  </si>
  <si>
    <t>13O</t>
  </si>
  <si>
    <t>Año_ing</t>
  </si>
  <si>
    <t>Eficiencia terminal en licenciatura plazo reglamentarios (ETPR)</t>
  </si>
  <si>
    <t>Tot_egreso</t>
  </si>
  <si>
    <t>NTRC</t>
  </si>
  <si>
    <t>NT_plan</t>
  </si>
  <si>
    <t>TPECEL</t>
  </si>
  <si>
    <t>Tiempo promedio excedente para concluir estudios de licenciatura</t>
  </si>
  <si>
    <t>TPECEL = Total de trimestres realmente cursado por los egresados en el año / total de egresados en el año - número de trimestres establecidos en la duración normal prevista de cada plan de estudios</t>
  </si>
  <si>
    <t>Número de trimestres realmente cursados</t>
  </si>
  <si>
    <t>Tiempo promedio excedente para concluir estuidos de licenciatura</t>
  </si>
  <si>
    <t>Tiempo promedio excedente</t>
  </si>
  <si>
    <t>SNI
SNCA</t>
  </si>
  <si>
    <t>Platica en el Talase IVU con platica sobre alimentacion adecuada con la participacion de Yakult, 29/11/2017</t>
  </si>
  <si>
    <t>Examen Médico lista complementaria   06/09/17</t>
  </si>
  <si>
    <t>Examen médico de ingreso 2da parte 17-O  30/08/2017</t>
  </si>
  <si>
    <t>Examen Médico de ingreso 17-O   25/08/2017</t>
  </si>
  <si>
    <t>Platica sobre salud sexual y reporductiva para el Talase IVU   20/07/2017</t>
  </si>
  <si>
    <t>Examen Médico de ingreso 17-P   12/04/2017</t>
  </si>
  <si>
    <t xml:space="preserve"> Eventos donde participa Servicio Médico (alumnos)</t>
  </si>
  <si>
    <t>Acido Fólico (B9)   diciembre/2017</t>
  </si>
  <si>
    <t>Vacunacion contra Influenza,campaña invernal    16/11/2017</t>
  </si>
  <si>
    <t>2 da. desparasitación con Albendazol , octubre 2017</t>
  </si>
  <si>
    <t>Prueba rápida de VIH para alumnos de nuevo ingreso  30/08/2017</t>
  </si>
  <si>
    <t>Higiene bucal   07/08/2017</t>
  </si>
  <si>
    <t>2 da vacunacion contra Hepatitis   23/96/2017</t>
  </si>
  <si>
    <t>Desparasitacion  con Albendazol mes de junio</t>
  </si>
  <si>
    <t>Mitos y realidades sobre las drogas UNEME CAPA platica y stand informativo e interactivo</t>
  </si>
  <si>
    <t>Jornada Itinerante Mayo ISSSTE</t>
  </si>
  <si>
    <t>Campaña de salud para Trabajadores  15 y 16 /03/ 2017</t>
  </si>
  <si>
    <t>Atención preventiva integrada IMSS UMF 223  13/02/2017</t>
  </si>
  <si>
    <t>Solicitudes de prestaciones otorgadas de manera electrónica: 75% en 2017</t>
  </si>
  <si>
    <t>plazas de personal administrativo de base ocupadas al 31/12/17 por tiempo indeterminado</t>
  </si>
  <si>
    <t>plazas de personal administrativo de base ocupadas al 31/12/17 por tiempo determinado</t>
  </si>
  <si>
    <t>plazas de personal administrativo de confianza ocupadas al 31/12/17 por tiempo indeterminado</t>
  </si>
  <si>
    <t>plazas de personal administrativo de confianza ocupadas al 31/12/17 por tiempo determinado</t>
  </si>
  <si>
    <t>No. de bienes (equipo de procesamiento de datos) adquiridos en la Unidad y verificados por la CSIC en 2017</t>
  </si>
  <si>
    <t>No. de dispositivos de la REDIL* adquiridos en 2017</t>
  </si>
  <si>
    <t>No. de dispositivos conectados simultaneamente a la REDIL* (pico) al 31/12/17</t>
  </si>
  <si>
    <t>No. de VDI instalados en Sala de Cómputo al 2017</t>
  </si>
  <si>
    <t>No. de equipos disponibles en Sala de Cómputo al 31/12/17</t>
  </si>
  <si>
    <t>No. de servidores adquiridos en 2017</t>
  </si>
  <si>
    <t>No. de servidores respaldados al 2017</t>
  </si>
  <si>
    <t>No. de servidores hospedados al 31/12/17</t>
  </si>
  <si>
    <t>No. de puntos de acceso de red adquiridos en 2017</t>
  </si>
  <si>
    <t>No. de puntos de acceso en operación al 31/12/17</t>
  </si>
  <si>
    <t>No. de cámaras de videovigilancia adquiridas en 2017</t>
  </si>
  <si>
    <t>No. de cámaras de videovigilancia en operación al 31/12/17</t>
  </si>
  <si>
    <t>No. de espacios con equipo de video conferencia habilitados al 2017</t>
  </si>
  <si>
    <t>No. de espacios con equipo de video conferencia en operación al 31/12/17</t>
  </si>
  <si>
    <t>No. de viedoconferencias realizadas en 2017</t>
  </si>
  <si>
    <t>No. de eventos transmitidos por internet en vivo en 2017</t>
  </si>
  <si>
    <t>No. de cuentas de correo electrónico generadas en 2017</t>
  </si>
  <si>
    <t>No. de cuentas de correo electrónico vigentes al 31/12/17</t>
  </si>
  <si>
    <t>Tiempo de uptime de la red de area local en 2017</t>
  </si>
  <si>
    <t>Tiempo de uptime de la red de internet en 2017</t>
  </si>
  <si>
    <t>Tiempo de uptime del enlace a la Cd de Mexico en 2017</t>
  </si>
  <si>
    <t>Tiempo de uptime de enlace Unidad-Oficinas temporales en 2017</t>
  </si>
  <si>
    <t>No. de credenciales habilitadas para acceso a la BIDIUAM en 2017</t>
  </si>
  <si>
    <t>Ejemplares adquiridos para la Biblioteca (libros y revistas) en 2017</t>
  </si>
  <si>
    <t>Ejemplares disponibles en la Biblioteca (libros y revistas) al 31/12/2017</t>
  </si>
  <si>
    <t>No. de servicios disponibles en la Máquina Expendedora de Vales al 2017</t>
  </si>
  <si>
    <t>No. de transacciones realizadas en la Máquina Expendedora de Vales del 27/02/2017 al 31/12/2017</t>
  </si>
  <si>
    <t>No. de préstamos en Biblioteca en 2017</t>
  </si>
  <si>
    <t>No. de multas de Biblioteca en 2017</t>
  </si>
  <si>
    <t>No. De reuniones con el GIC para establecer relaciones justas y armoniosas con el personal sindicalizado y su representación</t>
  </si>
  <si>
    <t>No. De reuniones con las Divisiones y RUL</t>
  </si>
  <si>
    <t>Dr. Gabriel Soto Cortés, UAM-L
Dra. Rafaela Blanca Silva López, UAM-L
Dr. Emilio Sordo Zabay, UAM-L
Dr. Hugo Pablo Leyva, UAM-A
Dr. Ricardo Mercelín Jiménez, UAM-I</t>
  </si>
  <si>
    <t>01 al 28 de febrero
01 al 31 de marzo
del 01 de abril al 31 de diciembre de 2017</t>
  </si>
  <si>
    <t>275 (aulas)</t>
  </si>
  <si>
    <t>121 (oficinas)</t>
  </si>
  <si>
    <t>4 bicicletas robadas</t>
  </si>
  <si>
    <t>2 ingresos no autoriados</t>
  </si>
  <si>
    <t>3 verbales</t>
  </si>
  <si>
    <t>02 de enero al 30 de junio de 2017</t>
  </si>
  <si>
    <t>16 de enero al 10 de febrero, 13 de febrero al 17 de marzo, 20 de marzo al 01 de diciembre y 4 de diciembre al 11 de diciembre de 2017</t>
  </si>
  <si>
    <t>3 (1 sismo 19 de sep, 2 primeros auxilios)</t>
  </si>
  <si>
    <t>1 (renovación de programa específico de protección civil), 
1 (servicio de ambulancia privada)
1 (renovación de equipos de alertamiento sísmico)</t>
  </si>
  <si>
    <t>25 de abril al 08 de diciembre de 2017 (renovación de programa específico de protección civli), 01 de enero al 31 de diciembre de 2017 (servicio de ambulancia privada), 28 de julio de 2017 al 28 de julio de 2018 (renovación de equipos de alertamiento sísmico)</t>
  </si>
  <si>
    <t>16 de enero al 07 de abril, 
08 de mayo al 21 de julio, 
11 de septiembre al 08 de diciembre, de 2017</t>
  </si>
  <si>
    <t>25m2</t>
  </si>
  <si>
    <t>Mantenimientos a Planta de emergencia</t>
  </si>
  <si>
    <t xml:space="preserve">Mantenimientos a bebederos </t>
  </si>
  <si>
    <t xml:space="preserve">Sistemas hidroneumaticos de la Unidad </t>
  </si>
  <si>
    <t xml:space="preserve">Adaptaciones eléctricas en 3 Aulas para energizar computadoras </t>
  </si>
  <si>
    <t xml:space="preserve">Adecuaciones a mobiliario de CBS </t>
  </si>
  <si>
    <t xml:space="preserve">Reparación de malla ciclonica dañada </t>
  </si>
  <si>
    <t xml:space="preserve">Actualización de infraestructura de voz y datos en 8 Laboratorios </t>
  </si>
  <si>
    <t xml:space="preserve">Reparaciones de Obra civil por sismo 19S </t>
  </si>
  <si>
    <t xml:space="preserve">Confinamiento de bodega en edificio B </t>
  </si>
  <si>
    <t>Acciones de infraestructura</t>
  </si>
  <si>
    <t xml:space="preserve">Se iniciaron dos obras fundamentales para el desarrollo de la Unidad Lerma, “Aulas Ligeras Dos” y “Subestación Receptora de la Unidad Lerma” ambas a terminarse en el primer semestre de 2018. </t>
  </si>
  <si>
    <t>EGRESADOS Y PARTICIPACIÓN EN MOVILIDAD NACIONAL E INTERNACIONAL (ACMULADO)</t>
  </si>
  <si>
    <t xml:space="preserve">%
Movilidad
</t>
  </si>
  <si>
    <t>ACUMULADO A 2017</t>
  </si>
  <si>
    <t>Nacional</t>
  </si>
  <si>
    <t>Intern.</t>
  </si>
  <si>
    <t>Titulado</t>
  </si>
  <si>
    <t>Fuente: AGA, 18 Invierno 4ta semana</t>
  </si>
  <si>
    <t>ETCR= (Número de alumnos de licenciatura que han concluido de acuerdo con su cohorte generacional (estados 5, 6 y 12) / Número total de alumnos de la misma cohorte(estados 1 y 10))*100</t>
  </si>
  <si>
    <t>NO. EC.</t>
  </si>
  <si>
    <t>HFG PROF</t>
  </si>
  <si>
    <t xml:space="preserve">AGUILAR ASTORGA CARLOS RICARDO   </t>
  </si>
  <si>
    <t>08:00-11:30 
12:00-15:30</t>
  </si>
  <si>
    <t>A1</t>
  </si>
  <si>
    <t>09:00-12:30</t>
  </si>
  <si>
    <t>ROZGA LUTER RYSZARD EDWARD</t>
  </si>
  <si>
    <t>DE LEON CALDERON ALMA PATRICIA</t>
  </si>
  <si>
    <t>CSHT52</t>
  </si>
  <si>
    <t>INTRODUCCION A LOS SISTEMA DE INFORMACION GEOGRAFICA I: ARCGIS</t>
  </si>
  <si>
    <t>FIGUEROA ROMERO RAUL</t>
  </si>
  <si>
    <t>08:00-10:30 
10:30-13:00</t>
  </si>
  <si>
    <t>A2</t>
  </si>
  <si>
    <t>08:00-11:00 
12:00-14:30</t>
  </si>
  <si>
    <t>08:00-11:00 
11:00-13:30</t>
  </si>
  <si>
    <t>08:00-10:30 
12:00-14:30</t>
  </si>
  <si>
    <t>AGUILAR ASTORGA CARLOS RICARDO</t>
  </si>
  <si>
    <t>CHAVEZ BECKER CARLOS GABRIEL</t>
  </si>
  <si>
    <t>PEREZ LOPEZ RUTH</t>
  </si>
  <si>
    <t>BLASQUEZ MARTINEZ LIDIA IVONNE</t>
  </si>
  <si>
    <t>CSHT53</t>
  </si>
  <si>
    <t>ANALISIS DE CONFLICTOS SOCIOAMBIENTALES</t>
  </si>
  <si>
    <t>RAMIREZ BARRERA VICENTE ANGEL</t>
  </si>
  <si>
    <t>INTRODUCCION AL ALGEBRA</t>
  </si>
  <si>
    <t>A3</t>
  </si>
  <si>
    <t>08:00-11:00 
11:00-13:00</t>
  </si>
  <si>
    <t>GUERECA TORRES EVA RAQUEL</t>
  </si>
  <si>
    <t>CSHT61</t>
  </si>
  <si>
    <t>GENERO, SOCIEDAD Y DERECHOS HUMANOS</t>
  </si>
  <si>
    <t>CSHT54</t>
  </si>
  <si>
    <t>ANALISIS DEL DISCURSO: COMUNICACION Y PODER</t>
  </si>
  <si>
    <t xml:space="preserve">PUERTA HUERTA JOSE PEDRO ANTONIO                                                                                         </t>
  </si>
  <si>
    <t>A15</t>
  </si>
  <si>
    <t xml:space="preserve">MIRANDA DE LA LAMA GENARO CVABODNI        </t>
  </si>
  <si>
    <t xml:space="preserve">LOPEZ MORENO IGNACIO                                    </t>
  </si>
  <si>
    <t xml:space="preserve">PUERTA HUERTA JOSE PEDRO ANTONIO                                     </t>
  </si>
  <si>
    <t>CASTILLO GUAJARDO DERIK</t>
  </si>
  <si>
    <t>08:00-12:30</t>
  </si>
  <si>
    <t>A4</t>
  </si>
  <si>
    <t>GARCIA ARELLANO HUMBERTO</t>
  </si>
  <si>
    <t>LOPEZ PEREZ MARCOS</t>
  </si>
  <si>
    <t>GUADARRAMA LOPEZ ANA LAURA</t>
  </si>
  <si>
    <t xml:space="preserve">MONTIEL CASTRO AUGUSTO JACOBO                                                                                                                                           </t>
  </si>
  <si>
    <t>14:00-18:30</t>
  </si>
  <si>
    <t>GUZMAN RAMOS KIOKO RUBI</t>
  </si>
  <si>
    <t>GARCIA ARISTA ALEJANDRA</t>
  </si>
  <si>
    <t>CBSS37</t>
  </si>
  <si>
    <t>A9</t>
  </si>
  <si>
    <t>INTRODUCCION A LA METODOLOGIA DE LA INVESTIGACION</t>
  </si>
  <si>
    <t>CBSS38</t>
  </si>
  <si>
    <t>FUNDAMENTOS DE PSICOLOGIA</t>
  </si>
  <si>
    <t>SOTO TELLO PATRICIA DIANA</t>
  </si>
  <si>
    <t>CBSS35</t>
  </si>
  <si>
    <t>PSICOLOGIA DEL DESARROLLO Y CICLO DE VIDA</t>
  </si>
  <si>
    <t>CBSS36</t>
  </si>
  <si>
    <t>A7</t>
  </si>
  <si>
    <t>TEORIAS Y MODELOS BASICOS EN PSICOLOGIA</t>
  </si>
  <si>
    <t>ESTRATEGIAS DE APRENDIZAJE Y TECNICAS DE ESTUDIO</t>
  </si>
  <si>
    <t>MENDOZA RESENDIZ ALEJANDRO</t>
  </si>
  <si>
    <t>ICF1RT</t>
  </si>
  <si>
    <t xml:space="preserve">08:00-09:30                </t>
  </si>
  <si>
    <t>A5</t>
  </si>
  <si>
    <t xml:space="preserve">08:00-09:30                       </t>
  </si>
  <si>
    <t>APROVECHAMIENTOS HIDRAULICOS</t>
  </si>
  <si>
    <t xml:space="preserve">09:30-11:00            </t>
  </si>
  <si>
    <t xml:space="preserve">08:00-09:30                 </t>
  </si>
  <si>
    <t>HIDROLOGIA</t>
  </si>
  <si>
    <t>VELAZQUEZ PEÑA SARAI</t>
  </si>
  <si>
    <t>REYES MERCADO YURI</t>
  </si>
  <si>
    <t>IAF1SI</t>
  </si>
  <si>
    <t>SANDOVAL GUTIERREZ JACOBO</t>
  </si>
  <si>
    <t>IFO1SI</t>
  </si>
  <si>
    <t>TALLER DE PROGRAMACION ELEMENTAL</t>
  </si>
  <si>
    <t>IFO1SI 
CBIS23</t>
  </si>
  <si>
    <t>DOMINGUEZ MARIANI ELOISA</t>
  </si>
  <si>
    <t>ICH1RT</t>
  </si>
  <si>
    <t>HIDROGEOLOGIA</t>
  </si>
  <si>
    <t>IAB1RT</t>
  </si>
  <si>
    <t>A6</t>
  </si>
  <si>
    <t>MATERIALES</t>
  </si>
  <si>
    <t>QUIROZ VELAZQUEZ VICTOR EDUARDO</t>
  </si>
  <si>
    <t>ALGEBRA LINEAL</t>
  </si>
  <si>
    <t>IBB1RT</t>
  </si>
  <si>
    <t>JARDON VALADEZ HECTOR EDUARDO</t>
  </si>
  <si>
    <t>IFO1CB 
CBIS24</t>
  </si>
  <si>
    <t>LOPEZ ORTEGA JORGE</t>
  </si>
  <si>
    <t>IFO1SI 
CBIT22</t>
  </si>
  <si>
    <t>PROPIEDAD INTELECTUAL Y DERECHO DE AUTOR</t>
  </si>
  <si>
    <t>VON BULOW  PHILIPP</t>
  </si>
  <si>
    <t>IBA1PP</t>
  </si>
  <si>
    <t>BOSQUEZ MOLINA ERNESTO ARTURO</t>
  </si>
  <si>
    <t>IBA1RT</t>
  </si>
  <si>
    <t xml:space="preserve">CRUZ MONTERROSA ROSY GABRIELA      </t>
  </si>
  <si>
    <t>08:00-12:30 14:00-15:30</t>
  </si>
  <si>
    <t>08:00-12:30 
14:00-15:30</t>
  </si>
  <si>
    <t>GENETICA Y MORFOFISIOLOGIA</t>
  </si>
  <si>
    <t>FLORES PEDROCHE JOSE FRANCISCO</t>
  </si>
  <si>
    <t>JIMENEZ GUZMAN JUDITH</t>
  </si>
  <si>
    <t>EXTERNO</t>
  </si>
  <si>
    <t>GARCIA GARIBAY JOSE MARIANO</t>
  </si>
  <si>
    <t xml:space="preserve">RAYAS AMOR ADOLFO ARMANDO                            </t>
  </si>
  <si>
    <t>CBSS39</t>
  </si>
  <si>
    <t>A8</t>
  </si>
  <si>
    <t>HIDRO ACUA-PONIA</t>
  </si>
  <si>
    <t>CBSS16</t>
  </si>
  <si>
    <t>GENERALIDADES DE LOS SUELOS</t>
  </si>
  <si>
    <t>LIST SANCHEZ RURIK HERMANN</t>
  </si>
  <si>
    <t>PELZ SERRANO KARLA</t>
  </si>
  <si>
    <t>IAB2RT</t>
  </si>
  <si>
    <t>PEREZ MARTINEZ FRANCISCO</t>
  </si>
  <si>
    <t>IBA2PP</t>
  </si>
  <si>
    <t>IBB1PP</t>
  </si>
  <si>
    <t>14:0017:00</t>
  </si>
  <si>
    <t>LABORATORIO DE MEDICIONES Y MECANICA</t>
  </si>
  <si>
    <t>IBB2PP</t>
  </si>
  <si>
    <t>VARGAS CABRERA CARLOS</t>
  </si>
  <si>
    <t>IFO1RT 
CBIS25</t>
  </si>
  <si>
    <t>RECURSOS HIDRICOS</t>
  </si>
  <si>
    <t>IBA2RT</t>
  </si>
  <si>
    <t xml:space="preserve">VAZQUEZ HERNANDEZ GERARDO                      </t>
  </si>
  <si>
    <t>09:00-12:00 
12:00-15:30</t>
  </si>
  <si>
    <t>A10</t>
  </si>
  <si>
    <t>10:00-12:00                                          12:00-14:30</t>
  </si>
  <si>
    <t>09:00-12:00                                               12:00-14:30</t>
  </si>
  <si>
    <t>10:00-12:00                                          12:00-15:30</t>
  </si>
  <si>
    <t xml:space="preserve">GARCIA YAGUE SOFIA                               </t>
  </si>
  <si>
    <t>09:00-12:00                                               12:00-15:30</t>
  </si>
  <si>
    <t>MARTINEZ TIBURCIO MARIA GABRIELA</t>
  </si>
  <si>
    <t>ANALISIS DE REDES SOCIALES (ARS)</t>
  </si>
  <si>
    <t>CSHT55</t>
  </si>
  <si>
    <t>09:30-12:30</t>
  </si>
  <si>
    <t>PERFIL JURIDICO Y ADMINISTRATIVO DEL MUNICIPIO</t>
  </si>
  <si>
    <t>FLORES HERNANDEZ NOE</t>
  </si>
  <si>
    <t>A11</t>
  </si>
  <si>
    <t>CHAVEZ TOVAR JOSE CUAUHTEMOC</t>
  </si>
  <si>
    <t>ZARZA VILLANUEVA HELIOT</t>
  </si>
  <si>
    <t>VILLAVICENCIO PULIDO JOSE GEISER</t>
  </si>
  <si>
    <t>CBSS42</t>
  </si>
  <si>
    <t>EMULSIONES Y ESPUMAS</t>
  </si>
  <si>
    <t>A12</t>
  </si>
  <si>
    <t>FLORES MONTER YASIRI MAYELI</t>
  </si>
  <si>
    <t>BENITEZ DAVILA MONICA FRANCISCA</t>
  </si>
  <si>
    <t>08:00-11:30 
11:30-15:00</t>
  </si>
  <si>
    <t>ROCHA ITURBIDE MANUEL</t>
  </si>
  <si>
    <t>SASTRE DOMINGUEZ MARIA PAZ</t>
  </si>
  <si>
    <t>08:00-11:30                                                                            11:30-15:00</t>
  </si>
  <si>
    <t>LAB-4                                                            LAB-13</t>
  </si>
  <si>
    <t xml:space="preserve">08:00-11:30                   </t>
  </si>
  <si>
    <t>A13</t>
  </si>
  <si>
    <t>GUTIERREZ GARZA RUBEN</t>
  </si>
  <si>
    <t xml:space="preserve">SOSA JUARICO MONICA ADRIANA                   </t>
  </si>
  <si>
    <t>11:30-14:30                                                                         14:30-17:00</t>
  </si>
  <si>
    <t>A13                                                        A1</t>
  </si>
  <si>
    <t>08:00-10:00            10:30-13:30</t>
  </si>
  <si>
    <t xml:space="preserve">GARCIA YAGUE SOFIA                            </t>
  </si>
  <si>
    <t xml:space="preserve">RAMIREZ BARRERA VICENTE ANGEL                    </t>
  </si>
  <si>
    <t>CSHS33</t>
  </si>
  <si>
    <t>LAS TECNOLOGIAS EN EL SISTEMA EDUCATIVO: POLITICAS, MODELOS Y ESCENARIOS</t>
  </si>
  <si>
    <t>ORTIZ HENDERSON GLADYS</t>
  </si>
  <si>
    <t>"INTRODUCCIÓN A LA PERSPECTIVA DE GÉNERO"</t>
  </si>
  <si>
    <t>HERNANDEZ RAZO OSCAR ENRIQUE</t>
  </si>
  <si>
    <t>CSHS32</t>
  </si>
  <si>
    <t>"¿CÓMO HACER UNA REVISIÓN DE LITERATURA ACADÉMICA CON MENDELEY?"</t>
  </si>
  <si>
    <t>IBD1PP</t>
  </si>
  <si>
    <t>A14</t>
  </si>
  <si>
    <t>PROBABILIDAD Y ESTADISTICA</t>
  </si>
  <si>
    <t>HERNANDEZ ZAPATA ERNESTO</t>
  </si>
  <si>
    <t>SOTO CORTES GABRIEL</t>
  </si>
  <si>
    <t>IED1CB</t>
  </si>
  <si>
    <t>BERISTAIN CARDOSO RICARDO</t>
  </si>
  <si>
    <t>PROCESOS DE TRATAMIENTO SECUNDARIO</t>
  </si>
  <si>
    <t>ICJ1RT</t>
  </si>
  <si>
    <t>LOPEZ MALDONADO GUILLERMO</t>
  </si>
  <si>
    <t>IEK1CB</t>
  </si>
  <si>
    <t>IEL1CB</t>
  </si>
  <si>
    <t>LAGUNA SANCHEZ GERARDO ABEL</t>
  </si>
  <si>
    <t>ICI1PP</t>
  </si>
  <si>
    <t>FORMULACION DE PROYECTOS Y FUNDAMENTOS ECONOMICO FINANCIEROS</t>
  </si>
  <si>
    <t>LOPEZ GALVAN EDGAR</t>
  </si>
  <si>
    <t>IGO1RT</t>
  </si>
  <si>
    <t xml:space="preserve">17:00-18:30   </t>
  </si>
  <si>
    <t>PLANTAS POTABILIZADORAS</t>
  </si>
  <si>
    <t>SORIANO AVENDAÑO LUIS ARTURO</t>
  </si>
  <si>
    <t>IBE1SI</t>
  </si>
  <si>
    <t>IAE1RT</t>
  </si>
  <si>
    <t>INTRODUCCION A LA MICROBIOLOGIA</t>
  </si>
  <si>
    <t>ROSALES GONZALEZ RODRIGO</t>
  </si>
  <si>
    <t>SJ01AC</t>
  </si>
  <si>
    <t>08:00-11:30                                                                          14:30-18:00</t>
  </si>
  <si>
    <t>A16                                                           LAB-4</t>
  </si>
  <si>
    <t>A16</t>
  </si>
  <si>
    <t>DISEÑO, GESTION Y PLANEACION DE PROYECTOS INTERDISCIPLINAR.</t>
  </si>
  <si>
    <t>CSHS34</t>
  </si>
  <si>
    <t>"VISUALIZACIÓN EN LA SOCIOCOMPLEJIDAD"</t>
  </si>
  <si>
    <t xml:space="preserve">MOSQUEDA GOMEZ CLAUDIA                                </t>
  </si>
  <si>
    <t>SK01AC</t>
  </si>
  <si>
    <t xml:space="preserve">11:30-17:00                         </t>
  </si>
  <si>
    <t>08:00-13:30</t>
  </si>
  <si>
    <t xml:space="preserve">11:30-17:00                                      </t>
  </si>
  <si>
    <t>ROBLES SALVADOR ANA CAROLINA</t>
  </si>
  <si>
    <t>MOSQUEDA GOMEZ CLAUDIA</t>
  </si>
  <si>
    <t>CSHS31</t>
  </si>
  <si>
    <t>SEMINARIO TEORÍA DEL ARTE I</t>
  </si>
  <si>
    <t>CASTILLO GUJARDO DERIK</t>
  </si>
  <si>
    <t>CBSS29</t>
  </si>
  <si>
    <t>"TEORÍA DE GENETICA DE POBLACIONES"</t>
  </si>
  <si>
    <t>CBSS41</t>
  </si>
  <si>
    <t>"APLICACIÓN DE ALGEBRA LÍNEAL"</t>
  </si>
  <si>
    <t>"PRECÁLCULO"</t>
  </si>
  <si>
    <t>IBD2PP</t>
  </si>
  <si>
    <t>“ELABORACION DE PLANES DE DESARROLLO ECONOMICO LOCAL”</t>
  </si>
  <si>
    <t>CSHT56</t>
  </si>
  <si>
    <t>AUDIO DIGITAL, MÚSICA ELECTROACÚSTICA Y ARTE SONORO</t>
  </si>
  <si>
    <t>AUDITOR</t>
  </si>
  <si>
    <t>LUNA GOMEZ LUIS ALBERTO</t>
  </si>
  <si>
    <t>“PROGRAMACIÓN ESTADÍSTICA EN R”</t>
  </si>
  <si>
    <t>CSHT59</t>
  </si>
  <si>
    <t>PROGRAMACIÓN INTENSIVO I</t>
  </si>
  <si>
    <t>CSHT57</t>
  </si>
  <si>
    <t>DOMINIOS, PÚBLICOS Y ACCESO. TALLER DE INVESTIGACIÓN I</t>
  </si>
  <si>
    <t xml:space="preserve">ROBLES SALVADOR ANA CAROLINA                          </t>
  </si>
  <si>
    <t>AHTINP01</t>
  </si>
  <si>
    <t xml:space="preserve">11:30 - 15:00                                   </t>
  </si>
  <si>
    <t xml:space="preserve">    A16</t>
  </si>
  <si>
    <t xml:space="preserve">11:30 - 15:00                           </t>
  </si>
  <si>
    <t xml:space="preserve">   LAB-12</t>
  </si>
  <si>
    <t xml:space="preserve">11:30 - 15:00                                      </t>
  </si>
  <si>
    <t xml:space="preserve"> A16</t>
  </si>
  <si>
    <t xml:space="preserve">11:30 - 15:00                                               </t>
  </si>
  <si>
    <t xml:space="preserve">ROSALES GONZALEZ RODRIGO                                  </t>
  </si>
  <si>
    <t>AHTINP02</t>
  </si>
  <si>
    <t>08:00-11:30                   11:30-15:00</t>
  </si>
  <si>
    <t>LAB-12</t>
  </si>
  <si>
    <t xml:space="preserve">SOSA JUARICO MONICA ADRIANA                                                                                                                                                  </t>
  </si>
  <si>
    <t>PSTECP01</t>
  </si>
  <si>
    <t xml:space="preserve">08:00 - 10:30                   13:00 - 17:00                    </t>
  </si>
  <si>
    <t xml:space="preserve">08:00 - 10:30                   14:30 - 17:30                  </t>
  </si>
  <si>
    <t xml:space="preserve">12:00 - 16:00                      </t>
  </si>
  <si>
    <t xml:space="preserve">11:00-15:00                         </t>
  </si>
  <si>
    <t xml:space="preserve">08:00-12:00                                     13:00-15:00                                            </t>
  </si>
  <si>
    <t>A10                                A1</t>
  </si>
  <si>
    <t>ANALISIS DE PROBLEMATICAS II</t>
  </si>
  <si>
    <t>AH631P01</t>
  </si>
  <si>
    <t>SEMINARIO TEORIA DEL ARTE II</t>
  </si>
  <si>
    <t>AH702P01</t>
  </si>
  <si>
    <t>ANALISIS DE PROCESOS DE OBRAS ARTISTICAS CONTEMPORANEAS</t>
  </si>
  <si>
    <t>AH704P01</t>
  </si>
  <si>
    <t>PERIODISMO CIENTIFICO: ARTE Y COMUNICACION DIGITALES</t>
  </si>
  <si>
    <t>AH705P01</t>
  </si>
  <si>
    <t>ARTE Y MICROPODER</t>
  </si>
  <si>
    <t>AH706P01</t>
  </si>
  <si>
    <t>ARTE SONORO</t>
  </si>
  <si>
    <t>EC604P01</t>
  </si>
  <si>
    <t>GENERO, COMUNICACION Y CULTURA</t>
  </si>
  <si>
    <t>EC699P01</t>
  </si>
  <si>
    <t>SOCIEDAD DE CONSUMO: MEDIOS Y PUBLICIDAD</t>
  </si>
  <si>
    <t>PALMAS PEREZ SANTIAGO ALONSO</t>
  </si>
  <si>
    <t>EC701P01</t>
  </si>
  <si>
    <t>EDUCACION CRITICA</t>
  </si>
  <si>
    <t>ps</t>
  </si>
  <si>
    <t>PS602P01</t>
  </si>
  <si>
    <t>RENDICION DE CUENTAS Y PARTICIPACION CIUDADANA</t>
  </si>
  <si>
    <t>HERNANDEZ MAR RAUL</t>
  </si>
  <si>
    <t>PS615P01</t>
  </si>
  <si>
    <t>INTRODUCCION A LA VIDA UNIVERSITARIA (IVU)</t>
  </si>
  <si>
    <t>PS623P01</t>
  </si>
  <si>
    <t>TEORIA POLITICA CONTEMPORANEA</t>
  </si>
  <si>
    <t>PS627P01</t>
  </si>
  <si>
    <t>INTRODUCCION A LAS MATEMATICAS</t>
  </si>
  <si>
    <t>PS697P01</t>
  </si>
  <si>
    <t>EVOLUCIÓN Y BALANCE DE LA POLÍTICA ECONÓMICA MEXICANA DE 1940 A 2016</t>
  </si>
  <si>
    <t>AH703P01</t>
  </si>
  <si>
    <t>FABLAB</t>
  </si>
  <si>
    <t xml:space="preserve">¿COMO CONSTRUIR OBJETOS, USO DE MAQUINAS Y HERRAMIENTAS DE FABRICACION? </t>
  </si>
  <si>
    <t>AH691P01</t>
  </si>
  <si>
    <t>DOMINIOS, PUBLICOS Y ACCESO. TALLER DE INVESTIGACION II</t>
  </si>
  <si>
    <t>ED</t>
  </si>
  <si>
    <t>EC700P01</t>
  </si>
  <si>
    <t>LAB-11</t>
  </si>
  <si>
    <t>ATLAS TI PARA EL ANALISIS DE DATOS CUALITATIVOS EN CSH</t>
  </si>
  <si>
    <t>PP901P01</t>
  </si>
  <si>
    <t>APRECIACION ARTISTICA Y CULTURAL</t>
  </si>
  <si>
    <t>PS635P01</t>
  </si>
  <si>
    <t>PROGRAMACIÓN ESTADÍSTICA EN R</t>
  </si>
  <si>
    <t>PS648P01</t>
  </si>
  <si>
    <t>TEORÍA Y METODOLOGÍA FEMINISTA EN CIENCIAS POLÍTICAS Y SOCIALES</t>
  </si>
  <si>
    <t>PS686P01</t>
  </si>
  <si>
    <t>“INTRODUCCIÓN A LOS SISTEMA DE INFORMACIÓN GEOGRÁFICA I: ARCGIS"</t>
  </si>
  <si>
    <t>MARTINEZ GONZALEZ NATAL ALEJANDRO</t>
  </si>
  <si>
    <t>PS696P01</t>
  </si>
  <si>
    <t>SOCIEDAD CIVIL Y SUS ORGANIZACIONES</t>
  </si>
  <si>
    <t>PS698P01</t>
  </si>
  <si>
    <t>ANALISIS ESTADISTICO EN SPSS</t>
  </si>
  <si>
    <t>RTTINT01</t>
  </si>
  <si>
    <t>SITINT51</t>
  </si>
  <si>
    <t>PUERTA HUERTA JOSE PEDRO ANTONIO</t>
  </si>
  <si>
    <t>PP040P51</t>
  </si>
  <si>
    <t>14:00 - 15:30</t>
  </si>
  <si>
    <t>RT026P01</t>
  </si>
  <si>
    <t>12:30 - 14:00</t>
  </si>
  <si>
    <t>CASTILLO VELAZQUEZ JOSE IGNACIO</t>
  </si>
  <si>
    <t>SI050S01</t>
  </si>
  <si>
    <t>TRABAJO COLABORATIVO Y LIDERAZGO</t>
  </si>
  <si>
    <t>PPTGDP01</t>
  </si>
  <si>
    <t>08:00 - 09:30</t>
  </si>
  <si>
    <t>PPTGDP51</t>
  </si>
  <si>
    <t>SITECP01</t>
  </si>
  <si>
    <t>11:00 - 12:30</t>
  </si>
  <si>
    <t>MONTES DE OCA ARMEAGA SAUL</t>
  </si>
  <si>
    <t>PPTECP01</t>
  </si>
  <si>
    <t>DIAZ GUTIERREZ CARLOS EDUARDO</t>
  </si>
  <si>
    <t>09:30 - 11:00</t>
  </si>
  <si>
    <t>PP038P01</t>
  </si>
  <si>
    <t>LUGO LUGO VIOLETA</t>
  </si>
  <si>
    <t>RTTBCP51</t>
  </si>
  <si>
    <t>RTTBCP52</t>
  </si>
  <si>
    <t>15:30 - 17:00</t>
  </si>
  <si>
    <t>RTTBCP01</t>
  </si>
  <si>
    <t xml:space="preserve">08:00 - 09:30                    </t>
  </si>
  <si>
    <t>REACCIONES QUIMICAS</t>
  </si>
  <si>
    <t>PPTBCP51</t>
  </si>
  <si>
    <t xml:space="preserve">14:00 - 15:30                              </t>
  </si>
  <si>
    <t xml:space="preserve">14:00 - 15:30                                 </t>
  </si>
  <si>
    <t xml:space="preserve"> A6</t>
  </si>
  <si>
    <t xml:space="preserve">14:00 - 15:30                     </t>
  </si>
  <si>
    <t xml:space="preserve"> A8</t>
  </si>
  <si>
    <t>TERMODINAMICA</t>
  </si>
  <si>
    <t xml:space="preserve">09:30 - 11:00                                   </t>
  </si>
  <si>
    <t xml:space="preserve"> A15</t>
  </si>
  <si>
    <t xml:space="preserve">09:30 - 11:00                                           </t>
  </si>
  <si>
    <t xml:space="preserve">09:30 - 11:00                                             </t>
  </si>
  <si>
    <t xml:space="preserve">A6  </t>
  </si>
  <si>
    <t>SITGDP02</t>
  </si>
  <si>
    <t xml:space="preserve">11:00 - 12:30                        </t>
  </si>
  <si>
    <t xml:space="preserve">11:00 - 12:30                            </t>
  </si>
  <si>
    <t xml:space="preserve">11:00 - 12:30                           </t>
  </si>
  <si>
    <t xml:space="preserve">11:00 - 12:30                             </t>
  </si>
  <si>
    <t>RTTGDP03</t>
  </si>
  <si>
    <t xml:space="preserve">11:00 - 12:30                                </t>
  </si>
  <si>
    <t xml:space="preserve"> A15 </t>
  </si>
  <si>
    <t xml:space="preserve">12:30 - 14:00           </t>
  </si>
  <si>
    <t xml:space="preserve"> A6            </t>
  </si>
  <si>
    <t xml:space="preserve">11:00 - 12:30                                                            </t>
  </si>
  <si>
    <t xml:space="preserve">12:30 - 14:00                                        </t>
  </si>
  <si>
    <t xml:space="preserve">A6 </t>
  </si>
  <si>
    <t>RTTGDP01</t>
  </si>
  <si>
    <t>FLORES GUTIERREZ LEONARDA MARIA</t>
  </si>
  <si>
    <t xml:space="preserve">09:30 - 11:00                           </t>
  </si>
  <si>
    <t xml:space="preserve">08:00-09:30                                                       11:00-12:30                                   </t>
  </si>
  <si>
    <t xml:space="preserve"> A5                                                                                                  L-8</t>
  </si>
  <si>
    <t xml:space="preserve">09:30 - 11:00                                </t>
  </si>
  <si>
    <t>RTTECP01</t>
  </si>
  <si>
    <t xml:space="preserve">09:30 - 12:30                                </t>
  </si>
  <si>
    <t xml:space="preserve">08:00 - 09:30                             </t>
  </si>
  <si>
    <t>RT037P01</t>
  </si>
  <si>
    <t xml:space="preserve">08:00 - 09:30                  </t>
  </si>
  <si>
    <t xml:space="preserve">08:00 - 09:30                                 </t>
  </si>
  <si>
    <t>SI042S01</t>
  </si>
  <si>
    <t>12:30 -14:00</t>
  </si>
  <si>
    <t>OPTIND</t>
  </si>
  <si>
    <t>RTOPTS01</t>
  </si>
  <si>
    <t>MODELADO Y SIMULACION DE REDES DE ABASTECIMIENTO Y DRENAJE</t>
  </si>
  <si>
    <t>RTOPTP01</t>
  </si>
  <si>
    <t xml:space="preserve">12:30-14:00                        </t>
  </si>
  <si>
    <t xml:space="preserve">12:30-14:00                  </t>
  </si>
  <si>
    <t xml:space="preserve">12:30-14:00                       </t>
  </si>
  <si>
    <t xml:space="preserve"> A5</t>
  </si>
  <si>
    <t xml:space="preserve">12:30-14:00                               </t>
  </si>
  <si>
    <t>GEOESTADISTICA</t>
  </si>
  <si>
    <t xml:space="preserve">14:00 - 15:30                                      </t>
  </si>
  <si>
    <t xml:space="preserve">14:30-16:00                                 </t>
  </si>
  <si>
    <t xml:space="preserve">14:00 - 15:30                                       </t>
  </si>
  <si>
    <t>QUIMICA UNIVERSITARIA</t>
  </si>
  <si>
    <t>SITGDP01</t>
  </si>
  <si>
    <t>ELECTRICIDAD Y MAGNETISMO</t>
  </si>
  <si>
    <t>AUTOMATIZACION Y CONTROL</t>
  </si>
  <si>
    <t>SITECP51</t>
  </si>
  <si>
    <t>EMPRENDIMIENTO SOCIAL</t>
  </si>
  <si>
    <t>PPTECP51</t>
  </si>
  <si>
    <t xml:space="preserve">14:00 - 15:30                        </t>
  </si>
  <si>
    <t xml:space="preserve">14:00 - 15:30                      </t>
  </si>
  <si>
    <t xml:space="preserve"> L-9</t>
  </si>
  <si>
    <t>SI041P01</t>
  </si>
  <si>
    <t>SI035P01</t>
  </si>
  <si>
    <t xml:space="preserve">12:30 - 14:00                   </t>
  </si>
  <si>
    <t xml:space="preserve">12:30 - 14:00                                               </t>
  </si>
  <si>
    <t>LAB-9</t>
  </si>
  <si>
    <t>SI025S01</t>
  </si>
  <si>
    <t xml:space="preserve">14:00 - 15:30                       </t>
  </si>
  <si>
    <t>INTRODUCCION A ING. EN COMPUTACION Y TELECOMUNICACIONES</t>
  </si>
  <si>
    <t xml:space="preserve">GUERECA TORRES EVA RAQUEL                                                                        </t>
  </si>
  <si>
    <t>PSTGDP51</t>
  </si>
  <si>
    <t xml:space="preserve">13:00 - 16:30                                      </t>
  </si>
  <si>
    <t xml:space="preserve">13:00 - 16:00                          16:00 - 18:30                                           </t>
  </si>
  <si>
    <t xml:space="preserve">13:00 - 16:30                          16:30 - 18:30                                       </t>
  </si>
  <si>
    <t xml:space="preserve">10:30 - 13:00                                                       13:00 - 16:00             </t>
  </si>
  <si>
    <t>A3                                         A2</t>
  </si>
  <si>
    <t xml:space="preserve">MARTINEZ HERNANDEZ ALEJANDRO NATAL                                                                                                                  </t>
  </si>
  <si>
    <t>PSTBCP01</t>
  </si>
  <si>
    <t>08:00 - 10:00              10:00 - 14:00</t>
  </si>
  <si>
    <t>08:00 - 10:30                   10:30 - 13:00</t>
  </si>
  <si>
    <t>08:00 - 10:30                   10:30 - 14:30</t>
  </si>
  <si>
    <t xml:space="preserve">08:00 - 10:30 </t>
  </si>
  <si>
    <t xml:space="preserve">CHAVEZ BECKER CARLOS GABRIEL     </t>
  </si>
  <si>
    <t xml:space="preserve">FIGUEROA ROMERO RAUL                                                                                      </t>
  </si>
  <si>
    <t xml:space="preserve">08:00 - 10:30                                                             10:30 - 13:00                                      </t>
  </si>
  <si>
    <t>A1                                                                    A2</t>
  </si>
  <si>
    <t xml:space="preserve">08:00 - 10:30                   10:30 - 13:00                                       </t>
  </si>
  <si>
    <t xml:space="preserve">08:00 - 10:30                   10:30 - 13:00                                        </t>
  </si>
  <si>
    <t xml:space="preserve"> A2</t>
  </si>
  <si>
    <t xml:space="preserve">08:00 - 13:00                                            </t>
  </si>
  <si>
    <t xml:space="preserve">DE LEON CALDERON ALMA PATRICIA </t>
  </si>
  <si>
    <t xml:space="preserve">AGUILAR ASTORGA CARLOS RICARDO                                                                            </t>
  </si>
  <si>
    <t xml:space="preserve">08:00 - 10:30                                                              10:30 - 13:00                   </t>
  </si>
  <si>
    <t>A13                                                               A1</t>
  </si>
  <si>
    <t xml:space="preserve">08:00 - 10:30                                  11:00 - 13:30                               </t>
  </si>
  <si>
    <t xml:space="preserve">08:00 - 10:30                                 11:00 - 14:00                               </t>
  </si>
  <si>
    <t xml:space="preserve">08:00 - 12:00                                            </t>
  </si>
  <si>
    <t xml:space="preserve">A13    </t>
  </si>
  <si>
    <t xml:space="preserve">DE LA ROSA RODRIGUEZ JOSE JAVIER      </t>
  </si>
  <si>
    <t xml:space="preserve">DAVILA JAIME MARIBEL        </t>
  </si>
  <si>
    <t xml:space="preserve">DE LA ROSA RODRIGUEZ JOSE JAVIER                                                                   </t>
  </si>
  <si>
    <t xml:space="preserve">08:00 - 10:30                                             10:30 - 13:00                                                    </t>
  </si>
  <si>
    <t xml:space="preserve">A10  </t>
  </si>
  <si>
    <t xml:space="preserve">08:00-11:00                                                                         11:00-13:00                                       </t>
  </si>
  <si>
    <t>A1                                                                      A10</t>
  </si>
  <si>
    <t xml:space="preserve">08:00 - 10:30                                                          10:30 - 13:00                                     </t>
  </si>
  <si>
    <t xml:space="preserve">08:00 - 10:30                                                                    10:30 - 13:00                      </t>
  </si>
  <si>
    <t xml:space="preserve">A10                                                              A1   </t>
  </si>
  <si>
    <t>VAZQUEZ HERNANDEZ GERARDO</t>
  </si>
  <si>
    <t xml:space="preserve">MOSQUEDA GOMEZ CLAUDIA                                                                             </t>
  </si>
  <si>
    <t>AHTBCP01</t>
  </si>
  <si>
    <t>08:00 - 11:30                   11:30 - 14:30</t>
  </si>
  <si>
    <t>08:00 - 11:30</t>
  </si>
  <si>
    <t xml:space="preserve">GUTIERREZ GARZA RUBEN </t>
  </si>
  <si>
    <t xml:space="preserve">SASTRE DOMINGUEZ MARIA PAZ                                                          </t>
  </si>
  <si>
    <t>AHTECP01</t>
  </si>
  <si>
    <t xml:space="preserve">08:00 - 11:30                                         11:30 - 15:00                                          </t>
  </si>
  <si>
    <t xml:space="preserve">08:00 - 11:30                  </t>
  </si>
  <si>
    <t xml:space="preserve">08:00 - 11:30                     </t>
  </si>
  <si>
    <t xml:space="preserve">BENITEZ DAVILA MONICA FRANCISCA                                                                </t>
  </si>
  <si>
    <t xml:space="preserve">08:00 - 11:30                                      11:30 - 15:00                                            </t>
  </si>
  <si>
    <t xml:space="preserve">08:00 - 11:30             </t>
  </si>
  <si>
    <t xml:space="preserve">08:00 - 11:30                                                                11:30 - 15:00                                           </t>
  </si>
  <si>
    <t>ALTGDP01</t>
  </si>
  <si>
    <t>BASES DE LA COMUNICACION MATEMATICA</t>
  </si>
  <si>
    <t>ALTGDP51</t>
  </si>
  <si>
    <t xml:space="preserve">11:00-12:30                                    14:00-15:30                   </t>
  </si>
  <si>
    <t xml:space="preserve">14:00-17:00              </t>
  </si>
  <si>
    <t>FISICA</t>
  </si>
  <si>
    <t>AMTGDP01</t>
  </si>
  <si>
    <t>11:00-12:30               14:00-15:30</t>
  </si>
  <si>
    <t>BIOENERGETICA</t>
  </si>
  <si>
    <t>AMTGDP51</t>
  </si>
  <si>
    <t>SATGDP01</t>
  </si>
  <si>
    <t xml:space="preserve">08:00-09:30                  </t>
  </si>
  <si>
    <t xml:space="preserve">11:00-12:30                                                               12:30-14:00                   </t>
  </si>
  <si>
    <t>A7                                                                LAB-1</t>
  </si>
  <si>
    <t>QUIMICA</t>
  </si>
  <si>
    <t>SATGDP51</t>
  </si>
  <si>
    <t xml:space="preserve">14:00-17:00       </t>
  </si>
  <si>
    <t xml:space="preserve">09:00-12:30                             </t>
  </si>
  <si>
    <t xml:space="preserve"> LAB-1</t>
  </si>
  <si>
    <t xml:space="preserve">RAYAS AMOR ADOLFO ARMANDO                    </t>
  </si>
  <si>
    <t>ISTGDP01</t>
  </si>
  <si>
    <t>EJE INTEGRADOR: BASES FUNDAMENTALES DE LA VIDA</t>
  </si>
  <si>
    <t xml:space="preserve">DIAZ RAMIREZ MAYRA                                                  </t>
  </si>
  <si>
    <t>SSTGDP51</t>
  </si>
  <si>
    <t>LANDA SALGADO PATRICIA</t>
  </si>
  <si>
    <t>ALTBCP51</t>
  </si>
  <si>
    <t xml:space="preserve">14:00-15:30              </t>
  </si>
  <si>
    <t xml:space="preserve">08:00-11:00                  </t>
  </si>
  <si>
    <t>QUIMICA ANALITICA</t>
  </si>
  <si>
    <t>UITBCP51</t>
  </si>
  <si>
    <t>11:00-12:30                     14:00-15:30</t>
  </si>
  <si>
    <t>MICROBIOLOGIA</t>
  </si>
  <si>
    <t>ALTBCP01</t>
  </si>
  <si>
    <t xml:space="preserve">09:30-12:30                 </t>
  </si>
  <si>
    <t>LABORATORIO DE MICROBIOLOGIA</t>
  </si>
  <si>
    <t>BASES PARA EL ANALISIS DE DATOS II</t>
  </si>
  <si>
    <t>MIRANDA DE LA LAMA GENARO CVABODN</t>
  </si>
  <si>
    <t>MORFOFISIOLOGIA EVOLUTIVA ANIMAL</t>
  </si>
  <si>
    <t>AMTBCP01</t>
  </si>
  <si>
    <t>MORFOFISIOLOGIA EVOLUTIVA VEGETAL</t>
  </si>
  <si>
    <t xml:space="preserve">08:00-11:00               </t>
  </si>
  <si>
    <t xml:space="preserve">11:00-14:00                </t>
  </si>
  <si>
    <t>ELEMENTOS DE MODELACION MATRICIAL</t>
  </si>
  <si>
    <t>BIOSFERA</t>
  </si>
  <si>
    <t xml:space="preserve">11:00-12:30                                                               14:00-17:00                          </t>
  </si>
  <si>
    <t xml:space="preserve">A9                                                                COMPUTO        </t>
  </si>
  <si>
    <t xml:space="preserve">11:00-12:30                 </t>
  </si>
  <si>
    <t>TAXONOMIA, SISTEMATICA Y FILOGENIA DE SERES VIVOS</t>
  </si>
  <si>
    <t>GONZALEZ SALAZAR CONSTANTINO</t>
  </si>
  <si>
    <t>EJE INTEGRADOR: BIODIVERSIDAD</t>
  </si>
  <si>
    <t>AMTECP01</t>
  </si>
  <si>
    <t xml:space="preserve"> A11</t>
  </si>
  <si>
    <t>ELEMENTOS DE MODELACION DINAMICA</t>
  </si>
  <si>
    <t>ECOLOGIA DE POBLACIONES</t>
  </si>
  <si>
    <t>ECOLOGIA DE COMUNIDADES</t>
  </si>
  <si>
    <t>AMTECP51</t>
  </si>
  <si>
    <t>11:00-12:30                         14:00-15:30</t>
  </si>
  <si>
    <t>ECOLOGIA MICROBIANA</t>
  </si>
  <si>
    <t xml:space="preserve">FLORES HERNANDEZ NOE                                            </t>
  </si>
  <si>
    <t>EJE INTEGRADOR: ECOLOGIA</t>
  </si>
  <si>
    <t xml:space="preserve">14:00-15:30                      </t>
  </si>
  <si>
    <t xml:space="preserve"> A12</t>
  </si>
  <si>
    <t xml:space="preserve">11:00-14:00                  </t>
  </si>
  <si>
    <t xml:space="preserve">14:00-15:30                       </t>
  </si>
  <si>
    <t>DINAMICA, EQUILIBRIO EN LOS ECOSISTEMAS</t>
  </si>
  <si>
    <t xml:space="preserve">LIST SANCHEZ RURIK HERMANN                 </t>
  </si>
  <si>
    <t xml:space="preserve">15:30-18:30              </t>
  </si>
  <si>
    <t xml:space="preserve">17:00-18:30         </t>
  </si>
  <si>
    <t xml:space="preserve">11:00-12:30               </t>
  </si>
  <si>
    <t>PROBLEMATICAS EN LOS SOCIOECOSISTEMAS</t>
  </si>
  <si>
    <t xml:space="preserve">15:30-18:30             </t>
  </si>
  <si>
    <t xml:space="preserve">17:00-18:30              </t>
  </si>
  <si>
    <t>ECOTOXICOLOGIA</t>
  </si>
  <si>
    <t xml:space="preserve">08:00-11:00            </t>
  </si>
  <si>
    <t xml:space="preserve">14:00-15:30                 </t>
  </si>
  <si>
    <t>MODELACION INTEGRAL DE LOS IMPACTOS AMBIENTALES</t>
  </si>
  <si>
    <t xml:space="preserve">LIST SANCHEZ RURIK HERMANN                                  </t>
  </si>
  <si>
    <t xml:space="preserve">08:00-11:00 </t>
  </si>
  <si>
    <t xml:space="preserve">08:00-09:30  </t>
  </si>
  <si>
    <t>RESTAURACION Y REHABILITACION DE ECOSISTEMAS</t>
  </si>
  <si>
    <t xml:space="preserve">14:00-15:30                </t>
  </si>
  <si>
    <t>ANALISIS DE SERIES DE TIEMPO</t>
  </si>
  <si>
    <t xml:space="preserve">BLASQUEZ MARTINEZ LIDIA IVONNE                    </t>
  </si>
  <si>
    <t>GESTION AMBIENTAL</t>
  </si>
  <si>
    <t xml:space="preserve">11:00-12:30                    </t>
  </si>
  <si>
    <t xml:space="preserve">11:00-12:30                          </t>
  </si>
  <si>
    <t xml:space="preserve">11:00-12:30                            </t>
  </si>
  <si>
    <t xml:space="preserve">11:00-12:30                                </t>
  </si>
  <si>
    <t>BIOLOGIA DE LA CONSERVACION</t>
  </si>
  <si>
    <t xml:space="preserve">FLORES HERNANDEZ NOE                               </t>
  </si>
  <si>
    <t xml:space="preserve">14:00-17:00                  </t>
  </si>
  <si>
    <t xml:space="preserve">14:00-15:30                  </t>
  </si>
  <si>
    <t xml:space="preserve">08:00-11:00                    </t>
  </si>
  <si>
    <t>DESARROLLO, SUSTENTABILIDAD Y MANEJO DE SOCIO-ECOSISTEMAS</t>
  </si>
  <si>
    <t xml:space="preserve">GARCIA ARELLANO HUMBERTO                                          </t>
  </si>
  <si>
    <t xml:space="preserve">08:00-11:00                                          </t>
  </si>
  <si>
    <t xml:space="preserve">11:00-12:30                                             14:00-15:30                                    </t>
  </si>
  <si>
    <t xml:space="preserve">A12                                                                          A11   </t>
  </si>
  <si>
    <t xml:space="preserve">09:30-11:00                  </t>
  </si>
  <si>
    <t>INSTRUMENTOS REMEDIALES</t>
  </si>
  <si>
    <t>AMOPTP01</t>
  </si>
  <si>
    <t>MICOLOGIA</t>
  </si>
  <si>
    <t>AMOPTP02</t>
  </si>
  <si>
    <t>SEMINARIO DE TEMAS SELECTOS DE BIOLOGIA DE LA CONSERVACION</t>
  </si>
  <si>
    <t>AMTINS51</t>
  </si>
  <si>
    <t>PROYECTO TERMINAL DE BIOLOGIA AMBIENTAL I</t>
  </si>
  <si>
    <t>PROYECTO TERMINAL DE BIOLOGIA AMBIENTAL II</t>
  </si>
  <si>
    <t>AM365P51</t>
  </si>
  <si>
    <t xml:space="preserve">15:30-17:00            </t>
  </si>
  <si>
    <t>PARENTESCO: EL VALOR DE LAS SIMILITUDES Y DIFERENCIAS</t>
  </si>
  <si>
    <t xml:space="preserve">GARCIA ARISTA ALEJANDRA </t>
  </si>
  <si>
    <t>AM366P01</t>
  </si>
  <si>
    <t>SA367P01</t>
  </si>
  <si>
    <t xml:space="preserve">INTRODUCCION A LA INMUNONUTRICIÓN </t>
  </si>
  <si>
    <t>SA345P51</t>
  </si>
  <si>
    <t xml:space="preserve">14:00-17:00                </t>
  </si>
  <si>
    <t>ANALISIS DE REDES BIOLOGICAS, SOCIALES Y VIRTUALES</t>
  </si>
  <si>
    <t>AM370P01</t>
  </si>
  <si>
    <t>AL369P01</t>
  </si>
  <si>
    <t>PROBLEMATICAS Y RETOS EN LA PRODUCCION Y DISEÑO SUSTENTABLE DE ALIMENTOS</t>
  </si>
  <si>
    <t>AL371P01</t>
  </si>
  <si>
    <t>COMPORTAMIENTO Y BIENESTAR ANIMAL</t>
  </si>
  <si>
    <t>AL353P01</t>
  </si>
  <si>
    <t>DISEÑO, GESTION Y OPERACIÓN DE PARQUES ZOOLOGICOS</t>
  </si>
  <si>
    <t>SA372P01</t>
  </si>
  <si>
    <t>CONDUCTAS MOTIVADAS Y EMOCIONES</t>
  </si>
  <si>
    <t>PP050S02</t>
  </si>
  <si>
    <t>SI050P02</t>
  </si>
  <si>
    <t>PPTGDP52</t>
  </si>
  <si>
    <t>RTTBCP02</t>
  </si>
  <si>
    <t xml:space="preserve">12:30-14:00                           </t>
  </si>
  <si>
    <t xml:space="preserve">12:30-14:00                                          </t>
  </si>
  <si>
    <t xml:space="preserve">12:30-14:00                              </t>
  </si>
  <si>
    <t xml:space="preserve">12:30-14:00                                     </t>
  </si>
  <si>
    <t>SA368P01</t>
  </si>
  <si>
    <t xml:space="preserve">RESPUESTA CELULAR FRENTE A ESTIMULOS NOCIVOS  </t>
  </si>
  <si>
    <t xml:space="preserve">SOTO CORTES GABRIEL                              </t>
  </si>
  <si>
    <t xml:space="preserve">12:30-14:00                   </t>
  </si>
  <si>
    <t xml:space="preserve">12:30-14:00                          </t>
  </si>
  <si>
    <t xml:space="preserve">LOPEZ MALDONADO GUILLERMO           </t>
  </si>
  <si>
    <t xml:space="preserve">LIST SANCHEZ RURIK HERMANN                                                      </t>
  </si>
  <si>
    <t>AMPTCP51</t>
  </si>
  <si>
    <t>EJE INTEGRADOR: ECOSISTEMAS</t>
  </si>
  <si>
    <t>TERMODINAMICA DE SOLUCIONES</t>
  </si>
  <si>
    <t xml:space="preserve">RAMIREZ BARRERA VICENTE ANGEL                                                           </t>
  </si>
  <si>
    <t>LLTIFP51</t>
  </si>
  <si>
    <t>13:00-16:00</t>
  </si>
  <si>
    <t xml:space="preserve">VAZQUEZ HERNANDEZ GERARDO       </t>
  </si>
  <si>
    <t xml:space="preserve">PUERTA HUERTA JOSE PEDRO ANTONIO  </t>
  </si>
  <si>
    <t>MIRANDA DE LA LAMA GENARO CVABODNI</t>
  </si>
  <si>
    <t xml:space="preserve">MOSQUEDA GOMEZ CLAUDIA </t>
  </si>
  <si>
    <t>11:30-15:00</t>
  </si>
  <si>
    <t>AH719P01</t>
  </si>
  <si>
    <t>INTRODUCCION AL ARTE CONTEMPORANEO</t>
  </si>
  <si>
    <t>PS613P01</t>
  </si>
  <si>
    <t>ECOLOGÍA AMBIENTAL</t>
  </si>
  <si>
    <t>LARA CABALLERO MANUEL</t>
  </si>
  <si>
    <t>PS712P01</t>
  </si>
  <si>
    <t>HERRAMIENTAS BÁSICAS DE OFFICE 1</t>
  </si>
  <si>
    <t>EC713P01</t>
  </si>
  <si>
    <t>INTRODUCCION A LA ETNOGRAFIA</t>
  </si>
  <si>
    <t>PS616P01</t>
  </si>
  <si>
    <t>INVITAO</t>
  </si>
  <si>
    <t>LOPEZ ORNELAS ERICK DE JESUS</t>
  </si>
  <si>
    <t>AH720P01</t>
  </si>
  <si>
    <t>EL ARTE DE VISUALIZAR DATOS</t>
  </si>
  <si>
    <t>PROFESOR INVITADO, UNIDAD CUAJIMALPA</t>
  </si>
  <si>
    <t>EC610P01</t>
  </si>
  <si>
    <t>INTRODUCCION A LA PERSPECTIVA DE GENERO</t>
  </si>
  <si>
    <t>EC714P01</t>
  </si>
  <si>
    <t>DISEÑO DE PROYECTOS DE CAPACITACION PARA EL TRABAJO</t>
  </si>
  <si>
    <t>AH666P01</t>
  </si>
  <si>
    <t>AH718P01</t>
  </si>
  <si>
    <t>L-13</t>
  </si>
  <si>
    <t>EC715P01</t>
  </si>
  <si>
    <t>PLATAFORMA DE ACCESO ABIERTO PARA LA CONSULTA DE PUBLICACIONES CIENTIFICAS</t>
  </si>
  <si>
    <t>PS678P01</t>
  </si>
  <si>
    <t>GENERO, VIOLENCIA Y SOCIEDAD</t>
  </si>
  <si>
    <t>PS707P51</t>
  </si>
  <si>
    <t>INTRODUCCION A LA LECTURA Y ESCRITRA ACADEMICA</t>
  </si>
  <si>
    <t>PS708P01</t>
  </si>
  <si>
    <t>CONTEXTO MACROECONÓMICO DE LAS POL.PUB</t>
  </si>
  <si>
    <t>PS709P01</t>
  </si>
  <si>
    <t>METODOS DE PRONOSTICO PARA LA TOMA DE DECISIONES EN POLITICAS PUBLICAS</t>
  </si>
  <si>
    <t>UC635P01</t>
  </si>
  <si>
    <t>PROGRAMACION ESTADISTICA EN "R"</t>
  </si>
  <si>
    <t>UC698P01</t>
  </si>
  <si>
    <t>ESTADISTICA EN SPSS</t>
  </si>
  <si>
    <t>PS679P01</t>
  </si>
  <si>
    <t>ARCGIS II</t>
  </si>
  <si>
    <t>PP051P01</t>
  </si>
  <si>
    <t>L-9</t>
  </si>
  <si>
    <t>MEDICIONES</t>
  </si>
  <si>
    <t>PP051P02</t>
  </si>
  <si>
    <t>SI052P51</t>
  </si>
  <si>
    <t>ALGEBRA UNIVERSITARIA</t>
  </si>
  <si>
    <t>PP040S01</t>
  </si>
  <si>
    <t>PPTGDP02</t>
  </si>
  <si>
    <t>SITGDP51</t>
  </si>
  <si>
    <t>RTTGDP51</t>
  </si>
  <si>
    <t>SI038P01</t>
  </si>
  <si>
    <t>09:30-11:00
14:00-15:30</t>
  </si>
  <si>
    <t>A9                                                                            A10</t>
  </si>
  <si>
    <t>SITBCP51</t>
  </si>
  <si>
    <t>LABORATORIO DE ANALISIS QUIMICO</t>
  </si>
  <si>
    <t>RTTGDP02</t>
  </si>
  <si>
    <t>BIOQUIMICA</t>
  </si>
  <si>
    <t>PRADO BRAVO ESTEBAN</t>
  </si>
  <si>
    <t>RTTBCV01</t>
  </si>
  <si>
    <t>TRANSFERENCIA DE MASA</t>
  </si>
  <si>
    <t>GUAYCOCHEA GUGLIELMI DARIO EDUARDO</t>
  </si>
  <si>
    <t>UATECP01</t>
  </si>
  <si>
    <t>RTTECV01</t>
  </si>
  <si>
    <t>XXTECP01</t>
  </si>
  <si>
    <t>SI037P01</t>
  </si>
  <si>
    <t>XX037P02</t>
  </si>
  <si>
    <t>SI042S51</t>
  </si>
  <si>
    <t>ANALISIS ESTADISTICO EN HIDROLOGIA</t>
  </si>
  <si>
    <t>RTOPTS51</t>
  </si>
  <si>
    <t>RTOPTP51</t>
  </si>
  <si>
    <t>DISEÑO Y CONSTRUCCION DE POZOS</t>
  </si>
  <si>
    <t>FUNDAMENTOS DE DISEÑO LOGICO</t>
  </si>
  <si>
    <t>FUNDAMENTOS DE PROGRAMACION</t>
  </si>
  <si>
    <t>PPTBCP01</t>
  </si>
  <si>
    <t xml:space="preserve">ROBLES SALVADOR ANA CAROLINA                                                                                                                                                                </t>
  </si>
  <si>
    <t>AHTGDP01</t>
  </si>
  <si>
    <t>08:00-11:00
11:30-15:00</t>
  </si>
  <si>
    <t xml:space="preserve"> ROSALES GONZALEZ RODRIGO</t>
  </si>
  <si>
    <t xml:space="preserve">  BENITEZ DAVILA MONICA FRANCISCA</t>
  </si>
  <si>
    <t xml:space="preserve">VAZQUEZ HERNANDEZ GERARDO                                                                                                                                                                          </t>
  </si>
  <si>
    <t>HHTGDP52</t>
  </si>
  <si>
    <t>13:00-15:30
16:00-18:00</t>
  </si>
  <si>
    <t xml:space="preserve">A10                                                 </t>
  </si>
  <si>
    <t>13:00-15:00
15:00-18:00</t>
  </si>
  <si>
    <t>A1
A7</t>
  </si>
  <si>
    <t>12:00-15:00
15:00-18:00</t>
  </si>
  <si>
    <t>13:00-15:00
15:30-18:00</t>
  </si>
  <si>
    <t xml:space="preserve">LOPEZ MORENO IGNACIO </t>
  </si>
  <si>
    <t xml:space="preserve">BLASQUEZ MARTINEZ LIDIA IVONNE                                                                                                                                                                             </t>
  </si>
  <si>
    <t>13:00-16:00
16:00-18:00</t>
  </si>
  <si>
    <t>A2
A7</t>
  </si>
  <si>
    <t xml:space="preserve">GUERECA TORRES EVA RAQUEL  </t>
  </si>
  <si>
    <t xml:space="preserve">FIGUEROA ROMERO RAUL                                                                                                                                                                                                                                                                             </t>
  </si>
  <si>
    <t xml:space="preserve">DE LEON CALDERON ALMA PATRICIA                                                                                                                                                                                         </t>
  </si>
  <si>
    <t>08:00-11:00
11:00-13:30</t>
  </si>
  <si>
    <t>08:00-10:00
10:00-13:00</t>
  </si>
  <si>
    <t>A1
A2</t>
  </si>
  <si>
    <t xml:space="preserve">SOSA JUARICO MONICA ADRIANA                                                                                                                                                          </t>
  </si>
  <si>
    <t>08:00-11:30
11:30-14:00</t>
  </si>
  <si>
    <t xml:space="preserve">08:00-11:00
11:00-13:30                                                         </t>
  </si>
  <si>
    <t>08:00-10:30
11:00-13:30</t>
  </si>
  <si>
    <t xml:space="preserve">DE LA ROSA RODRIGUEZ JOSE JAVIER                                                                                                                                        </t>
  </si>
  <si>
    <t>08:00-10:30
11:30-15:00</t>
  </si>
  <si>
    <t>A10
A1</t>
  </si>
  <si>
    <t xml:space="preserve">08:00-11:00
11:00-13:00                                                         </t>
  </si>
  <si>
    <t>08:00-10:30
10:30-13:30</t>
  </si>
  <si>
    <t>A2
A1</t>
  </si>
  <si>
    <t>08:00-10:00
10:30-14:00</t>
  </si>
  <si>
    <t xml:space="preserve"> GARCIA YAGUE SOFIA</t>
  </si>
  <si>
    <t xml:space="preserve">40170
</t>
  </si>
  <si>
    <t>L-4</t>
  </si>
  <si>
    <t xml:space="preserve">MOSQUEDA GOMEZ CLAUDIA                                                                               </t>
  </si>
  <si>
    <t xml:space="preserve">ROBLES SALVADOR ANA CAROLINA                                                                                                                                                        </t>
  </si>
  <si>
    <t xml:space="preserve">08:00-11:30                                                   </t>
  </si>
  <si>
    <t xml:space="preserve">08:00-11:30
11:30-15:00                                                   </t>
  </si>
  <si>
    <t>L-13
A10</t>
  </si>
  <si>
    <t xml:space="preserve">08:00-11:30                                                                         </t>
  </si>
  <si>
    <t xml:space="preserve">08:00-11:30
11:30-15:00                                          </t>
  </si>
  <si>
    <t xml:space="preserve">ROSALES GONZALEZ RODRIGO </t>
  </si>
  <si>
    <t>ALTGDP02</t>
  </si>
  <si>
    <t>09:30-11:00
11:00-12:30</t>
  </si>
  <si>
    <t>A4
COMPUTO</t>
  </si>
  <si>
    <t>SATGDP02</t>
  </si>
  <si>
    <t>09:30-11:00
11:00-14:00</t>
  </si>
  <si>
    <t>A4
LAB-1</t>
  </si>
  <si>
    <t xml:space="preserve">DIAZ RAMIREZ MAYRA                                                        </t>
  </si>
  <si>
    <t xml:space="preserve">DIAZ RAMIREZ MAYRA                                                                           </t>
  </si>
  <si>
    <t>SSTGDP01</t>
  </si>
  <si>
    <t>PACHECO LOPEZ GUSTAVO</t>
  </si>
  <si>
    <t>SATBCP01</t>
  </si>
  <si>
    <t>BIOLOGIA CELULAR</t>
  </si>
  <si>
    <t>JIMENEZ OSORIO ANGELICA SARAI</t>
  </si>
  <si>
    <t>SATBCP51</t>
  </si>
  <si>
    <t>BIOLOGIA MOLECULAR</t>
  </si>
  <si>
    <t>AMTBCP02</t>
  </si>
  <si>
    <t xml:space="preserve">08:00-09:30                                                                     </t>
  </si>
  <si>
    <t xml:space="preserve">08:00-11:00                                                                                                                                     </t>
  </si>
  <si>
    <t xml:space="preserve">LAB-1  </t>
  </si>
  <si>
    <t>LABORATORIO DE BIOQUIMICA</t>
  </si>
  <si>
    <t>ALTBCP02</t>
  </si>
  <si>
    <t xml:space="preserve">12:30-14:00                                                                  </t>
  </si>
  <si>
    <t xml:space="preserve">11:00-14:00                                                               </t>
  </si>
  <si>
    <t xml:space="preserve">11:00-12:30                                                                       </t>
  </si>
  <si>
    <t xml:space="preserve">11:00-14:00                                                                                                                        </t>
  </si>
  <si>
    <t>BASES PARA EL ANALISIS DE DATOS I</t>
  </si>
  <si>
    <t xml:space="preserve">14:00-17:00                                                    </t>
  </si>
  <si>
    <t>GENETICA</t>
  </si>
  <si>
    <t xml:space="preserve">08:00-11:00                        </t>
  </si>
  <si>
    <t xml:space="preserve">08:00-11:00                 </t>
  </si>
  <si>
    <t xml:space="preserve">11:00-12:30
12:30-15:30                                                                    </t>
  </si>
  <si>
    <t>A7
COMPUTO</t>
  </si>
  <si>
    <t xml:space="preserve">09:30-11:00                                        </t>
  </si>
  <si>
    <t xml:space="preserve">CHAVEZ TOVAR JOSE CUAUHTEMOC                                                                                        </t>
  </si>
  <si>
    <t xml:space="preserve">A9                                                </t>
  </si>
  <si>
    <t xml:space="preserve">A9                                         </t>
  </si>
  <si>
    <t xml:space="preserve">CHAVEZ TOVAR JOSE CUAUHTEMOC                                                                                      </t>
  </si>
  <si>
    <t xml:space="preserve">08:00-11:00                                </t>
  </si>
  <si>
    <t xml:space="preserve">09:30-11:00                       </t>
  </si>
  <si>
    <t xml:space="preserve">11:00-12:30                                                 </t>
  </si>
  <si>
    <t xml:space="preserve">PELZ SERRANO KARLA                                                                       </t>
  </si>
  <si>
    <t xml:space="preserve">11:00-12:30 </t>
  </si>
  <si>
    <t>ECOLOGIA FUNCIONAL</t>
  </si>
  <si>
    <t xml:space="preserve">LOPEZ PEREZ MARCOS                                                                         </t>
  </si>
  <si>
    <t xml:space="preserve">09:30-11:00   </t>
  </si>
  <si>
    <t xml:space="preserve">FLORES HERNANDEZ NOE                                                                              </t>
  </si>
  <si>
    <t xml:space="preserve">11:00-12:30                                                    </t>
  </si>
  <si>
    <t xml:space="preserve">14:00-15:30          </t>
  </si>
  <si>
    <t xml:space="preserve">08:00-11:00                                       </t>
  </si>
  <si>
    <t xml:space="preserve">CHAVEZ TOVAR JOSE CUAUHTEMOC                                                                 </t>
  </si>
  <si>
    <t>POLITICA Y LEGISLACION AMBIENTAL</t>
  </si>
  <si>
    <t>PROYECTOS DE EVALUACION DEL IMPACTO AMBIENTAL</t>
  </si>
  <si>
    <t>EDUCACION AMBIENTAL</t>
  </si>
  <si>
    <t>ORDENAMIENTO TERRITORIAL</t>
  </si>
  <si>
    <t xml:space="preserve">11:00-14:00                           </t>
  </si>
  <si>
    <t>INTRODUCCION A LA GEOMATICA</t>
  </si>
  <si>
    <t xml:space="preserve">FLORES HERNANDEZ NOE                                                              </t>
  </si>
  <si>
    <t>EJE INTEGRADOR: PROBLEMATICAS AMBIENTALES</t>
  </si>
  <si>
    <t xml:space="preserve">08:00-11:00        </t>
  </si>
  <si>
    <t xml:space="preserve">BLASQUEZ MARTINEZ LIDIA IVONNE                                                                                    </t>
  </si>
  <si>
    <t xml:space="preserve">08:00-11:00  </t>
  </si>
  <si>
    <t xml:space="preserve">11:00-12:30    </t>
  </si>
  <si>
    <t xml:space="preserve">09:30-12:30                                             </t>
  </si>
  <si>
    <t xml:space="preserve">PELZ SERRANO KARLA                                                                                               </t>
  </si>
  <si>
    <t xml:space="preserve">11:00-14:00                                        </t>
  </si>
  <si>
    <t xml:space="preserve">12:30-15:30                            </t>
  </si>
  <si>
    <t xml:space="preserve">12:30-14:00                                              </t>
  </si>
  <si>
    <t>ALOPTP01</t>
  </si>
  <si>
    <t>TEMAS SELECTOS DE BIOLOGIA AMBIENTAL. ALIMENTOS FUNCIONALES</t>
  </si>
  <si>
    <t>GONZALEZ CERVANTES RINA MARIA</t>
  </si>
  <si>
    <t>UX378P51</t>
  </si>
  <si>
    <t>INTRODUCCION A LA BIOTECNOLOGIA</t>
  </si>
  <si>
    <t>AL374P51</t>
  </si>
  <si>
    <t>TALLER DE TEMAS SELECTOS DE BIOTECNOLOGIA AMBIENTAL TALLER DE ELABORACION DE QUESO DE HEBRA</t>
  </si>
  <si>
    <t>AL371P51</t>
  </si>
  <si>
    <t xml:space="preserve">SEMINARIO DE TEMAS SELECTOS DE GESTION AMBIENTAL.  SEMINARIO COMPORTAMIENTO Y BIENESTAR ANIMAL </t>
  </si>
  <si>
    <t>SA355P51</t>
  </si>
  <si>
    <t>SEMINARIO DE TEMAS SELECTOS DE GESTION AMBIENTAL. PSICOLOGIA EVOLUTIVA</t>
  </si>
  <si>
    <t>SA377P01</t>
  </si>
  <si>
    <t>SEMINARIO DE TEMAS SELECTOS DE GESTION AMBIENTAL. PSICOLOGIA DEL CICLO VITAL</t>
  </si>
  <si>
    <t>AL376P51</t>
  </si>
  <si>
    <t>TALLER DE TEMAS SELECTOS DE GESTION AMBIENTAL. TALLER DE DISEÑO, GESTION Y OPERACION DE PARQUES ZOOLOGICOS II</t>
  </si>
  <si>
    <t>AMTINP01</t>
  </si>
  <si>
    <t>AMTINP51</t>
  </si>
  <si>
    <t>AL375P51</t>
  </si>
  <si>
    <t xml:space="preserve">SISTEMAS DE CALIDAD DE ALIMENTOS Y SU IMPACTO AMBIENTAL. SISTEMAS DE CALIDAD DE ALIMENTOS Y SU IMPACTO EN EL AMBIENTE </t>
  </si>
  <si>
    <t>PP312P01</t>
  </si>
  <si>
    <t>GRUPOS IMPARTIDOS EN EL AÑO 2017
*Considerando "Análisis de las Problemáticas Complejas I y II y Considerando las HFG reportadas por las Divisiones</t>
  </si>
  <si>
    <t>17-P</t>
  </si>
  <si>
    <t>Grupos Ofrecidos 2017</t>
  </si>
  <si>
    <t>Calif</t>
  </si>
  <si>
    <t>Calif/Plaza</t>
  </si>
  <si>
    <t>Adquisición de bibliografía 2016</t>
  </si>
  <si>
    <t>Proceso Sociales</t>
  </si>
  <si>
    <t>Aprobación del dictamen presentado por la Comisión de Planes y Programas de Estudio, con relación a la propuesta de formulación del Plan y Programas de Estudio de la Licenciatura en Ingeniería en Sistemas Mecatrónicos Industriales, de la División de Ciencias Básicas e Ingeniería y remisión de la propuesta al Colegio Académico para que se emita la resolución correspondiente</t>
  </si>
  <si>
    <t>UAM-Lerma 2017</t>
  </si>
  <si>
    <t>Instalación escénica Ausentes, El teatro Casa de la Paz en tu Unidad (1 función)</t>
  </si>
  <si>
    <t>La panadería, Compañía Nacional de Teatro, El teatro Casa de la Paz en tu Unidad (1 función)</t>
  </si>
  <si>
    <t>Los empeños de una casa, Carro de Comedias de la UNAM (1 función)</t>
  </si>
  <si>
    <t>Concierto de Cuerdas, Orquesta de Cuerdas de la UAM Lerma, Centro Regional de Cultura de Ocoyoacac (1 concierto)</t>
  </si>
  <si>
    <t>*Periodo 2005 a 2011</t>
  </si>
  <si>
    <t>FUENTE: Para Lerma: AGA de Licenciatura - Dirección de Sistemas Escolares; Para las demás unidades: Informe del Rector General 2017</t>
  </si>
  <si>
    <t>FUENTE: Coordinación General de Información Institucional. Departamento de Admisión, para otras unidades Informe del Rector General 2017</t>
  </si>
  <si>
    <t>FUENTE: Para Lerma: AGA de Licenciatura - Dirección de Sistemas Escolares; Para las demás unidades: Informe del Rector General 2017 / Coordinación de Sistemas Escolares UAM Lerma</t>
  </si>
  <si>
    <t>TOTAL UAMC (2009,2010,2011)</t>
  </si>
  <si>
    <t>TOTAL UAMC (2015,2016,2017)</t>
  </si>
  <si>
    <t>TOTAL UAM (2015,2016, 2017)</t>
  </si>
  <si>
    <t>UAML-2017</t>
  </si>
  <si>
    <t>UAMC-2017</t>
  </si>
  <si>
    <t>UAM-2017</t>
  </si>
  <si>
    <t>Fuente: Informe del Rector General 2017</t>
  </si>
  <si>
    <t>Fuente: Coordinación de Vinculación</t>
  </si>
  <si>
    <t>Fuente: Coordinación de Enlace Académico* Beca Curso de idiomas en la Ciudad de México o Estado de México</t>
  </si>
  <si>
    <t xml:space="preserve">Fuente: Coordinación de Enlace Académico  </t>
  </si>
  <si>
    <t>Fuente: Coordinación de Enlace Académico</t>
  </si>
  <si>
    <t>Fuente: Coordinación de Vinculación y Coordinación de Enlace Académico</t>
  </si>
  <si>
    <t>Fuente: Acuerdos de Consejo Académico UAM Lerma y Consejos Divisionales</t>
  </si>
  <si>
    <t>Fuente: Anexo Estadístico, Informe Rectoría General 2017</t>
  </si>
  <si>
    <t>Fuente: Informe RG 2017 y AGA 18I</t>
  </si>
  <si>
    <t>2017 (2011)</t>
  </si>
  <si>
    <t>Informe del Rector General 2017 - Anexo estadístico</t>
  </si>
  <si>
    <t>Fuente: Coordinación de Recurso Humanos, Divisiones Académicas</t>
  </si>
  <si>
    <t>Coordinación de Recursos Humanos UAM-Lerma, Divisiones Académicas</t>
  </si>
  <si>
    <t>Concierto de Cuerda, Orquesta de Cuerdas de la UAM Lerma, Foro Cultural Tiempo y Espacio Thaay (2 conciertos)</t>
  </si>
  <si>
    <t>Promedio UAM 2017</t>
  </si>
  <si>
    <t>UAMC (2005-2011)</t>
  </si>
  <si>
    <t>UAMC (2011-2017)</t>
  </si>
  <si>
    <t>HOME</t>
  </si>
  <si>
    <t>Dr. Gerardo Abel Laguna Sánchez
Dr. Francisco Pérez Martínez
Dr. Jacobo Sandoval Gutiérrez
Dr. Guillermo López Maldonado
Dra. Rafaela Blanca Silva López
Mtro. José Pedro Antonio Puerta Huerta</t>
  </si>
  <si>
    <t>Dra. Judith Jiménez Guzmán
Dr. Genaro Cvabodni Miranda de la Lama
Dr. Adolfo Armando Rayas Amor
Dra. Rosy Gabriela Cruz Monterrosa</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</si>
</sst>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0_);\(0\)"/>
    <numFmt numFmtId="167" formatCode="0.0%"/>
    <numFmt numFmtId="168" formatCode="_(&quot;$&quot;* #,##0.00_);_(&quot;$&quot;* \(#,##0.00\);_(&quot;$&quot;* &quot;-&quot;??_);_(@_)"/>
    <numFmt numFmtId="169" formatCode="&quot;$&quot;#,##0_);[Red]\(&quot;$&quot;#,##0\)"/>
    <numFmt numFmtId="170" formatCode="&quot;$&quot;#.00"/>
    <numFmt numFmtId="171" formatCode="m\o\n\th\ d\,\ \y\y\y\y"/>
    <numFmt numFmtId="172" formatCode="#.00"/>
    <numFmt numFmtId="173" formatCode="#."/>
    <numFmt numFmtId="174" formatCode="%#.00"/>
    <numFmt numFmtId="175" formatCode="#,##0.0"/>
    <numFmt numFmtId="176" formatCode="0.0"/>
    <numFmt numFmtId="177" formatCode="[$-409]General"/>
    <numFmt numFmtId="178" formatCode="dd\-mmm\-yyyy"/>
    <numFmt numFmtId="179" formatCode="0.000"/>
    <numFmt numFmtId="180" formatCode="_-&quot;$&quot;* #,##0_-;\-&quot;$&quot;* #,##0_-;_-&quot;$&quot;* &quot;-&quot;??_-;_-@_-"/>
    <numFmt numFmtId="181" formatCode="dd&quot;-&quot;mmm&quot;-&quot;yy;@"/>
    <numFmt numFmtId="182" formatCode="dd&quot;-&quot;mmm&quot;-&quot;yy"/>
    <numFmt numFmtId="183" formatCode="_-* #,##0_-;\-* #,##0_-;_-* &quot;-&quot;??_-;_-@_-"/>
    <numFmt numFmtId="184" formatCode="&quot;$&quot;#,##0"/>
    <numFmt numFmtId="185" formatCode="#,##0_ ;\-#,##0\ "/>
    <numFmt numFmtId="186" formatCode="&quot;$&quot;#,##0.00"/>
  </numFmts>
  <fonts count="2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11"/>
      <name val="Arial"/>
      <family val="2"/>
    </font>
    <font>
      <sz val="9"/>
      <name val="Arial"/>
      <family val="2"/>
    </font>
    <font>
      <b/>
      <sz val="11"/>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sz val="10"/>
      <color indexed="8"/>
      <name val="Arial"/>
      <family val="2"/>
    </font>
    <font>
      <u/>
      <sz val="10"/>
      <color indexed="12"/>
      <name val="Arial"/>
      <family val="2"/>
    </font>
    <font>
      <sz val="12"/>
      <name val="Arial"/>
      <family val="2"/>
    </font>
    <font>
      <b/>
      <sz val="14"/>
      <name val="Arial"/>
      <family val="2"/>
    </font>
    <font>
      <b/>
      <sz val="9"/>
      <name val="Arial"/>
      <family val="2"/>
    </font>
    <font>
      <sz val="10"/>
      <name val="Arial"/>
      <family val="2"/>
    </font>
    <font>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sz val="10"/>
      <name val="Calibri"/>
      <family val="2"/>
      <scheme val="minor"/>
    </font>
    <font>
      <sz val="8"/>
      <name val="Calibri"/>
      <family val="2"/>
      <scheme val="minor"/>
    </font>
    <font>
      <b/>
      <sz val="11"/>
      <color theme="1"/>
      <name val="Calibri"/>
      <family val="2"/>
      <scheme val="minor"/>
    </font>
    <font>
      <b/>
      <sz val="14"/>
      <color theme="1"/>
      <name val="Calibri"/>
      <family val="2"/>
      <scheme val="minor"/>
    </font>
    <font>
      <sz val="10"/>
      <name val="Arial"/>
      <family val="2"/>
    </font>
    <font>
      <sz val="10"/>
      <name val="Arial"/>
      <family val="2"/>
    </font>
    <font>
      <sz val="11"/>
      <color indexed="8"/>
      <name val="Calibri"/>
      <family val="2"/>
      <scheme val="minor"/>
    </font>
    <font>
      <b/>
      <sz val="10"/>
      <name val="Calibri"/>
      <family val="2"/>
      <scheme val="minor"/>
    </font>
    <font>
      <sz val="9"/>
      <name val="Calibri"/>
      <family val="2"/>
      <scheme val="minor"/>
    </font>
    <font>
      <b/>
      <sz val="12"/>
      <name val="Calibri"/>
      <family val="2"/>
      <scheme val="minor"/>
    </font>
    <font>
      <sz val="10"/>
      <name val="Calibri"/>
      <family val="2"/>
    </font>
    <font>
      <sz val="11"/>
      <name val="Calibri"/>
      <family val="2"/>
    </font>
    <font>
      <b/>
      <sz val="14"/>
      <name val="Calibri"/>
      <family val="2"/>
      <scheme val="minor"/>
    </font>
    <font>
      <sz val="10"/>
      <name val="Book Antiqua"/>
      <family val="1"/>
    </font>
    <font>
      <sz val="1"/>
      <color indexed="8"/>
      <name val="Courier"/>
      <family val="3"/>
    </font>
    <font>
      <sz val="10"/>
      <name val="MS Sans Serif"/>
      <family val="2"/>
    </font>
    <font>
      <b/>
      <sz val="1"/>
      <color indexed="8"/>
      <name val="Courier"/>
      <family val="3"/>
    </font>
    <font>
      <u/>
      <sz val="8.8000000000000007"/>
      <color rgb="FF0000FF"/>
      <name val="Calibri"/>
      <family val="2"/>
    </font>
    <font>
      <sz val="11"/>
      <color rgb="FFCD032E"/>
      <name val="Calibri"/>
      <family val="2"/>
      <scheme val="minor"/>
    </font>
    <font>
      <sz val="11"/>
      <color rgb="FF57A519"/>
      <name val="Calibri"/>
      <family val="2"/>
      <scheme val="minor"/>
    </font>
    <font>
      <b/>
      <sz val="12"/>
      <color rgb="FFAD25A8"/>
      <name val="Calibri"/>
      <family val="2"/>
      <scheme val="minor"/>
    </font>
    <font>
      <b/>
      <sz val="11"/>
      <color rgb="FFF08200"/>
      <name val="Calibri"/>
      <family val="2"/>
      <scheme val="minor"/>
    </font>
    <font>
      <b/>
      <sz val="11"/>
      <color rgb="FFAD25A8"/>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sz val="10"/>
      <name val="Arial"/>
      <family val="2"/>
    </font>
    <font>
      <b/>
      <sz val="11"/>
      <color theme="1"/>
      <name val="Arial"/>
      <family val="2"/>
    </font>
    <font>
      <sz val="11"/>
      <color rgb="FFAD25A8"/>
      <name val="Calibri"/>
      <family val="2"/>
      <scheme val="minor"/>
    </font>
    <font>
      <sz val="11"/>
      <color rgb="FFAD25A8"/>
      <name val="Calibri"/>
      <family val="2"/>
    </font>
    <font>
      <sz val="12"/>
      <color theme="1"/>
      <name val="Calibri"/>
      <family val="2"/>
      <scheme val="minor"/>
    </font>
    <font>
      <b/>
      <sz val="14"/>
      <color rgb="FFCC9900"/>
      <name val="Calibri"/>
      <family val="2"/>
      <scheme val="minor"/>
    </font>
    <font>
      <sz val="14"/>
      <name val="Calibri"/>
      <family val="2"/>
      <scheme val="minor"/>
    </font>
    <font>
      <b/>
      <sz val="14"/>
      <color rgb="FFFF0000"/>
      <name val="Calibri"/>
      <family val="2"/>
      <scheme val="minor"/>
    </font>
    <font>
      <b/>
      <sz val="10"/>
      <name val="Arial"/>
      <family val="2"/>
    </font>
    <font>
      <sz val="7"/>
      <name val="Times New Roman"/>
      <family val="1"/>
    </font>
    <font>
      <sz val="10"/>
      <color rgb="FFFF0000"/>
      <name val="Calibri"/>
      <family val="2"/>
      <scheme val="minor"/>
    </font>
    <font>
      <b/>
      <sz val="11"/>
      <color theme="0"/>
      <name val="Calibri"/>
      <family val="2"/>
      <scheme val="minor"/>
    </font>
    <font>
      <sz val="10"/>
      <color theme="1"/>
      <name val="Arial"/>
      <family val="2"/>
    </font>
    <font>
      <b/>
      <sz val="16"/>
      <name val="Calibri"/>
      <family val="2"/>
      <scheme val="minor"/>
    </font>
    <font>
      <sz val="11"/>
      <color theme="0" tint="-0.249977111117893"/>
      <name val="Calibri"/>
      <family val="2"/>
      <scheme val="minor"/>
    </font>
    <font>
      <u/>
      <sz val="11"/>
      <color theme="10"/>
      <name val="Calibri"/>
      <family val="2"/>
      <scheme val="minor"/>
    </font>
    <font>
      <u/>
      <sz val="11"/>
      <color theme="10"/>
      <name val="Calibri"/>
      <family val="2"/>
    </font>
    <font>
      <sz val="8"/>
      <name val="Helv"/>
    </font>
    <font>
      <sz val="12"/>
      <color indexed="8"/>
      <name val="Verdana"/>
      <family val="2"/>
    </font>
    <font>
      <sz val="11"/>
      <color rgb="FF000000"/>
      <name val="Calibri"/>
      <family val="2"/>
      <charset val="1"/>
    </font>
    <font>
      <b/>
      <sz val="11"/>
      <color rgb="FFAD25A8"/>
      <name val="Calibri"/>
      <family val="2"/>
    </font>
    <font>
      <b/>
      <sz val="14"/>
      <name val="Calibri"/>
      <family val="2"/>
    </font>
    <font>
      <b/>
      <sz val="9"/>
      <color indexed="81"/>
      <name val="Tahoma"/>
      <family val="2"/>
    </font>
    <font>
      <sz val="9"/>
      <color indexed="81"/>
      <name val="Tahoma"/>
      <family val="2"/>
    </font>
    <font>
      <sz val="11"/>
      <color theme="0"/>
      <name val="Calibri"/>
      <family val="2"/>
      <scheme val="minor"/>
    </font>
    <font>
      <sz val="12"/>
      <color indexed="8"/>
      <name val="Century Gothic"/>
      <family val="2"/>
    </font>
    <font>
      <sz val="10"/>
      <color rgb="FF000000"/>
      <name val="Calibri"/>
      <family val="2"/>
      <scheme val="minor"/>
    </font>
    <font>
      <sz val="10"/>
      <name val="Arial"/>
      <family val="2"/>
    </font>
    <font>
      <b/>
      <u/>
      <sz val="11"/>
      <color theme="1"/>
      <name val="Calibri"/>
      <family val="2"/>
      <scheme val="minor"/>
    </font>
    <font>
      <b/>
      <u/>
      <sz val="10"/>
      <name val="Arial"/>
      <family val="2"/>
    </font>
    <font>
      <i/>
      <sz val="11"/>
      <name val="Calibri"/>
      <family val="2"/>
      <scheme val="minor"/>
    </font>
    <font>
      <b/>
      <sz val="10"/>
      <color rgb="FFAD25A8"/>
      <name val="Calibri"/>
      <family val="2"/>
      <scheme val="minor"/>
    </font>
    <font>
      <u/>
      <sz val="12"/>
      <color indexed="12"/>
      <name val="Calibri"/>
      <family val="2"/>
      <scheme val="minor"/>
    </font>
    <font>
      <sz val="12"/>
      <name val="Calibri"/>
      <family val="2"/>
      <scheme val="minor"/>
    </font>
    <font>
      <b/>
      <sz val="12"/>
      <color theme="0"/>
      <name val="Arial"/>
      <family val="2"/>
    </font>
    <font>
      <sz val="9"/>
      <color theme="1"/>
      <name val="Calibri"/>
      <family val="2"/>
      <scheme val="minor"/>
    </font>
    <font>
      <b/>
      <sz val="9"/>
      <color theme="1"/>
      <name val="Calibri"/>
      <family val="2"/>
      <scheme val="minor"/>
    </font>
    <font>
      <b/>
      <sz val="10"/>
      <color rgb="FFAD25A8"/>
      <name val="Arial"/>
      <family val="2"/>
    </font>
    <font>
      <b/>
      <sz val="16"/>
      <color rgb="FF000000"/>
      <name val="Calibri"/>
      <family val="2"/>
      <scheme val="minor"/>
    </font>
    <font>
      <sz val="10"/>
      <color indexed="8"/>
      <name val="Calibri"/>
      <family val="2"/>
      <scheme val="minor"/>
    </font>
    <font>
      <sz val="10"/>
      <name val="Arial"/>
      <family val="2"/>
    </font>
    <font>
      <b/>
      <sz val="8"/>
      <name val="Arial"/>
      <family val="2"/>
    </font>
    <font>
      <b/>
      <sz val="10"/>
      <color indexed="8"/>
      <name val="Calibri"/>
      <family val="2"/>
      <scheme val="minor"/>
    </font>
    <font>
      <b/>
      <sz val="10"/>
      <color rgb="FF000000"/>
      <name val="Calibri"/>
      <family val="2"/>
      <scheme val="minor"/>
    </font>
    <font>
      <b/>
      <sz val="9"/>
      <color rgb="FF000000"/>
      <name val="Calibri"/>
      <family val="2"/>
    </font>
    <font>
      <sz val="9"/>
      <name val="Calibri"/>
      <family val="2"/>
    </font>
    <font>
      <sz val="9"/>
      <color rgb="FF000000"/>
      <name val="Calibri"/>
      <family val="2"/>
    </font>
    <font>
      <sz val="8"/>
      <color theme="1"/>
      <name val="Calibri"/>
      <family val="2"/>
      <scheme val="minor"/>
    </font>
    <font>
      <sz val="10"/>
      <name val="Times New Roman"/>
      <family val="1"/>
      <charset val="204"/>
    </font>
    <font>
      <i/>
      <sz val="10"/>
      <name val="Times New Roman"/>
      <family val="1"/>
    </font>
    <font>
      <b/>
      <sz val="9"/>
      <name val="Calibri"/>
      <family val="2"/>
      <scheme val="minor"/>
    </font>
    <font>
      <i/>
      <sz val="10"/>
      <name val="Arial"/>
      <family val="2"/>
    </font>
    <font>
      <b/>
      <sz val="11"/>
      <color rgb="FFCB2BC3"/>
      <name val="Calibri"/>
      <family val="2"/>
      <scheme val="minor"/>
    </font>
    <font>
      <b/>
      <sz val="11"/>
      <color indexed="8"/>
      <name val="Calibri"/>
      <family val="2"/>
      <scheme val="minor"/>
    </font>
    <font>
      <sz val="11"/>
      <color theme="1"/>
      <name val="Century Gothic"/>
      <family val="2"/>
    </font>
    <font>
      <sz val="11"/>
      <color indexed="8"/>
      <name val="Century Gothic"/>
      <family val="2"/>
    </font>
    <font>
      <sz val="10"/>
      <color indexed="8"/>
      <name val="Century Gothic"/>
      <family val="2"/>
    </font>
    <font>
      <b/>
      <sz val="12"/>
      <name val="Century Gothic"/>
      <family val="2"/>
    </font>
    <font>
      <sz val="12"/>
      <name val="Century Gothic"/>
      <family val="2"/>
    </font>
    <font>
      <sz val="8"/>
      <name val="Century Gothic"/>
      <family val="2"/>
    </font>
    <font>
      <sz val="9"/>
      <color theme="1"/>
      <name val="HelveticaNeueLT Pro 45 Lt"/>
      <family val="2"/>
    </font>
    <font>
      <sz val="11"/>
      <color indexed="8"/>
      <name val="Arial"/>
      <family val="2"/>
    </font>
    <font>
      <b/>
      <sz val="13"/>
      <name val="Arial"/>
      <family val="2"/>
    </font>
    <font>
      <b/>
      <sz val="16"/>
      <color theme="1"/>
      <name val="Calibri"/>
      <family val="2"/>
      <scheme val="minor"/>
    </font>
    <font>
      <sz val="11"/>
      <color theme="1"/>
      <name val="Arial"/>
      <family val="2"/>
    </font>
    <font>
      <sz val="12"/>
      <color theme="1"/>
      <name val="Arial Narrow"/>
      <family val="2"/>
    </font>
    <font>
      <sz val="9"/>
      <color indexed="8"/>
      <name val="Calibri"/>
      <family val="2"/>
      <scheme val="minor"/>
    </font>
    <font>
      <sz val="12"/>
      <color indexed="8"/>
      <name val="Calibri"/>
      <family val="2"/>
      <charset val="1"/>
    </font>
    <font>
      <sz val="11"/>
      <color indexed="30"/>
      <name val="Calibri"/>
      <family val="2"/>
      <scheme val="minor"/>
    </font>
    <font>
      <sz val="10"/>
      <name val="Century Gothic"/>
      <family val="2"/>
    </font>
    <font>
      <b/>
      <sz val="8"/>
      <color theme="1"/>
      <name val="Arial"/>
      <family val="2"/>
    </font>
    <font>
      <sz val="8"/>
      <color theme="1"/>
      <name val="Arial"/>
      <family val="2"/>
    </font>
    <font>
      <sz val="7"/>
      <color indexed="8"/>
      <name val="Century Gothic"/>
      <family val="2"/>
    </font>
    <font>
      <b/>
      <sz val="8"/>
      <color indexed="8"/>
      <name val="Century Gothic"/>
      <family val="2"/>
    </font>
    <font>
      <sz val="9"/>
      <color rgb="FF333333"/>
      <name val="Calibri"/>
      <family val="2"/>
      <scheme val="minor"/>
    </font>
    <font>
      <sz val="7"/>
      <color indexed="8"/>
      <name val="Calibri"/>
      <family val="2"/>
      <scheme val="minor"/>
    </font>
    <font>
      <b/>
      <sz val="8"/>
      <color indexed="8"/>
      <name val="Calibri"/>
      <family val="2"/>
      <scheme val="minor"/>
    </font>
    <font>
      <sz val="11"/>
      <color indexed="60"/>
      <name val="Century Gothic"/>
      <family val="2"/>
    </font>
    <font>
      <b/>
      <sz val="10"/>
      <color theme="1"/>
      <name val="Arial"/>
      <family val="2"/>
    </font>
    <font>
      <sz val="11"/>
      <color rgb="FF9C0006"/>
      <name val="Calibri"/>
      <family val="2"/>
      <scheme val="minor"/>
    </font>
    <font>
      <b/>
      <sz val="11"/>
      <color rgb="FF9B2195"/>
      <name val="Calibri"/>
      <family val="2"/>
      <scheme val="minor"/>
    </font>
    <font>
      <sz val="10"/>
      <name val="Arial"/>
      <family val="2"/>
    </font>
    <font>
      <sz val="8"/>
      <color rgb="FF000000"/>
      <name val="Arial"/>
      <family val="2"/>
    </font>
    <font>
      <b/>
      <sz val="8"/>
      <color theme="0"/>
      <name val="Arial"/>
      <family val="2"/>
    </font>
    <font>
      <b/>
      <sz val="12"/>
      <color theme="0"/>
      <name val="Calibri"/>
      <family val="2"/>
      <scheme val="minor"/>
    </font>
    <font>
      <b/>
      <sz val="10"/>
      <color theme="0"/>
      <name val="Calibri"/>
      <family val="2"/>
      <scheme val="minor"/>
    </font>
    <font>
      <b/>
      <sz val="10"/>
      <color theme="0"/>
      <name val="Arial"/>
      <family val="2"/>
    </font>
    <font>
      <i/>
      <sz val="10"/>
      <color theme="1"/>
      <name val="Calibri"/>
      <family val="2"/>
      <scheme val="minor"/>
    </font>
    <font>
      <b/>
      <sz val="11"/>
      <color theme="0"/>
      <name val="Arial"/>
      <family val="2"/>
    </font>
    <font>
      <b/>
      <sz val="11"/>
      <color theme="1"/>
      <name val="Calibri"/>
      <family val="2"/>
    </font>
    <font>
      <b/>
      <sz val="11"/>
      <name val="Calibri"/>
      <family val="2"/>
    </font>
    <font>
      <sz val="8"/>
      <color theme="0"/>
      <name val="Calibri"/>
      <family val="2"/>
      <scheme val="minor"/>
    </font>
    <font>
      <b/>
      <sz val="8"/>
      <color theme="0"/>
      <name val="Calibri"/>
      <family val="2"/>
      <scheme val="minor"/>
    </font>
    <font>
      <sz val="9"/>
      <color rgb="FFAD25A8"/>
      <name val="Calibri"/>
      <family val="2"/>
      <scheme val="minor"/>
    </font>
    <font>
      <b/>
      <sz val="11"/>
      <color theme="1" tint="0.34998626667073579"/>
      <name val="Calibri"/>
      <family val="2"/>
      <scheme val="minor"/>
    </font>
    <font>
      <sz val="12"/>
      <color rgb="FFAD25A8"/>
      <name val="Calibri"/>
      <family val="2"/>
      <scheme val="minor"/>
    </font>
    <font>
      <sz val="8"/>
      <color indexed="8"/>
      <name val="Calibri"/>
      <family val="2"/>
      <scheme val="minor"/>
    </font>
    <font>
      <sz val="8"/>
      <color rgb="FFFF0000"/>
      <name val="Calibri"/>
      <family val="2"/>
      <scheme val="minor"/>
    </font>
    <font>
      <sz val="10"/>
      <color rgb="FFAD25A8"/>
      <name val="Calibri"/>
      <family val="2"/>
      <scheme val="minor"/>
    </font>
    <font>
      <b/>
      <sz val="9"/>
      <color theme="0"/>
      <name val="Calibri"/>
      <family val="2"/>
      <scheme val="minor"/>
    </font>
    <font>
      <b/>
      <sz val="9"/>
      <color theme="0"/>
      <name val="Calibri"/>
      <family val="2"/>
    </font>
    <font>
      <b/>
      <sz val="11"/>
      <color theme="0" tint="-0.14999847407452621"/>
      <name val="Calibri"/>
      <family val="2"/>
      <scheme val="minor"/>
    </font>
    <font>
      <b/>
      <sz val="12"/>
      <color theme="0" tint="-0.14999847407452621"/>
      <name val="Calibri"/>
      <family val="2"/>
      <scheme val="minor"/>
    </font>
    <font>
      <b/>
      <sz val="14"/>
      <color rgb="FF000000"/>
      <name val="Calibri"/>
      <family val="2"/>
      <scheme val="minor"/>
    </font>
    <font>
      <b/>
      <i/>
      <sz val="14"/>
      <name val="Calibri"/>
      <family val="2"/>
      <scheme val="minor"/>
    </font>
    <font>
      <b/>
      <sz val="13"/>
      <name val="Calibri"/>
      <family val="2"/>
      <scheme val="minor"/>
    </font>
    <font>
      <u/>
      <sz val="12"/>
      <color theme="1"/>
      <name val="Calibri"/>
      <family val="2"/>
      <scheme val="minor"/>
    </font>
    <font>
      <sz val="10"/>
      <color rgb="FFAD25A8"/>
      <name val="Arial"/>
      <family val="2"/>
    </font>
    <font>
      <b/>
      <vertAlign val="superscript"/>
      <sz val="11"/>
      <name val="Calibri"/>
      <family val="2"/>
      <scheme val="minor"/>
    </font>
    <font>
      <sz val="6"/>
      <color indexed="8"/>
      <name val="Arial"/>
      <family val="2"/>
    </font>
    <font>
      <sz val="11"/>
      <name val="Calibri"/>
      <family val="2"/>
    </font>
    <font>
      <sz val="9"/>
      <color rgb="FF000000"/>
      <name val="Calibri"/>
      <family val="2"/>
    </font>
    <font>
      <b/>
      <sz val="22"/>
      <color theme="1"/>
      <name val="Calibri"/>
      <family val="2"/>
      <scheme val="minor"/>
    </font>
    <font>
      <b/>
      <sz val="14"/>
      <color theme="0"/>
      <name val="Arial Narrow"/>
      <family val="2"/>
    </font>
    <font>
      <sz val="13"/>
      <color theme="1"/>
      <name val="Arial Narrow"/>
      <family val="2"/>
    </font>
    <font>
      <sz val="12"/>
      <name val="Arial Narrow"/>
      <family val="2"/>
    </font>
    <font>
      <sz val="11"/>
      <color theme="1"/>
      <name val="Arial Narrow"/>
      <family val="2"/>
    </font>
  </fonts>
  <fills count="5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AD25A8"/>
        <bgColor indexed="64"/>
      </patternFill>
    </fill>
    <fill>
      <patternFill patternType="solid">
        <fgColor rgb="FFEEB0EB"/>
        <bgColor indexed="64"/>
      </patternFill>
    </fill>
    <fill>
      <patternFill patternType="solid">
        <fgColor rgb="FFF4CCF2"/>
        <bgColor indexed="64"/>
      </patternFill>
    </fill>
    <fill>
      <patternFill patternType="solid">
        <fgColor theme="0" tint="-0.249977111117893"/>
        <bgColor indexed="64"/>
      </patternFill>
    </fill>
    <fill>
      <patternFill patternType="solid">
        <fgColor rgb="FFE27ADD"/>
        <bgColor indexed="64"/>
      </patternFill>
    </fill>
    <fill>
      <patternFill patternType="solid">
        <fgColor rgb="FFFFC7CE"/>
      </patternFill>
    </fill>
    <fill>
      <patternFill patternType="solid">
        <fgColor rgb="FF9B2195"/>
        <bgColor indexed="64"/>
      </patternFill>
    </fill>
    <fill>
      <patternFill patternType="solid">
        <fgColor rgb="FFFFC000"/>
        <bgColor indexed="64"/>
      </patternFill>
    </fill>
    <fill>
      <patternFill patternType="solid">
        <fgColor theme="9" tint="-0.249977111117893"/>
        <bgColor indexed="64"/>
      </patternFill>
    </fill>
    <fill>
      <patternFill patternType="solid">
        <fgColor rgb="FFF08200"/>
        <bgColor indexed="64"/>
      </patternFill>
    </fill>
    <fill>
      <patternFill patternType="solid">
        <fgColor rgb="FFFF99FF"/>
        <bgColor indexed="64"/>
      </patternFill>
    </fill>
    <fill>
      <patternFill patternType="solid">
        <fgColor rgb="FFAD25A8"/>
        <bgColor rgb="FF000000"/>
      </patternFill>
    </fill>
    <fill>
      <patternFill patternType="solid">
        <fgColor indexed="9"/>
        <bgColor indexed="64"/>
      </patternFill>
    </fill>
    <fill>
      <patternFill patternType="solid">
        <fgColor theme="0"/>
        <bgColor rgb="FF00FF00"/>
      </patternFill>
    </fill>
    <fill>
      <patternFill patternType="solid">
        <fgColor theme="0"/>
        <bgColor rgb="FFFFFF00"/>
      </patternFill>
    </fill>
    <fill>
      <patternFill patternType="solid">
        <fgColor theme="0"/>
        <bgColor rgb="FFA4C2F4"/>
      </patternFill>
    </fill>
    <fill>
      <patternFill patternType="solid">
        <fgColor rgb="FFAF25A8"/>
        <bgColor indexed="64"/>
      </patternFill>
    </fill>
  </fills>
  <borders count="2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auto="1"/>
      </top>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top style="thin">
        <color auto="1"/>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56"/>
      </top>
      <bottom style="double">
        <color indexed="56"/>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auto="1"/>
      </top>
      <bottom/>
      <diagonal/>
    </border>
    <border>
      <left style="thin">
        <color indexed="64"/>
      </left>
      <right/>
      <top style="thin">
        <color indexed="64"/>
      </top>
      <bottom/>
      <diagonal/>
    </border>
    <border>
      <left style="thin">
        <color indexed="64"/>
      </left>
      <right/>
      <top style="thin">
        <color indexed="64"/>
      </top>
      <bottom/>
      <diagonal/>
    </border>
    <border>
      <left style="medium">
        <color indexed="64"/>
      </left>
      <right style="medium">
        <color indexed="64"/>
      </right>
      <top style="thin">
        <color theme="0" tint="-0.24994659260841701"/>
      </top>
      <bottom style="medium">
        <color indexed="64"/>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style="medium">
        <color indexed="64"/>
      </right>
      <top style="medium">
        <color indexed="64"/>
      </top>
      <bottom style="thin">
        <color theme="0" tint="-0.24994659260841701"/>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diagonal/>
    </border>
    <border>
      <left style="medium">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medium">
        <color indexed="64"/>
      </left>
      <right style="thin">
        <color indexed="64"/>
      </right>
      <top style="thin">
        <color auto="1"/>
      </top>
      <bottom/>
      <diagonal/>
    </border>
    <border>
      <left style="medium">
        <color indexed="64"/>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indexed="64"/>
      </right>
      <top style="thin">
        <color auto="1"/>
      </top>
      <bottom style="medium">
        <color indexed="64"/>
      </bottom>
      <diagonal/>
    </border>
    <border>
      <left style="thin">
        <color auto="1"/>
      </left>
      <right style="thin">
        <color indexed="64"/>
      </right>
      <top style="thin">
        <color auto="1"/>
      </top>
      <bottom style="medium">
        <color indexed="64"/>
      </bottom>
      <diagonal/>
    </border>
    <border>
      <left style="thin">
        <color indexed="64"/>
      </left>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style="medium">
        <color indexed="64"/>
      </bottom>
      <diagonal/>
    </border>
    <border>
      <left style="medium">
        <color indexed="64"/>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style="thin">
        <color auto="1"/>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medium">
        <color indexed="64"/>
      </right>
      <top style="thin">
        <color indexed="64"/>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medium">
        <color indexed="64"/>
      </left>
      <right/>
      <top style="thin">
        <color auto="1"/>
      </top>
      <bottom style="thin">
        <color indexed="64"/>
      </bottom>
      <diagonal/>
    </border>
    <border>
      <left style="medium">
        <color indexed="64"/>
      </left>
      <right/>
      <top style="thin">
        <color auto="1"/>
      </top>
      <bottom style="medium">
        <color indexed="64"/>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medium">
        <color indexed="64"/>
      </right>
      <top style="thin">
        <color indexed="64"/>
      </top>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7278">
    <xf numFmtId="0" fontId="0"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6" borderId="0" applyNumberFormat="0" applyBorder="0" applyAlignment="0" applyProtection="0"/>
    <xf numFmtId="0" fontId="123" fillId="4" borderId="0" applyNumberFormat="0" applyBorder="0" applyAlignment="0" applyProtection="0"/>
    <xf numFmtId="0" fontId="123" fillId="6" borderId="0" applyNumberFormat="0" applyBorder="0" applyAlignment="0" applyProtection="0"/>
    <xf numFmtId="0" fontId="123" fillId="3" borderId="0" applyNumberFormat="0" applyBorder="0" applyAlignment="0" applyProtection="0"/>
    <xf numFmtId="0" fontId="123" fillId="7" borderId="0" applyNumberFormat="0" applyBorder="0" applyAlignment="0" applyProtection="0"/>
    <xf numFmtId="0" fontId="123" fillId="8" borderId="0" applyNumberFormat="0" applyBorder="0" applyAlignment="0" applyProtection="0"/>
    <xf numFmtId="0" fontId="123" fillId="6" borderId="0" applyNumberFormat="0" applyBorder="0" applyAlignment="0" applyProtection="0"/>
    <xf numFmtId="0" fontId="123" fillId="4" borderId="0" applyNumberFormat="0" applyBorder="0" applyAlignment="0" applyProtection="0"/>
    <xf numFmtId="0" fontId="124" fillId="6"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8" borderId="0" applyNumberFormat="0" applyBorder="0" applyAlignment="0" applyProtection="0"/>
    <xf numFmtId="0" fontId="124" fillId="6" borderId="0" applyNumberFormat="0" applyBorder="0" applyAlignment="0" applyProtection="0"/>
    <xf numFmtId="0" fontId="124" fillId="3" borderId="0" applyNumberFormat="0" applyBorder="0" applyAlignment="0" applyProtection="0"/>
    <xf numFmtId="0" fontId="125" fillId="6" borderId="0" applyNumberFormat="0" applyBorder="0" applyAlignment="0" applyProtection="0"/>
    <xf numFmtId="0" fontId="126" fillId="11" borderId="1" applyNumberFormat="0" applyAlignment="0" applyProtection="0"/>
    <xf numFmtId="0" fontId="127" fillId="12" borderId="2" applyNumberFormat="0" applyAlignment="0" applyProtection="0"/>
    <xf numFmtId="0" fontId="128" fillId="0" borderId="3" applyNumberFormat="0" applyFill="0" applyAlignment="0" applyProtection="0"/>
    <xf numFmtId="0" fontId="129" fillId="0" borderId="0" applyNumberFormat="0" applyFill="0" applyBorder="0" applyAlignment="0" applyProtection="0"/>
    <xf numFmtId="0" fontId="124" fillId="13"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30" fillId="7" borderId="1" applyNumberFormat="0" applyAlignment="0" applyProtection="0"/>
    <xf numFmtId="165" fontId="116" fillId="0" borderId="0" applyFont="0" applyFill="0" applyBorder="0" applyAlignment="0" applyProtection="0"/>
    <xf numFmtId="0" fontId="140" fillId="0" borderId="0" applyNumberFormat="0" applyFill="0" applyBorder="0" applyAlignment="0" applyProtection="0">
      <alignment vertical="top"/>
      <protection locked="0"/>
    </xf>
    <xf numFmtId="0" fontId="131" fillId="17" borderId="0" applyNumberFormat="0" applyBorder="0" applyAlignment="0" applyProtection="0"/>
    <xf numFmtId="43" fontId="116" fillId="0" borderId="0" applyFont="0" applyFill="0" applyBorder="0" applyAlignment="0" applyProtection="0"/>
    <xf numFmtId="43" fontId="144" fillId="0" borderId="0" applyFont="0" applyFill="0" applyBorder="0" applyAlignment="0" applyProtection="0"/>
    <xf numFmtId="43" fontId="123" fillId="0" borderId="0" applyFont="0" applyFill="0" applyBorder="0" applyAlignment="0" applyProtection="0"/>
    <xf numFmtId="44" fontId="123" fillId="0" borderId="0" applyFont="0" applyFill="0" applyBorder="0" applyAlignment="0" applyProtection="0"/>
    <xf numFmtId="0" fontId="132" fillId="7" borderId="0" applyNumberFormat="0" applyBorder="0" applyAlignment="0" applyProtection="0"/>
    <xf numFmtId="0" fontId="116" fillId="0" borderId="0"/>
    <xf numFmtId="0" fontId="123" fillId="0" borderId="0"/>
    <xf numFmtId="0" fontId="145" fillId="0" borderId="0"/>
    <xf numFmtId="0" fontId="116" fillId="0" borderId="0"/>
    <xf numFmtId="0" fontId="123" fillId="0" borderId="0"/>
    <xf numFmtId="0" fontId="116" fillId="0" borderId="0"/>
    <xf numFmtId="0" fontId="139" fillId="0" borderId="0"/>
    <xf numFmtId="0" fontId="139" fillId="0" borderId="0"/>
    <xf numFmtId="0" fontId="139" fillId="0" borderId="0"/>
    <xf numFmtId="0" fontId="139" fillId="0" borderId="0"/>
    <xf numFmtId="0" fontId="116" fillId="4" borderId="4" applyNumberFormat="0" applyFont="0" applyAlignment="0" applyProtection="0"/>
    <xf numFmtId="9" fontId="115" fillId="0" borderId="0" applyFont="0" applyFill="0" applyBorder="0" applyAlignment="0" applyProtection="0"/>
    <xf numFmtId="0" fontId="133" fillId="11" borderId="5" applyNumberFormat="0" applyAlignment="0" applyProtection="0"/>
    <xf numFmtId="0" fontId="128"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6" fillId="0" borderId="6" applyNumberFormat="0" applyFill="0" applyAlignment="0" applyProtection="0"/>
    <xf numFmtId="0" fontId="137" fillId="0" borderId="7" applyNumberFormat="0" applyFill="0" applyAlignment="0" applyProtection="0"/>
    <xf numFmtId="0" fontId="129" fillId="0" borderId="8" applyNumberFormat="0" applyFill="0" applyAlignment="0" applyProtection="0"/>
    <xf numFmtId="0" fontId="138" fillId="0" borderId="9" applyNumberFormat="0" applyFill="0" applyAlignment="0" applyProtection="0"/>
    <xf numFmtId="0" fontId="115" fillId="0" borderId="0"/>
    <xf numFmtId="43" fontId="115" fillId="0" borderId="0" applyFont="0" applyFill="0" applyBorder="0" applyAlignment="0" applyProtection="0"/>
    <xf numFmtId="43" fontId="153" fillId="0" borderId="0" applyFont="0" applyFill="0" applyBorder="0" applyAlignment="0" applyProtection="0"/>
    <xf numFmtId="43" fontId="115" fillId="0" borderId="0" applyFont="0" applyFill="0" applyBorder="0" applyAlignment="0" applyProtection="0"/>
    <xf numFmtId="9" fontId="115" fillId="0" borderId="0" applyFont="0" applyFill="0" applyBorder="0" applyAlignment="0" applyProtection="0"/>
    <xf numFmtId="43" fontId="154" fillId="0" borderId="0" applyFont="0" applyFill="0" applyBorder="0" applyAlignment="0" applyProtection="0"/>
    <xf numFmtId="0" fontId="123" fillId="0" borderId="0"/>
    <xf numFmtId="0" fontId="114" fillId="0" borderId="0"/>
    <xf numFmtId="0" fontId="113" fillId="0" borderId="0"/>
    <xf numFmtId="0" fontId="112" fillId="0" borderId="0"/>
    <xf numFmtId="0" fontId="111" fillId="0" borderId="0"/>
    <xf numFmtId="164" fontId="111" fillId="0" borderId="0" applyFont="0" applyFill="0" applyBorder="0" applyAlignment="0" applyProtection="0"/>
    <xf numFmtId="43" fontId="115" fillId="0" borderId="0" applyFont="0" applyFill="0" applyBorder="0" applyAlignment="0" applyProtection="0"/>
    <xf numFmtId="0" fontId="111" fillId="0" borderId="0"/>
    <xf numFmtId="9" fontId="111"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4" fillId="6"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8" borderId="0" applyNumberFormat="0" applyBorder="0" applyAlignment="0" applyProtection="0"/>
    <xf numFmtId="0" fontId="124" fillId="6" borderId="0" applyNumberFormat="0" applyBorder="0" applyAlignment="0" applyProtection="0"/>
    <xf numFmtId="0" fontId="124" fillId="3" borderId="0" applyNumberFormat="0" applyBorder="0" applyAlignment="0" applyProtection="0"/>
    <xf numFmtId="0" fontId="125" fillId="6" borderId="0" applyNumberFormat="0" applyBorder="0" applyAlignment="0" applyProtection="0"/>
    <xf numFmtId="0" fontId="126" fillId="11" borderId="1" applyNumberFormat="0" applyAlignment="0" applyProtection="0"/>
    <xf numFmtId="0" fontId="127" fillId="12" borderId="2" applyNumberFormat="0" applyAlignment="0" applyProtection="0"/>
    <xf numFmtId="0" fontId="128" fillId="0" borderId="3" applyNumberFormat="0" applyFill="0" applyAlignment="0" applyProtection="0"/>
    <xf numFmtId="0" fontId="129" fillId="0" borderId="0" applyNumberFormat="0" applyFill="0" applyBorder="0" applyAlignment="0" applyProtection="0"/>
    <xf numFmtId="0" fontId="124" fillId="13"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30" fillId="7" borderId="1" applyNumberFormat="0" applyAlignment="0" applyProtection="0"/>
    <xf numFmtId="0" fontId="131" fillId="17" borderId="0" applyNumberFormat="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10"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164" fontId="115"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168" fontId="123" fillId="0" borderId="0" applyFont="0" applyFill="0" applyBorder="0" applyAlignment="0" applyProtection="0"/>
    <xf numFmtId="168" fontId="123" fillId="0" borderId="0" applyFont="0" applyFill="0" applyBorder="0" applyAlignment="0" applyProtection="0"/>
    <xf numFmtId="0" fontId="132" fillId="7" borderId="0" applyNumberFormat="0" applyBorder="0" applyAlignment="0" applyProtection="0"/>
    <xf numFmtId="0" fontId="110" fillId="0" borderId="0"/>
    <xf numFmtId="0" fontId="123" fillId="0" borderId="0"/>
    <xf numFmtId="0" fontId="123" fillId="0" borderId="0"/>
    <xf numFmtId="0" fontId="123" fillId="0" borderId="0"/>
    <xf numFmtId="0" fontId="123" fillId="0" borderId="0"/>
    <xf numFmtId="0" fontId="123" fillId="0" borderId="0"/>
    <xf numFmtId="0" fontId="110" fillId="0" borderId="0"/>
    <xf numFmtId="0" fontId="110" fillId="0" borderId="0"/>
    <xf numFmtId="0" fontId="123" fillId="0" borderId="0"/>
    <xf numFmtId="0" fontId="123" fillId="0" borderId="0"/>
    <xf numFmtId="0" fontId="123" fillId="0" borderId="0"/>
    <xf numFmtId="0" fontId="123" fillId="0" borderId="0"/>
    <xf numFmtId="0" fontId="123" fillId="0" borderId="0"/>
    <xf numFmtId="0" fontId="110" fillId="0" borderId="0"/>
    <xf numFmtId="0" fontId="110" fillId="0" borderId="0"/>
    <xf numFmtId="0" fontId="110" fillId="0" borderId="0"/>
    <xf numFmtId="0" fontId="115" fillId="4" borderId="4" applyNumberFormat="0" applyFont="0" applyAlignment="0" applyProtection="0"/>
    <xf numFmtId="9" fontId="110"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33" fillId="11" borderId="5" applyNumberFormat="0" applyAlignment="0" applyProtection="0"/>
    <xf numFmtId="0" fontId="128" fillId="0" borderId="0" applyNumberFormat="0" applyFill="0" applyBorder="0" applyAlignment="0" applyProtection="0"/>
    <xf numFmtId="0" fontId="134" fillId="0" borderId="0" applyNumberFormat="0" applyFill="0" applyBorder="0" applyAlignment="0" applyProtection="0"/>
    <xf numFmtId="0" fontId="136" fillId="0" borderId="6" applyNumberFormat="0" applyFill="0" applyAlignment="0" applyProtection="0"/>
    <xf numFmtId="0" fontId="137" fillId="0" borderId="7" applyNumberFormat="0" applyFill="0" applyAlignment="0" applyProtection="0"/>
    <xf numFmtId="0" fontId="129" fillId="0" borderId="8" applyNumberFormat="0" applyFill="0" applyAlignment="0" applyProtection="0"/>
    <xf numFmtId="0" fontId="135" fillId="0" borderId="0" applyNumberFormat="0" applyFill="0" applyBorder="0" applyAlignment="0" applyProtection="0"/>
    <xf numFmtId="0" fontId="138" fillId="0" borderId="9" applyNumberFormat="0" applyFill="0" applyAlignment="0" applyProtection="0"/>
    <xf numFmtId="0" fontId="109" fillId="0" borderId="0"/>
    <xf numFmtId="164" fontId="109" fillId="0" borderId="0" applyFont="0" applyFill="0" applyBorder="0" applyAlignment="0" applyProtection="0"/>
    <xf numFmtId="9" fontId="109" fillId="0" borderId="0" applyFont="0" applyFill="0" applyBorder="0" applyAlignment="0" applyProtection="0"/>
    <xf numFmtId="0" fontId="108" fillId="0" borderId="0"/>
    <xf numFmtId="164" fontId="108" fillId="0" borderId="0" applyFont="0" applyFill="0" applyBorder="0" applyAlignment="0" applyProtection="0"/>
    <xf numFmtId="0" fontId="115" fillId="0" borderId="0"/>
    <xf numFmtId="0" fontId="107" fillId="0" borderId="0"/>
    <xf numFmtId="0" fontId="107" fillId="0" borderId="0"/>
    <xf numFmtId="9" fontId="107" fillId="0" borderId="0" applyFont="0" applyFill="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6" borderId="0" applyNumberFormat="0" applyBorder="0" applyAlignment="0" applyProtection="0"/>
    <xf numFmtId="0" fontId="123" fillId="4" borderId="0" applyNumberFormat="0" applyBorder="0" applyAlignment="0" applyProtection="0"/>
    <xf numFmtId="0" fontId="123" fillId="6" borderId="0" applyNumberFormat="0" applyBorder="0" applyAlignment="0" applyProtection="0"/>
    <xf numFmtId="0" fontId="123" fillId="3" borderId="0" applyNumberFormat="0" applyBorder="0" applyAlignment="0" applyProtection="0"/>
    <xf numFmtId="0" fontId="123" fillId="7" borderId="0" applyNumberFormat="0" applyBorder="0" applyAlignment="0" applyProtection="0"/>
    <xf numFmtId="0" fontId="123" fillId="8" borderId="0" applyNumberFormat="0" applyBorder="0" applyAlignment="0" applyProtection="0"/>
    <xf numFmtId="0" fontId="123" fillId="6" borderId="0" applyNumberFormat="0" applyBorder="0" applyAlignment="0" applyProtection="0"/>
    <xf numFmtId="0" fontId="123" fillId="4" borderId="0" applyNumberFormat="0" applyBorder="0" applyAlignment="0" applyProtection="0"/>
    <xf numFmtId="0" fontId="124" fillId="6"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8" borderId="0" applyNumberFormat="0" applyBorder="0" applyAlignment="0" applyProtection="0"/>
    <xf numFmtId="0" fontId="124" fillId="6" borderId="0" applyNumberFormat="0" applyBorder="0" applyAlignment="0" applyProtection="0"/>
    <xf numFmtId="0" fontId="124" fillId="3" borderId="0" applyNumberFormat="0" applyBorder="0" applyAlignment="0" applyProtection="0"/>
    <xf numFmtId="0" fontId="125" fillId="6" borderId="0" applyNumberFormat="0" applyBorder="0" applyAlignment="0" applyProtection="0"/>
    <xf numFmtId="0" fontId="126" fillId="11" borderId="1" applyNumberFormat="0" applyAlignment="0" applyProtection="0"/>
    <xf numFmtId="0" fontId="127" fillId="12" borderId="2" applyNumberFormat="0" applyAlignment="0" applyProtection="0"/>
    <xf numFmtId="0" fontId="128" fillId="0" borderId="3" applyNumberFormat="0" applyFill="0" applyAlignment="0" applyProtection="0"/>
    <xf numFmtId="0" fontId="129" fillId="0" borderId="0" applyNumberFormat="0" applyFill="0" applyBorder="0" applyAlignment="0" applyProtection="0"/>
    <xf numFmtId="0" fontId="124" fillId="13"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30" fillId="7" borderId="1" applyNumberFormat="0" applyAlignment="0" applyProtection="0"/>
    <xf numFmtId="165" fontId="115" fillId="0" borderId="0" applyFont="0" applyFill="0" applyBorder="0" applyAlignment="0" applyProtection="0"/>
    <xf numFmtId="0" fontId="131" fillId="17" borderId="0" applyNumberFormat="0" applyBorder="0" applyAlignment="0" applyProtection="0"/>
    <xf numFmtId="44" fontId="115" fillId="0" borderId="0" applyFont="0" applyFill="0" applyBorder="0" applyAlignment="0" applyProtection="0"/>
    <xf numFmtId="0" fontId="132" fillId="7" borderId="0" applyNumberFormat="0" applyBorder="0" applyAlignment="0" applyProtection="0"/>
    <xf numFmtId="0" fontId="115" fillId="0" borderId="0"/>
    <xf numFmtId="0" fontId="115" fillId="4" borderId="4" applyNumberFormat="0" applyFont="0" applyAlignment="0" applyProtection="0"/>
    <xf numFmtId="9" fontId="115" fillId="0" borderId="0" applyFont="0" applyFill="0" applyBorder="0" applyAlignment="0" applyProtection="0"/>
    <xf numFmtId="0" fontId="133" fillId="11" borderId="5" applyNumberFormat="0" applyAlignment="0" applyProtection="0"/>
    <xf numFmtId="0" fontId="128"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6" fillId="0" borderId="6" applyNumberFormat="0" applyFill="0" applyAlignment="0" applyProtection="0"/>
    <xf numFmtId="0" fontId="137" fillId="0" borderId="7" applyNumberFormat="0" applyFill="0" applyAlignment="0" applyProtection="0"/>
    <xf numFmtId="0" fontId="129" fillId="0" borderId="8" applyNumberFormat="0" applyFill="0" applyAlignment="0" applyProtection="0"/>
    <xf numFmtId="0" fontId="138" fillId="0" borderId="9" applyNumberFormat="0" applyFill="0" applyAlignment="0" applyProtection="0"/>
    <xf numFmtId="43" fontId="115" fillId="0" borderId="0" applyFont="0" applyFill="0" applyBorder="0" applyAlignment="0" applyProtection="0"/>
    <xf numFmtId="0" fontId="107" fillId="0" borderId="0"/>
    <xf numFmtId="0" fontId="107" fillId="0" borderId="0"/>
    <xf numFmtId="0" fontId="107" fillId="0" borderId="0"/>
    <xf numFmtId="0" fontId="107" fillId="0" borderId="0"/>
    <xf numFmtId="164" fontId="107" fillId="0" borderId="0" applyFont="0" applyFill="0" applyBorder="0" applyAlignment="0" applyProtection="0"/>
    <xf numFmtId="0" fontId="107" fillId="0" borderId="0"/>
    <xf numFmtId="9"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9" fontId="107" fillId="0" borderId="0" applyFont="0" applyFill="0" applyBorder="0" applyAlignment="0" applyProtection="0"/>
    <xf numFmtId="0" fontId="107" fillId="0" borderId="0"/>
    <xf numFmtId="164" fontId="107" fillId="0" borderId="0" applyFont="0" applyFill="0" applyBorder="0" applyAlignment="0" applyProtection="0"/>
    <xf numFmtId="9" fontId="107" fillId="0" borderId="0" applyFont="0" applyFill="0" applyBorder="0" applyAlignment="0" applyProtection="0"/>
    <xf numFmtId="0" fontId="107" fillId="0" borderId="0"/>
    <xf numFmtId="164" fontId="107" fillId="0" borderId="0" applyFont="0" applyFill="0" applyBorder="0" applyAlignment="0" applyProtection="0"/>
    <xf numFmtId="0" fontId="106" fillId="0" borderId="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4" fillId="0" borderId="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4" borderId="0" applyNumberFormat="0" applyBorder="0" applyAlignment="0" applyProtection="0"/>
    <xf numFmtId="4" fontId="163" fillId="0" borderId="0">
      <protection locked="0"/>
    </xf>
    <xf numFmtId="38" fontId="164" fillId="0" borderId="0" applyFont="0" applyFill="0" applyBorder="0" applyAlignment="0" applyProtection="0"/>
    <xf numFmtId="170" fontId="163" fillId="0" borderId="0">
      <protection locked="0"/>
    </xf>
    <xf numFmtId="169" fontId="164" fillId="0" borderId="0" applyFont="0" applyFill="0" applyBorder="0" applyAlignment="0" applyProtection="0"/>
    <xf numFmtId="171" fontId="163" fillId="0" borderId="0">
      <protection locked="0"/>
    </xf>
    <xf numFmtId="172" fontId="163" fillId="0" borderId="0">
      <protection locked="0"/>
    </xf>
    <xf numFmtId="173" fontId="165" fillId="0" borderId="0">
      <protection locked="0"/>
    </xf>
    <xf numFmtId="173" fontId="165" fillId="0" borderId="0">
      <protection locked="0"/>
    </xf>
    <xf numFmtId="0" fontId="166" fillId="0" borderId="0" applyNumberFormat="0" applyFill="0" applyBorder="0" applyAlignment="0" applyProtection="0">
      <alignment vertical="top"/>
      <protection locked="0"/>
    </xf>
    <xf numFmtId="43" fontId="104" fillId="0" borderId="0" applyFont="0" applyFill="0" applyBorder="0" applyAlignment="0" applyProtection="0"/>
    <xf numFmtId="43" fontId="104" fillId="0" borderId="0" applyFont="0" applyFill="0" applyBorder="0" applyAlignment="0" applyProtection="0"/>
    <xf numFmtId="164" fontId="10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64" fontId="104" fillId="0" borderId="0" applyFont="0" applyFill="0" applyBorder="0" applyAlignment="0" applyProtection="0"/>
    <xf numFmtId="0" fontId="104" fillId="0" borderId="0"/>
    <xf numFmtId="0" fontId="104" fillId="0" borderId="0"/>
    <xf numFmtId="0" fontId="115" fillId="0" borderId="0"/>
    <xf numFmtId="0" fontId="162" fillId="0" borderId="0"/>
    <xf numFmtId="0" fontId="115" fillId="0" borderId="0"/>
    <xf numFmtId="0" fontId="115" fillId="0" borderId="0"/>
    <xf numFmtId="0" fontId="123" fillId="0" borderId="0"/>
    <xf numFmtId="0" fontId="104" fillId="0" borderId="0"/>
    <xf numFmtId="0" fontId="104" fillId="0" borderId="0"/>
    <xf numFmtId="0" fontId="104" fillId="0" borderId="0"/>
    <xf numFmtId="0" fontId="104" fillId="0" borderId="0"/>
    <xf numFmtId="0" fontId="115" fillId="0" borderId="0"/>
    <xf numFmtId="0" fontId="104" fillId="0" borderId="0"/>
    <xf numFmtId="0" fontId="104" fillId="0" borderId="0"/>
    <xf numFmtId="0" fontId="115" fillId="0" borderId="0"/>
    <xf numFmtId="0" fontId="104" fillId="0" borderId="0"/>
    <xf numFmtId="0" fontId="115" fillId="0" borderId="0"/>
    <xf numFmtId="0" fontId="104" fillId="0" borderId="0"/>
    <xf numFmtId="174" fontId="163" fillId="0" borderId="0">
      <protection locked="0"/>
    </xf>
    <xf numFmtId="9" fontId="104" fillId="0" borderId="0" applyFont="0" applyFill="0" applyBorder="0" applyAlignment="0" applyProtection="0"/>
    <xf numFmtId="9" fontId="115"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62"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64" fontId="115" fillId="0" borderId="0" applyFont="0" applyFill="0" applyBorder="0" applyAlignment="0" applyProtection="0"/>
    <xf numFmtId="44" fontId="115" fillId="0" borderId="0" applyFont="0" applyFill="0" applyBorder="0" applyAlignment="0" applyProtection="0"/>
    <xf numFmtId="0" fontId="115" fillId="0" borderId="0"/>
    <xf numFmtId="0" fontId="115" fillId="0" borderId="0"/>
    <xf numFmtId="0" fontId="115" fillId="4" borderId="4" applyNumberFormat="0" applyFont="0" applyAlignment="0" applyProtection="0"/>
    <xf numFmtId="9" fontId="115" fillId="0" borderId="0" applyFont="0" applyFill="0" applyBorder="0" applyAlignment="0" applyProtection="0"/>
    <xf numFmtId="9" fontId="115" fillId="0" borderId="0" applyFont="0" applyFill="0" applyBorder="0" applyAlignment="0" applyProtection="0"/>
    <xf numFmtId="0" fontId="115" fillId="0" borderId="0"/>
    <xf numFmtId="9" fontId="115" fillId="0" borderId="0" applyFont="0" applyFill="0" applyBorder="0" applyAlignment="0" applyProtection="0"/>
    <xf numFmtId="0" fontId="115" fillId="0" borderId="0"/>
    <xf numFmtId="0" fontId="126" fillId="11" borderId="1" applyNumberFormat="0" applyAlignment="0" applyProtection="0"/>
    <xf numFmtId="0" fontId="126" fillId="11" borderId="1" applyNumberFormat="0" applyAlignment="0" applyProtection="0"/>
    <xf numFmtId="0" fontId="130" fillId="7" borderId="1" applyNumberFormat="0" applyAlignment="0" applyProtection="0"/>
    <xf numFmtId="0" fontId="130" fillId="7" borderId="1" applyNumberFormat="0" applyAlignment="0" applyProtection="0"/>
    <xf numFmtId="43" fontId="123"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4" borderId="4" applyNumberFormat="0" applyFont="0" applyAlignment="0" applyProtection="0"/>
    <xf numFmtId="0" fontId="115" fillId="4" borderId="4" applyNumberFormat="0" applyFont="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133" fillId="11" borderId="5" applyNumberFormat="0" applyAlignment="0" applyProtection="0"/>
    <xf numFmtId="0" fontId="133" fillId="11" borderId="5" applyNumberFormat="0" applyAlignment="0" applyProtection="0"/>
    <xf numFmtId="0" fontId="138" fillId="0" borderId="9" applyNumberFormat="0" applyFill="0" applyAlignment="0" applyProtection="0"/>
    <xf numFmtId="0" fontId="138" fillId="0" borderId="9" applyNumberFormat="0" applyFill="0" applyAlignment="0" applyProtection="0"/>
    <xf numFmtId="0" fontId="126" fillId="11" borderId="23" applyNumberFormat="0" applyAlignment="0" applyProtection="0"/>
    <xf numFmtId="0" fontId="130" fillId="7" borderId="23" applyNumberFormat="0" applyAlignment="0" applyProtection="0"/>
    <xf numFmtId="0" fontId="115" fillId="4" borderId="24" applyNumberFormat="0" applyFont="0" applyAlignment="0" applyProtection="0"/>
    <xf numFmtId="0" fontId="133" fillId="11" borderId="25" applyNumberFormat="0" applyAlignment="0" applyProtection="0"/>
    <xf numFmtId="0" fontId="138" fillId="0" borderId="26" applyNumberFormat="0" applyFill="0" applyAlignment="0" applyProtection="0"/>
    <xf numFmtId="0" fontId="115" fillId="4" borderId="24" applyNumberFormat="0" applyFont="0" applyAlignment="0" applyProtection="0"/>
    <xf numFmtId="0" fontId="126" fillId="11" borderId="23" applyNumberFormat="0" applyAlignment="0" applyProtection="0"/>
    <xf numFmtId="0" fontId="126" fillId="11" borderId="23" applyNumberFormat="0" applyAlignment="0" applyProtection="0"/>
    <xf numFmtId="0" fontId="130" fillId="7" borderId="23" applyNumberFormat="0" applyAlignment="0" applyProtection="0"/>
    <xf numFmtId="0" fontId="130" fillId="7" borderId="23" applyNumberFormat="0" applyAlignment="0" applyProtection="0"/>
    <xf numFmtId="0" fontId="115" fillId="4" borderId="24" applyNumberFormat="0" applyFont="0" applyAlignment="0" applyProtection="0"/>
    <xf numFmtId="0" fontId="115" fillId="4" borderId="24" applyNumberFormat="0" applyFont="0" applyAlignment="0" applyProtection="0"/>
    <xf numFmtId="0" fontId="133" fillId="11" borderId="25" applyNumberFormat="0" applyAlignment="0" applyProtection="0"/>
    <xf numFmtId="0" fontId="133" fillId="11" borderId="25" applyNumberFormat="0" applyAlignment="0" applyProtection="0"/>
    <xf numFmtId="0" fontId="138" fillId="0" borderId="26" applyNumberFormat="0" applyFill="0" applyAlignment="0" applyProtection="0"/>
    <xf numFmtId="0" fontId="138" fillId="0" borderId="26" applyNumberFormat="0" applyFill="0" applyAlignment="0" applyProtection="0"/>
    <xf numFmtId="0" fontId="103" fillId="0" borderId="0"/>
    <xf numFmtId="0" fontId="102" fillId="0" borderId="0"/>
    <xf numFmtId="43" fontId="101" fillId="0" borderId="0" applyFont="0" applyFill="0" applyBorder="0" applyAlignment="0" applyProtection="0"/>
    <xf numFmtId="0" fontId="101" fillId="0" borderId="0"/>
    <xf numFmtId="0" fontId="101" fillId="0" borderId="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0" fontId="100" fillId="0" borderId="0"/>
    <xf numFmtId="0" fontId="100" fillId="0" borderId="0"/>
    <xf numFmtId="0" fontId="100" fillId="0" borderId="0"/>
    <xf numFmtId="0" fontId="100" fillId="0" borderId="0"/>
    <xf numFmtId="9" fontId="115" fillId="0" borderId="0" applyFont="0" applyFill="0" applyBorder="0" applyAlignment="0" applyProtection="0"/>
    <xf numFmtId="0" fontId="99" fillId="0" borderId="0"/>
    <xf numFmtId="0" fontId="175" fillId="0" borderId="0"/>
    <xf numFmtId="0" fontId="98" fillId="0" borderId="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26" fillId="11"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30" fillId="7" borderId="23" applyNumberFormat="0" applyAlignment="0" applyProtection="0"/>
    <xf numFmtId="0" fontId="115" fillId="0" borderId="0"/>
    <xf numFmtId="43" fontId="123" fillId="0" borderId="0" applyFont="0" applyFill="0" applyBorder="0" applyAlignment="0" applyProtection="0"/>
    <xf numFmtId="0" fontId="98" fillId="0" borderId="0"/>
    <xf numFmtId="0" fontId="98" fillId="0" borderId="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0" fontId="115" fillId="4" borderId="24" applyNumberFormat="0" applyFont="0" applyAlignment="0" applyProtection="0"/>
    <xf numFmtId="9" fontId="123" fillId="0" borderId="0" applyFont="0" applyFill="0" applyBorder="0" applyAlignment="0" applyProtection="0"/>
    <xf numFmtId="9" fontId="115" fillId="0" borderId="0" applyFont="0" applyFill="0" applyBorder="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3" fillId="11" borderId="25" applyNumberFormat="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0" fontId="97" fillId="0" borderId="0"/>
    <xf numFmtId="164" fontId="97" fillId="0" borderId="0" applyFont="0" applyFill="0" applyBorder="0" applyAlignment="0" applyProtection="0"/>
    <xf numFmtId="0" fontId="96" fillId="0" borderId="0"/>
    <xf numFmtId="0" fontId="95" fillId="0" borderId="0"/>
    <xf numFmtId="164" fontId="95" fillId="0" borderId="0" applyFont="0" applyFill="0" applyBorder="0" applyAlignment="0" applyProtection="0"/>
    <xf numFmtId="9" fontId="95" fillId="0" borderId="0" applyFont="0" applyFill="0" applyBorder="0" applyAlignment="0" applyProtection="0"/>
    <xf numFmtId="0" fontId="94" fillId="0" borderId="0"/>
    <xf numFmtId="164" fontId="94" fillId="0" borderId="0" applyFont="0" applyFill="0" applyBorder="0" applyAlignment="0" applyProtection="0"/>
    <xf numFmtId="9" fontId="94" fillId="0" borderId="0" applyFont="0" applyFill="0" applyBorder="0" applyAlignment="0" applyProtection="0"/>
    <xf numFmtId="0" fontId="94" fillId="0" borderId="0"/>
    <xf numFmtId="0" fontId="94" fillId="0" borderId="0"/>
    <xf numFmtId="0" fontId="93" fillId="0" borderId="0"/>
    <xf numFmtId="0" fontId="93" fillId="0" borderId="0"/>
    <xf numFmtId="0" fontId="93"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0" fontId="91" fillId="0" borderId="0"/>
    <xf numFmtId="9" fontId="91" fillId="0" borderId="0" applyFont="0" applyFill="0" applyBorder="0" applyAlignment="0" applyProtection="0"/>
    <xf numFmtId="43" fontId="9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183" fillId="0" borderId="0"/>
    <xf numFmtId="0" fontId="89" fillId="0" borderId="0"/>
    <xf numFmtId="0" fontId="88" fillId="0" borderId="0"/>
    <xf numFmtId="0" fontId="88" fillId="0" borderId="0"/>
    <xf numFmtId="0" fontId="88" fillId="0" borderId="0"/>
    <xf numFmtId="0" fontId="88" fillId="0" borderId="0"/>
    <xf numFmtId="0" fontId="88" fillId="0" borderId="0"/>
    <xf numFmtId="164" fontId="88" fillId="0" borderId="0" applyFont="0" applyFill="0" applyBorder="0" applyAlignment="0" applyProtection="0"/>
    <xf numFmtId="0" fontId="88" fillId="0" borderId="0"/>
    <xf numFmtId="9"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9" fontId="88" fillId="0" borderId="0" applyFont="0" applyFill="0" applyBorder="0" applyAlignment="0" applyProtection="0"/>
    <xf numFmtId="0" fontId="88" fillId="0" borderId="0"/>
    <xf numFmtId="164" fontId="88" fillId="0" borderId="0" applyFont="0" applyFill="0" applyBorder="0" applyAlignment="0" applyProtection="0"/>
    <xf numFmtId="9" fontId="88" fillId="0" borderId="0" applyFont="0" applyFill="0" applyBorder="0" applyAlignment="0" applyProtection="0"/>
    <xf numFmtId="0" fontId="88" fillId="0" borderId="0"/>
    <xf numFmtId="164" fontId="88" fillId="0" borderId="0" applyFont="0" applyFill="0" applyBorder="0" applyAlignment="0" applyProtection="0"/>
    <xf numFmtId="0" fontId="88" fillId="0" borderId="0"/>
    <xf numFmtId="0" fontId="88" fillId="0" borderId="0"/>
    <xf numFmtId="9" fontId="88" fillId="0" borderId="0" applyFont="0" applyFill="0" applyBorder="0" applyAlignment="0" applyProtection="0"/>
    <xf numFmtId="0" fontId="126" fillId="11" borderId="23" applyNumberFormat="0" applyAlignment="0" applyProtection="0"/>
    <xf numFmtId="0" fontId="130" fillId="7" borderId="23" applyNumberFormat="0" applyAlignment="0" applyProtection="0"/>
    <xf numFmtId="0" fontId="115" fillId="4" borderId="24" applyNumberFormat="0" applyFont="0" applyAlignment="0" applyProtection="0"/>
    <xf numFmtId="0" fontId="133" fillId="11" borderId="25" applyNumberFormat="0" applyAlignment="0" applyProtection="0"/>
    <xf numFmtId="0" fontId="138" fillId="0" borderId="26" applyNumberFormat="0" applyFill="0" applyAlignment="0" applyProtection="0"/>
    <xf numFmtId="0" fontId="88" fillId="0" borderId="0"/>
    <xf numFmtId="0" fontId="88" fillId="0" borderId="0"/>
    <xf numFmtId="0" fontId="88" fillId="0" borderId="0"/>
    <xf numFmtId="0" fontId="88" fillId="0" borderId="0"/>
    <xf numFmtId="164" fontId="88" fillId="0" borderId="0" applyFont="0" applyFill="0" applyBorder="0" applyAlignment="0" applyProtection="0"/>
    <xf numFmtId="0" fontId="88" fillId="0" borderId="0"/>
    <xf numFmtId="9"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9" fontId="88" fillId="0" borderId="0" applyFont="0" applyFill="0" applyBorder="0" applyAlignment="0" applyProtection="0"/>
    <xf numFmtId="0" fontId="88" fillId="0" borderId="0"/>
    <xf numFmtId="164" fontId="88" fillId="0" borderId="0" applyFont="0" applyFill="0" applyBorder="0" applyAlignment="0" applyProtection="0"/>
    <xf numFmtId="9" fontId="88" fillId="0" borderId="0" applyFont="0" applyFill="0" applyBorder="0" applyAlignment="0" applyProtection="0"/>
    <xf numFmtId="0" fontId="88" fillId="0" borderId="0"/>
    <xf numFmtId="164" fontId="88" fillId="0" borderId="0" applyFont="0" applyFill="0" applyBorder="0" applyAlignment="0" applyProtection="0"/>
    <xf numFmtId="0" fontId="88" fillId="0" borderId="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88" fillId="0" borderId="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43" fontId="88" fillId="0" borderId="0" applyFont="0" applyFill="0" applyBorder="0" applyAlignment="0" applyProtection="0"/>
    <xf numFmtId="43"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164" fontId="88" fillId="0" borderId="0" applyFont="0" applyFill="0" applyBorder="0" applyAlignment="0" applyProtection="0"/>
    <xf numFmtId="0" fontId="88" fillId="0" borderId="0"/>
    <xf numFmtId="0" fontId="88" fillId="0" borderId="0"/>
    <xf numFmtId="164" fontId="88" fillId="0" borderId="0" applyFont="0" applyFill="0" applyBorder="0" applyAlignment="0" applyProtection="0"/>
    <xf numFmtId="9" fontId="88" fillId="0" borderId="0" applyFont="0" applyFill="0" applyBorder="0" applyAlignment="0" applyProtection="0"/>
    <xf numFmtId="0" fontId="88" fillId="0" borderId="0"/>
    <xf numFmtId="164" fontId="88" fillId="0" borderId="0" applyFont="0" applyFill="0" applyBorder="0" applyAlignment="0" applyProtection="0"/>
    <xf numFmtId="9"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9" fontId="88" fillId="0" borderId="0" applyFont="0" applyFill="0" applyBorder="0" applyAlignment="0" applyProtection="0"/>
    <xf numFmtId="0" fontId="88" fillId="0" borderId="0"/>
    <xf numFmtId="9"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118" fillId="0" borderId="0"/>
    <xf numFmtId="0" fontId="87" fillId="0" borderId="0"/>
    <xf numFmtId="0" fontId="86" fillId="0" borderId="0"/>
    <xf numFmtId="0" fontId="85" fillId="0" borderId="0"/>
    <xf numFmtId="0" fontId="179" fillId="0" borderId="0"/>
    <xf numFmtId="164" fontId="123" fillId="0" borderId="0" applyFont="0" applyFill="0" applyBorder="0" applyAlignment="0" applyProtection="0"/>
    <xf numFmtId="0" fontId="84" fillId="0" borderId="0"/>
    <xf numFmtId="0" fontId="83" fillId="0" borderId="0"/>
    <xf numFmtId="0" fontId="82" fillId="0" borderId="0"/>
    <xf numFmtId="9" fontId="82"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8"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0" fontId="126" fillId="11" borderId="56" applyNumberFormat="0" applyAlignment="0" applyProtection="0"/>
    <xf numFmtId="38" fontId="164" fillId="0" borderId="0" applyFont="0" applyFill="0" applyBorder="0" applyAlignment="0" applyProtection="0"/>
    <xf numFmtId="4" fontId="163" fillId="0" borderId="0">
      <protection locked="0"/>
    </xf>
    <xf numFmtId="43" fontId="123" fillId="0" borderId="0" applyFont="0" applyFill="0" applyBorder="0" applyAlignment="0" applyProtection="0"/>
    <xf numFmtId="4" fontId="163" fillId="0" borderId="0">
      <protection locked="0"/>
    </xf>
    <xf numFmtId="4" fontId="163" fillId="0" borderId="0">
      <protection locked="0"/>
    </xf>
    <xf numFmtId="4" fontId="163" fillId="0" borderId="0">
      <protection locked="0"/>
    </xf>
    <xf numFmtId="169" fontId="164" fillId="0" borderId="0" applyFont="0" applyFill="0" applyBorder="0" applyAlignment="0" applyProtection="0"/>
    <xf numFmtId="170" fontId="163" fillId="0" borderId="0">
      <protection locked="0"/>
    </xf>
    <xf numFmtId="44" fontId="123" fillId="0" borderId="0" applyFont="0" applyFill="0" applyBorder="0" applyAlignment="0" applyProtection="0"/>
    <xf numFmtId="170" fontId="163" fillId="0" borderId="0">
      <protection locked="0"/>
    </xf>
    <xf numFmtId="44" fontId="115" fillId="0" borderId="0" applyFont="0" applyFill="0" applyBorder="0" applyAlignment="0" applyProtection="0"/>
    <xf numFmtId="170" fontId="163" fillId="0" borderId="0">
      <protection locked="0"/>
    </xf>
    <xf numFmtId="170" fontId="163" fillId="0" borderId="0">
      <protection locked="0"/>
    </xf>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0" fontId="130" fillId="7" borderId="56" applyNumberFormat="0" applyAlignment="0" applyProtection="0"/>
    <xf numFmtId="177" fontId="187" fillId="0" borderId="0"/>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90" fillId="0" borderId="0" applyNumberFormat="0" applyFill="0" applyBorder="0" applyAlignment="0" applyProtection="0"/>
    <xf numFmtId="0" fontId="191" fillId="0" borderId="0" applyNumberFormat="0" applyFill="0" applyBorder="0" applyAlignment="0" applyProtection="0">
      <alignment vertical="top"/>
      <protection locked="0"/>
    </xf>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15" fillId="0" borderId="0" applyFont="0" applyFill="0" applyBorder="0" applyAlignment="0" applyProtection="0"/>
    <xf numFmtId="164" fontId="8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82"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4"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168"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168"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82"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2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82" fillId="0" borderId="0"/>
    <xf numFmtId="0" fontId="193" fillId="0" borderId="0" applyNumberFormat="0" applyFill="0" applyBorder="0" applyProtection="0">
      <alignment vertical="top" wrapText="1"/>
    </xf>
    <xf numFmtId="0" fontId="193" fillId="0" borderId="0" applyNumberFormat="0" applyFill="0" applyBorder="0" applyProtection="0">
      <alignment vertical="top" wrapText="1"/>
    </xf>
    <xf numFmtId="0" fontId="193" fillId="0" borderId="0" applyNumberFormat="0" applyFill="0" applyBorder="0" applyProtection="0">
      <alignment vertical="top" wrapText="1"/>
    </xf>
    <xf numFmtId="0" fontId="82"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179" fillId="0" borderId="0"/>
    <xf numFmtId="0" fontId="115" fillId="0" borderId="0"/>
    <xf numFmtId="0" fontId="115" fillId="0" borderId="0"/>
    <xf numFmtId="0" fontId="82" fillId="0" borderId="0"/>
    <xf numFmtId="0" fontId="82" fillId="0" borderId="0"/>
    <xf numFmtId="0" fontId="82" fillId="0" borderId="0"/>
    <xf numFmtId="0" fontId="115" fillId="0" borderId="0"/>
    <xf numFmtId="0" fontId="115" fillId="0" borderId="0"/>
    <xf numFmtId="0" fontId="123" fillId="0" borderId="0"/>
    <xf numFmtId="0" fontId="123" fillId="0" borderId="0"/>
    <xf numFmtId="0" fontId="123" fillId="0" borderId="0" applyFill="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2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82" fillId="0" borderId="0"/>
    <xf numFmtId="0" fontId="82" fillId="0" borderId="0"/>
    <xf numFmtId="0" fontId="82" fillId="0" borderId="0"/>
    <xf numFmtId="0" fontId="123" fillId="0" borderId="0"/>
    <xf numFmtId="0" fontId="123" fillId="0" borderId="0"/>
    <xf numFmtId="0" fontId="123" fillId="0" borderId="0"/>
    <xf numFmtId="0" fontId="8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2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82"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115" fillId="0" borderId="0"/>
    <xf numFmtId="0" fontId="8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2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0" fontId="115" fillId="4" borderId="57" applyNumberFormat="0" applyFont="0" applyAlignment="0" applyProtection="0"/>
    <xf numFmtId="174" fontId="163" fillId="0" borderId="0">
      <protection locked="0"/>
    </xf>
    <xf numFmtId="9" fontId="123" fillId="0" borderId="0" applyFont="0" applyFill="0" applyBorder="0" applyAlignment="0" applyProtection="0"/>
    <xf numFmtId="174" fontId="163" fillId="0" borderId="0">
      <protection locked="0"/>
    </xf>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15"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82" fillId="0" borderId="0" applyFont="0" applyFill="0" applyBorder="0" applyAlignment="0" applyProtection="0"/>
    <xf numFmtId="9" fontId="123" fillId="0" borderId="0" applyFont="0" applyFill="0" applyBorder="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33" fillId="11" borderId="58" applyNumberFormat="0" applyAlignment="0" applyProtection="0"/>
    <xf numFmtId="0" fontId="194" fillId="0" borderId="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81" fillId="0" borderId="0"/>
    <xf numFmtId="9" fontId="80" fillId="0" borderId="0" applyFont="0" applyFill="0" applyBorder="0" applyAlignment="0" applyProtection="0"/>
    <xf numFmtId="0" fontId="79" fillId="0" borderId="0"/>
    <xf numFmtId="165" fontId="78" fillId="0" borderId="0"/>
    <xf numFmtId="43" fontId="12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65" fontId="115" fillId="0" borderId="0"/>
    <xf numFmtId="165" fontId="123" fillId="0" borderId="0"/>
    <xf numFmtId="165" fontId="115" fillId="0" borderId="0"/>
    <xf numFmtId="165" fontId="115" fillId="0" borderId="0"/>
    <xf numFmtId="165" fontId="123" fillId="2" borderId="0" applyNumberFormat="0" applyBorder="0" applyAlignment="0" applyProtection="0"/>
    <xf numFmtId="165" fontId="123" fillId="2" borderId="0" applyNumberFormat="0" applyBorder="0" applyAlignment="0" applyProtection="0"/>
    <xf numFmtId="165" fontId="123" fillId="2" borderId="0" applyNumberFormat="0" applyBorder="0" applyAlignment="0" applyProtection="0"/>
    <xf numFmtId="165" fontId="123" fillId="2" borderId="0" applyNumberFormat="0" applyBorder="0" applyAlignment="0" applyProtection="0"/>
    <xf numFmtId="165" fontId="123" fillId="2" borderId="0" applyNumberFormat="0" applyBorder="0" applyAlignment="0" applyProtection="0"/>
    <xf numFmtId="165" fontId="123" fillId="2"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5" borderId="0" applyNumberFormat="0" applyBorder="0" applyAlignment="0" applyProtection="0"/>
    <xf numFmtId="165" fontId="123" fillId="5" borderId="0" applyNumberFormat="0" applyBorder="0" applyAlignment="0" applyProtection="0"/>
    <xf numFmtId="165" fontId="123" fillId="5" borderId="0" applyNumberFormat="0" applyBorder="0" applyAlignment="0" applyProtection="0"/>
    <xf numFmtId="165" fontId="123" fillId="5" borderId="0" applyNumberFormat="0" applyBorder="0" applyAlignment="0" applyProtection="0"/>
    <xf numFmtId="165" fontId="123" fillId="5" borderId="0" applyNumberFormat="0" applyBorder="0" applyAlignment="0" applyProtection="0"/>
    <xf numFmtId="165" fontId="123" fillId="5"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78" fillId="23" borderId="0" applyNumberFormat="0" applyBorder="0" applyAlignment="0" applyProtection="0"/>
    <xf numFmtId="165" fontId="78" fillId="23" borderId="0" applyNumberFormat="0" applyBorder="0" applyAlignment="0" applyProtection="0"/>
    <xf numFmtId="165" fontId="78" fillId="23" borderId="0" applyNumberFormat="0" applyBorder="0" applyAlignment="0" applyProtection="0"/>
    <xf numFmtId="165" fontId="78" fillId="23"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3" borderId="0" applyNumberFormat="0" applyBorder="0" applyAlignment="0" applyProtection="0"/>
    <xf numFmtId="165" fontId="123" fillId="7" borderId="0" applyNumberFormat="0" applyBorder="0" applyAlignment="0" applyProtection="0"/>
    <xf numFmtId="165" fontId="123" fillId="7" borderId="0" applyNumberFormat="0" applyBorder="0" applyAlignment="0" applyProtection="0"/>
    <xf numFmtId="165" fontId="123" fillId="7" borderId="0" applyNumberFormat="0" applyBorder="0" applyAlignment="0" applyProtection="0"/>
    <xf numFmtId="165" fontId="123" fillId="7" borderId="0" applyNumberFormat="0" applyBorder="0" applyAlignment="0" applyProtection="0"/>
    <xf numFmtId="165" fontId="123" fillId="7" borderId="0" applyNumberFormat="0" applyBorder="0" applyAlignment="0" applyProtection="0"/>
    <xf numFmtId="165" fontId="123" fillId="7" borderId="0" applyNumberFormat="0" applyBorder="0" applyAlignment="0" applyProtection="0"/>
    <xf numFmtId="165" fontId="123" fillId="8" borderId="0" applyNumberFormat="0" applyBorder="0" applyAlignment="0" applyProtection="0"/>
    <xf numFmtId="165" fontId="123" fillId="8" borderId="0" applyNumberFormat="0" applyBorder="0" applyAlignment="0" applyProtection="0"/>
    <xf numFmtId="165" fontId="123" fillId="8" borderId="0" applyNumberFormat="0" applyBorder="0" applyAlignment="0" applyProtection="0"/>
    <xf numFmtId="165" fontId="123" fillId="8" borderId="0" applyNumberFormat="0" applyBorder="0" applyAlignment="0" applyProtection="0"/>
    <xf numFmtId="165" fontId="123" fillId="8" borderId="0" applyNumberFormat="0" applyBorder="0" applyAlignment="0" applyProtection="0"/>
    <xf numFmtId="165" fontId="123" fillId="8"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6"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123" fillId="4" borderId="0" applyNumberFormat="0" applyBorder="0" applyAlignment="0" applyProtection="0"/>
    <xf numFmtId="165" fontId="78" fillId="24" borderId="0" applyNumberFormat="0" applyBorder="0" applyAlignment="0" applyProtection="0"/>
    <xf numFmtId="165" fontId="124" fillId="6" borderId="0" applyNumberFormat="0" applyBorder="0" applyAlignment="0" applyProtection="0"/>
    <xf numFmtId="165" fontId="124" fillId="9" borderId="0" applyNumberFormat="0" applyBorder="0" applyAlignment="0" applyProtection="0"/>
    <xf numFmtId="165" fontId="124" fillId="10" borderId="0" applyNumberFormat="0" applyBorder="0" applyAlignment="0" applyProtection="0"/>
    <xf numFmtId="165" fontId="124" fillId="8" borderId="0" applyNumberFormat="0" applyBorder="0" applyAlignment="0" applyProtection="0"/>
    <xf numFmtId="165" fontId="124" fillId="6" borderId="0" applyNumberFormat="0" applyBorder="0" applyAlignment="0" applyProtection="0"/>
    <xf numFmtId="165" fontId="124" fillId="3" borderId="0" applyNumberFormat="0" applyBorder="0" applyAlignment="0" applyProtection="0"/>
    <xf numFmtId="165" fontId="125" fillId="6" borderId="0" applyNumberFormat="0" applyBorder="0" applyAlignment="0" applyProtection="0"/>
    <xf numFmtId="165" fontId="126" fillId="11" borderId="99" applyNumberFormat="0" applyAlignment="0" applyProtection="0"/>
    <xf numFmtId="165" fontId="127" fillId="12" borderId="2" applyNumberFormat="0" applyAlignment="0" applyProtection="0"/>
    <xf numFmtId="165" fontId="128" fillId="0" borderId="3" applyNumberFormat="0" applyFill="0" applyAlignment="0" applyProtection="0"/>
    <xf numFmtId="6" fontId="164" fillId="0" borderId="0" applyFont="0" applyFill="0" applyBorder="0" applyAlignment="0" applyProtection="0"/>
    <xf numFmtId="165" fontId="129" fillId="0" borderId="0" applyNumberFormat="0" applyFill="0" applyBorder="0" applyAlignment="0" applyProtection="0"/>
    <xf numFmtId="165" fontId="124" fillId="13" borderId="0" applyNumberFormat="0" applyBorder="0" applyAlignment="0" applyProtection="0"/>
    <xf numFmtId="165" fontId="124" fillId="9" borderId="0" applyNumberFormat="0" applyBorder="0" applyAlignment="0" applyProtection="0"/>
    <xf numFmtId="165" fontId="124" fillId="10" borderId="0" applyNumberFormat="0" applyBorder="0" applyAlignment="0" applyProtection="0"/>
    <xf numFmtId="165" fontId="124" fillId="14" borderId="0" applyNumberFormat="0" applyBorder="0" applyAlignment="0" applyProtection="0"/>
    <xf numFmtId="165" fontId="124" fillId="15" borderId="0" applyNumberFormat="0" applyBorder="0" applyAlignment="0" applyProtection="0"/>
    <xf numFmtId="165" fontId="124" fillId="16" borderId="0" applyNumberFormat="0" applyBorder="0" applyAlignment="0" applyProtection="0"/>
    <xf numFmtId="165" fontId="130" fillId="7" borderId="99" applyNumberFormat="0" applyAlignment="0" applyProtection="0"/>
    <xf numFmtId="165" fontId="166" fillId="0" borderId="0" applyNumberFormat="0" applyFill="0" applyBorder="0" applyAlignment="0" applyProtection="0">
      <alignment vertical="top"/>
      <protection locked="0"/>
    </xf>
    <xf numFmtId="165" fontId="131" fillId="17"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78"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165" fontId="132" fillId="7" borderId="0" applyNumberFormat="0" applyBorder="0" applyAlignment="0" applyProtection="0"/>
    <xf numFmtId="165" fontId="78" fillId="0" borderId="0"/>
    <xf numFmtId="165" fontId="78" fillId="0" borderId="0"/>
    <xf numFmtId="165" fontId="115" fillId="0" borderId="0"/>
    <xf numFmtId="165" fontId="162" fillId="0" borderId="0"/>
    <xf numFmtId="165" fontId="115" fillId="0" borderId="0"/>
    <xf numFmtId="165" fontId="115" fillId="0" borderId="0"/>
    <xf numFmtId="165" fontId="115" fillId="0" borderId="0"/>
    <xf numFmtId="165" fontId="123" fillId="0" borderId="0"/>
    <xf numFmtId="165" fontId="123" fillId="0" borderId="0"/>
    <xf numFmtId="165" fontId="123" fillId="0" borderId="0"/>
    <xf numFmtId="165" fontId="123" fillId="0" borderId="0"/>
    <xf numFmtId="165" fontId="123" fillId="0" borderId="0"/>
    <xf numFmtId="165" fontId="123" fillId="0" borderId="0"/>
    <xf numFmtId="165" fontId="78" fillId="0" borderId="0"/>
    <xf numFmtId="165" fontId="78" fillId="0" borderId="0"/>
    <xf numFmtId="165" fontId="78" fillId="0" borderId="0"/>
    <xf numFmtId="165" fontId="78" fillId="0" borderId="0"/>
    <xf numFmtId="165" fontId="115" fillId="0" borderId="0"/>
    <xf numFmtId="165" fontId="123" fillId="0" borderId="0"/>
    <xf numFmtId="165" fontId="123" fillId="0" borderId="0"/>
    <xf numFmtId="165" fontId="123" fillId="0" borderId="0"/>
    <xf numFmtId="165" fontId="123" fillId="0" borderId="0"/>
    <xf numFmtId="165" fontId="123" fillId="0" borderId="0"/>
    <xf numFmtId="165" fontId="123" fillId="0" borderId="0"/>
    <xf numFmtId="165" fontId="78" fillId="0" borderId="0"/>
    <xf numFmtId="165" fontId="78" fillId="0" borderId="0"/>
    <xf numFmtId="165" fontId="115" fillId="0" borderId="0"/>
    <xf numFmtId="165" fontId="78" fillId="0" borderId="0"/>
    <xf numFmtId="165" fontId="115" fillId="0" borderId="0"/>
    <xf numFmtId="165" fontId="78" fillId="0" borderId="0"/>
    <xf numFmtId="165" fontId="115" fillId="4" borderId="100" applyNumberFormat="0" applyFont="0" applyAlignment="0" applyProtection="0"/>
    <xf numFmtId="9" fontId="78" fillId="0" borderId="0" applyFont="0" applyFill="0" applyBorder="0" applyAlignment="0" applyProtection="0"/>
    <xf numFmtId="9" fontId="78" fillId="0" borderId="0" applyFont="0" applyFill="0" applyBorder="0" applyAlignment="0" applyProtection="0"/>
    <xf numFmtId="165" fontId="133" fillId="11" borderId="107" applyNumberFormat="0" applyAlignment="0" applyProtection="0"/>
    <xf numFmtId="9" fontId="78" fillId="0" borderId="0" applyFont="0" applyFill="0" applyBorder="0" applyAlignment="0" applyProtection="0"/>
    <xf numFmtId="165" fontId="78" fillId="0" borderId="0"/>
    <xf numFmtId="165" fontId="133" fillId="11" borderId="101" applyNumberFormat="0" applyAlignment="0" applyProtection="0"/>
    <xf numFmtId="165" fontId="128" fillId="0" borderId="0" applyNumberFormat="0" applyFill="0" applyBorder="0" applyAlignment="0" applyProtection="0"/>
    <xf numFmtId="165" fontId="134" fillId="0" borderId="0" applyNumberFormat="0" applyFill="0" applyBorder="0" applyAlignment="0" applyProtection="0"/>
    <xf numFmtId="165" fontId="136" fillId="0" borderId="6" applyNumberFormat="0" applyFill="0" applyAlignment="0" applyProtection="0"/>
    <xf numFmtId="165" fontId="137" fillId="0" borderId="7" applyNumberFormat="0" applyFill="0" applyAlignment="0" applyProtection="0"/>
    <xf numFmtId="165" fontId="129" fillId="0" borderId="8" applyNumberFormat="0" applyFill="0" applyAlignment="0" applyProtection="0"/>
    <xf numFmtId="165" fontId="135" fillId="0" borderId="0" applyNumberFormat="0" applyFill="0" applyBorder="0" applyAlignment="0" applyProtection="0"/>
    <xf numFmtId="165" fontId="138" fillId="0" borderId="103" applyNumberFormat="0" applyFill="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4" fontId="115" fillId="0" borderId="0" applyFont="0" applyFill="0" applyBorder="0" applyAlignment="0" applyProtection="0"/>
    <xf numFmtId="165" fontId="115" fillId="0" borderId="0"/>
    <xf numFmtId="165" fontId="115" fillId="0" borderId="0"/>
    <xf numFmtId="165" fontId="115" fillId="0" borderId="0"/>
    <xf numFmtId="165" fontId="115" fillId="4" borderId="100" applyNumberFormat="0" applyFont="0" applyAlignment="0" applyProtection="0"/>
    <xf numFmtId="165" fontId="115" fillId="4" borderId="106" applyNumberFormat="0" applyFont="0" applyAlignment="0" applyProtection="0"/>
    <xf numFmtId="165" fontId="115" fillId="0" borderId="0"/>
    <xf numFmtId="165" fontId="115" fillId="0" borderId="0"/>
    <xf numFmtId="165" fontId="126" fillId="11" borderId="99" applyNumberFormat="0" applyAlignment="0" applyProtection="0"/>
    <xf numFmtId="165" fontId="126" fillId="11" borderId="99" applyNumberFormat="0" applyAlignment="0" applyProtection="0"/>
    <xf numFmtId="165" fontId="130" fillId="7" borderId="99" applyNumberFormat="0" applyAlignment="0" applyProtection="0"/>
    <xf numFmtId="165" fontId="130" fillId="7" borderId="99" applyNumberFormat="0" applyAlignment="0" applyProtection="0"/>
    <xf numFmtId="43" fontId="123" fillId="0" borderId="0" applyFont="0" applyFill="0" applyBorder="0" applyAlignment="0" applyProtection="0"/>
    <xf numFmtId="43" fontId="115" fillId="0" borderId="0" applyFont="0" applyFill="0" applyBorder="0" applyAlignment="0" applyProtection="0"/>
    <xf numFmtId="165" fontId="115" fillId="0" borderId="0"/>
    <xf numFmtId="165" fontId="115" fillId="0" borderId="0"/>
    <xf numFmtId="165" fontId="115" fillId="0" borderId="0"/>
    <xf numFmtId="165" fontId="115" fillId="0" borderId="0"/>
    <xf numFmtId="165" fontId="115" fillId="0" borderId="0"/>
    <xf numFmtId="165" fontId="115" fillId="4" borderId="100" applyNumberFormat="0" applyFont="0" applyAlignment="0" applyProtection="0"/>
    <xf numFmtId="165" fontId="115" fillId="4" borderId="100" applyNumberFormat="0" applyFont="0" applyAlignment="0" applyProtection="0"/>
    <xf numFmtId="165" fontId="133" fillId="11" borderId="101" applyNumberFormat="0" applyAlignment="0" applyProtection="0"/>
    <xf numFmtId="165" fontId="133" fillId="11" borderId="101" applyNumberFormat="0" applyAlignment="0" applyProtection="0"/>
    <xf numFmtId="165" fontId="138" fillId="0" borderId="103" applyNumberFormat="0" applyFill="0" applyAlignment="0" applyProtection="0"/>
    <xf numFmtId="165" fontId="138" fillId="0" borderId="103" applyNumberFormat="0" applyFill="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26" fillId="11"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30" fillId="7" borderId="99" applyNumberFormat="0" applyAlignment="0" applyProtection="0"/>
    <xf numFmtId="165" fontId="115"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4" fontId="78" fillId="0" borderId="0" applyFont="0" applyFill="0" applyBorder="0" applyAlignment="0" applyProtection="0"/>
    <xf numFmtId="165" fontId="115" fillId="0" borderId="0"/>
    <xf numFmtId="165" fontId="115" fillId="0" borderId="0"/>
    <xf numFmtId="165" fontId="78" fillId="0" borderId="0"/>
    <xf numFmtId="165" fontId="123" fillId="0" borderId="0"/>
    <xf numFmtId="165" fontId="78" fillId="0" borderId="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165" fontId="115" fillId="4" borderId="100" applyNumberFormat="0" applyFont="0" applyAlignment="0" applyProtection="0"/>
    <xf numFmtId="9" fontId="123" fillId="0" borderId="0" applyFont="0" applyFill="0" applyBorder="0" applyAlignment="0" applyProtection="0"/>
    <xf numFmtId="9" fontId="123" fillId="0" borderId="0" applyFont="0" applyFill="0" applyBorder="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3" fillId="11" borderId="101" applyNumberFormat="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38" fillId="0" borderId="103" applyNumberFormat="0" applyFill="0" applyAlignment="0" applyProtection="0"/>
    <xf numFmtId="165" fontId="194" fillId="0" borderId="0"/>
    <xf numFmtId="165" fontId="133" fillId="11" borderId="107" applyNumberFormat="0" applyAlignment="0" applyProtection="0"/>
    <xf numFmtId="165" fontId="115" fillId="4" borderId="106" applyNumberFormat="0" applyFont="0" applyAlignment="0" applyProtection="0"/>
    <xf numFmtId="165" fontId="130" fillId="7" borderId="105" applyNumberFormat="0" applyAlignment="0" applyProtection="0"/>
    <xf numFmtId="165" fontId="130" fillId="7" borderId="105" applyNumberFormat="0" applyAlignment="0" applyProtection="0"/>
    <xf numFmtId="165" fontId="126" fillId="11" borderId="105" applyNumberFormat="0" applyAlignment="0" applyProtection="0"/>
    <xf numFmtId="165" fontId="138" fillId="0" borderId="109" applyNumberFormat="0" applyFill="0" applyAlignment="0" applyProtection="0"/>
    <xf numFmtId="165" fontId="133" fillId="11" borderId="107" applyNumberFormat="0" applyAlignment="0" applyProtection="0"/>
    <xf numFmtId="165" fontId="115" fillId="4" borderId="106" applyNumberFormat="0" applyFont="0" applyAlignment="0" applyProtection="0"/>
    <xf numFmtId="165" fontId="126" fillId="11" borderId="105" applyNumberFormat="0" applyAlignment="0" applyProtection="0"/>
    <xf numFmtId="165" fontId="138" fillId="0" borderId="109" applyNumberFormat="0" applyFill="0" applyAlignment="0" applyProtection="0"/>
    <xf numFmtId="165" fontId="138" fillId="0" borderId="109" applyNumberFormat="0" applyFill="0" applyAlignment="0" applyProtection="0"/>
    <xf numFmtId="165" fontId="115" fillId="4" borderId="106" applyNumberFormat="0" applyFont="0" applyAlignment="0" applyProtection="0"/>
    <xf numFmtId="165" fontId="130" fillId="7" borderId="105" applyNumberFormat="0" applyAlignment="0" applyProtection="0"/>
    <xf numFmtId="165" fontId="126" fillId="11" borderId="105" applyNumberFormat="0" applyAlignment="0" applyProtection="0"/>
    <xf numFmtId="165" fontId="78" fillId="0" borderId="0"/>
    <xf numFmtId="0" fontId="77" fillId="0" borderId="0"/>
    <xf numFmtId="44" fontId="202" fillId="0" borderId="0" applyFont="0" applyFill="0" applyBorder="0" applyAlignment="0" applyProtection="0"/>
    <xf numFmtId="0" fontId="76" fillId="0" borderId="0"/>
    <xf numFmtId="0" fontId="75" fillId="0" borderId="0"/>
    <xf numFmtId="0" fontId="139" fillId="0" borderId="0"/>
    <xf numFmtId="0" fontId="74" fillId="0" borderId="0"/>
    <xf numFmtId="0" fontId="74" fillId="0" borderId="0"/>
    <xf numFmtId="0" fontId="73" fillId="0" borderId="0"/>
    <xf numFmtId="0" fontId="72" fillId="0" borderId="0"/>
    <xf numFmtId="0" fontId="71" fillId="0" borderId="0"/>
    <xf numFmtId="0" fontId="70" fillId="0" borderId="0"/>
    <xf numFmtId="0" fontId="69" fillId="0" borderId="0"/>
    <xf numFmtId="9" fontId="69" fillId="0" borderId="0" applyFont="0" applyFill="0" applyBorder="0" applyAlignment="0" applyProtection="0"/>
    <xf numFmtId="0" fontId="68" fillId="0" borderId="0"/>
    <xf numFmtId="0" fontId="68" fillId="0" borderId="0"/>
    <xf numFmtId="9" fontId="68" fillId="0" borderId="0" applyFont="0" applyFill="0" applyBorder="0" applyAlignment="0" applyProtection="0"/>
    <xf numFmtId="43" fontId="215" fillId="0" borderId="0" applyFont="0" applyFill="0" applyBorder="0" applyAlignment="0" applyProtection="0"/>
    <xf numFmtId="0" fontId="65" fillId="0" borderId="0"/>
    <xf numFmtId="0" fontId="64" fillId="0" borderId="0"/>
    <xf numFmtId="0" fontId="61" fillId="0" borderId="0"/>
    <xf numFmtId="0" fontId="61" fillId="0" borderId="0"/>
    <xf numFmtId="0" fontId="60" fillId="0" borderId="0"/>
    <xf numFmtId="0" fontId="60" fillId="0" borderId="0"/>
    <xf numFmtId="0" fontId="115" fillId="0" borderId="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23" fillId="0" borderId="0" applyFont="0" applyFill="0" applyBorder="0" applyAlignment="0" applyProtection="0"/>
    <xf numFmtId="44" fontId="123" fillId="0" borderId="0" applyFont="0" applyFill="0" applyBorder="0" applyAlignment="0" applyProtection="0"/>
    <xf numFmtId="0" fontId="59" fillId="0" borderId="0"/>
    <xf numFmtId="0" fontId="115" fillId="4" borderId="142" applyNumberFormat="0" applyFont="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43" fontId="115" fillId="0" borderId="0" applyFont="0" applyFill="0" applyBorder="0" applyAlignment="0" applyProtection="0"/>
    <xf numFmtId="0" fontId="59" fillId="0" borderId="0"/>
    <xf numFmtId="9" fontId="59" fillId="0" borderId="0" applyFont="0" applyFill="0" applyBorder="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0" fontId="59" fillId="0" borderId="0"/>
    <xf numFmtId="0" fontId="133" fillId="11" borderId="143" applyNumberFormat="0" applyAlignment="0" applyProtection="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0" fontId="126" fillId="11" borderId="56" applyNumberForma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56" applyNumberFormat="0" applyAlignment="0" applyProtection="0"/>
    <xf numFmtId="44" fontId="115" fillId="0" borderId="0" applyFont="0" applyFill="0" applyBorder="0" applyAlignment="0" applyProtection="0"/>
    <xf numFmtId="0" fontId="115" fillId="4" borderId="57" applyNumberFormat="0" applyFont="0" applyAlignment="0" applyProtection="0"/>
    <xf numFmtId="0" fontId="133" fillId="11" borderId="58" applyNumberFormat="0" applyAlignment="0" applyProtection="0"/>
    <xf numFmtId="0" fontId="138" fillId="0" borderId="59" applyNumberFormat="0" applyFill="0" applyAlignment="0" applyProtection="0"/>
    <xf numFmtId="43" fontId="115"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59" fillId="0" borderId="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126" fillId="11" borderId="141" applyNumberForma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4" fontId="115" fillId="0" borderId="0" applyFont="0" applyFill="0" applyBorder="0" applyAlignment="0" applyProtection="0"/>
    <xf numFmtId="0" fontId="130" fillId="7" borderId="141" applyNumberFormat="0" applyAlignment="0" applyProtection="0"/>
    <xf numFmtId="43" fontId="123" fillId="0" borderId="0" applyFont="0" applyFill="0" applyBorder="0" applyAlignment="0" applyProtection="0"/>
    <xf numFmtId="43" fontId="115" fillId="0" borderId="0" applyFont="0" applyFill="0" applyBorder="0" applyAlignment="0" applyProtection="0"/>
    <xf numFmtId="0" fontId="133" fillId="11" borderId="143" applyNumberFormat="0" applyAlignment="0" applyProtection="0"/>
    <xf numFmtId="0" fontId="130" fillId="7" borderId="141" applyNumberFormat="0" applyAlignment="0" applyProtection="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133" fillId="11" borderId="143" applyNumberFormat="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30" fillId="7" borderId="141" applyNumberFormat="0" applyAlignment="0" applyProtection="0"/>
    <xf numFmtId="0" fontId="130" fillId="7"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38" fillId="0" borderId="144" applyNumberFormat="0" applyFill="0" applyAlignment="0" applyProtection="0"/>
    <xf numFmtId="0" fontId="130" fillId="7" borderId="141" applyNumberFormat="0" applyAlignment="0" applyProtection="0"/>
    <xf numFmtId="0" fontId="138" fillId="0" borderId="144" applyNumberFormat="0" applyFill="0" applyAlignment="0" applyProtection="0"/>
    <xf numFmtId="0" fontId="138" fillId="0" borderId="144" applyNumberFormat="0" applyFill="0" applyAlignment="0" applyProtection="0"/>
    <xf numFmtId="0" fontId="126" fillId="11" borderId="141" applyNumberFormat="0" applyAlignment="0" applyProtection="0"/>
    <xf numFmtId="43" fontId="123" fillId="0" borderId="0" applyFont="0" applyFill="0" applyBorder="0" applyAlignment="0" applyProtection="0"/>
    <xf numFmtId="0" fontId="59" fillId="0" borderId="0"/>
    <xf numFmtId="0" fontId="59" fillId="0" borderId="0"/>
    <xf numFmtId="0" fontId="115" fillId="4" borderId="142" applyNumberFormat="0" applyFont="0" applyAlignment="0" applyProtection="0"/>
    <xf numFmtId="0" fontId="130" fillId="7" borderId="141" applyNumberFormat="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0" fontId="126" fillId="11" borderId="56" applyNumberFormat="0" applyAlignment="0" applyProtection="0"/>
    <xf numFmtId="0" fontId="130" fillId="7" borderId="56" applyNumberFormat="0" applyAlignment="0" applyProtection="0"/>
    <xf numFmtId="0" fontId="115" fillId="4" borderId="57" applyNumberFormat="0" applyFont="0" applyAlignment="0" applyProtection="0"/>
    <xf numFmtId="0" fontId="133" fillId="11" borderId="58" applyNumberFormat="0" applyAlignment="0" applyProtection="0"/>
    <xf numFmtId="0" fontId="138" fillId="0" borderId="59" applyNumberFormat="0" applyFill="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59" fillId="0" borderId="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9" fontId="5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138" fillId="0" borderId="144" applyNumberFormat="0" applyFill="0" applyAlignment="0" applyProtection="0"/>
    <xf numFmtId="0" fontId="115" fillId="4" borderId="142" applyNumberFormat="0" applyFont="0" applyAlignment="0" applyProtection="0"/>
    <xf numFmtId="0" fontId="130" fillId="7" borderId="141" applyNumberFormat="0" applyAlignment="0" applyProtection="0"/>
    <xf numFmtId="0" fontId="126" fillId="11" borderId="141" applyNumberFormat="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43" fontId="123" fillId="0" borderId="0" applyFont="0" applyFill="0" applyBorder="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6" fontId="164" fillId="0" borderId="0" applyFont="0" applyFill="0" applyBorder="0" applyAlignment="0" applyProtection="0"/>
    <xf numFmtId="0" fontId="115" fillId="4" borderId="142" applyNumberFormat="0" applyFont="0" applyAlignment="0" applyProtection="0"/>
    <xf numFmtId="44" fontId="123" fillId="0" borderId="0" applyFont="0" applyFill="0" applyBorder="0" applyAlignment="0" applyProtection="0"/>
    <xf numFmtId="0" fontId="115" fillId="4" borderId="142" applyNumberFormat="0" applyFont="0" applyAlignment="0" applyProtection="0"/>
    <xf numFmtId="44" fontId="115" fillId="0" borderId="0" applyFont="0" applyFill="0" applyBorder="0" applyAlignment="0" applyProtection="0"/>
    <xf numFmtId="0" fontId="115" fillId="4" borderId="142" applyNumberFormat="0" applyFont="0" applyAlignment="0" applyProtection="0"/>
    <xf numFmtId="0" fontId="115" fillId="4" borderId="142" applyNumberFormat="0" applyFon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38" fillId="0" borderId="144" applyNumberFormat="0" applyFill="0" applyAlignment="0" applyProtection="0"/>
    <xf numFmtId="0" fontId="133" fillId="11" borderId="143" applyNumberFormat="0" applyAlignment="0" applyProtection="0"/>
    <xf numFmtId="0" fontId="133" fillId="11" borderId="143" applyNumberFormat="0" applyAlignment="0" applyProtection="0"/>
    <xf numFmtId="0" fontId="115" fillId="4" borderId="142" applyNumberFormat="0" applyFont="0" applyAlignment="0" applyProtection="0"/>
    <xf numFmtId="0" fontId="115" fillId="4" borderId="142" applyNumberFormat="0" applyFont="0" applyAlignment="0" applyProtection="0"/>
    <xf numFmtId="0" fontId="130" fillId="7" borderId="141" applyNumberFormat="0" applyAlignment="0" applyProtection="0"/>
    <xf numFmtId="0" fontId="126" fillId="11" borderId="141" applyNumberFormat="0" applyAlignment="0" applyProtection="0"/>
    <xf numFmtId="0" fontId="126" fillId="11" borderId="141" applyNumberFormat="0" applyAlignment="0" applyProtection="0"/>
    <xf numFmtId="0" fontId="115" fillId="4" borderId="142" applyNumberFormat="0" applyFont="0" applyAlignment="0" applyProtection="0"/>
    <xf numFmtId="0" fontId="133" fillId="11" borderId="143" applyNumberFormat="0" applyAlignment="0" applyProtection="0"/>
    <xf numFmtId="0" fontId="115" fillId="4" borderId="142" applyNumberFormat="0" applyFont="0" applyAlignment="0" applyProtection="0"/>
    <xf numFmtId="0" fontId="130" fillId="7" borderId="141" applyNumberFormat="0" applyAlignment="0" applyProtection="0"/>
    <xf numFmtId="0" fontId="126" fillId="11" borderId="141" applyNumberFormat="0" applyAlignment="0" applyProtection="0"/>
    <xf numFmtId="0" fontId="138" fillId="0" borderId="144" applyNumberFormat="0" applyFill="0" applyAlignment="0" applyProtection="0"/>
    <xf numFmtId="0" fontId="133" fillId="11" borderId="143" applyNumberFormat="0" applyAlignment="0" applyProtection="0"/>
    <xf numFmtId="0" fontId="133" fillId="11" borderId="143" applyNumberFormat="0" applyAlignment="0" applyProtection="0"/>
    <xf numFmtId="0" fontId="115" fillId="4" borderId="142" applyNumberFormat="0" applyFont="0" applyAlignment="0" applyProtection="0"/>
    <xf numFmtId="0" fontId="115" fillId="4" borderId="142" applyNumberFormat="0" applyFont="0" applyAlignment="0" applyProtection="0"/>
    <xf numFmtId="0" fontId="130" fillId="7" borderId="141" applyNumberFormat="0" applyAlignment="0" applyProtection="0"/>
    <xf numFmtId="0" fontId="130" fillId="7" borderId="141" applyNumberFormat="0" applyAlignment="0" applyProtection="0"/>
    <xf numFmtId="0" fontId="126" fillId="11" borderId="141" applyNumberFormat="0" applyAlignment="0" applyProtection="0"/>
    <xf numFmtId="0" fontId="115" fillId="4" borderId="142" applyNumberFormat="0" applyFont="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15" fillId="0" borderId="0" applyFont="0" applyFill="0" applyBorder="0" applyAlignment="0" applyProtection="0"/>
    <xf numFmtId="43" fontId="59"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59"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59"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23"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138" fillId="0" borderId="144" applyNumberFormat="0" applyFill="0" applyAlignment="0" applyProtection="0"/>
    <xf numFmtId="0" fontId="115"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3" fillId="11" borderId="143" applyNumberFormat="0" applyAlignment="0" applyProtection="0"/>
    <xf numFmtId="0" fontId="115" fillId="4" borderId="142" applyNumberFormat="0" applyFont="0" applyAlignment="0" applyProtection="0"/>
    <xf numFmtId="0" fontId="130" fillId="7" borderId="141" applyNumberForma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8" fillId="0" borderId="144" applyNumberFormat="0" applyFill="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5" fillId="4" borderId="142"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0" fillId="7" borderId="141" applyNumberFormat="0" applyAlignment="0" applyProtection="0"/>
    <xf numFmtId="0" fontId="126" fillId="11" borderId="141" applyNumberForma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8" fillId="0" borderId="144" applyNumberFormat="0" applyFill="0" applyAlignment="0" applyProtection="0"/>
    <xf numFmtId="0" fontId="133" fillId="11" borderId="143" applyNumberFormat="0" applyAlignment="0" applyProtection="0"/>
    <xf numFmtId="0" fontId="126" fillId="11" borderId="141" applyNumberFormat="0" applyAlignment="0" applyProtection="0"/>
    <xf numFmtId="0" fontId="115"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26" fillId="11"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30" fillId="7" borderId="141" applyNumberForma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15" fillId="4" borderId="142" applyNumberFormat="0" applyFon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3" fillId="11" borderId="143" applyNumberFormat="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138" fillId="0" borderId="144" applyNumberFormat="0" applyFill="0" applyAlignment="0" applyProtection="0"/>
    <xf numFmtId="0" fontId="58" fillId="0" borderId="0"/>
    <xf numFmtId="165" fontId="58" fillId="0" borderId="0"/>
    <xf numFmtId="165" fontId="58" fillId="0" borderId="0"/>
    <xf numFmtId="165" fontId="58" fillId="0" borderId="0"/>
    <xf numFmtId="0" fontId="57" fillId="0" borderId="0"/>
    <xf numFmtId="0" fontId="56" fillId="0" borderId="0"/>
    <xf numFmtId="0" fontId="56" fillId="0" borderId="0"/>
    <xf numFmtId="0" fontId="56" fillId="0" borderId="0"/>
    <xf numFmtId="0" fontId="56" fillId="0" borderId="0"/>
    <xf numFmtId="0" fontId="54" fillId="0" borderId="0"/>
    <xf numFmtId="0" fontId="52" fillId="0" borderId="0"/>
    <xf numFmtId="0" fontId="51" fillId="0" borderId="0"/>
    <xf numFmtId="0" fontId="51" fillId="0" borderId="0"/>
    <xf numFmtId="0" fontId="51" fillId="0" borderId="0"/>
    <xf numFmtId="0" fontId="223" fillId="0" borderId="0" applyNumberFormat="0" applyFill="0" applyBorder="0" applyProtection="0">
      <alignment vertical="top" wrapText="1"/>
    </xf>
    <xf numFmtId="0" fontId="50" fillId="0" borderId="0"/>
    <xf numFmtId="0" fontId="50" fillId="0" borderId="0"/>
    <xf numFmtId="0" fontId="49" fillId="0" borderId="0"/>
    <xf numFmtId="0" fontId="49" fillId="0" borderId="0"/>
    <xf numFmtId="9" fontId="49" fillId="0" borderId="0" applyFont="0" applyFill="0" applyBorder="0" applyAlignment="0" applyProtection="0"/>
    <xf numFmtId="0" fontId="48" fillId="0" borderId="0"/>
    <xf numFmtId="44" fontId="48" fillId="0" borderId="0" applyFont="0" applyFill="0" applyBorder="0" applyAlignment="0" applyProtection="0"/>
    <xf numFmtId="0" fontId="242" fillId="0" borderId="0"/>
    <xf numFmtId="9" fontId="48" fillId="0" borderId="0" applyFont="0" applyFill="0" applyBorder="0" applyAlignment="0" applyProtection="0"/>
    <xf numFmtId="0" fontId="46" fillId="0" borderId="0"/>
    <xf numFmtId="0" fontId="115" fillId="0" borderId="0"/>
    <xf numFmtId="0" fontId="45" fillId="0" borderId="0"/>
    <xf numFmtId="0" fontId="115" fillId="0" borderId="0"/>
    <xf numFmtId="0" fontId="115" fillId="0" borderId="0"/>
    <xf numFmtId="0" fontId="45" fillId="0" borderId="0"/>
    <xf numFmtId="0" fontId="45" fillId="0" borderId="0"/>
    <xf numFmtId="0" fontId="45" fillId="0" borderId="0"/>
    <xf numFmtId="0" fontId="45" fillId="0" borderId="0"/>
    <xf numFmtId="0" fontId="115"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1" fillId="0" borderId="0"/>
    <xf numFmtId="0" fontId="40" fillId="0" borderId="0"/>
    <xf numFmtId="0" fontId="254" fillId="39" borderId="0" applyNumberFormat="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39" fillId="0" borderId="0"/>
    <xf numFmtId="9" fontId="39" fillId="0" borderId="0" applyFont="0" applyFill="0" applyBorder="0" applyAlignment="0" applyProtection="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6" fillId="0" borderId="0"/>
    <xf numFmtId="0" fontId="10" fillId="0" borderId="0"/>
    <xf numFmtId="9" fontId="10" fillId="0" borderId="0" applyFont="0" applyFill="0" applyBorder="0" applyAlignment="0" applyProtection="0"/>
    <xf numFmtId="0" fontId="3" fillId="0" borderId="0"/>
  </cellStyleXfs>
  <cellXfs count="6261">
    <xf numFmtId="0" fontId="0" fillId="0" borderId="0" xfId="0"/>
    <xf numFmtId="0" fontId="120" fillId="0" borderId="0" xfId="0" applyFont="1" applyBorder="1" applyAlignment="1">
      <alignment horizontal="center"/>
    </xf>
    <xf numFmtId="0" fontId="143" fillId="0" borderId="0" xfId="0" applyFont="1" applyAlignment="1">
      <alignment horizontal="center"/>
    </xf>
    <xf numFmtId="0" fontId="143" fillId="0" borderId="0" xfId="0" applyFont="1" applyAlignment="1">
      <alignment horizontal="center" vertical="center"/>
    </xf>
    <xf numFmtId="0" fontId="0" fillId="0" borderId="0" xfId="0" applyAlignment="1">
      <alignment vertical="center"/>
    </xf>
    <xf numFmtId="0" fontId="122" fillId="0" borderId="0" xfId="0" applyFont="1" applyAlignment="1">
      <alignment vertical="center"/>
    </xf>
    <xf numFmtId="0" fontId="0" fillId="0" borderId="0" xfId="0" applyAlignment="1">
      <alignment horizontal="center" vertical="center"/>
    </xf>
    <xf numFmtId="0" fontId="118" fillId="0" borderId="0" xfId="0" applyFont="1"/>
    <xf numFmtId="0" fontId="115" fillId="0" borderId="0" xfId="59" applyAlignment="1">
      <alignment vertical="center"/>
    </xf>
    <xf numFmtId="0" fontId="119" fillId="0" borderId="0" xfId="59" applyFont="1" applyFill="1" applyBorder="1" applyAlignment="1">
      <alignment vertical="center"/>
    </xf>
    <xf numFmtId="0" fontId="121" fillId="0" borderId="0" xfId="59" applyFont="1" applyFill="1" applyBorder="1" applyAlignment="1">
      <alignment vertical="center"/>
    </xf>
    <xf numFmtId="0" fontId="117" fillId="0" borderId="0" xfId="59" applyFont="1" applyFill="1" applyBorder="1" applyAlignment="1">
      <alignment vertical="center" wrapText="1"/>
    </xf>
    <xf numFmtId="0" fontId="115" fillId="0" borderId="0" xfId="0" applyFont="1"/>
    <xf numFmtId="0" fontId="141" fillId="0" borderId="0" xfId="59" applyFont="1" applyFill="1" applyBorder="1"/>
    <xf numFmtId="0" fontId="117" fillId="0" borderId="0" xfId="59" applyFont="1" applyFill="1" applyBorder="1" applyAlignment="1">
      <alignment wrapText="1"/>
    </xf>
    <xf numFmtId="0" fontId="121" fillId="0" borderId="0" xfId="59" applyFont="1" applyFill="1" applyBorder="1"/>
    <xf numFmtId="0" fontId="119" fillId="0" borderId="0" xfId="59" applyFont="1" applyFill="1" applyBorder="1"/>
    <xf numFmtId="0" fontId="115" fillId="0" borderId="0" xfId="59"/>
    <xf numFmtId="0" fontId="115" fillId="0" borderId="0" xfId="59" applyFont="1"/>
    <xf numFmtId="0" fontId="117" fillId="0" borderId="0" xfId="59" applyFont="1"/>
    <xf numFmtId="0" fontId="117" fillId="0" borderId="0" xfId="59" applyFont="1" applyAlignment="1"/>
    <xf numFmtId="0" fontId="119" fillId="0" borderId="0" xfId="59" applyFont="1" applyFill="1" applyBorder="1" applyAlignment="1">
      <alignment horizontal="center" vertical="center"/>
    </xf>
    <xf numFmtId="0" fontId="115" fillId="0" borderId="0" xfId="0" applyFont="1" applyAlignment="1">
      <alignment vertical="center"/>
    </xf>
    <xf numFmtId="0" fontId="115" fillId="0" borderId="0" xfId="59" applyFont="1" applyAlignment="1">
      <alignment vertical="center"/>
    </xf>
    <xf numFmtId="3" fontId="115" fillId="0" borderId="0" xfId="59" applyNumberFormat="1" applyFont="1" applyAlignment="1">
      <alignment vertical="center"/>
    </xf>
    <xf numFmtId="0" fontId="122" fillId="0" borderId="0" xfId="59" applyFont="1" applyFill="1" applyBorder="1" applyAlignment="1">
      <alignment horizontal="left" vertical="center"/>
    </xf>
    <xf numFmtId="0" fontId="122" fillId="0" borderId="0" xfId="59" applyFont="1" applyAlignment="1">
      <alignment horizontal="left"/>
    </xf>
    <xf numFmtId="0" fontId="148" fillId="0" borderId="0" xfId="0" applyFont="1"/>
    <xf numFmtId="0" fontId="149" fillId="0" borderId="0" xfId="0" applyFont="1" applyAlignment="1">
      <alignment vertical="center"/>
    </xf>
    <xf numFmtId="0" fontId="148" fillId="0" borderId="0" xfId="59" applyFont="1" applyAlignment="1">
      <alignment vertical="center"/>
    </xf>
    <xf numFmtId="3" fontId="148" fillId="0" borderId="0" xfId="0" applyNumberFormat="1" applyFont="1" applyBorder="1" applyAlignment="1">
      <alignment horizontal="right" vertical="center" indent="1"/>
    </xf>
    <xf numFmtId="3" fontId="147" fillId="0" borderId="0" xfId="0" applyNumberFormat="1" applyFont="1" applyBorder="1" applyAlignment="1">
      <alignment horizontal="right" vertical="center" indent="1"/>
    </xf>
    <xf numFmtId="0" fontId="147" fillId="0" borderId="0" xfId="0" applyFont="1" applyBorder="1" applyAlignment="1">
      <alignment horizontal="center"/>
    </xf>
    <xf numFmtId="0" fontId="148" fillId="0" borderId="0" xfId="44" applyFont="1" applyFill="1" applyBorder="1" applyAlignment="1">
      <alignment vertical="center"/>
    </xf>
    <xf numFmtId="0" fontId="115" fillId="0" borderId="0" xfId="367" applyAlignment="1">
      <alignment wrapText="1"/>
    </xf>
    <xf numFmtId="0" fontId="115" fillId="0" borderId="0" xfId="367"/>
    <xf numFmtId="0" fontId="147" fillId="0" borderId="0" xfId="0" applyFont="1"/>
    <xf numFmtId="0" fontId="148" fillId="0" borderId="0" xfId="367" applyFont="1" applyAlignment="1">
      <alignment vertical="center"/>
    </xf>
    <xf numFmtId="0" fontId="148" fillId="0" borderId="0" xfId="367" applyFont="1" applyAlignment="1">
      <alignment horizontal="center" vertical="center"/>
    </xf>
    <xf numFmtId="0" fontId="148" fillId="0" borderId="0" xfId="367" applyFont="1"/>
    <xf numFmtId="0" fontId="0" fillId="0" borderId="0" xfId="0" applyFill="1" applyAlignment="1">
      <alignment vertical="center"/>
    </xf>
    <xf numFmtId="0" fontId="147" fillId="0" borderId="0" xfId="0" applyFont="1" applyAlignment="1">
      <alignment horizontal="center" vertical="center"/>
    </xf>
    <xf numFmtId="0" fontId="94" fillId="0" borderId="0" xfId="626"/>
    <xf numFmtId="3" fontId="148" fillId="0" borderId="20" xfId="626" applyNumberFormat="1" applyFont="1" applyFill="1" applyBorder="1" applyAlignment="1">
      <alignment horizontal="right" vertical="center" indent="1"/>
    </xf>
    <xf numFmtId="0" fontId="120" fillId="0" borderId="0" xfId="44" applyFont="1" applyFill="1" applyBorder="1" applyAlignment="1">
      <alignment horizontal="left" vertical="center"/>
    </xf>
    <xf numFmtId="0" fontId="93" fillId="0" borderId="0" xfId="631"/>
    <xf numFmtId="0" fontId="149" fillId="0" borderId="0" xfId="0" applyFont="1" applyAlignment="1">
      <alignment horizontal="center" vertical="center"/>
    </xf>
    <xf numFmtId="0" fontId="148" fillId="0" borderId="0" xfId="367" applyFont="1" applyBorder="1" applyAlignment="1">
      <alignment horizontal="center" vertical="center"/>
    </xf>
    <xf numFmtId="0" fontId="122" fillId="0" borderId="0" xfId="0" applyFont="1" applyAlignment="1"/>
    <xf numFmtId="0" fontId="152" fillId="0" borderId="0" xfId="626" applyFont="1" applyAlignment="1">
      <alignment horizontal="right" vertical="center"/>
    </xf>
    <xf numFmtId="0" fontId="158" fillId="0" borderId="0" xfId="59" applyFont="1" applyFill="1" applyBorder="1" applyAlignment="1">
      <alignment vertical="center"/>
    </xf>
    <xf numFmtId="0" fontId="161" fillId="0" borderId="0" xfId="59" applyFont="1" applyFill="1" applyBorder="1" applyAlignment="1">
      <alignment vertical="center"/>
    </xf>
    <xf numFmtId="0" fontId="184" fillId="0" borderId="0" xfId="59" applyFont="1"/>
    <xf numFmtId="0" fontId="149" fillId="0" borderId="0" xfId="0" applyFont="1" applyAlignment="1">
      <alignment vertical="center"/>
    </xf>
    <xf numFmtId="0" fontId="149" fillId="0" borderId="0" xfId="59" applyFont="1" applyAlignment="1">
      <alignment vertical="center"/>
    </xf>
    <xf numFmtId="0" fontId="149" fillId="0" borderId="0" xfId="0" applyFont="1" applyAlignment="1">
      <alignment horizontal="center" vertical="center"/>
    </xf>
    <xf numFmtId="0" fontId="148" fillId="0" borderId="0" xfId="0" applyFont="1" applyBorder="1" applyAlignment="1">
      <alignment horizontal="center"/>
    </xf>
    <xf numFmtId="0" fontId="148" fillId="0" borderId="0" xfId="0" applyFont="1" applyBorder="1"/>
    <xf numFmtId="0" fontId="151" fillId="0" borderId="0" xfId="820" applyFont="1" applyAlignment="1">
      <alignment horizontal="center" vertical="center"/>
    </xf>
    <xf numFmtId="0" fontId="146" fillId="0" borderId="0" xfId="820" applyFont="1" applyBorder="1" applyAlignment="1">
      <alignment vertical="center"/>
    </xf>
    <xf numFmtId="1" fontId="184" fillId="0" borderId="0" xfId="59" applyNumberFormat="1" applyFont="1" applyBorder="1"/>
    <xf numFmtId="0" fontId="184" fillId="0" borderId="0" xfId="59" applyFont="1" applyBorder="1"/>
    <xf numFmtId="0" fontId="152" fillId="0" borderId="0" xfId="820" applyFont="1" applyAlignment="1">
      <alignment horizontal="left" vertical="center"/>
    </xf>
    <xf numFmtId="0" fontId="161" fillId="0" borderId="0" xfId="0" applyFont="1"/>
    <xf numFmtId="0" fontId="152" fillId="0" borderId="0" xfId="820" applyFont="1" applyBorder="1" applyAlignment="1">
      <alignment vertical="center"/>
    </xf>
    <xf numFmtId="0" fontId="158" fillId="0" borderId="0" xfId="0" applyFont="1" applyAlignment="1"/>
    <xf numFmtId="0" fontId="150" fillId="0" borderId="0" xfId="0" applyFont="1"/>
    <xf numFmtId="0" fontId="161" fillId="0" borderId="0" xfId="0" applyFont="1" applyAlignment="1">
      <alignment vertical="center"/>
    </xf>
    <xf numFmtId="0" fontId="189" fillId="0" borderId="0" xfId="631" applyFont="1"/>
    <xf numFmtId="0" fontId="142" fillId="0" borderId="0" xfId="59" applyFont="1" applyBorder="1" applyAlignment="1">
      <alignment vertical="center" wrapText="1"/>
    </xf>
    <xf numFmtId="0" fontId="115" fillId="0" borderId="0" xfId="59" applyAlignment="1">
      <alignment horizontal="center" vertical="center"/>
    </xf>
    <xf numFmtId="0" fontId="115" fillId="18" borderId="0" xfId="59" applyFill="1" applyAlignment="1">
      <alignment vertical="center"/>
    </xf>
    <xf numFmtId="0" fontId="117" fillId="18" borderId="0" xfId="59" applyFont="1" applyFill="1" applyBorder="1" applyAlignment="1">
      <alignment vertical="center" wrapText="1"/>
    </xf>
    <xf numFmtId="0" fontId="119" fillId="18" borderId="0" xfId="59" applyFont="1" applyFill="1" applyBorder="1" applyAlignment="1">
      <alignment vertical="center"/>
    </xf>
    <xf numFmtId="3" fontId="148" fillId="0" borderId="50" xfId="59" applyNumberFormat="1" applyFont="1" applyFill="1" applyBorder="1" applyAlignment="1">
      <alignment horizontal="center" vertical="center"/>
    </xf>
    <xf numFmtId="9" fontId="147" fillId="0" borderId="12" xfId="50" applyFont="1" applyFill="1" applyBorder="1" applyAlignment="1">
      <alignment horizontal="center" vertical="center"/>
    </xf>
    <xf numFmtId="3" fontId="119" fillId="0" borderId="0" xfId="59" applyNumberFormat="1" applyFont="1" applyFill="1" applyBorder="1" applyAlignment="1">
      <alignment horizontal="center" vertical="center"/>
    </xf>
    <xf numFmtId="0" fontId="117" fillId="0" borderId="0" xfId="59" applyFont="1" applyAlignment="1">
      <alignment horizontal="center"/>
    </xf>
    <xf numFmtId="0" fontId="141" fillId="0" borderId="0" xfId="59" applyFont="1" applyFill="1" applyBorder="1" applyAlignment="1">
      <alignment horizontal="center"/>
    </xf>
    <xf numFmtId="0" fontId="115" fillId="0" borderId="0" xfId="59" applyFont="1" applyAlignment="1">
      <alignment horizontal="center"/>
    </xf>
    <xf numFmtId="0" fontId="115" fillId="0" borderId="0" xfId="59" applyAlignment="1">
      <alignment horizontal="center"/>
    </xf>
    <xf numFmtId="0" fontId="170" fillId="22" borderId="53" xfId="46" applyFont="1" applyFill="1" applyBorder="1" applyAlignment="1">
      <alignment horizontal="center" vertical="center"/>
    </xf>
    <xf numFmtId="1" fontId="147" fillId="18" borderId="0" xfId="45" applyNumberFormat="1" applyFont="1" applyFill="1" applyBorder="1" applyAlignment="1">
      <alignment horizontal="center" vertical="center" wrapText="1"/>
    </xf>
    <xf numFmtId="0" fontId="171" fillId="22" borderId="50" xfId="46" applyFont="1" applyFill="1" applyBorder="1" applyAlignment="1">
      <alignment horizontal="center" vertical="center"/>
    </xf>
    <xf numFmtId="0" fontId="147" fillId="0" borderId="51" xfId="59" applyFont="1" applyFill="1" applyBorder="1" applyAlignment="1">
      <alignment horizontal="center" vertical="center" wrapText="1"/>
    </xf>
    <xf numFmtId="3" fontId="170" fillId="22" borderId="48" xfId="48" applyNumberFormat="1" applyFont="1" applyFill="1" applyBorder="1" applyAlignment="1">
      <alignment horizontal="right" wrapText="1" indent="1"/>
    </xf>
    <xf numFmtId="0" fontId="147" fillId="22" borderId="50" xfId="46" applyFont="1" applyFill="1" applyBorder="1" applyAlignment="1">
      <alignment horizontal="center" vertical="center"/>
    </xf>
    <xf numFmtId="3" fontId="147" fillId="22" borderId="48" xfId="48" applyNumberFormat="1" applyFont="1" applyFill="1" applyBorder="1" applyAlignment="1">
      <alignment horizontal="center" wrapText="1"/>
    </xf>
    <xf numFmtId="0" fontId="115" fillId="0" borderId="0" xfId="0" applyFont="1" applyAlignment="1">
      <alignment horizontal="center" vertical="center" wrapText="1"/>
    </xf>
    <xf numFmtId="178"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15" fillId="0" borderId="49" xfId="0" applyFont="1" applyBorder="1" applyAlignment="1">
      <alignment horizontal="center" vertical="center" wrapText="1"/>
    </xf>
    <xf numFmtId="0" fontId="115" fillId="0" borderId="76" xfId="0" applyFont="1" applyBorder="1" applyAlignment="1">
      <alignment vertical="center" wrapText="1"/>
    </xf>
    <xf numFmtId="0" fontId="115" fillId="0" borderId="73" xfId="0" applyFont="1" applyBorder="1" applyAlignment="1">
      <alignment horizontal="center" vertical="center" wrapText="1"/>
    </xf>
    <xf numFmtId="178" fontId="0" fillId="0" borderId="77" xfId="0" applyNumberFormat="1"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vertical="center" wrapText="1"/>
    </xf>
    <xf numFmtId="0" fontId="115" fillId="0" borderId="78" xfId="0" applyFont="1" applyBorder="1" applyAlignment="1">
      <alignment vertical="center" wrapText="1"/>
    </xf>
    <xf numFmtId="0" fontId="0" fillId="0" borderId="73" xfId="0" applyBorder="1" applyAlignment="1">
      <alignment horizontal="center" vertical="center" wrapText="1"/>
    </xf>
    <xf numFmtId="0" fontId="118" fillId="0" borderId="0" xfId="0" applyFont="1" applyAlignment="1">
      <alignment vertical="center" wrapText="1"/>
    </xf>
    <xf numFmtId="178" fontId="118" fillId="0" borderId="49" xfId="0" applyNumberFormat="1" applyFont="1" applyBorder="1" applyAlignment="1">
      <alignment horizontal="center" vertical="center" wrapText="1"/>
    </xf>
    <xf numFmtId="0" fontId="142" fillId="0" borderId="0" xfId="367" applyFont="1" applyFill="1" applyBorder="1" applyAlignment="1">
      <alignment vertical="center" wrapText="1"/>
    </xf>
    <xf numFmtId="9" fontId="147" fillId="22" borderId="13" xfId="3798" applyFont="1" applyFill="1" applyBorder="1" applyAlignment="1">
      <alignment horizontal="center" wrapText="1"/>
    </xf>
    <xf numFmtId="3" fontId="147" fillId="22" borderId="13" xfId="48" applyNumberFormat="1" applyFont="1" applyFill="1" applyBorder="1" applyAlignment="1">
      <alignment horizontal="center" wrapText="1"/>
    </xf>
    <xf numFmtId="0" fontId="147" fillId="0" borderId="13" xfId="59" applyFont="1" applyFill="1" applyBorder="1" applyAlignment="1">
      <alignment horizontal="center" vertical="center" wrapText="1"/>
    </xf>
    <xf numFmtId="9" fontId="170" fillId="22" borderId="13" xfId="3798" applyFont="1" applyFill="1" applyBorder="1" applyAlignment="1">
      <alignment horizontal="right" wrapText="1" indent="1"/>
    </xf>
    <xf numFmtId="3" fontId="170" fillId="22" borderId="13" xfId="48" applyNumberFormat="1" applyFont="1" applyFill="1" applyBorder="1" applyAlignment="1">
      <alignment horizontal="right" wrapText="1" indent="1"/>
    </xf>
    <xf numFmtId="9" fontId="171" fillId="22" borderId="13" xfId="3798" applyFont="1" applyFill="1" applyBorder="1" applyAlignment="1">
      <alignment horizontal="center" wrapText="1"/>
    </xf>
    <xf numFmtId="3" fontId="171" fillId="22" borderId="13" xfId="48" applyNumberFormat="1" applyFont="1" applyFill="1" applyBorder="1" applyAlignment="1">
      <alignment horizontal="center" wrapText="1"/>
    </xf>
    <xf numFmtId="0" fontId="80" fillId="0" borderId="0" xfId="820" applyFont="1" applyAlignment="1">
      <alignment horizontal="center" vertical="center"/>
    </xf>
    <xf numFmtId="0" fontId="80" fillId="0" borderId="0" xfId="820" applyFont="1"/>
    <xf numFmtId="0" fontId="148" fillId="0" borderId="0" xfId="367" applyFont="1" applyBorder="1" applyAlignment="1">
      <alignment wrapText="1"/>
    </xf>
    <xf numFmtId="0" fontId="148" fillId="0" borderId="0" xfId="367" applyFont="1" applyAlignment="1">
      <alignment wrapText="1"/>
    </xf>
    <xf numFmtId="0" fontId="148" fillId="0" borderId="0" xfId="59" applyFont="1"/>
    <xf numFmtId="3" fontId="148" fillId="0" borderId="49" xfId="367" applyNumberFormat="1" applyFont="1" applyBorder="1" applyAlignment="1">
      <alignment horizontal="center" vertical="center" wrapText="1"/>
    </xf>
    <xf numFmtId="167" fontId="148" fillId="0" borderId="76" xfId="50" applyNumberFormat="1" applyFont="1" applyBorder="1" applyAlignment="1">
      <alignment horizontal="center" vertical="center" wrapText="1"/>
    </xf>
    <xf numFmtId="3" fontId="148" fillId="0" borderId="73" xfId="367" applyNumberFormat="1" applyFont="1" applyBorder="1" applyAlignment="1">
      <alignment horizontal="center" vertical="center" wrapText="1"/>
    </xf>
    <xf numFmtId="167" fontId="148" fillId="0" borderId="78" xfId="50" applyNumberFormat="1" applyFont="1" applyBorder="1" applyAlignment="1">
      <alignment horizontal="center" vertical="center" wrapText="1"/>
    </xf>
    <xf numFmtId="0" fontId="148" fillId="0" borderId="49" xfId="59" applyFont="1" applyBorder="1" applyAlignment="1">
      <alignment horizontal="center" vertical="center"/>
    </xf>
    <xf numFmtId="0" fontId="148" fillId="0" borderId="49" xfId="0" applyFont="1" applyBorder="1" applyAlignment="1">
      <alignment horizontal="center" vertical="center"/>
    </xf>
    <xf numFmtId="0" fontId="80" fillId="0" borderId="49" xfId="820" applyFont="1" applyBorder="1" applyAlignment="1">
      <alignment horizontal="center" vertical="center"/>
    </xf>
    <xf numFmtId="0" fontId="80" fillId="0" borderId="73" xfId="820" applyFont="1" applyBorder="1" applyAlignment="1">
      <alignment horizontal="center" vertical="center"/>
    </xf>
    <xf numFmtId="0" fontId="148" fillId="0" borderId="60" xfId="367" applyFont="1" applyFill="1" applyBorder="1" applyAlignment="1">
      <alignment vertical="center"/>
    </xf>
    <xf numFmtId="3" fontId="148" fillId="0" borderId="69" xfId="367" applyNumberFormat="1" applyFont="1" applyBorder="1" applyAlignment="1">
      <alignment horizontal="center" vertical="center" wrapText="1"/>
    </xf>
    <xf numFmtId="167" fontId="148" fillId="0" borderId="75" xfId="50" applyNumberFormat="1" applyFont="1" applyBorder="1" applyAlignment="1">
      <alignment horizontal="center" vertical="center" wrapText="1"/>
    </xf>
    <xf numFmtId="0" fontId="148" fillId="0" borderId="69" xfId="367" applyFont="1" applyBorder="1" applyAlignment="1">
      <alignment horizontal="center" vertical="center" wrapText="1"/>
    </xf>
    <xf numFmtId="0" fontId="80" fillId="0" borderId="92" xfId="646" applyFont="1" applyFill="1" applyBorder="1" applyAlignment="1">
      <alignment vertical="center"/>
    </xf>
    <xf numFmtId="0" fontId="148" fillId="0" borderId="92" xfId="0" applyFont="1" applyBorder="1" applyAlignment="1">
      <alignment horizontal="left" vertical="center"/>
    </xf>
    <xf numFmtId="0" fontId="80" fillId="0" borderId="92" xfId="820" applyFont="1" applyBorder="1" applyAlignment="1">
      <alignment horizontal="left" vertical="center"/>
    </xf>
    <xf numFmtId="0" fontId="80" fillId="0" borderId="92" xfId="820" applyFont="1" applyBorder="1" applyAlignment="1">
      <alignment vertical="center"/>
    </xf>
    <xf numFmtId="0" fontId="80" fillId="0" borderId="85" xfId="820" applyFont="1" applyBorder="1" applyAlignment="1">
      <alignment horizontal="left" vertical="center"/>
    </xf>
    <xf numFmtId="0" fontId="117" fillId="0" borderId="0" xfId="367" applyFont="1"/>
    <xf numFmtId="0" fontId="152" fillId="0" borderId="0" xfId="626" applyFont="1" applyAlignment="1">
      <alignment vertical="center"/>
    </xf>
    <xf numFmtId="9" fontId="94" fillId="0" borderId="50" xfId="50" applyFont="1" applyBorder="1"/>
    <xf numFmtId="9" fontId="94" fillId="0" borderId="53" xfId="50" applyFont="1" applyBorder="1"/>
    <xf numFmtId="0" fontId="147" fillId="20" borderId="19" xfId="629" applyFont="1" applyFill="1" applyBorder="1" applyAlignment="1">
      <alignment horizontal="center" vertical="center"/>
    </xf>
    <xf numFmtId="3" fontId="147" fillId="20" borderId="21" xfId="626" applyNumberFormat="1" applyFont="1" applyFill="1" applyBorder="1" applyAlignment="1">
      <alignment horizontal="center" vertical="center"/>
    </xf>
    <xf numFmtId="3" fontId="147" fillId="20" borderId="22" xfId="626" applyNumberFormat="1" applyFont="1" applyFill="1" applyBorder="1" applyAlignment="1">
      <alignment horizontal="center" vertical="center"/>
    </xf>
    <xf numFmtId="0" fontId="94" fillId="0" borderId="0" xfId="626" applyAlignment="1">
      <alignment horizontal="center"/>
    </xf>
    <xf numFmtId="175" fontId="147" fillId="22" borderId="13" xfId="48" applyNumberFormat="1" applyFont="1" applyFill="1" applyBorder="1" applyAlignment="1">
      <alignment horizontal="center" wrapText="1"/>
    </xf>
    <xf numFmtId="0" fontId="117" fillId="18" borderId="0" xfId="0" applyFont="1" applyFill="1" applyAlignment="1"/>
    <xf numFmtId="0" fontId="0" fillId="18" borderId="0" xfId="0" applyFill="1"/>
    <xf numFmtId="0" fontId="141" fillId="18" borderId="0" xfId="0" applyFont="1" applyFill="1" applyAlignment="1"/>
    <xf numFmtId="0" fontId="0" fillId="18" borderId="0" xfId="0" applyFont="1" applyFill="1"/>
    <xf numFmtId="0" fontId="147" fillId="18" borderId="0" xfId="0" applyFont="1" applyFill="1" applyBorder="1" applyAlignment="1">
      <alignment horizontal="center" vertical="center"/>
    </xf>
    <xf numFmtId="0" fontId="147" fillId="18" borderId="0" xfId="0" applyFont="1" applyFill="1" applyBorder="1" applyAlignment="1">
      <alignment horizontal="center"/>
    </xf>
    <xf numFmtId="0" fontId="122" fillId="18" borderId="0" xfId="0" applyFont="1" applyFill="1"/>
    <xf numFmtId="0" fontId="122" fillId="18" borderId="0" xfId="0" applyFont="1" applyFill="1" applyAlignment="1">
      <alignment horizontal="left" wrapText="1"/>
    </xf>
    <xf numFmtId="0" fontId="0" fillId="18" borderId="0" xfId="0" applyFont="1" applyFill="1" applyAlignment="1">
      <alignment horizontal="center"/>
    </xf>
    <xf numFmtId="9" fontId="147" fillId="18" borderId="0" xfId="50" applyFont="1" applyFill="1" applyBorder="1" applyAlignment="1">
      <alignment horizontal="center"/>
    </xf>
    <xf numFmtId="3" fontId="147" fillId="18" borderId="74" xfId="0" applyNumberFormat="1" applyFont="1" applyFill="1" applyBorder="1" applyAlignment="1">
      <alignment horizontal="center"/>
    </xf>
    <xf numFmtId="3" fontId="147" fillId="18" borderId="70" xfId="0" applyNumberFormat="1" applyFont="1" applyFill="1" applyBorder="1" applyAlignment="1">
      <alignment horizontal="center"/>
    </xf>
    <xf numFmtId="9" fontId="147" fillId="18" borderId="87" xfId="50" applyFont="1" applyFill="1" applyBorder="1" applyAlignment="1">
      <alignment horizontal="center"/>
    </xf>
    <xf numFmtId="0" fontId="147" fillId="18" borderId="29" xfId="0" applyFont="1" applyFill="1" applyBorder="1" applyAlignment="1">
      <alignment horizontal="center"/>
    </xf>
    <xf numFmtId="3" fontId="147" fillId="18" borderId="29" xfId="0" applyNumberFormat="1" applyFont="1" applyFill="1" applyBorder="1" applyAlignment="1">
      <alignment horizontal="center"/>
    </xf>
    <xf numFmtId="3" fontId="147" fillId="18" borderId="96" xfId="0" applyNumberFormat="1" applyFont="1" applyFill="1" applyBorder="1" applyAlignment="1">
      <alignment horizontal="center"/>
    </xf>
    <xf numFmtId="3" fontId="147" fillId="18" borderId="31" xfId="0" applyNumberFormat="1" applyFont="1" applyFill="1" applyBorder="1" applyAlignment="1">
      <alignment horizontal="center"/>
    </xf>
    <xf numFmtId="3" fontId="147" fillId="18" borderId="75" xfId="0" applyNumberFormat="1" applyFont="1" applyFill="1" applyBorder="1" applyAlignment="1">
      <alignment horizontal="center"/>
    </xf>
    <xf numFmtId="0" fontId="147" fillId="18" borderId="84" xfId="0" applyFont="1" applyFill="1" applyBorder="1" applyAlignment="1">
      <alignment horizontal="center" vertical="center"/>
    </xf>
    <xf numFmtId="0" fontId="147" fillId="18" borderId="74" xfId="0" applyFont="1" applyFill="1" applyBorder="1" applyAlignment="1">
      <alignment horizontal="center"/>
    </xf>
    <xf numFmtId="0" fontId="147" fillId="18" borderId="43" xfId="0" applyFont="1" applyFill="1" applyBorder="1" applyAlignment="1">
      <alignment horizontal="center"/>
    </xf>
    <xf numFmtId="3" fontId="147" fillId="18" borderId="30" xfId="0" applyNumberFormat="1" applyFont="1" applyFill="1" applyBorder="1" applyAlignment="1">
      <alignment horizontal="center"/>
    </xf>
    <xf numFmtId="3" fontId="147" fillId="18" borderId="71" xfId="0" applyNumberFormat="1" applyFont="1" applyFill="1" applyBorder="1" applyAlignment="1">
      <alignment horizontal="center"/>
    </xf>
    <xf numFmtId="0" fontId="158" fillId="0" borderId="0" xfId="43" applyFont="1" applyFill="1" applyBorder="1" applyAlignment="1">
      <alignment horizontal="center" vertical="center"/>
    </xf>
    <xf numFmtId="0" fontId="142" fillId="0" borderId="0" xfId="43" applyFont="1" applyFill="1" applyBorder="1" applyAlignment="1">
      <alignment horizontal="center" vertical="center"/>
    </xf>
    <xf numFmtId="0" fontId="160" fillId="0" borderId="0" xfId="43" applyFont="1" applyAlignment="1">
      <alignment horizontal="center" vertical="center"/>
    </xf>
    <xf numFmtId="0" fontId="196" fillId="0" borderId="0" xfId="43" applyFont="1" applyAlignment="1">
      <alignment horizontal="center" vertical="center"/>
    </xf>
    <xf numFmtId="166" fontId="150" fillId="20" borderId="50" xfId="821" applyNumberFormat="1" applyFont="1" applyFill="1" applyBorder="1" applyAlignment="1">
      <alignment horizontal="center" vertical="center"/>
    </xf>
    <xf numFmtId="166" fontId="150" fillId="20" borderId="52" xfId="821" applyNumberFormat="1" applyFont="1" applyFill="1" applyBorder="1" applyAlignment="1">
      <alignment horizontal="center" vertical="center"/>
    </xf>
    <xf numFmtId="166" fontId="150" fillId="20" borderId="53" xfId="821" applyNumberFormat="1" applyFont="1" applyFill="1" applyBorder="1" applyAlignment="1">
      <alignment horizontal="center" vertical="center"/>
    </xf>
    <xf numFmtId="1" fontId="147" fillId="0" borderId="65" xfId="821" applyNumberFormat="1" applyFont="1" applyFill="1" applyBorder="1" applyAlignment="1">
      <alignment horizontal="center" vertical="center"/>
    </xf>
    <xf numFmtId="1" fontId="148" fillId="0" borderId="11" xfId="821" applyNumberFormat="1" applyFont="1" applyFill="1" applyBorder="1" applyAlignment="1">
      <alignment horizontal="center" vertical="center"/>
    </xf>
    <xf numFmtId="1" fontId="148" fillId="0" borderId="0" xfId="821" applyNumberFormat="1" applyFont="1" applyFill="1" applyBorder="1" applyAlignment="1">
      <alignment horizontal="center" vertical="center"/>
    </xf>
    <xf numFmtId="1" fontId="148" fillId="0" borderId="12" xfId="821" applyNumberFormat="1" applyFont="1" applyFill="1" applyBorder="1" applyAlignment="1">
      <alignment horizontal="center" vertical="center"/>
    </xf>
    <xf numFmtId="1" fontId="147" fillId="0" borderId="11" xfId="821" applyNumberFormat="1" applyFont="1" applyFill="1" applyBorder="1" applyAlignment="1">
      <alignment horizontal="center" vertical="center"/>
    </xf>
    <xf numFmtId="1" fontId="147" fillId="0" borderId="83" xfId="821" applyNumberFormat="1" applyFont="1" applyFill="1" applyBorder="1" applyAlignment="1">
      <alignment horizontal="center" vertical="center"/>
    </xf>
    <xf numFmtId="0" fontId="147" fillId="20" borderId="50" xfId="43" applyFont="1" applyFill="1" applyBorder="1" applyAlignment="1">
      <alignment horizontal="center" vertical="center"/>
    </xf>
    <xf numFmtId="1" fontId="147" fillId="20" borderId="92" xfId="821" applyNumberFormat="1" applyFont="1" applyFill="1" applyBorder="1" applyAlignment="1">
      <alignment horizontal="center" vertical="center"/>
    </xf>
    <xf numFmtId="1" fontId="147" fillId="20" borderId="50" xfId="821" applyNumberFormat="1" applyFont="1" applyFill="1" applyBorder="1" applyAlignment="1">
      <alignment horizontal="center" vertical="center"/>
    </xf>
    <xf numFmtId="1" fontId="147" fillId="20" borderId="52" xfId="821" applyNumberFormat="1" applyFont="1" applyFill="1" applyBorder="1" applyAlignment="1">
      <alignment horizontal="center" vertical="center"/>
    </xf>
    <xf numFmtId="1" fontId="147" fillId="20" borderId="53" xfId="821" applyNumberFormat="1" applyFont="1" applyFill="1" applyBorder="1" applyAlignment="1">
      <alignment horizontal="center" vertical="center"/>
    </xf>
    <xf numFmtId="9" fontId="147" fillId="20" borderId="53" xfId="50" applyFont="1" applyFill="1" applyBorder="1" applyAlignment="1">
      <alignment horizontal="center" vertical="center"/>
    </xf>
    <xf numFmtId="1" fontId="147" fillId="20" borderId="85" xfId="821" applyNumberFormat="1" applyFont="1" applyFill="1" applyBorder="1" applyAlignment="1">
      <alignment horizontal="center" vertical="center"/>
    </xf>
    <xf numFmtId="1" fontId="147" fillId="20" borderId="81" xfId="821" applyNumberFormat="1" applyFont="1" applyFill="1" applyBorder="1" applyAlignment="1">
      <alignment horizontal="center" vertical="center"/>
    </xf>
    <xf numFmtId="1" fontId="147" fillId="20" borderId="98" xfId="821" applyNumberFormat="1" applyFont="1" applyFill="1" applyBorder="1" applyAlignment="1">
      <alignment horizontal="center" vertical="center"/>
    </xf>
    <xf numFmtId="1" fontId="147" fillId="20" borderId="87" xfId="821" applyNumberFormat="1" applyFont="1" applyFill="1" applyBorder="1" applyAlignment="1">
      <alignment horizontal="center" vertical="center"/>
    </xf>
    <xf numFmtId="9" fontId="147" fillId="26" borderId="82" xfId="50" applyFont="1" applyFill="1" applyBorder="1" applyAlignment="1">
      <alignment horizontal="center" vertical="center"/>
    </xf>
    <xf numFmtId="0" fontId="148" fillId="0" borderId="0" xfId="43" applyFont="1" applyFill="1" applyBorder="1" applyAlignment="1">
      <alignment horizontal="center" vertical="center"/>
    </xf>
    <xf numFmtId="9" fontId="148" fillId="0" borderId="71" xfId="50" applyFont="1" applyFill="1" applyBorder="1" applyAlignment="1">
      <alignment horizontal="center" vertical="center"/>
    </xf>
    <xf numFmtId="9" fontId="148" fillId="0" borderId="61" xfId="50" applyFont="1" applyFill="1" applyBorder="1" applyAlignment="1">
      <alignment horizontal="center" vertical="center"/>
    </xf>
    <xf numFmtId="9" fontId="148" fillId="0" borderId="70" xfId="50" applyFont="1" applyFill="1" applyBorder="1" applyAlignment="1">
      <alignment horizontal="center" vertical="center"/>
    </xf>
    <xf numFmtId="9" fontId="147" fillId="28" borderId="61" xfId="50" applyFont="1" applyFill="1" applyBorder="1" applyAlignment="1">
      <alignment horizontal="center" vertical="center"/>
    </xf>
    <xf numFmtId="0" fontId="148" fillId="0" borderId="0" xfId="0" applyFont="1" applyAlignment="1">
      <alignment horizontal="left"/>
    </xf>
    <xf numFmtId="0" fontId="148" fillId="0" borderId="0" xfId="43" applyFont="1" applyAlignment="1">
      <alignment horizontal="center" vertical="center"/>
    </xf>
    <xf numFmtId="9" fontId="147" fillId="20" borderId="87" xfId="50" applyFont="1" applyFill="1" applyBorder="1" applyAlignment="1">
      <alignment horizontal="center" vertical="center"/>
    </xf>
    <xf numFmtId="9" fontId="147" fillId="20" borderId="82" xfId="50" applyFont="1" applyFill="1" applyBorder="1" applyAlignment="1">
      <alignment horizontal="center" vertical="center"/>
    </xf>
    <xf numFmtId="0" fontId="160" fillId="0" borderId="0" xfId="43" applyFont="1" applyAlignment="1">
      <alignment horizontal="left" vertical="center"/>
    </xf>
    <xf numFmtId="0" fontId="147" fillId="22" borderId="53" xfId="46" applyFont="1" applyFill="1" applyBorder="1" applyAlignment="1">
      <alignment horizontal="center" vertical="center"/>
    </xf>
    <xf numFmtId="175" fontId="147" fillId="22" borderId="13" xfId="48" applyNumberFormat="1" applyFont="1" applyFill="1" applyBorder="1" applyAlignment="1">
      <alignment horizontal="right" wrapText="1" indent="1"/>
    </xf>
    <xf numFmtId="0" fontId="147" fillId="18" borderId="0" xfId="46" applyFont="1" applyFill="1" applyBorder="1" applyAlignment="1">
      <alignment horizontal="center" vertical="center"/>
    </xf>
    <xf numFmtId="175" fontId="147" fillId="18" borderId="0" xfId="48" applyNumberFormat="1" applyFont="1" applyFill="1" applyBorder="1" applyAlignment="1">
      <alignment horizontal="right" wrapText="1" indent="1"/>
    </xf>
    <xf numFmtId="0" fontId="147" fillId="18" borderId="0" xfId="43" applyFont="1" applyFill="1" applyBorder="1" applyAlignment="1">
      <alignment horizontal="centerContinuous" vertical="center"/>
    </xf>
    <xf numFmtId="176" fontId="147" fillId="18" borderId="0" xfId="0" applyNumberFormat="1" applyFont="1" applyFill="1" applyBorder="1" applyAlignment="1">
      <alignment horizontal="right" vertical="center" indent="1"/>
    </xf>
    <xf numFmtId="179" fontId="148" fillId="0" borderId="0" xfId="0" applyNumberFormat="1" applyFont="1" applyBorder="1" applyAlignment="1">
      <alignment horizontal="center" vertical="center"/>
    </xf>
    <xf numFmtId="4" fontId="147" fillId="0" borderId="0" xfId="0" applyNumberFormat="1" applyFont="1" applyBorder="1" applyAlignment="1">
      <alignment horizontal="center" vertical="center"/>
    </xf>
    <xf numFmtId="179" fontId="148" fillId="0" borderId="74" xfId="0" applyNumberFormat="1" applyFont="1" applyBorder="1" applyAlignment="1">
      <alignment horizontal="center" vertical="center"/>
    </xf>
    <xf numFmtId="4" fontId="147" fillId="0" borderId="86" xfId="0" applyNumberFormat="1" applyFont="1" applyBorder="1" applyAlignment="1">
      <alignment horizontal="center" vertical="center"/>
    </xf>
    <xf numFmtId="0" fontId="148" fillId="0" borderId="0" xfId="0" applyFont="1" applyAlignment="1">
      <alignment horizontal="right"/>
    </xf>
    <xf numFmtId="0" fontId="120" fillId="0" borderId="0" xfId="0" applyFont="1" applyBorder="1" applyAlignment="1">
      <alignment horizontal="center" vertical="center"/>
    </xf>
    <xf numFmtId="0" fontId="158" fillId="0" borderId="0" xfId="0" applyFont="1" applyAlignment="1">
      <alignment horizontal="center" vertical="center"/>
    </xf>
    <xf numFmtId="3" fontId="147" fillId="0" borderId="0" xfId="0" applyNumberFormat="1" applyFont="1" applyBorder="1" applyAlignment="1">
      <alignment horizontal="center" vertical="center"/>
    </xf>
    <xf numFmtId="3" fontId="148" fillId="0" borderId="0" xfId="0" applyNumberFormat="1" applyFont="1" applyBorder="1" applyAlignment="1">
      <alignment horizontal="center" vertical="center"/>
    </xf>
    <xf numFmtId="0" fontId="148" fillId="0" borderId="0" xfId="0" applyFont="1" applyBorder="1" applyAlignment="1">
      <alignment horizontal="center" vertical="center"/>
    </xf>
    <xf numFmtId="0" fontId="148" fillId="0" borderId="0" xfId="0" applyFont="1" applyAlignment="1">
      <alignment horizontal="center" vertical="center"/>
    </xf>
    <xf numFmtId="0" fontId="118" fillId="0" borderId="0" xfId="0" applyFont="1" applyAlignment="1">
      <alignment horizontal="center" vertical="center"/>
    </xf>
    <xf numFmtId="0" fontId="79" fillId="0" borderId="0" xfId="3799" applyAlignment="1">
      <alignment vertical="center"/>
    </xf>
    <xf numFmtId="0" fontId="115" fillId="18" borderId="0" xfId="0" applyFont="1" applyFill="1"/>
    <xf numFmtId="0" fontId="115" fillId="0" borderId="0" xfId="0" applyFont="1" applyBorder="1" applyAlignment="1">
      <alignment horizontal="center" vertical="center" wrapText="1"/>
    </xf>
    <xf numFmtId="178"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76" fillId="0" borderId="0" xfId="4212" applyAlignment="1">
      <alignment horizontal="left" vertical="center" wrapText="1"/>
    </xf>
    <xf numFmtId="0" fontId="76" fillId="0" borderId="0" xfId="4212" applyAlignment="1">
      <alignment vertical="center"/>
    </xf>
    <xf numFmtId="0" fontId="76" fillId="0" borderId="0" xfId="4212" applyAlignment="1">
      <alignment horizontal="center" vertical="center"/>
    </xf>
    <xf numFmtId="0" fontId="75" fillId="0" borderId="0" xfId="4213"/>
    <xf numFmtId="0" fontId="75" fillId="0" borderId="0" xfId="4213" applyAlignment="1">
      <alignment horizontal="center"/>
    </xf>
    <xf numFmtId="0" fontId="0" fillId="0" borderId="0" xfId="0" applyAlignment="1">
      <alignment horizontal="left" vertical="center" wrapText="1"/>
    </xf>
    <xf numFmtId="0" fontId="149" fillId="0" borderId="0" xfId="4214" applyFont="1"/>
    <xf numFmtId="166" fontId="150" fillId="20" borderId="108" xfId="821" applyNumberFormat="1" applyFont="1" applyFill="1" applyBorder="1" applyAlignment="1">
      <alignment horizontal="center" vertical="center"/>
    </xf>
    <xf numFmtId="0" fontId="147" fillId="0" borderId="48" xfId="59" applyFont="1" applyFill="1" applyBorder="1" applyAlignment="1">
      <alignment horizontal="center" vertical="center" wrapText="1"/>
    </xf>
    <xf numFmtId="0" fontId="147" fillId="22" borderId="13" xfId="46" applyFont="1" applyFill="1" applyBorder="1" applyAlignment="1">
      <alignment horizontal="center" vertical="center"/>
    </xf>
    <xf numFmtId="0" fontId="72" fillId="0" borderId="0" xfId="4218"/>
    <xf numFmtId="0" fontId="72" fillId="0" borderId="0" xfId="4218" applyAlignment="1">
      <alignment horizontal="center"/>
    </xf>
    <xf numFmtId="0" fontId="72" fillId="0" borderId="0" xfId="4218" applyAlignment="1">
      <alignment horizontal="left"/>
    </xf>
    <xf numFmtId="0" fontId="147" fillId="0" borderId="113" xfId="59" applyFont="1" applyFill="1" applyBorder="1" applyAlignment="1">
      <alignment horizontal="center" vertical="center" wrapText="1"/>
    </xf>
    <xf numFmtId="0" fontId="147" fillId="20" borderId="48" xfId="43" applyFont="1" applyFill="1" applyBorder="1" applyAlignment="1">
      <alignment horizontal="centerContinuous" vertical="center"/>
    </xf>
    <xf numFmtId="1" fontId="147" fillId="18" borderId="13" xfId="45" applyNumberFormat="1" applyFont="1" applyFill="1" applyBorder="1" applyAlignment="1">
      <alignment horizontal="center" vertical="center" wrapText="1"/>
    </xf>
    <xf numFmtId="3" fontId="147" fillId="0" borderId="13" xfId="59" applyNumberFormat="1" applyFont="1" applyFill="1" applyBorder="1" applyAlignment="1">
      <alignment horizontal="center" vertical="center" wrapText="1"/>
    </xf>
    <xf numFmtId="175" fontId="147" fillId="26" borderId="13" xfId="48" applyNumberFormat="1" applyFont="1" applyFill="1" applyBorder="1" applyAlignment="1">
      <alignment horizontal="right" wrapText="1" indent="1"/>
    </xf>
    <xf numFmtId="3" fontId="119" fillId="18" borderId="0" xfId="59" applyNumberFormat="1" applyFont="1" applyFill="1" applyBorder="1" applyAlignment="1">
      <alignment horizontal="center" vertical="center"/>
    </xf>
    <xf numFmtId="0" fontId="142" fillId="18" borderId="0" xfId="59" applyFont="1" applyFill="1" applyBorder="1" applyAlignment="1">
      <alignment vertical="center" wrapText="1"/>
    </xf>
    <xf numFmtId="0" fontId="115" fillId="18" borderId="0" xfId="59" applyFont="1" applyFill="1" applyAlignment="1">
      <alignment vertical="center"/>
    </xf>
    <xf numFmtId="0" fontId="121" fillId="18" borderId="0" xfId="59" applyFont="1" applyFill="1" applyBorder="1" applyAlignment="1">
      <alignment vertical="center"/>
    </xf>
    <xf numFmtId="0" fontId="148" fillId="18" borderId="0" xfId="59" applyFont="1" applyFill="1" applyAlignment="1">
      <alignment vertical="center"/>
    </xf>
    <xf numFmtId="0" fontId="159" fillId="18" borderId="0" xfId="59" applyFont="1" applyFill="1" applyAlignment="1">
      <alignment horizontal="left" vertical="center"/>
    </xf>
    <xf numFmtId="3" fontId="119" fillId="18" borderId="0" xfId="59" applyNumberFormat="1" applyFont="1" applyFill="1" applyBorder="1" applyAlignment="1">
      <alignment vertical="center"/>
    </xf>
    <xf numFmtId="180" fontId="149" fillId="0" borderId="74" xfId="4211" applyNumberFormat="1" applyFont="1" applyBorder="1" applyAlignment="1">
      <alignment vertical="center"/>
    </xf>
    <xf numFmtId="180" fontId="149" fillId="0" borderId="13" xfId="4211" applyNumberFormat="1" applyFont="1" applyBorder="1" applyAlignment="1">
      <alignment vertical="center"/>
    </xf>
    <xf numFmtId="0" fontId="201" fillId="0" borderId="74" xfId="59" applyFont="1" applyBorder="1" applyAlignment="1">
      <alignment horizontal="center" vertical="center"/>
    </xf>
    <xf numFmtId="0" fontId="201" fillId="0" borderId="13" xfId="59" applyFont="1" applyBorder="1" applyAlignment="1">
      <alignment horizontal="center" vertical="center"/>
    </xf>
    <xf numFmtId="0" fontId="206" fillId="0" borderId="77" xfId="59" applyFont="1" applyBorder="1" applyAlignment="1">
      <alignment horizontal="center" vertical="center"/>
    </xf>
    <xf numFmtId="180" fontId="206" fillId="0" borderId="77" xfId="4211" applyNumberFormat="1" applyFont="1" applyBorder="1" applyAlignment="1">
      <alignment vertical="center"/>
    </xf>
    <xf numFmtId="180" fontId="206" fillId="0" borderId="78" xfId="4211" applyNumberFormat="1" applyFont="1" applyBorder="1" applyAlignment="1">
      <alignment vertical="center"/>
    </xf>
    <xf numFmtId="180" fontId="148" fillId="0" borderId="74" xfId="4211" applyNumberFormat="1" applyFont="1" applyBorder="1" applyAlignment="1">
      <alignment vertical="center"/>
    </xf>
    <xf numFmtId="180" fontId="148" fillId="0" borderId="75" xfId="4211" applyNumberFormat="1" applyFont="1" applyBorder="1" applyAlignment="1">
      <alignment vertical="center"/>
    </xf>
    <xf numFmtId="180" fontId="148" fillId="0" borderId="13" xfId="4211" applyNumberFormat="1" applyFont="1" applyBorder="1" applyAlignment="1">
      <alignment vertical="center"/>
    </xf>
    <xf numFmtId="180" fontId="148" fillId="0" borderId="76" xfId="4211" applyNumberFormat="1" applyFont="1" applyBorder="1" applyAlignment="1">
      <alignment vertical="center"/>
    </xf>
    <xf numFmtId="0" fontId="118" fillId="0" borderId="0" xfId="0" applyFont="1" applyAlignment="1">
      <alignment vertical="center"/>
    </xf>
    <xf numFmtId="0" fontId="151" fillId="20" borderId="28" xfId="59" applyFont="1" applyFill="1" applyBorder="1" applyAlignment="1">
      <alignment horizontal="center" vertical="center"/>
    </xf>
    <xf numFmtId="180" fontId="115" fillId="0" borderId="0" xfId="0" applyNumberFormat="1" applyFont="1" applyAlignment="1">
      <alignment vertical="center"/>
    </xf>
    <xf numFmtId="180" fontId="148" fillId="0" borderId="77" xfId="4211" applyNumberFormat="1" applyFont="1" applyBorder="1" applyAlignment="1">
      <alignment vertical="center"/>
    </xf>
    <xf numFmtId="180" fontId="148" fillId="0" borderId="78" xfId="4211" applyNumberFormat="1" applyFont="1" applyBorder="1" applyAlignment="1">
      <alignment vertical="center"/>
    </xf>
    <xf numFmtId="0" fontId="148" fillId="0" borderId="35" xfId="59" applyFont="1" applyBorder="1" applyAlignment="1">
      <alignment vertical="center"/>
    </xf>
    <xf numFmtId="0" fontId="148" fillId="0" borderId="121" xfId="59" applyFont="1" applyBorder="1" applyAlignment="1">
      <alignment vertical="center"/>
    </xf>
    <xf numFmtId="180" fontId="148" fillId="19" borderId="75" xfId="4211" applyNumberFormat="1" applyFont="1" applyFill="1" applyBorder="1" applyAlignment="1">
      <alignment vertical="center"/>
    </xf>
    <xf numFmtId="180" fontId="148" fillId="19" borderId="76" xfId="4211" applyNumberFormat="1" applyFont="1" applyFill="1" applyBorder="1" applyAlignment="1">
      <alignment vertical="center"/>
    </xf>
    <xf numFmtId="180" fontId="148" fillId="19" borderId="78" xfId="4211" applyNumberFormat="1" applyFont="1" applyFill="1" applyBorder="1" applyAlignment="1">
      <alignment vertical="center"/>
    </xf>
    <xf numFmtId="0" fontId="148" fillId="0" borderId="71" xfId="59" applyFont="1" applyBorder="1" applyAlignment="1">
      <alignment vertical="center"/>
    </xf>
    <xf numFmtId="0" fontId="148" fillId="0" borderId="10" xfId="59" applyFont="1" applyBorder="1" applyAlignment="1">
      <alignment vertical="center"/>
    </xf>
    <xf numFmtId="0" fontId="147" fillId="0" borderId="10" xfId="59" applyFont="1" applyBorder="1" applyAlignment="1">
      <alignment vertical="center"/>
    </xf>
    <xf numFmtId="0" fontId="148" fillId="0" borderId="81" xfId="59" applyFont="1" applyBorder="1" applyAlignment="1">
      <alignment vertical="center"/>
    </xf>
    <xf numFmtId="0" fontId="147" fillId="0" borderId="121" xfId="59" applyFont="1" applyBorder="1" applyAlignment="1">
      <alignment vertical="center"/>
    </xf>
    <xf numFmtId="180" fontId="148" fillId="0" borderId="69" xfId="4211" applyNumberFormat="1" applyFont="1" applyBorder="1" applyAlignment="1">
      <alignment vertical="center"/>
    </xf>
    <xf numFmtId="180" fontId="148" fillId="0" borderId="49" xfId="4211" applyNumberFormat="1" applyFont="1" applyBorder="1" applyAlignment="1">
      <alignment vertical="center"/>
    </xf>
    <xf numFmtId="180" fontId="148" fillId="0" borderId="73" xfId="4211" applyNumberFormat="1" applyFont="1" applyBorder="1" applyAlignment="1">
      <alignment vertical="center"/>
    </xf>
    <xf numFmtId="0" fontId="148" fillId="0" borderId="89" xfId="59" applyFont="1" applyBorder="1" applyAlignment="1">
      <alignment horizontal="center" vertical="center"/>
    </xf>
    <xf numFmtId="0" fontId="148" fillId="0" borderId="35" xfId="59" applyFont="1" applyBorder="1" applyAlignment="1">
      <alignment horizontal="center" vertical="center"/>
    </xf>
    <xf numFmtId="0" fontId="148" fillId="0" borderId="36" xfId="59" applyFont="1" applyBorder="1" applyAlignment="1">
      <alignment horizontal="center" vertical="center"/>
    </xf>
    <xf numFmtId="1" fontId="148" fillId="0" borderId="36" xfId="59" applyNumberFormat="1" applyFont="1" applyBorder="1" applyAlignment="1">
      <alignment horizontal="center" vertical="center"/>
    </xf>
    <xf numFmtId="0" fontId="148" fillId="0" borderId="65" xfId="59" applyFont="1" applyBorder="1" applyAlignment="1">
      <alignment horizontal="center" vertical="center"/>
    </xf>
    <xf numFmtId="0" fontId="148" fillId="0" borderId="121" xfId="59" applyFont="1" applyBorder="1" applyAlignment="1">
      <alignment horizontal="center" vertical="center"/>
    </xf>
    <xf numFmtId="0" fontId="148" fillId="0" borderId="119" xfId="59" applyFont="1" applyBorder="1" applyAlignment="1">
      <alignment horizontal="center" vertical="center"/>
    </xf>
    <xf numFmtId="1" fontId="148" fillId="0" borderId="119" xfId="59" applyNumberFormat="1" applyFont="1" applyBorder="1" applyAlignment="1">
      <alignment horizontal="center" vertical="center"/>
    </xf>
    <xf numFmtId="0" fontId="147" fillId="0" borderId="118" xfId="59" applyFont="1" applyBorder="1" applyAlignment="1">
      <alignment horizontal="center" vertical="center"/>
    </xf>
    <xf numFmtId="0" fontId="147" fillId="0" borderId="113" xfId="59" applyFont="1" applyBorder="1" applyAlignment="1">
      <alignment horizontal="center" vertical="center"/>
    </xf>
    <xf numFmtId="0" fontId="147" fillId="0" borderId="119" xfId="59" applyFont="1" applyBorder="1" applyAlignment="1">
      <alignment horizontal="center" vertical="center"/>
    </xf>
    <xf numFmtId="1" fontId="147" fillId="0" borderId="119" xfId="59" applyNumberFormat="1" applyFont="1" applyBorder="1" applyAlignment="1">
      <alignment horizontal="center" vertical="center"/>
    </xf>
    <xf numFmtId="0" fontId="148" fillId="0" borderId="73" xfId="59" applyFont="1" applyBorder="1" applyAlignment="1">
      <alignment horizontal="center" vertical="center"/>
    </xf>
    <xf numFmtId="0" fontId="148" fillId="0" borderId="77" xfId="59" applyFont="1" applyBorder="1" applyAlignment="1">
      <alignment horizontal="center" vertical="center"/>
    </xf>
    <xf numFmtId="0" fontId="148" fillId="0" borderId="78" xfId="59" applyFont="1" applyBorder="1" applyAlignment="1">
      <alignment horizontal="center" vertical="center"/>
    </xf>
    <xf numFmtId="1" fontId="148" fillId="0" borderId="78" xfId="59" applyNumberFormat="1" applyFont="1" applyBorder="1" applyAlignment="1">
      <alignment horizontal="center" vertical="center"/>
    </xf>
    <xf numFmtId="0" fontId="148" fillId="0" borderId="69" xfId="4211" applyNumberFormat="1" applyFont="1" applyBorder="1" applyAlignment="1">
      <alignment horizontal="center" vertical="center"/>
    </xf>
    <xf numFmtId="0" fontId="148" fillId="0" borderId="74" xfId="4211" applyNumberFormat="1" applyFont="1" applyBorder="1" applyAlignment="1">
      <alignment horizontal="center" vertical="center"/>
    </xf>
    <xf numFmtId="0" fontId="148" fillId="0" borderId="75" xfId="4211" applyNumberFormat="1" applyFont="1" applyBorder="1" applyAlignment="1">
      <alignment horizontal="center" vertical="center"/>
    </xf>
    <xf numFmtId="0" fontId="148" fillId="0" borderId="49" xfId="4211" applyNumberFormat="1" applyFont="1" applyBorder="1" applyAlignment="1">
      <alignment horizontal="center" vertical="center"/>
    </xf>
    <xf numFmtId="0" fontId="148" fillId="0" borderId="13" xfId="4211" applyNumberFormat="1" applyFont="1" applyBorder="1" applyAlignment="1">
      <alignment horizontal="center" vertical="center"/>
    </xf>
    <xf numFmtId="0" fontId="148" fillId="0" borderId="76" xfId="4211" applyNumberFormat="1" applyFont="1" applyBorder="1" applyAlignment="1">
      <alignment horizontal="center" vertical="center"/>
    </xf>
    <xf numFmtId="0" fontId="148" fillId="0" borderId="73" xfId="4211" applyNumberFormat="1" applyFont="1" applyBorder="1" applyAlignment="1">
      <alignment horizontal="center" vertical="center"/>
    </xf>
    <xf numFmtId="0" fontId="148" fillId="0" borderId="77" xfId="4211" applyNumberFormat="1" applyFont="1" applyBorder="1" applyAlignment="1">
      <alignment horizontal="center" vertical="center"/>
    </xf>
    <xf numFmtId="0" fontId="148" fillId="0" borderId="78" xfId="4211" applyNumberFormat="1" applyFont="1" applyBorder="1" applyAlignment="1">
      <alignment horizontal="center" vertical="center"/>
    </xf>
    <xf numFmtId="179" fontId="148" fillId="19" borderId="75" xfId="4211" applyNumberFormat="1" applyFont="1" applyFill="1" applyBorder="1" applyAlignment="1">
      <alignment horizontal="center" vertical="center"/>
    </xf>
    <xf numFmtId="179" fontId="148" fillId="19" borderId="76" xfId="4211" applyNumberFormat="1" applyFont="1" applyFill="1" applyBorder="1" applyAlignment="1">
      <alignment horizontal="center" vertical="center"/>
    </xf>
    <xf numFmtId="179" fontId="147" fillId="26" borderId="76" xfId="4211" applyNumberFormat="1" applyFont="1" applyFill="1" applyBorder="1" applyAlignment="1">
      <alignment horizontal="center" vertical="center"/>
    </xf>
    <xf numFmtId="179" fontId="148" fillId="19" borderId="78" xfId="4211" applyNumberFormat="1" applyFont="1" applyFill="1" applyBorder="1" applyAlignment="1">
      <alignment horizontal="center" vertical="center"/>
    </xf>
    <xf numFmtId="179" fontId="148" fillId="18" borderId="69" xfId="4211" applyNumberFormat="1" applyFont="1" applyFill="1" applyBorder="1" applyAlignment="1">
      <alignment horizontal="center" vertical="center"/>
    </xf>
    <xf numFmtId="179" fontId="148" fillId="18" borderId="74" xfId="4211" applyNumberFormat="1" applyFont="1" applyFill="1" applyBorder="1" applyAlignment="1">
      <alignment horizontal="center" vertical="center"/>
    </xf>
    <xf numFmtId="179" fontId="148" fillId="18" borderId="75" xfId="4211" applyNumberFormat="1" applyFont="1" applyFill="1" applyBorder="1" applyAlignment="1">
      <alignment horizontal="center" vertical="center"/>
    </xf>
    <xf numFmtId="179" fontId="148" fillId="18" borderId="49" xfId="4211" applyNumberFormat="1" applyFont="1" applyFill="1" applyBorder="1" applyAlignment="1">
      <alignment horizontal="center" vertical="center"/>
    </xf>
    <xf numFmtId="179" fontId="148" fillId="18" borderId="13" xfId="4211" applyNumberFormat="1" applyFont="1" applyFill="1" applyBorder="1" applyAlignment="1">
      <alignment horizontal="center" vertical="center"/>
    </xf>
    <xf numFmtId="179" fontId="148" fillId="18" borderId="76" xfId="4211" applyNumberFormat="1" applyFont="1" applyFill="1" applyBorder="1" applyAlignment="1">
      <alignment horizontal="center" vertical="center"/>
    </xf>
    <xf numFmtId="179" fontId="147" fillId="18" borderId="49" xfId="4211" applyNumberFormat="1" applyFont="1" applyFill="1" applyBorder="1" applyAlignment="1">
      <alignment horizontal="center" vertical="center"/>
    </xf>
    <xf numFmtId="179" fontId="148" fillId="18" borderId="73" xfId="4211" applyNumberFormat="1" applyFont="1" applyFill="1" applyBorder="1" applyAlignment="1">
      <alignment horizontal="center" vertical="center"/>
    </xf>
    <xf numFmtId="179" fontId="148" fillId="18" borderId="77" xfId="4211" applyNumberFormat="1" applyFont="1" applyFill="1" applyBorder="1" applyAlignment="1">
      <alignment horizontal="center" vertical="center"/>
    </xf>
    <xf numFmtId="179" fontId="148" fillId="18" borderId="78" xfId="4211" applyNumberFormat="1" applyFont="1" applyFill="1" applyBorder="1" applyAlignment="1">
      <alignment horizontal="center" vertical="center"/>
    </xf>
    <xf numFmtId="179" fontId="148" fillId="26" borderId="49" xfId="4211" applyNumberFormat="1" applyFont="1" applyFill="1" applyBorder="1" applyAlignment="1">
      <alignment horizontal="center" vertical="center"/>
    </xf>
    <xf numFmtId="179" fontId="147" fillId="26" borderId="13" xfId="4211" applyNumberFormat="1" applyFont="1" applyFill="1" applyBorder="1" applyAlignment="1">
      <alignment horizontal="center" vertical="center"/>
    </xf>
    <xf numFmtId="179" fontId="147" fillId="0" borderId="76" xfId="4211" applyNumberFormat="1" applyFont="1" applyFill="1" applyBorder="1" applyAlignment="1">
      <alignment horizontal="center" vertical="center"/>
    </xf>
    <xf numFmtId="179" fontId="148" fillId="26" borderId="76" xfId="4211" applyNumberFormat="1" applyFont="1" applyFill="1" applyBorder="1" applyAlignment="1">
      <alignment horizontal="center" vertical="center"/>
    </xf>
    <xf numFmtId="0" fontId="115" fillId="0" borderId="77" xfId="0" applyFont="1" applyBorder="1" applyAlignment="1">
      <alignment horizontal="center" vertical="center" wrapText="1"/>
    </xf>
    <xf numFmtId="0" fontId="0" fillId="0" borderId="77" xfId="0" applyBorder="1" applyAlignment="1">
      <alignment horizontal="left" vertical="center" wrapText="1"/>
    </xf>
    <xf numFmtId="0" fontId="115" fillId="0" borderId="78" xfId="0" applyFont="1" applyBorder="1" applyAlignment="1">
      <alignment horizontal="left" vertical="center" wrapText="1"/>
    </xf>
    <xf numFmtId="0" fontId="146" fillId="0" borderId="0" xfId="4213" applyFont="1"/>
    <xf numFmtId="0" fontId="188" fillId="18" borderId="0" xfId="367" applyFont="1" applyFill="1" applyBorder="1" applyAlignment="1">
      <alignment horizontal="center" vertical="center"/>
    </xf>
    <xf numFmtId="0" fontId="182" fillId="18" borderId="0" xfId="367" applyFont="1" applyFill="1" applyBorder="1" applyAlignment="1">
      <alignment vertical="center"/>
    </xf>
    <xf numFmtId="0" fontId="148" fillId="18" borderId="0" xfId="367" applyFont="1" applyFill="1" applyBorder="1" applyAlignment="1">
      <alignment horizontal="center" vertical="center"/>
    </xf>
    <xf numFmtId="0" fontId="148" fillId="18" borderId="0" xfId="367" applyFont="1" applyFill="1"/>
    <xf numFmtId="0" fontId="181" fillId="18" borderId="0" xfId="367" applyFont="1" applyFill="1" applyBorder="1" applyAlignment="1">
      <alignment horizontal="center" vertical="center"/>
    </xf>
    <xf numFmtId="0" fontId="140" fillId="18" borderId="0" xfId="32" applyFill="1" applyBorder="1" applyAlignment="1" applyProtection="1">
      <alignment horizontal="center" vertical="center"/>
    </xf>
    <xf numFmtId="0" fontId="167" fillId="18" borderId="0" xfId="367" applyFont="1" applyFill="1" applyAlignment="1">
      <alignment vertical="center"/>
    </xf>
    <xf numFmtId="0" fontId="148" fillId="18" borderId="0" xfId="367" applyFont="1" applyFill="1" applyAlignment="1">
      <alignment vertical="center"/>
    </xf>
    <xf numFmtId="0" fontId="168" fillId="18" borderId="0" xfId="367" applyFont="1" applyFill="1" applyAlignment="1">
      <alignment vertical="center"/>
    </xf>
    <xf numFmtId="179" fontId="115" fillId="0" borderId="0" xfId="59" applyNumberFormat="1" applyFont="1" applyAlignment="1">
      <alignment vertical="center"/>
    </xf>
    <xf numFmtId="0" fontId="208" fillId="0" borderId="0" xfId="59" applyFont="1" applyAlignment="1">
      <alignment vertical="center"/>
    </xf>
    <xf numFmtId="0" fontId="208" fillId="0" borderId="0" xfId="4217" applyFont="1" applyFill="1" applyBorder="1" applyAlignment="1">
      <alignment vertical="center" wrapText="1"/>
    </xf>
    <xf numFmtId="0" fontId="208" fillId="0" borderId="0" xfId="4217" applyFont="1" applyFill="1" applyBorder="1" applyAlignment="1">
      <alignment horizontal="left" vertical="center" wrapText="1"/>
    </xf>
    <xf numFmtId="0" fontId="208" fillId="0" borderId="0" xfId="4217" applyFont="1" applyFill="1" applyBorder="1" applyAlignment="1">
      <alignment horizontal="center" vertical="center" wrapText="1"/>
    </xf>
    <xf numFmtId="0" fontId="179" fillId="0" borderId="0" xfId="4219" applyFont="1"/>
    <xf numFmtId="0" fontId="179" fillId="0" borderId="0" xfId="4219" applyFont="1" applyAlignment="1">
      <alignment horizontal="center"/>
    </xf>
    <xf numFmtId="0" fontId="208" fillId="0" borderId="0" xfId="59" applyFont="1" applyFill="1" applyAlignment="1">
      <alignment vertical="center"/>
    </xf>
    <xf numFmtId="0" fontId="208" fillId="0" borderId="0" xfId="59" applyFont="1" applyFill="1" applyAlignment="1">
      <alignment horizontal="center" vertical="center"/>
    </xf>
    <xf numFmtId="0" fontId="179" fillId="0" borderId="0" xfId="4219" applyFont="1" applyFill="1"/>
    <xf numFmtId="0" fontId="179" fillId="0" borderId="0" xfId="4219" applyFont="1" applyFill="1" applyAlignment="1">
      <alignment horizontal="center"/>
    </xf>
    <xf numFmtId="0" fontId="158" fillId="0" borderId="0" xfId="4217" applyFont="1" applyFill="1" applyBorder="1" applyAlignment="1">
      <alignment horizontal="center" vertical="center"/>
    </xf>
    <xf numFmtId="0" fontId="179" fillId="18" borderId="48" xfId="4219" applyFont="1" applyFill="1" applyBorder="1"/>
    <xf numFmtId="0" fontId="179" fillId="18" borderId="48" xfId="4219" applyFont="1" applyFill="1" applyBorder="1" applyAlignment="1">
      <alignment horizontal="justify" vertical="center"/>
    </xf>
    <xf numFmtId="15" fontId="179" fillId="18" borderId="48" xfId="4219" applyNumberFormat="1" applyFont="1" applyFill="1" applyBorder="1" applyAlignment="1">
      <alignment horizontal="center"/>
    </xf>
    <xf numFmtId="15" fontId="179" fillId="18" borderId="76" xfId="4219" applyNumberFormat="1" applyFont="1" applyFill="1" applyBorder="1" applyAlignment="1">
      <alignment horizontal="center"/>
    </xf>
    <xf numFmtId="0" fontId="146" fillId="18" borderId="28" xfId="4219" applyFont="1" applyFill="1" applyBorder="1" applyAlignment="1">
      <alignment horizontal="center"/>
    </xf>
    <xf numFmtId="0" fontId="146" fillId="18" borderId="74" xfId="4219" applyFont="1" applyFill="1" applyBorder="1"/>
    <xf numFmtId="0" fontId="208" fillId="0" borderId="0" xfId="59" applyFont="1" applyAlignment="1">
      <alignment horizontal="left" vertical="center" wrapText="1"/>
    </xf>
    <xf numFmtId="0" fontId="179" fillId="0" borderId="0" xfId="4213" applyFont="1" applyAlignment="1">
      <alignment horizontal="left" vertical="center" wrapText="1"/>
    </xf>
    <xf numFmtId="0" fontId="70" fillId="0" borderId="0" xfId="4220"/>
    <xf numFmtId="0" fontId="70" fillId="0" borderId="0" xfId="4220" applyAlignment="1">
      <alignment horizontal="center"/>
    </xf>
    <xf numFmtId="0" fontId="208" fillId="0" borderId="0" xfId="59" applyFont="1" applyAlignment="1">
      <alignment horizontal="center" vertical="center" wrapText="1"/>
    </xf>
    <xf numFmtId="0" fontId="179" fillId="0" borderId="0" xfId="4213" applyFont="1" applyAlignment="1">
      <alignment horizontal="center" vertical="center" wrapText="1"/>
    </xf>
    <xf numFmtId="0" fontId="70" fillId="18" borderId="74" xfId="4220" applyFill="1" applyBorder="1" applyAlignment="1">
      <alignment horizontal="center"/>
    </xf>
    <xf numFmtId="15" fontId="70" fillId="18" borderId="75" xfId="4220" applyNumberFormat="1" applyFill="1" applyBorder="1" applyAlignment="1">
      <alignment horizontal="center"/>
    </xf>
    <xf numFmtId="9" fontId="148" fillId="0" borderId="50" xfId="50" applyFont="1" applyFill="1" applyBorder="1" applyAlignment="1">
      <alignment horizontal="center" vertical="center"/>
    </xf>
    <xf numFmtId="0" fontId="147" fillId="18" borderId="115" xfId="0" applyFont="1" applyFill="1" applyBorder="1" applyAlignment="1">
      <alignment horizontal="center"/>
    </xf>
    <xf numFmtId="0" fontId="147" fillId="18" borderId="111" xfId="0" applyFont="1" applyFill="1" applyBorder="1" applyAlignment="1">
      <alignment horizontal="center"/>
    </xf>
    <xf numFmtId="0" fontId="151" fillId="18" borderId="60" xfId="4218" applyFont="1" applyFill="1" applyBorder="1" applyAlignment="1">
      <alignment horizontal="center"/>
    </xf>
    <xf numFmtId="0" fontId="72" fillId="18" borderId="69" xfId="4218" applyNumberFormat="1" applyFill="1" applyBorder="1" applyAlignment="1">
      <alignment horizontal="center"/>
    </xf>
    <xf numFmtId="0" fontId="72" fillId="18" borderId="74" xfId="4218" applyNumberFormat="1" applyFill="1" applyBorder="1" applyAlignment="1">
      <alignment horizontal="center"/>
    </xf>
    <xf numFmtId="0" fontId="72" fillId="18" borderId="75" xfId="4218" applyNumberFormat="1" applyFill="1" applyBorder="1" applyAlignment="1">
      <alignment horizontal="center"/>
    </xf>
    <xf numFmtId="0" fontId="151" fillId="18" borderId="92" xfId="4218" applyFont="1" applyFill="1" applyBorder="1" applyAlignment="1">
      <alignment horizontal="center"/>
    </xf>
    <xf numFmtId="0" fontId="72" fillId="18" borderId="49" xfId="4218" applyNumberFormat="1" applyFill="1" applyBorder="1" applyAlignment="1">
      <alignment horizontal="center"/>
    </xf>
    <xf numFmtId="0" fontId="72" fillId="18" borderId="48" xfId="4218" applyNumberFormat="1" applyFill="1" applyBorder="1" applyAlignment="1">
      <alignment horizontal="center"/>
    </xf>
    <xf numFmtId="0" fontId="72" fillId="18" borderId="76" xfId="4218" applyNumberFormat="1" applyFill="1" applyBorder="1" applyAlignment="1">
      <alignment horizontal="center"/>
    </xf>
    <xf numFmtId="0" fontId="151" fillId="18" borderId="85" xfId="4218" applyFont="1" applyFill="1" applyBorder="1" applyAlignment="1">
      <alignment horizontal="center"/>
    </xf>
    <xf numFmtId="0" fontId="72" fillId="18" borderId="118" xfId="4218" applyNumberFormat="1" applyFill="1" applyBorder="1" applyAlignment="1">
      <alignment horizontal="center"/>
    </xf>
    <xf numFmtId="0" fontId="72" fillId="18" borderId="113" xfId="4218" applyNumberFormat="1" applyFill="1" applyBorder="1" applyAlignment="1">
      <alignment horizontal="center"/>
    </xf>
    <xf numFmtId="0" fontId="72" fillId="18" borderId="119" xfId="4218" applyNumberFormat="1" applyFill="1" applyBorder="1" applyAlignment="1">
      <alignment horizontal="center"/>
    </xf>
    <xf numFmtId="0" fontId="69" fillId="0" borderId="0" xfId="4221" applyAlignment="1">
      <alignment horizontal="center" vertical="center"/>
    </xf>
    <xf numFmtId="0" fontId="69" fillId="0" borderId="0" xfId="4221"/>
    <xf numFmtId="0" fontId="151" fillId="0" borderId="0" xfId="4221" applyFont="1" applyAlignment="1">
      <alignment vertical="center"/>
    </xf>
    <xf numFmtId="0" fontId="151" fillId="0" borderId="0" xfId="4221" applyFont="1" applyBorder="1"/>
    <xf numFmtId="0" fontId="69" fillId="0" borderId="0" xfId="4221" applyBorder="1" applyAlignment="1">
      <alignment horizontal="center" vertical="center"/>
    </xf>
    <xf numFmtId="0" fontId="69" fillId="0" borderId="0" xfId="4221" applyFill="1" applyBorder="1" applyAlignment="1">
      <alignment vertical="center"/>
    </xf>
    <xf numFmtId="0" fontId="151" fillId="0" borderId="0" xfId="4221" applyFont="1" applyFill="1" applyBorder="1" applyAlignment="1">
      <alignment vertical="center" wrapText="1"/>
    </xf>
    <xf numFmtId="0" fontId="69" fillId="0" borderId="0" xfId="4221" applyFill="1" applyBorder="1"/>
    <xf numFmtId="0" fontId="69" fillId="0" borderId="0" xfId="4221" applyBorder="1"/>
    <xf numFmtId="0" fontId="151" fillId="0" borderId="60" xfId="4221" applyFont="1" applyFill="1" applyBorder="1" applyAlignment="1">
      <alignment vertical="center"/>
    </xf>
    <xf numFmtId="9" fontId="0" fillId="0" borderId="69" xfId="4222" applyFont="1" applyFill="1" applyBorder="1" applyAlignment="1">
      <alignment horizontal="center" vertical="center"/>
    </xf>
    <xf numFmtId="9" fontId="0" fillId="0" borderId="74" xfId="4222" applyFont="1" applyFill="1" applyBorder="1" applyAlignment="1">
      <alignment horizontal="center" vertical="center"/>
    </xf>
    <xf numFmtId="0" fontId="151" fillId="0" borderId="60" xfId="4221" applyFont="1" applyFill="1" applyBorder="1"/>
    <xf numFmtId="3" fontId="69" fillId="0" borderId="63" xfId="4221" applyNumberFormat="1" applyFill="1" applyBorder="1" applyAlignment="1">
      <alignment horizontal="center" vertical="center" wrapText="1"/>
    </xf>
    <xf numFmtId="0" fontId="151" fillId="0" borderId="60" xfId="4221" applyFont="1" applyBorder="1"/>
    <xf numFmtId="3" fontId="69" fillId="0" borderId="72" xfId="4221" applyNumberFormat="1" applyFill="1" applyBorder="1" applyAlignment="1">
      <alignment horizontal="center" vertical="center" wrapText="1"/>
    </xf>
    <xf numFmtId="9" fontId="0" fillId="0" borderId="91" xfId="4222" applyFont="1" applyFill="1" applyBorder="1" applyAlignment="1">
      <alignment horizontal="center" vertical="center"/>
    </xf>
    <xf numFmtId="3" fontId="69" fillId="0" borderId="72" xfId="4221" applyNumberFormat="1" applyBorder="1" applyAlignment="1">
      <alignment horizontal="center" vertical="center" wrapText="1"/>
    </xf>
    <xf numFmtId="9" fontId="69" fillId="0" borderId="91" xfId="4222" applyFont="1" applyFill="1" applyBorder="1" applyAlignment="1">
      <alignment horizontal="center" vertical="center"/>
    </xf>
    <xf numFmtId="0" fontId="151" fillId="0" borderId="92" xfId="4221" applyFont="1" applyFill="1" applyBorder="1" applyAlignment="1">
      <alignment vertical="center"/>
    </xf>
    <xf numFmtId="0" fontId="151" fillId="0" borderId="92" xfId="4221" applyFont="1" applyFill="1" applyBorder="1"/>
    <xf numFmtId="0" fontId="151" fillId="0" borderId="92" xfId="4221" applyFont="1" applyBorder="1"/>
    <xf numFmtId="0" fontId="151" fillId="0" borderId="85" xfId="4221" applyFont="1" applyFill="1" applyBorder="1" applyAlignment="1">
      <alignment vertical="center"/>
    </xf>
    <xf numFmtId="3" fontId="69" fillId="0" borderId="85" xfId="4221" applyNumberFormat="1" applyFill="1" applyBorder="1" applyAlignment="1">
      <alignment horizontal="center" vertical="center" wrapText="1"/>
    </xf>
    <xf numFmtId="0" fontId="151" fillId="0" borderId="85" xfId="4221" applyFont="1" applyBorder="1"/>
    <xf numFmtId="0" fontId="151" fillId="0" borderId="0" xfId="4221" applyFont="1" applyFill="1" applyBorder="1" applyAlignment="1">
      <alignment vertical="center"/>
    </xf>
    <xf numFmtId="9" fontId="0" fillId="0" borderId="0" xfId="4222" applyFont="1" applyFill="1" applyBorder="1" applyAlignment="1">
      <alignment horizontal="center" vertical="center"/>
    </xf>
    <xf numFmtId="9" fontId="151" fillId="0" borderId="0" xfId="4222" applyFont="1" applyFill="1" applyBorder="1" applyAlignment="1">
      <alignment horizontal="center" vertical="center"/>
    </xf>
    <xf numFmtId="0" fontId="151" fillId="0" borderId="0" xfId="4221" applyFont="1" applyFill="1" applyBorder="1"/>
    <xf numFmtId="0" fontId="172" fillId="0" borderId="0" xfId="4221" applyFont="1" applyFill="1" applyBorder="1" applyAlignment="1">
      <alignment horizontal="center" wrapText="1"/>
    </xf>
    <xf numFmtId="9" fontId="0" fillId="0" borderId="0" xfId="4222" applyFont="1" applyAlignment="1">
      <alignment horizontal="center" vertical="center"/>
    </xf>
    <xf numFmtId="0" fontId="172" fillId="0" borderId="0" xfId="4221" applyFont="1" applyFill="1" applyBorder="1" applyAlignment="1">
      <alignment horizontal="center" vertical="center" wrapText="1"/>
    </xf>
    <xf numFmtId="0" fontId="69" fillId="0" borderId="0" xfId="4221" applyAlignment="1">
      <alignment vertical="center"/>
    </xf>
    <xf numFmtId="0" fontId="172" fillId="0" borderId="0" xfId="4221" applyFont="1" applyBorder="1" applyAlignment="1">
      <alignment horizontal="center" wrapText="1"/>
    </xf>
    <xf numFmtId="9" fontId="0" fillId="0" borderId="85" xfId="4222" applyFont="1" applyBorder="1" applyAlignment="1">
      <alignment horizontal="center" vertical="center" wrapText="1"/>
    </xf>
    <xf numFmtId="9" fontId="69" fillId="0" borderId="112" xfId="4222" applyFont="1" applyFill="1" applyBorder="1" applyAlignment="1">
      <alignment horizontal="center" vertical="center" wrapText="1"/>
    </xf>
    <xf numFmtId="1" fontId="178" fillId="0" borderId="115" xfId="45" applyNumberFormat="1" applyFont="1" applyFill="1" applyBorder="1" applyAlignment="1">
      <alignment horizontal="center" vertical="center" wrapText="1"/>
    </xf>
    <xf numFmtId="0" fontId="160" fillId="0" borderId="115" xfId="45" applyFont="1" applyFill="1" applyBorder="1" applyAlignment="1">
      <alignment vertical="center" wrapText="1"/>
    </xf>
    <xf numFmtId="0" fontId="147" fillId="20" borderId="31" xfId="59" applyFont="1" applyFill="1" applyBorder="1" applyAlignment="1">
      <alignment horizontal="center" vertical="center" wrapText="1"/>
    </xf>
    <xf numFmtId="3" fontId="155" fillId="0" borderId="49" xfId="47" applyNumberFormat="1" applyFont="1" applyFill="1" applyBorder="1" applyAlignment="1">
      <alignment horizontal="center" vertical="center"/>
    </xf>
    <xf numFmtId="3" fontId="148" fillId="0" borderId="49" xfId="59" applyNumberFormat="1" applyFont="1" applyFill="1" applyBorder="1" applyAlignment="1">
      <alignment horizontal="center" vertical="center"/>
    </xf>
    <xf numFmtId="3" fontId="155" fillId="0" borderId="17" xfId="47" applyNumberFormat="1" applyFont="1" applyFill="1" applyBorder="1" applyAlignment="1">
      <alignment horizontal="center" vertical="center"/>
    </xf>
    <xf numFmtId="0" fontId="68" fillId="0" borderId="0" xfId="4223" applyFont="1"/>
    <xf numFmtId="0" fontId="210" fillId="0" borderId="0" xfId="4223" applyFont="1"/>
    <xf numFmtId="0" fontId="0" fillId="0" borderId="0" xfId="4224" applyFont="1"/>
    <xf numFmtId="0" fontId="67" fillId="0" borderId="50" xfId="3799" applyFont="1" applyBorder="1" applyAlignment="1">
      <alignment vertical="center"/>
    </xf>
    <xf numFmtId="0" fontId="79" fillId="0" borderId="48" xfId="3799" applyBorder="1" applyAlignment="1">
      <alignment vertical="center"/>
    </xf>
    <xf numFmtId="0" fontId="151" fillId="22" borderId="48" xfId="3799" applyFont="1" applyFill="1" applyBorder="1" applyAlignment="1">
      <alignment vertical="center"/>
    </xf>
    <xf numFmtId="0" fontId="151" fillId="22" borderId="50" xfId="3799" applyFont="1" applyFill="1" applyBorder="1" applyAlignment="1">
      <alignment vertical="center"/>
    </xf>
    <xf numFmtId="0" fontId="115" fillId="0" borderId="0" xfId="59" applyFill="1" applyBorder="1" applyAlignment="1">
      <alignment vertical="center"/>
    </xf>
    <xf numFmtId="0" fontId="67" fillId="0" borderId="0" xfId="4218" applyFont="1"/>
    <xf numFmtId="0" fontId="69" fillId="0" borderId="0" xfId="4221" applyAlignment="1">
      <alignment horizontal="center" vertical="center"/>
    </xf>
    <xf numFmtId="0" fontId="213" fillId="0" borderId="0" xfId="4218" applyFont="1" applyAlignment="1">
      <alignment horizontal="left" vertical="center"/>
    </xf>
    <xf numFmtId="0" fontId="147" fillId="31" borderId="13" xfId="59" applyFont="1" applyFill="1" applyBorder="1" applyAlignment="1">
      <alignment horizontal="center" vertical="center" wrapText="1"/>
    </xf>
    <xf numFmtId="0" fontId="69" fillId="0" borderId="0" xfId="4221" applyAlignment="1">
      <alignment horizontal="center" vertical="center"/>
    </xf>
    <xf numFmtId="3" fontId="155" fillId="0" borderId="108" xfId="47" applyNumberFormat="1" applyFont="1" applyFill="1" applyBorder="1" applyAlignment="1">
      <alignment horizontal="center" vertical="center"/>
    </xf>
    <xf numFmtId="3" fontId="148" fillId="0" borderId="108" xfId="59" applyNumberFormat="1" applyFont="1" applyFill="1" applyBorder="1" applyAlignment="1">
      <alignment horizontal="center" vertical="center"/>
    </xf>
    <xf numFmtId="3" fontId="155" fillId="0" borderId="70" xfId="47" applyNumberFormat="1" applyFont="1" applyFill="1" applyBorder="1" applyAlignment="1">
      <alignment horizontal="center" vertical="center"/>
    </xf>
    <xf numFmtId="3" fontId="155" fillId="0" borderId="74" xfId="47" applyNumberFormat="1" applyFont="1" applyFill="1" applyBorder="1" applyAlignment="1">
      <alignment horizontal="center" vertical="center"/>
    </xf>
    <xf numFmtId="3" fontId="155" fillId="0" borderId="77" xfId="47" applyNumberFormat="1" applyFont="1" applyFill="1" applyBorder="1" applyAlignment="1">
      <alignment horizontal="center" vertical="center"/>
    </xf>
    <xf numFmtId="3" fontId="148" fillId="0" borderId="71" xfId="59" applyNumberFormat="1" applyFont="1" applyFill="1" applyBorder="1" applyAlignment="1">
      <alignment horizontal="center" vertical="center"/>
    </xf>
    <xf numFmtId="3" fontId="148" fillId="0" borderId="81" xfId="59" applyNumberFormat="1" applyFont="1" applyFill="1" applyBorder="1" applyAlignment="1">
      <alignment horizontal="center" vertical="center"/>
    </xf>
    <xf numFmtId="3" fontId="155" fillId="0" borderId="69" xfId="47" applyNumberFormat="1" applyFont="1" applyFill="1" applyBorder="1" applyAlignment="1">
      <alignment horizontal="center" vertical="center"/>
    </xf>
    <xf numFmtId="3" fontId="148" fillId="0" borderId="75" xfId="59" applyNumberFormat="1" applyFont="1" applyFill="1" applyBorder="1" applyAlignment="1">
      <alignment horizontal="center" vertical="center"/>
    </xf>
    <xf numFmtId="3" fontId="148" fillId="0" borderId="76" xfId="59" applyNumberFormat="1" applyFont="1" applyFill="1" applyBorder="1" applyAlignment="1">
      <alignment horizontal="center" vertical="center"/>
    </xf>
    <xf numFmtId="3" fontId="148" fillId="0" borderId="78" xfId="59" applyNumberFormat="1" applyFont="1" applyFill="1" applyBorder="1" applyAlignment="1">
      <alignment horizontal="center" vertical="center"/>
    </xf>
    <xf numFmtId="0" fontId="173" fillId="0" borderId="0" xfId="4221" applyFont="1"/>
    <xf numFmtId="0" fontId="210" fillId="0" borderId="0" xfId="4221" applyFont="1"/>
    <xf numFmtId="0" fontId="123" fillId="0" borderId="111" xfId="45" applyFont="1" applyFill="1" applyBorder="1" applyAlignment="1">
      <alignment vertical="center" wrapText="1"/>
    </xf>
    <xf numFmtId="9" fontId="148" fillId="0" borderId="49" xfId="50" applyFont="1" applyFill="1" applyBorder="1" applyAlignment="1">
      <alignment horizontal="center" vertical="center"/>
    </xf>
    <xf numFmtId="9" fontId="155" fillId="0" borderId="17" xfId="50" applyFont="1" applyFill="1" applyBorder="1" applyAlignment="1">
      <alignment horizontal="center" vertical="center"/>
    </xf>
    <xf numFmtId="9" fontId="155" fillId="0" borderId="108" xfId="50" applyFont="1" applyFill="1" applyBorder="1" applyAlignment="1">
      <alignment horizontal="center" vertical="center"/>
    </xf>
    <xf numFmtId="9" fontId="148" fillId="0" borderId="108" xfId="50" applyFont="1" applyFill="1" applyBorder="1" applyAlignment="1">
      <alignment horizontal="center" vertical="center"/>
    </xf>
    <xf numFmtId="9" fontId="155" fillId="0" borderId="49" xfId="50" applyFont="1" applyFill="1" applyBorder="1" applyAlignment="1">
      <alignment horizontal="center" vertical="center"/>
    </xf>
    <xf numFmtId="0" fontId="147" fillId="0" borderId="0" xfId="59" applyFont="1" applyFill="1" applyBorder="1" applyAlignment="1">
      <alignment horizontal="center" vertical="center" wrapText="1"/>
    </xf>
    <xf numFmtId="0" fontId="148" fillId="0" borderId="49" xfId="59" applyFont="1" applyFill="1" applyBorder="1" applyAlignment="1">
      <alignment horizontal="center" vertical="center"/>
    </xf>
    <xf numFmtId="9" fontId="155" fillId="0" borderId="70" xfId="50" applyFont="1" applyFill="1" applyBorder="1" applyAlignment="1">
      <alignment horizontal="center" vertical="center"/>
    </xf>
    <xf numFmtId="9" fontId="155" fillId="0" borderId="69" xfId="50" applyFont="1" applyFill="1" applyBorder="1" applyAlignment="1">
      <alignment horizontal="center" vertical="center"/>
    </xf>
    <xf numFmtId="0" fontId="122" fillId="0" borderId="0" xfId="59" applyFont="1" applyAlignment="1">
      <alignment vertical="center"/>
    </xf>
    <xf numFmtId="9" fontId="148" fillId="0" borderId="81" xfId="50" applyFont="1" applyFill="1" applyBorder="1" applyAlignment="1">
      <alignment horizontal="center" vertical="center"/>
    </xf>
    <xf numFmtId="0" fontId="148" fillId="18" borderId="0" xfId="367" applyFont="1" applyFill="1" applyBorder="1" applyAlignment="1">
      <alignment vertical="center"/>
    </xf>
    <xf numFmtId="0" fontId="140" fillId="18" borderId="0" xfId="32" applyFill="1" applyBorder="1" applyAlignment="1" applyProtection="1">
      <alignment vertical="center" wrapText="1"/>
    </xf>
    <xf numFmtId="0" fontId="151" fillId="31" borderId="76" xfId="3799" applyFont="1" applyFill="1" applyBorder="1" applyAlignment="1">
      <alignment vertical="center"/>
    </xf>
    <xf numFmtId="0" fontId="151" fillId="22" borderId="81" xfId="3799" applyFont="1" applyFill="1" applyBorder="1" applyAlignment="1">
      <alignment vertical="center"/>
    </xf>
    <xf numFmtId="0" fontId="151" fillId="22" borderId="77" xfId="3799" applyFont="1" applyFill="1" applyBorder="1" applyAlignment="1">
      <alignment vertical="center"/>
    </xf>
    <xf numFmtId="0" fontId="151" fillId="31" borderId="78" xfId="3799" applyFont="1" applyFill="1" applyBorder="1" applyAlignment="1">
      <alignment vertical="center"/>
    </xf>
    <xf numFmtId="0" fontId="79" fillId="0" borderId="108" xfId="3799" applyBorder="1" applyAlignment="1">
      <alignment vertical="center"/>
    </xf>
    <xf numFmtId="0" fontId="67" fillId="0" borderId="92" xfId="3799" applyFont="1" applyBorder="1" applyAlignment="1">
      <alignment vertical="center"/>
    </xf>
    <xf numFmtId="0" fontId="171" fillId="22" borderId="66" xfId="3799" applyFont="1" applyFill="1" applyBorder="1" applyAlignment="1">
      <alignment vertical="center"/>
    </xf>
    <xf numFmtId="0" fontId="79" fillId="0" borderId="49" xfId="3799" applyBorder="1" applyAlignment="1">
      <alignment vertical="center"/>
    </xf>
    <xf numFmtId="0" fontId="151" fillId="22" borderId="76" xfId="3799" applyFont="1" applyFill="1" applyBorder="1" applyAlignment="1">
      <alignment vertical="center"/>
    </xf>
    <xf numFmtId="0" fontId="171" fillId="22" borderId="41" xfId="3799" applyFont="1" applyFill="1" applyBorder="1" applyAlignment="1">
      <alignment vertical="center"/>
    </xf>
    <xf numFmtId="0" fontId="171" fillId="22" borderId="42" xfId="3799" applyFont="1" applyFill="1" applyBorder="1" applyAlignment="1">
      <alignment vertical="center"/>
    </xf>
    <xf numFmtId="0" fontId="169" fillId="22" borderId="44" xfId="3799" applyFont="1" applyFill="1" applyBorder="1" applyAlignment="1">
      <alignment vertical="center"/>
    </xf>
    <xf numFmtId="0" fontId="171" fillId="22" borderId="67" xfId="3799" applyFont="1" applyFill="1" applyBorder="1" applyAlignment="1">
      <alignment vertical="center"/>
    </xf>
    <xf numFmtId="0" fontId="169" fillId="22" borderId="43" xfId="3799" applyFont="1" applyFill="1" applyBorder="1" applyAlignment="1">
      <alignment vertical="center"/>
    </xf>
    <xf numFmtId="0" fontId="151" fillId="0" borderId="33" xfId="3799" applyFont="1" applyBorder="1" applyAlignment="1">
      <alignment horizontal="center" vertical="center" wrapText="1"/>
    </xf>
    <xf numFmtId="0" fontId="151" fillId="0" borderId="34" xfId="3799" applyFont="1" applyBorder="1" applyAlignment="1">
      <alignment horizontal="center" vertical="center" wrapText="1"/>
    </xf>
    <xf numFmtId="0" fontId="151" fillId="22" borderId="36" xfId="3799" applyFont="1" applyFill="1" applyBorder="1" applyAlignment="1">
      <alignment horizontal="center" vertical="center" wrapText="1"/>
    </xf>
    <xf numFmtId="0" fontId="151" fillId="31" borderId="91" xfId="3799" applyFont="1" applyFill="1" applyBorder="1" applyAlignment="1">
      <alignment vertical="center"/>
    </xf>
    <xf numFmtId="0" fontId="67" fillId="0" borderId="60" xfId="3799" applyFont="1" applyBorder="1" applyAlignment="1">
      <alignment vertical="center"/>
    </xf>
    <xf numFmtId="0" fontId="79" fillId="0" borderId="69" xfId="3799" applyBorder="1" applyAlignment="1">
      <alignment vertical="center"/>
    </xf>
    <xf numFmtId="0" fontId="79" fillId="0" borderId="74" xfId="3799" applyBorder="1" applyAlignment="1">
      <alignment vertical="center"/>
    </xf>
    <xf numFmtId="0" fontId="151" fillId="22" borderId="75" xfId="3799" applyFont="1" applyFill="1" applyBorder="1" applyAlignment="1">
      <alignment vertical="center"/>
    </xf>
    <xf numFmtId="0" fontId="79" fillId="0" borderId="70" xfId="3799" applyBorder="1" applyAlignment="1">
      <alignment vertical="center"/>
    </xf>
    <xf numFmtId="0" fontId="151" fillId="22" borderId="71" xfId="3799" applyFont="1" applyFill="1" applyBorder="1" applyAlignment="1">
      <alignment vertical="center"/>
    </xf>
    <xf numFmtId="0" fontId="151" fillId="31" borderId="75" xfId="3799" applyFont="1" applyFill="1" applyBorder="1" applyAlignment="1">
      <alignment vertical="center"/>
    </xf>
    <xf numFmtId="0" fontId="151" fillId="22" borderId="113" xfId="3799" applyFont="1" applyFill="1" applyBorder="1" applyAlignment="1">
      <alignment vertical="center"/>
    </xf>
    <xf numFmtId="0" fontId="151" fillId="22" borderId="119" xfId="3799" applyFont="1" applyFill="1" applyBorder="1" applyAlignment="1">
      <alignment vertical="center"/>
    </xf>
    <xf numFmtId="0" fontId="151" fillId="22" borderId="122" xfId="3799" applyFont="1" applyFill="1" applyBorder="1" applyAlignment="1">
      <alignment vertical="center"/>
    </xf>
    <xf numFmtId="0" fontId="151" fillId="31" borderId="119" xfId="3799" applyFont="1" applyFill="1" applyBorder="1" applyAlignment="1">
      <alignment vertical="center"/>
    </xf>
    <xf numFmtId="0" fontId="67" fillId="0" borderId="65" xfId="3799" applyFont="1" applyBorder="1" applyAlignment="1">
      <alignment vertical="center"/>
    </xf>
    <xf numFmtId="0" fontId="79" fillId="0" borderId="118" xfId="3799" applyBorder="1" applyAlignment="1">
      <alignment vertical="center"/>
    </xf>
    <xf numFmtId="0" fontId="79" fillId="0" borderId="113" xfId="3799" applyBorder="1" applyAlignment="1">
      <alignment vertical="center"/>
    </xf>
    <xf numFmtId="0" fontId="79" fillId="0" borderId="55" xfId="3799" applyBorder="1" applyAlignment="1">
      <alignment vertical="center"/>
    </xf>
    <xf numFmtId="0" fontId="151" fillId="22" borderId="84" xfId="3799" applyFont="1" applyFill="1" applyBorder="1" applyAlignment="1">
      <alignment vertical="center"/>
    </xf>
    <xf numFmtId="0" fontId="151" fillId="22" borderId="28" xfId="3799" applyFont="1" applyFill="1" applyBorder="1" applyAlignment="1">
      <alignment vertical="center"/>
    </xf>
    <xf numFmtId="0" fontId="151" fillId="22" borderId="29" xfId="3799" applyFont="1" applyFill="1" applyBorder="1" applyAlignment="1">
      <alignment vertical="center"/>
    </xf>
    <xf numFmtId="0" fontId="151" fillId="22" borderId="31" xfId="3799" applyFont="1" applyFill="1" applyBorder="1" applyAlignment="1">
      <alignment vertical="center"/>
    </xf>
    <xf numFmtId="0" fontId="151" fillId="22" borderId="96" xfId="3799" applyFont="1" applyFill="1" applyBorder="1" applyAlignment="1">
      <alignment vertical="center"/>
    </xf>
    <xf numFmtId="0" fontId="151" fillId="22" borderId="30" xfId="3799" applyFont="1" applyFill="1" applyBorder="1" applyAlignment="1">
      <alignment vertical="center"/>
    </xf>
    <xf numFmtId="0" fontId="151" fillId="0" borderId="36" xfId="3799" applyFont="1" applyBorder="1" applyAlignment="1">
      <alignment horizontal="center" vertical="center" wrapText="1"/>
    </xf>
    <xf numFmtId="0" fontId="171" fillId="22" borderId="28" xfId="3799" applyFont="1" applyFill="1" applyBorder="1" applyAlignment="1">
      <alignment vertical="center"/>
    </xf>
    <xf numFmtId="0" fontId="171" fillId="22" borderId="29" xfId="3799" applyFont="1" applyFill="1" applyBorder="1" applyAlignment="1">
      <alignment vertical="center"/>
    </xf>
    <xf numFmtId="0" fontId="171" fillId="22" borderId="31" xfId="3799" applyFont="1" applyFill="1" applyBorder="1" applyAlignment="1">
      <alignment vertical="center"/>
    </xf>
    <xf numFmtId="0" fontId="151" fillId="22" borderId="34" xfId="3799" applyFont="1" applyFill="1" applyBorder="1" applyAlignment="1">
      <alignment horizontal="center" vertical="center" wrapText="1"/>
    </xf>
    <xf numFmtId="0" fontId="151" fillId="22" borderId="17" xfId="3799" applyFont="1" applyFill="1" applyBorder="1" applyAlignment="1">
      <alignment vertical="center"/>
    </xf>
    <xf numFmtId="0" fontId="67" fillId="0" borderId="71" xfId="3799" applyFont="1" applyBorder="1" applyAlignment="1">
      <alignment vertical="center"/>
    </xf>
    <xf numFmtId="0" fontId="151" fillId="22" borderId="74" xfId="3799" applyFont="1" applyFill="1" applyBorder="1" applyAlignment="1">
      <alignment vertical="center"/>
    </xf>
    <xf numFmtId="1" fontId="148" fillId="0" borderId="88" xfId="821" applyNumberFormat="1" applyFont="1" applyFill="1" applyBorder="1" applyAlignment="1">
      <alignment horizontal="center" vertical="center"/>
    </xf>
    <xf numFmtId="1" fontId="148" fillId="0" borderId="46" xfId="821" applyNumberFormat="1" applyFont="1" applyFill="1" applyBorder="1" applyAlignment="1">
      <alignment horizontal="center" vertical="center"/>
    </xf>
    <xf numFmtId="1" fontId="148" fillId="0" borderId="89" xfId="821" applyNumberFormat="1" applyFont="1" applyFill="1" applyBorder="1" applyAlignment="1">
      <alignment horizontal="center" vertical="center"/>
    </xf>
    <xf numFmtId="1" fontId="148" fillId="0" borderId="90" xfId="821" applyNumberFormat="1" applyFont="1" applyFill="1" applyBorder="1" applyAlignment="1">
      <alignment horizontal="center" vertical="center"/>
    </xf>
    <xf numFmtId="1" fontId="148" fillId="0" borderId="83" xfId="821" applyNumberFormat="1" applyFont="1" applyFill="1" applyBorder="1" applyAlignment="1">
      <alignment horizontal="center" vertical="center"/>
    </xf>
    <xf numFmtId="1" fontId="148" fillId="0" borderId="86" xfId="821" applyNumberFormat="1" applyFont="1" applyFill="1" applyBorder="1" applyAlignment="1">
      <alignment horizontal="center" vertical="center"/>
    </xf>
    <xf numFmtId="1" fontId="148" fillId="0" borderId="66" xfId="821" applyNumberFormat="1" applyFont="1" applyFill="1" applyBorder="1" applyAlignment="1">
      <alignment horizontal="center" vertical="center"/>
    </xf>
    <xf numFmtId="1" fontId="148" fillId="0" borderId="68" xfId="821" applyNumberFormat="1" applyFont="1" applyFill="1" applyBorder="1" applyAlignment="1">
      <alignment horizontal="center" vertical="center"/>
    </xf>
    <xf numFmtId="9" fontId="94" fillId="0" borderId="14" xfId="50" applyFont="1" applyBorder="1"/>
    <xf numFmtId="9" fontId="94" fillId="0" borderId="16" xfId="50" applyFont="1" applyBorder="1"/>
    <xf numFmtId="3" fontId="148" fillId="0" borderId="124" xfId="626" applyNumberFormat="1" applyFont="1" applyFill="1" applyBorder="1" applyAlignment="1">
      <alignment horizontal="right" vertical="center" indent="1"/>
    </xf>
    <xf numFmtId="3" fontId="148" fillId="0" borderId="131" xfId="626" applyNumberFormat="1" applyFont="1" applyFill="1" applyBorder="1" applyAlignment="1">
      <alignment horizontal="right" vertical="center" indent="1"/>
    </xf>
    <xf numFmtId="3" fontId="148" fillId="0" borderId="132" xfId="626" applyNumberFormat="1" applyFont="1" applyFill="1" applyBorder="1" applyAlignment="1">
      <alignment horizontal="right" vertical="center" indent="1"/>
    </xf>
    <xf numFmtId="3" fontId="148" fillId="0" borderId="125" xfId="626" applyNumberFormat="1" applyFont="1" applyFill="1" applyBorder="1" applyAlignment="1">
      <alignment horizontal="right" vertical="center" indent="1"/>
    </xf>
    <xf numFmtId="3" fontId="148" fillId="0" borderId="126" xfId="626" applyNumberFormat="1" applyFont="1" applyFill="1" applyBorder="1" applyAlignment="1">
      <alignment horizontal="right" vertical="center" indent="1"/>
    </xf>
    <xf numFmtId="0" fontId="148" fillId="0" borderId="133" xfId="629" applyFont="1" applyFill="1" applyBorder="1" applyAlignment="1">
      <alignment horizontal="center" vertical="center"/>
    </xf>
    <xf numFmtId="0" fontId="148" fillId="0" borderId="127" xfId="629" applyFont="1" applyFill="1" applyBorder="1" applyAlignment="1">
      <alignment horizontal="center" vertical="center"/>
    </xf>
    <xf numFmtId="0" fontId="148" fillId="0" borderId="123" xfId="629" applyFont="1" applyFill="1" applyBorder="1" applyAlignment="1">
      <alignment horizontal="center" vertical="center"/>
    </xf>
    <xf numFmtId="0" fontId="171" fillId="20" borderId="40" xfId="629" applyFont="1" applyFill="1" applyBorder="1" applyAlignment="1">
      <alignment horizontal="center" vertical="center"/>
    </xf>
    <xf numFmtId="3" fontId="148" fillId="0" borderId="130" xfId="626" applyNumberFormat="1" applyFont="1" applyFill="1" applyBorder="1" applyAlignment="1">
      <alignment horizontal="right" vertical="center" indent="1"/>
    </xf>
    <xf numFmtId="3" fontId="148" fillId="0" borderId="128" xfId="626" applyNumberFormat="1" applyFont="1" applyFill="1" applyBorder="1" applyAlignment="1">
      <alignment horizontal="right" vertical="center" indent="1"/>
    </xf>
    <xf numFmtId="3" fontId="148" fillId="0" borderId="129" xfId="626" applyNumberFormat="1" applyFont="1" applyFill="1" applyBorder="1" applyAlignment="1">
      <alignment horizontal="right" vertical="center" indent="1"/>
    </xf>
    <xf numFmtId="0" fontId="147" fillId="18" borderId="32" xfId="0" applyFont="1" applyFill="1" applyBorder="1" applyAlignment="1">
      <alignment horizontal="center"/>
    </xf>
    <xf numFmtId="0" fontId="147" fillId="18" borderId="37" xfId="0" applyFont="1" applyFill="1" applyBorder="1" applyAlignment="1">
      <alignment horizontal="center"/>
    </xf>
    <xf numFmtId="3" fontId="148" fillId="18" borderId="88" xfId="0" applyNumberFormat="1" applyFont="1" applyFill="1" applyBorder="1" applyAlignment="1">
      <alignment horizontal="center"/>
    </xf>
    <xf numFmtId="3" fontId="148" fillId="18" borderId="0" xfId="0" applyNumberFormat="1" applyFont="1" applyFill="1" applyBorder="1" applyAlignment="1">
      <alignment horizontal="center"/>
    </xf>
    <xf numFmtId="9" fontId="148" fillId="18" borderId="61" xfId="50" applyFont="1" applyFill="1" applyBorder="1" applyAlignment="1">
      <alignment horizontal="center"/>
    </xf>
    <xf numFmtId="9" fontId="148" fillId="18" borderId="97" xfId="50" applyFont="1" applyFill="1" applyBorder="1" applyAlignment="1">
      <alignment horizontal="center"/>
    </xf>
    <xf numFmtId="3" fontId="148" fillId="18" borderId="32" xfId="0" applyNumberFormat="1" applyFont="1" applyFill="1" applyBorder="1" applyAlignment="1">
      <alignment horizontal="center"/>
    </xf>
    <xf numFmtId="3" fontId="148" fillId="18" borderId="37" xfId="0" applyNumberFormat="1" applyFont="1" applyFill="1" applyBorder="1" applyAlignment="1">
      <alignment horizontal="center"/>
    </xf>
    <xf numFmtId="9" fontId="148" fillId="18" borderId="115" xfId="50" applyFont="1" applyFill="1" applyBorder="1" applyAlignment="1">
      <alignment horizontal="center"/>
    </xf>
    <xf numFmtId="9" fontId="148" fillId="18" borderId="111" xfId="50" applyFont="1" applyFill="1" applyBorder="1" applyAlignment="1">
      <alignment horizontal="center"/>
    </xf>
    <xf numFmtId="3" fontId="148" fillId="18" borderId="92" xfId="0" applyNumberFormat="1" applyFont="1" applyFill="1" applyBorder="1" applyAlignment="1">
      <alignment horizontal="center"/>
    </xf>
    <xf numFmtId="3" fontId="148" fillId="18" borderId="111" xfId="0" applyNumberFormat="1" applyFont="1" applyFill="1" applyBorder="1" applyAlignment="1">
      <alignment horizontal="center"/>
    </xf>
    <xf numFmtId="0" fontId="146" fillId="20" borderId="29" xfId="59" applyFont="1" applyFill="1" applyBorder="1" applyAlignment="1">
      <alignment horizontal="center" vertical="center"/>
    </xf>
    <xf numFmtId="0" fontId="146" fillId="20" borderId="29" xfId="0" applyFont="1" applyFill="1" applyBorder="1" applyAlignment="1">
      <alignment horizontal="center" vertical="center"/>
    </xf>
    <xf numFmtId="0" fontId="146" fillId="20" borderId="31" xfId="0" applyFont="1" applyFill="1" applyBorder="1" applyAlignment="1">
      <alignment horizontal="center" vertical="center"/>
    </xf>
    <xf numFmtId="180" fontId="156" fillId="0" borderId="75" xfId="4211" applyNumberFormat="1" applyFont="1" applyBorder="1" applyAlignment="1">
      <alignment vertical="center"/>
    </xf>
    <xf numFmtId="180" fontId="156" fillId="0" borderId="76" xfId="4211" applyNumberFormat="1" applyFont="1" applyBorder="1" applyAlignment="1">
      <alignment vertical="center"/>
    </xf>
    <xf numFmtId="3" fontId="69" fillId="0" borderId="60" xfId="4221" applyNumberFormat="1" applyFill="1" applyBorder="1" applyAlignment="1">
      <alignment horizontal="center" vertical="center" wrapText="1"/>
    </xf>
    <xf numFmtId="0" fontId="151" fillId="0" borderId="76" xfId="4218" applyFont="1" applyBorder="1" applyAlignment="1">
      <alignment horizontal="center"/>
    </xf>
    <xf numFmtId="0" fontId="171" fillId="22" borderId="66" xfId="3799" applyFont="1" applyFill="1" applyBorder="1" applyAlignment="1">
      <alignment horizontal="center" vertical="center"/>
    </xf>
    <xf numFmtId="0" fontId="151" fillId="0" borderId="36" xfId="3799" applyFont="1" applyBorder="1" applyAlignment="1">
      <alignment horizontal="center" vertical="center" wrapText="1"/>
    </xf>
    <xf numFmtId="0" fontId="79" fillId="0" borderId="13" xfId="3799" applyBorder="1" applyAlignment="1">
      <alignment vertical="center"/>
    </xf>
    <xf numFmtId="0" fontId="67" fillId="0" borderId="134" xfId="3799" applyFont="1" applyBorder="1" applyAlignment="1">
      <alignment vertical="center"/>
    </xf>
    <xf numFmtId="0" fontId="79" fillId="0" borderId="104" xfId="3799" applyBorder="1" applyAlignment="1">
      <alignment vertical="center"/>
    </xf>
    <xf numFmtId="0" fontId="79" fillId="0" borderId="116" xfId="3799" applyBorder="1" applyAlignment="1">
      <alignment vertical="center"/>
    </xf>
    <xf numFmtId="0" fontId="67" fillId="0" borderId="18" xfId="3799" applyFont="1" applyBorder="1" applyAlignment="1">
      <alignment vertical="center"/>
    </xf>
    <xf numFmtId="0" fontId="67" fillId="0" borderId="52" xfId="3799" applyFont="1" applyBorder="1" applyAlignment="1">
      <alignment vertical="center"/>
    </xf>
    <xf numFmtId="0" fontId="151" fillId="22" borderId="97" xfId="3799" applyFont="1" applyFill="1" applyBorder="1" applyAlignment="1">
      <alignment vertical="center"/>
    </xf>
    <xf numFmtId="0" fontId="63" fillId="0" borderId="0" xfId="4223" applyFont="1"/>
    <xf numFmtId="0" fontId="62" fillId="0" borderId="0" xfId="4223" applyFont="1"/>
    <xf numFmtId="0" fontId="69" fillId="0" borderId="0" xfId="4221" applyAlignment="1">
      <alignment horizontal="center" vertical="center"/>
    </xf>
    <xf numFmtId="3" fontId="149" fillId="20" borderId="97" xfId="45" applyNumberFormat="1" applyFont="1" applyFill="1" applyBorder="1" applyAlignment="1">
      <alignment horizontal="center" vertical="center" wrapText="1"/>
    </xf>
    <xf numFmtId="0" fontId="0" fillId="0" borderId="49" xfId="0" applyFill="1" applyBorder="1" applyAlignment="1">
      <alignment horizontal="center" vertical="center" wrapText="1"/>
    </xf>
    <xf numFmtId="0" fontId="0" fillId="0" borderId="76" xfId="0" applyFill="1" applyBorder="1" applyAlignment="1">
      <alignment vertical="center" wrapText="1"/>
    </xf>
    <xf numFmtId="0" fontId="115" fillId="0" borderId="73" xfId="0" applyFont="1" applyFill="1" applyBorder="1" applyAlignment="1">
      <alignment horizontal="center" vertical="center" wrapText="1"/>
    </xf>
    <xf numFmtId="178" fontId="0" fillId="0" borderId="77" xfId="0" applyNumberFormat="1" applyFill="1" applyBorder="1" applyAlignment="1">
      <alignment horizontal="center" vertical="center" wrapText="1"/>
    </xf>
    <xf numFmtId="0" fontId="0" fillId="0" borderId="78" xfId="0" applyFill="1" applyBorder="1" applyAlignment="1">
      <alignment vertical="center" wrapText="1"/>
    </xf>
    <xf numFmtId="0" fontId="115" fillId="0" borderId="118" xfId="0" applyFont="1" applyBorder="1" applyAlignment="1">
      <alignment horizontal="center" vertical="center" wrapText="1"/>
    </xf>
    <xf numFmtId="0" fontId="0" fillId="0" borderId="0" xfId="0" applyFill="1" applyAlignment="1">
      <alignment vertical="center" wrapText="1"/>
    </xf>
    <xf numFmtId="0" fontId="115" fillId="0" borderId="49" xfId="0" applyFont="1" applyFill="1" applyBorder="1" applyAlignment="1">
      <alignment horizontal="center" vertical="center" wrapText="1"/>
    </xf>
    <xf numFmtId="0" fontId="115" fillId="0" borderId="77" xfId="0" applyFont="1" applyFill="1" applyBorder="1" applyAlignment="1">
      <alignment horizontal="center" vertical="center" wrapText="1"/>
    </xf>
    <xf numFmtId="178" fontId="0" fillId="0" borderId="113" xfId="0" applyNumberFormat="1" applyBorder="1" applyAlignment="1">
      <alignment horizontal="center" vertical="center" wrapText="1"/>
    </xf>
    <xf numFmtId="0" fontId="0" fillId="0" borderId="113" xfId="0" applyBorder="1" applyAlignment="1">
      <alignment horizontal="center" vertical="center" wrapText="1"/>
    </xf>
    <xf numFmtId="0" fontId="0" fillId="0" borderId="119" xfId="0" applyBorder="1" applyAlignment="1">
      <alignment vertical="center" wrapText="1"/>
    </xf>
    <xf numFmtId="0" fontId="118" fillId="0" borderId="0" xfId="59" applyFont="1" applyFill="1" applyAlignment="1">
      <alignment vertical="center"/>
    </xf>
    <xf numFmtId="0" fontId="151" fillId="0" borderId="0" xfId="4221" applyFont="1" applyFill="1" applyBorder="1" applyAlignment="1">
      <alignment horizontal="center" vertical="center" wrapText="1"/>
    </xf>
    <xf numFmtId="0" fontId="69" fillId="0" borderId="0" xfId="4221" applyAlignment="1">
      <alignment horizontal="center" vertical="center"/>
    </xf>
    <xf numFmtId="1" fontId="178" fillId="0" borderId="111" xfId="45" applyNumberFormat="1" applyFont="1" applyFill="1" applyBorder="1" applyAlignment="1">
      <alignment horizontal="center" vertical="center" wrapText="1"/>
    </xf>
    <xf numFmtId="3" fontId="148" fillId="0" borderId="69" xfId="59" applyNumberFormat="1" applyFont="1" applyFill="1" applyBorder="1" applyAlignment="1">
      <alignment horizontal="center" vertical="center"/>
    </xf>
    <xf numFmtId="3" fontId="148" fillId="0" borderId="74" xfId="59" applyNumberFormat="1" applyFont="1" applyFill="1" applyBorder="1" applyAlignment="1">
      <alignment horizontal="center" vertical="center"/>
    </xf>
    <xf numFmtId="3" fontId="148" fillId="0" borderId="13" xfId="59" applyNumberFormat="1" applyFont="1" applyFill="1" applyBorder="1" applyAlignment="1">
      <alignment horizontal="center" vertical="center"/>
    </xf>
    <xf numFmtId="3" fontId="148" fillId="0" borderId="73" xfId="59" applyNumberFormat="1" applyFont="1" applyFill="1" applyBorder="1" applyAlignment="1">
      <alignment horizontal="center" vertical="center"/>
    </xf>
    <xf numFmtId="3" fontId="148" fillId="0" borderId="77" xfId="59" applyNumberFormat="1" applyFont="1" applyFill="1" applyBorder="1" applyAlignment="1">
      <alignment horizontal="center" vertical="center"/>
    </xf>
    <xf numFmtId="183" fontId="151" fillId="35" borderId="72" xfId="4226" applyNumberFormat="1" applyFont="1" applyFill="1" applyBorder="1" applyAlignment="1">
      <alignment horizontal="center" vertical="center"/>
    </xf>
    <xf numFmtId="9" fontId="151" fillId="35" borderId="91" xfId="4222" applyFont="1" applyFill="1" applyBorder="1" applyAlignment="1">
      <alignment horizontal="center" vertical="center"/>
    </xf>
    <xf numFmtId="183" fontId="151" fillId="35" borderId="69" xfId="4222" applyNumberFormat="1" applyFont="1" applyFill="1" applyBorder="1" applyAlignment="1">
      <alignment horizontal="center" vertical="center"/>
    </xf>
    <xf numFmtId="9" fontId="151" fillId="35" borderId="75" xfId="4222" applyFont="1" applyFill="1" applyBorder="1" applyAlignment="1">
      <alignment horizontal="center" vertical="center"/>
    </xf>
    <xf numFmtId="3" fontId="151" fillId="35" borderId="72" xfId="4221" applyNumberFormat="1" applyFont="1" applyFill="1" applyBorder="1" applyAlignment="1">
      <alignment horizontal="center" vertical="center" wrapText="1"/>
    </xf>
    <xf numFmtId="3" fontId="151" fillId="35" borderId="17" xfId="4221" applyNumberFormat="1" applyFont="1" applyFill="1" applyBorder="1" applyAlignment="1">
      <alignment horizontal="center" vertical="center" wrapText="1"/>
    </xf>
    <xf numFmtId="3" fontId="151" fillId="35" borderId="91" xfId="4221" applyNumberFormat="1" applyFont="1" applyFill="1" applyBorder="1" applyAlignment="1">
      <alignment horizontal="center" vertical="center" wrapText="1"/>
    </xf>
    <xf numFmtId="3" fontId="151" fillId="35" borderId="13" xfId="4221" applyNumberFormat="1" applyFont="1" applyFill="1" applyBorder="1" applyAlignment="1">
      <alignment horizontal="center" vertical="center" wrapText="1"/>
    </xf>
    <xf numFmtId="3" fontId="151" fillId="35" borderId="76" xfId="4221" applyNumberFormat="1" applyFont="1" applyFill="1" applyBorder="1" applyAlignment="1">
      <alignment horizontal="center" vertical="center" wrapText="1"/>
    </xf>
    <xf numFmtId="3" fontId="151" fillId="35" borderId="77" xfId="4221" applyNumberFormat="1" applyFont="1" applyFill="1" applyBorder="1" applyAlignment="1">
      <alignment horizontal="center" vertical="center" wrapText="1"/>
    </xf>
    <xf numFmtId="3" fontId="151" fillId="35" borderId="78" xfId="4221" applyNumberFormat="1" applyFont="1" applyFill="1" applyBorder="1" applyAlignment="1">
      <alignment horizontal="center" vertical="center" wrapText="1"/>
    </xf>
    <xf numFmtId="3" fontId="151" fillId="35" borderId="49" xfId="4221" applyNumberFormat="1" applyFont="1" applyFill="1" applyBorder="1" applyAlignment="1">
      <alignment horizontal="center" vertical="center" wrapText="1"/>
    </xf>
    <xf numFmtId="3" fontId="151" fillId="35" borderId="69" xfId="4221" applyNumberFormat="1" applyFont="1" applyFill="1" applyBorder="1" applyAlignment="1">
      <alignment horizontal="center" vertical="center" wrapText="1"/>
    </xf>
    <xf numFmtId="3" fontId="151" fillId="35" borderId="74" xfId="4221" applyNumberFormat="1" applyFont="1" applyFill="1" applyBorder="1" applyAlignment="1">
      <alignment horizontal="center" vertical="center" wrapText="1"/>
    </xf>
    <xf numFmtId="3" fontId="151" fillId="35" borderId="75" xfId="4221" applyNumberFormat="1" applyFont="1" applyFill="1" applyBorder="1" applyAlignment="1">
      <alignment horizontal="center" vertical="center" wrapText="1"/>
    </xf>
    <xf numFmtId="0" fontId="151" fillId="0" borderId="85" xfId="4221" applyFont="1" applyFill="1" applyBorder="1"/>
    <xf numFmtId="3" fontId="69" fillId="0" borderId="66" xfId="4221" applyNumberFormat="1" applyFill="1" applyBorder="1" applyAlignment="1">
      <alignment horizontal="center" vertical="center" wrapText="1"/>
    </xf>
    <xf numFmtId="3" fontId="151" fillId="35" borderId="41" xfId="4221" applyNumberFormat="1" applyFont="1" applyFill="1" applyBorder="1" applyAlignment="1">
      <alignment horizontal="center" vertical="center" wrapText="1"/>
    </xf>
    <xf numFmtId="3" fontId="151" fillId="35" borderId="42" xfId="4221" applyNumberFormat="1" applyFont="1" applyFill="1" applyBorder="1" applyAlignment="1">
      <alignment horizontal="center" vertical="center" wrapText="1"/>
    </xf>
    <xf numFmtId="3" fontId="151" fillId="35" borderId="44" xfId="4221" applyNumberFormat="1" applyFont="1" applyFill="1" applyBorder="1" applyAlignment="1">
      <alignment horizontal="center" vertical="center" wrapText="1"/>
    </xf>
    <xf numFmtId="3" fontId="69" fillId="0" borderId="0" xfId="4221" applyNumberFormat="1" applyFill="1" applyBorder="1" applyAlignment="1">
      <alignment horizontal="center" vertical="center" wrapText="1"/>
    </xf>
    <xf numFmtId="3" fontId="151" fillId="35" borderId="73" xfId="4221" applyNumberFormat="1" applyFont="1" applyFill="1" applyBorder="1" applyAlignment="1">
      <alignment horizontal="center" vertical="center" wrapText="1"/>
    </xf>
    <xf numFmtId="3" fontId="151" fillId="0" borderId="0" xfId="4221" applyNumberFormat="1" applyFont="1" applyFill="1" applyBorder="1" applyAlignment="1">
      <alignment horizontal="center" vertical="center" wrapText="1"/>
    </xf>
    <xf numFmtId="3" fontId="118" fillId="0" borderId="0" xfId="4222" applyNumberFormat="1" applyFont="1" applyFill="1" applyBorder="1" applyAlignment="1">
      <alignment horizontal="center" vertical="center"/>
    </xf>
    <xf numFmtId="3" fontId="151" fillId="0" borderId="0" xfId="4221" applyNumberFormat="1" applyFont="1" applyFill="1" applyBorder="1" applyAlignment="1">
      <alignment horizontal="center" vertical="center"/>
    </xf>
    <xf numFmtId="0" fontId="151" fillId="35" borderId="33" xfId="4221" applyFont="1" applyFill="1" applyBorder="1" applyAlignment="1">
      <alignment horizontal="center" vertical="center" wrapText="1"/>
    </xf>
    <xf numFmtId="0" fontId="151" fillId="35" borderId="34" xfId="4221" applyFont="1" applyFill="1" applyBorder="1" applyAlignment="1">
      <alignment horizontal="center" vertical="center" wrapText="1"/>
    </xf>
    <xf numFmtId="0" fontId="151" fillId="35" borderId="36" xfId="4221" applyFont="1" applyFill="1" applyBorder="1" applyAlignment="1">
      <alignment horizontal="center" vertical="center" wrapText="1"/>
    </xf>
    <xf numFmtId="3" fontId="151" fillId="35" borderId="42" xfId="4221" applyNumberFormat="1" applyFont="1" applyFill="1" applyBorder="1" applyAlignment="1">
      <alignment horizontal="center" vertical="center"/>
    </xf>
    <xf numFmtId="0" fontId="151" fillId="0" borderId="33" xfId="4221" applyFont="1" applyFill="1" applyBorder="1" applyAlignment="1">
      <alignment horizontal="center" vertical="center" wrapText="1"/>
    </xf>
    <xf numFmtId="0" fontId="151" fillId="0" borderId="34" xfId="4221" applyFont="1" applyFill="1" applyBorder="1" applyAlignment="1">
      <alignment horizontal="center" vertical="center" wrapText="1"/>
    </xf>
    <xf numFmtId="0" fontId="151" fillId="0" borderId="36" xfId="4221" applyFont="1" applyFill="1" applyBorder="1" applyAlignment="1">
      <alignment horizontal="center" vertical="center" wrapText="1"/>
    </xf>
    <xf numFmtId="3" fontId="69" fillId="0" borderId="69" xfId="4221" applyNumberFormat="1" applyFill="1" applyBorder="1" applyAlignment="1">
      <alignment horizontal="center" vertical="center" wrapText="1"/>
    </xf>
    <xf numFmtId="9" fontId="0" fillId="0" borderId="75" xfId="4222" applyFont="1" applyFill="1" applyBorder="1" applyAlignment="1">
      <alignment horizontal="center" vertical="center"/>
    </xf>
    <xf numFmtId="3" fontId="69" fillId="0" borderId="69" xfId="4221" applyNumberFormat="1" applyBorder="1" applyAlignment="1">
      <alignment horizontal="center" vertical="center" wrapText="1"/>
    </xf>
    <xf numFmtId="3" fontId="69" fillId="0" borderId="60" xfId="4221" applyNumberFormat="1" applyBorder="1" applyAlignment="1">
      <alignment horizontal="center" vertical="center" wrapText="1"/>
    </xf>
    <xf numFmtId="9" fontId="69" fillId="0" borderId="75" xfId="4222" applyFont="1" applyFill="1" applyBorder="1" applyAlignment="1">
      <alignment horizontal="center" vertical="center"/>
    </xf>
    <xf numFmtId="3" fontId="69" fillId="0" borderId="85" xfId="4221" applyNumberFormat="1" applyBorder="1" applyAlignment="1">
      <alignment horizontal="center" vertical="center" wrapText="1"/>
    </xf>
    <xf numFmtId="3" fontId="69" fillId="0" borderId="41" xfId="4221" applyNumberFormat="1" applyBorder="1" applyAlignment="1">
      <alignment horizontal="center" vertical="center" wrapText="1"/>
    </xf>
    <xf numFmtId="9" fontId="66" fillId="0" borderId="91" xfId="4222" applyFont="1" applyFill="1" applyBorder="1" applyAlignment="1">
      <alignment horizontal="center" vertical="center"/>
    </xf>
    <xf numFmtId="0" fontId="69" fillId="0" borderId="0" xfId="4221" applyFill="1" applyBorder="1" applyAlignment="1">
      <alignment horizontal="center"/>
    </xf>
    <xf numFmtId="9" fontId="69" fillId="0" borderId="74" xfId="4222" applyFont="1" applyFill="1" applyBorder="1" applyAlignment="1">
      <alignment horizontal="center" vertical="center"/>
    </xf>
    <xf numFmtId="9" fontId="66" fillId="0" borderId="74" xfId="4221" applyNumberFormat="1" applyFont="1" applyFill="1" applyBorder="1" applyAlignment="1">
      <alignment horizontal="center"/>
    </xf>
    <xf numFmtId="0" fontId="118" fillId="0" borderId="0" xfId="0" applyFont="1" applyAlignment="1">
      <alignment horizontal="left" vertical="center"/>
    </xf>
    <xf numFmtId="178" fontId="118" fillId="0" borderId="13" xfId="0" applyNumberFormat="1" applyFont="1" applyBorder="1" applyAlignment="1">
      <alignment horizontal="center" vertical="center" wrapText="1"/>
    </xf>
    <xf numFmtId="178" fontId="0" fillId="0" borderId="13" xfId="0" applyNumberFormat="1" applyFill="1" applyBorder="1" applyAlignment="1">
      <alignment horizontal="center" vertical="center" wrapText="1"/>
    </xf>
    <xf numFmtId="0" fontId="0" fillId="0" borderId="13" xfId="0" applyFill="1" applyBorder="1" applyAlignment="1">
      <alignment horizontal="center" vertical="center" wrapText="1"/>
    </xf>
    <xf numFmtId="0" fontId="115" fillId="0" borderId="13" xfId="0" applyFont="1" applyFill="1" applyBorder="1" applyAlignment="1">
      <alignment horizontal="center" vertical="center" wrapText="1"/>
    </xf>
    <xf numFmtId="178" fontId="0" fillId="0" borderId="13" xfId="0" applyNumberFormat="1" applyBorder="1" applyAlignment="1">
      <alignment horizontal="center" vertical="center" wrapText="1"/>
    </xf>
    <xf numFmtId="0" fontId="0" fillId="0" borderId="13" xfId="0" applyBorder="1" applyAlignment="1">
      <alignment horizontal="center" vertical="center" wrapText="1"/>
    </xf>
    <xf numFmtId="3" fontId="155" fillId="0" borderId="0" xfId="47" applyNumberFormat="1" applyFont="1" applyFill="1" applyBorder="1" applyAlignment="1">
      <alignment horizontal="center" vertical="center"/>
    </xf>
    <xf numFmtId="0" fontId="147" fillId="20" borderId="95" xfId="59" applyFont="1" applyFill="1" applyBorder="1" applyAlignment="1">
      <alignment horizontal="center" vertical="center" wrapText="1"/>
    </xf>
    <xf numFmtId="3" fontId="155" fillId="0" borderId="13" xfId="47" applyNumberFormat="1" applyFont="1" applyFill="1" applyBorder="1" applyAlignment="1">
      <alignment horizontal="center" vertical="center"/>
    </xf>
    <xf numFmtId="3" fontId="155" fillId="0" borderId="42" xfId="47" applyNumberFormat="1" applyFont="1" applyFill="1" applyBorder="1" applyAlignment="1">
      <alignment horizontal="center" vertical="center"/>
    </xf>
    <xf numFmtId="1" fontId="178" fillId="0" borderId="0" xfId="45" applyNumberFormat="1" applyFont="1" applyFill="1" applyBorder="1" applyAlignment="1">
      <alignment horizontal="center" vertical="center" wrapText="1"/>
    </xf>
    <xf numFmtId="3" fontId="147" fillId="0" borderId="88" xfId="59" applyNumberFormat="1" applyFont="1" applyFill="1" applyBorder="1" applyAlignment="1">
      <alignment horizontal="center" vertical="center"/>
    </xf>
    <xf numFmtId="3" fontId="148" fillId="0" borderId="0" xfId="0" applyNumberFormat="1" applyFont="1" applyFill="1" applyBorder="1" applyAlignment="1">
      <alignment horizontal="center"/>
    </xf>
    <xf numFmtId="3" fontId="147" fillId="0" borderId="0" xfId="59" applyNumberFormat="1" applyFont="1" applyFill="1" applyBorder="1" applyAlignment="1">
      <alignment horizontal="center" vertical="center"/>
    </xf>
    <xf numFmtId="0" fontId="149" fillId="0" borderId="0" xfId="59" applyFont="1" applyFill="1" applyBorder="1" applyAlignment="1">
      <alignment vertical="center"/>
    </xf>
    <xf numFmtId="0" fontId="147" fillId="0" borderId="0" xfId="46" applyFont="1" applyFill="1" applyBorder="1" applyAlignment="1">
      <alignment horizontal="center" vertical="center"/>
    </xf>
    <xf numFmtId="3" fontId="115" fillId="0" borderId="60" xfId="59" applyNumberFormat="1" applyBorder="1" applyAlignment="1">
      <alignment horizontal="center" vertical="center"/>
    </xf>
    <xf numFmtId="9" fontId="93" fillId="0" borderId="70" xfId="50" applyFont="1" applyBorder="1" applyAlignment="1">
      <alignment horizontal="center"/>
    </xf>
    <xf numFmtId="3" fontId="115" fillId="18" borderId="74" xfId="59" applyNumberFormat="1" applyFill="1" applyBorder="1" applyAlignment="1">
      <alignment horizontal="center" vertical="center"/>
    </xf>
    <xf numFmtId="9" fontId="93" fillId="0" borderId="29" xfId="50" applyFont="1" applyBorder="1" applyAlignment="1">
      <alignment horizontal="center"/>
    </xf>
    <xf numFmtId="3" fontId="147" fillId="35" borderId="17" xfId="59" applyNumberFormat="1" applyFont="1" applyFill="1" applyBorder="1" applyAlignment="1">
      <alignment horizontal="center" vertical="center"/>
    </xf>
    <xf numFmtId="3" fontId="147" fillId="35" borderId="71" xfId="59" applyNumberFormat="1" applyFont="1" applyFill="1" applyBorder="1" applyAlignment="1">
      <alignment horizontal="center" vertical="center"/>
    </xf>
    <xf numFmtId="0" fontId="147" fillId="35" borderId="90" xfId="59" applyFont="1" applyFill="1" applyBorder="1" applyAlignment="1">
      <alignment horizontal="center" vertical="center" wrapText="1"/>
    </xf>
    <xf numFmtId="3" fontId="171" fillId="0" borderId="76" xfId="59" applyNumberFormat="1" applyFont="1" applyFill="1" applyBorder="1" applyAlignment="1">
      <alignment horizontal="center" vertical="center"/>
    </xf>
    <xf numFmtId="0" fontId="148" fillId="0" borderId="77" xfId="59" applyFont="1" applyFill="1" applyBorder="1" applyAlignment="1">
      <alignment horizontal="center" vertical="center"/>
    </xf>
    <xf numFmtId="0" fontId="147" fillId="0" borderId="92" xfId="46" applyFont="1" applyFill="1" applyBorder="1" applyAlignment="1">
      <alignment horizontal="center" vertical="center"/>
    </xf>
    <xf numFmtId="9" fontId="171" fillId="0" borderId="108" xfId="50" applyFont="1" applyFill="1" applyBorder="1" applyAlignment="1">
      <alignment horizontal="center" vertical="center"/>
    </xf>
    <xf numFmtId="9" fontId="171" fillId="0" borderId="49" xfId="50" applyFont="1" applyFill="1" applyBorder="1" applyAlignment="1">
      <alignment horizontal="center" wrapText="1"/>
    </xf>
    <xf numFmtId="9" fontId="93" fillId="0" borderId="74" xfId="50" applyFont="1" applyBorder="1" applyAlignment="1">
      <alignment horizontal="center"/>
    </xf>
    <xf numFmtId="0" fontId="93" fillId="0" borderId="74" xfId="631" applyBorder="1" applyAlignment="1">
      <alignment horizontal="center"/>
    </xf>
    <xf numFmtId="0" fontId="93" fillId="0" borderId="69" xfId="631" applyBorder="1" applyAlignment="1">
      <alignment horizontal="center"/>
    </xf>
    <xf numFmtId="1" fontId="147" fillId="0" borderId="0" xfId="45" applyNumberFormat="1" applyFont="1" applyFill="1" applyBorder="1" applyAlignment="1">
      <alignment horizontal="center" vertical="center" wrapText="1"/>
    </xf>
    <xf numFmtId="1" fontId="93" fillId="0" borderId="28" xfId="631" applyNumberFormat="1" applyFill="1" applyBorder="1" applyAlignment="1">
      <alignment horizontal="center"/>
    </xf>
    <xf numFmtId="1" fontId="93" fillId="0" borderId="29" xfId="631" applyNumberFormat="1" applyFill="1" applyBorder="1" applyAlignment="1">
      <alignment horizontal="center"/>
    </xf>
    <xf numFmtId="1" fontId="93" fillId="0" borderId="96" xfId="631" applyNumberFormat="1" applyFill="1" applyBorder="1" applyAlignment="1">
      <alignment horizontal="center"/>
    </xf>
    <xf numFmtId="1" fontId="93" fillId="0" borderId="74" xfId="50" applyNumberFormat="1" applyFont="1" applyFill="1" applyBorder="1" applyAlignment="1">
      <alignment horizontal="center"/>
    </xf>
    <xf numFmtId="1" fontId="93" fillId="0" borderId="74" xfId="631" applyNumberFormat="1" applyFill="1" applyBorder="1" applyAlignment="1">
      <alignment horizontal="center"/>
    </xf>
    <xf numFmtId="0" fontId="147" fillId="20" borderId="29" xfId="59" applyFont="1" applyFill="1" applyBorder="1" applyAlignment="1">
      <alignment horizontal="center" vertical="center" wrapText="1"/>
    </xf>
    <xf numFmtId="0" fontId="147" fillId="20" borderId="28" xfId="59" applyFont="1" applyFill="1" applyBorder="1" applyAlignment="1">
      <alignment horizontal="center" vertical="center" wrapText="1"/>
    </xf>
    <xf numFmtId="3" fontId="147" fillId="35" borderId="31" xfId="59" applyNumberFormat="1" applyFont="1" applyFill="1" applyBorder="1" applyAlignment="1">
      <alignment horizontal="center" vertical="center"/>
    </xf>
    <xf numFmtId="3" fontId="115" fillId="0" borderId="28" xfId="59" applyNumberFormat="1" applyBorder="1" applyAlignment="1">
      <alignment horizontal="center" vertical="center"/>
    </xf>
    <xf numFmtId="3" fontId="147" fillId="35" borderId="29" xfId="59" applyNumberFormat="1" applyFont="1" applyFill="1" applyBorder="1" applyAlignment="1">
      <alignment horizontal="center" vertical="center"/>
    </xf>
    <xf numFmtId="3" fontId="115" fillId="18" borderId="29" xfId="59" applyNumberFormat="1" applyFill="1" applyBorder="1" applyAlignment="1">
      <alignment horizontal="center" vertical="center"/>
    </xf>
    <xf numFmtId="0" fontId="147" fillId="22" borderId="84" xfId="46" applyFont="1" applyFill="1" applyBorder="1" applyAlignment="1">
      <alignment horizontal="center" vertical="center"/>
    </xf>
    <xf numFmtId="3" fontId="147" fillId="35" borderId="77" xfId="59" applyNumberFormat="1" applyFont="1" applyFill="1" applyBorder="1" applyAlignment="1">
      <alignment horizontal="center" vertical="center"/>
    </xf>
    <xf numFmtId="3" fontId="147" fillId="35" borderId="74" xfId="59" applyNumberFormat="1" applyFont="1" applyFill="1" applyBorder="1" applyAlignment="1">
      <alignment horizontal="center" vertical="center"/>
    </xf>
    <xf numFmtId="3" fontId="147" fillId="35" borderId="13" xfId="59" applyNumberFormat="1" applyFont="1" applyFill="1" applyBorder="1" applyAlignment="1">
      <alignment horizontal="center" vertical="center"/>
    </xf>
    <xf numFmtId="0" fontId="115" fillId="0" borderId="0" xfId="59" applyFill="1" applyAlignment="1">
      <alignment horizontal="center" vertical="center"/>
    </xf>
    <xf numFmtId="9" fontId="115" fillId="0" borderId="0" xfId="50" applyFill="1" applyBorder="1" applyAlignment="1">
      <alignment horizontal="center" vertical="center"/>
    </xf>
    <xf numFmtId="3" fontId="118" fillId="0" borderId="0" xfId="59" applyNumberFormat="1" applyFont="1" applyFill="1" applyBorder="1" applyAlignment="1">
      <alignment horizontal="center" vertical="center"/>
    </xf>
    <xf numFmtId="0" fontId="115" fillId="0" borderId="0" xfId="59" applyFill="1" applyAlignment="1">
      <alignment vertical="center"/>
    </xf>
    <xf numFmtId="9" fontId="118" fillId="35" borderId="31" xfId="50" applyFont="1" applyFill="1" applyBorder="1" applyAlignment="1">
      <alignment horizontal="center" vertical="center"/>
    </xf>
    <xf numFmtId="9" fontId="115" fillId="0" borderId="0" xfId="50" applyBorder="1" applyAlignment="1">
      <alignment horizontal="center" vertical="center"/>
    </xf>
    <xf numFmtId="9" fontId="118" fillId="0" borderId="0" xfId="50" applyFont="1" applyFill="1" applyBorder="1" applyAlignment="1">
      <alignment horizontal="center" vertical="center"/>
    </xf>
    <xf numFmtId="3" fontId="115" fillId="0" borderId="0" xfId="59" applyNumberFormat="1" applyFill="1" applyBorder="1" applyAlignment="1">
      <alignment horizontal="center" vertical="center"/>
    </xf>
    <xf numFmtId="0" fontId="148" fillId="0" borderId="112" xfId="46" applyFont="1" applyFill="1" applyBorder="1" applyAlignment="1">
      <alignment horizontal="left" vertical="center"/>
    </xf>
    <xf numFmtId="0" fontId="148" fillId="0" borderId="111" xfId="46" applyFont="1" applyFill="1" applyBorder="1" applyAlignment="1">
      <alignment horizontal="left" vertical="center"/>
    </xf>
    <xf numFmtId="3" fontId="148" fillId="0" borderId="49" xfId="0" applyNumberFormat="1" applyFont="1" applyBorder="1" applyAlignment="1">
      <alignment horizontal="center"/>
    </xf>
    <xf numFmtId="3" fontId="148" fillId="0" borderId="108" xfId="0" applyNumberFormat="1" applyFont="1" applyBorder="1" applyAlignment="1">
      <alignment horizontal="center"/>
    </xf>
    <xf numFmtId="3" fontId="115" fillId="0" borderId="17" xfId="59" applyNumberFormat="1" applyBorder="1" applyAlignment="1">
      <alignment horizontal="center" vertical="center"/>
    </xf>
    <xf numFmtId="3" fontId="115" fillId="0" borderId="72" xfId="59" applyNumberFormat="1" applyBorder="1" applyAlignment="1">
      <alignment horizontal="center" vertical="center"/>
    </xf>
    <xf numFmtId="3" fontId="115" fillId="0" borderId="29" xfId="59" applyNumberFormat="1" applyBorder="1" applyAlignment="1">
      <alignment horizontal="center" vertical="center"/>
    </xf>
    <xf numFmtId="3" fontId="147" fillId="35" borderId="44" xfId="59" applyNumberFormat="1" applyFont="1" applyFill="1" applyBorder="1" applyAlignment="1">
      <alignment horizontal="center" vertical="center"/>
    </xf>
    <xf numFmtId="3" fontId="147" fillId="35" borderId="91" xfId="59" applyNumberFormat="1" applyFont="1" applyFill="1" applyBorder="1" applyAlignment="1">
      <alignment horizontal="center" vertical="center"/>
    </xf>
    <xf numFmtId="3" fontId="147" fillId="35" borderId="81" xfId="59" applyNumberFormat="1" applyFont="1" applyFill="1" applyBorder="1" applyAlignment="1">
      <alignment horizontal="center" vertical="center"/>
    </xf>
    <xf numFmtId="3" fontId="147" fillId="35" borderId="50" xfId="59" applyNumberFormat="1" applyFont="1" applyFill="1" applyBorder="1" applyAlignment="1">
      <alignment horizontal="center" vertical="center"/>
    </xf>
    <xf numFmtId="3" fontId="147" fillId="35" borderId="78" xfId="59" applyNumberFormat="1" applyFont="1" applyFill="1" applyBorder="1" applyAlignment="1">
      <alignment horizontal="center" vertical="center"/>
    </xf>
    <xf numFmtId="3" fontId="147" fillId="35" borderId="76" xfId="59" applyNumberFormat="1" applyFont="1" applyFill="1" applyBorder="1" applyAlignment="1">
      <alignment horizontal="center" vertical="center"/>
    </xf>
    <xf numFmtId="3" fontId="147" fillId="35" borderId="75" xfId="59" applyNumberFormat="1" applyFont="1" applyFill="1" applyBorder="1" applyAlignment="1">
      <alignment horizontal="center" vertical="center"/>
    </xf>
    <xf numFmtId="0" fontId="160" fillId="0" borderId="0" xfId="45" applyFont="1" applyFill="1" applyBorder="1" applyAlignment="1">
      <alignment horizontal="right" vertical="center" wrapText="1"/>
    </xf>
    <xf numFmtId="3" fontId="115" fillId="0" borderId="69" xfId="59" applyNumberFormat="1" applyBorder="1" applyAlignment="1">
      <alignment horizontal="center" vertical="center"/>
    </xf>
    <xf numFmtId="3" fontId="115" fillId="0" borderId="74" xfId="59" applyNumberFormat="1" applyBorder="1" applyAlignment="1">
      <alignment horizontal="center" vertical="center"/>
    </xf>
    <xf numFmtId="3" fontId="171" fillId="31" borderId="68" xfId="59" applyNumberFormat="1" applyFont="1" applyFill="1" applyBorder="1" applyAlignment="1">
      <alignment horizontal="center" vertical="center"/>
    </xf>
    <xf numFmtId="3" fontId="171" fillId="22" borderId="46" xfId="59" applyNumberFormat="1" applyFont="1" applyFill="1" applyBorder="1" applyAlignment="1">
      <alignment horizontal="center" vertical="center"/>
    </xf>
    <xf numFmtId="3" fontId="148" fillId="0" borderId="87" xfId="59" applyNumberFormat="1" applyFont="1" applyFill="1" applyBorder="1" applyAlignment="1">
      <alignment horizontal="center" vertical="center"/>
    </xf>
    <xf numFmtId="0" fontId="171" fillId="0" borderId="13" xfId="59" applyFont="1" applyFill="1" applyBorder="1" applyAlignment="1">
      <alignment horizontal="center" vertical="center"/>
    </xf>
    <xf numFmtId="0" fontId="148" fillId="0" borderId="108" xfId="59" applyFont="1" applyFill="1" applyBorder="1" applyAlignment="1">
      <alignment horizontal="center" vertical="center"/>
    </xf>
    <xf numFmtId="3" fontId="148" fillId="0" borderId="70" xfId="59" applyNumberFormat="1" applyFont="1" applyFill="1" applyBorder="1" applyAlignment="1">
      <alignment horizontal="center" vertical="center"/>
    </xf>
    <xf numFmtId="0" fontId="148" fillId="0" borderId="74" xfId="59" applyFont="1" applyFill="1" applyBorder="1" applyAlignment="1">
      <alignment horizontal="center" vertical="center"/>
    </xf>
    <xf numFmtId="1" fontId="195" fillId="0" borderId="112" xfId="45" applyNumberFormat="1" applyFont="1" applyFill="1" applyBorder="1" applyAlignment="1">
      <alignment horizontal="center" vertical="center" wrapText="1"/>
    </xf>
    <xf numFmtId="1" fontId="195" fillId="0" borderId="114" xfId="45" applyNumberFormat="1" applyFont="1" applyFill="1" applyBorder="1" applyAlignment="1">
      <alignment horizontal="center" vertical="center" wrapText="1"/>
    </xf>
    <xf numFmtId="1" fontId="195" fillId="0" borderId="115" xfId="45" applyNumberFormat="1" applyFont="1" applyFill="1" applyBorder="1" applyAlignment="1">
      <alignment horizontal="center" vertical="center" wrapText="1"/>
    </xf>
    <xf numFmtId="3" fontId="171" fillId="0" borderId="76" xfId="48" applyNumberFormat="1" applyFont="1" applyFill="1" applyBorder="1" applyAlignment="1">
      <alignment horizontal="center" wrapText="1"/>
    </xf>
    <xf numFmtId="3" fontId="171" fillId="0" borderId="49" xfId="48" applyNumberFormat="1" applyFont="1" applyFill="1" applyBorder="1" applyAlignment="1">
      <alignment horizontal="center" wrapText="1"/>
    </xf>
    <xf numFmtId="3" fontId="171" fillId="0" borderId="108" xfId="48" applyNumberFormat="1" applyFont="1" applyFill="1" applyBorder="1" applyAlignment="1">
      <alignment horizontal="center" wrapText="1"/>
    </xf>
    <xf numFmtId="3" fontId="171" fillId="31" borderId="46" xfId="48" applyNumberFormat="1" applyFont="1" applyFill="1" applyBorder="1" applyAlignment="1">
      <alignment horizontal="center" wrapText="1"/>
    </xf>
    <xf numFmtId="3" fontId="171" fillId="0" borderId="50" xfId="48" applyNumberFormat="1" applyFont="1" applyFill="1" applyBorder="1" applyAlignment="1">
      <alignment horizontal="center" wrapText="1"/>
    </xf>
    <xf numFmtId="0" fontId="147" fillId="0" borderId="85" xfId="46" applyFont="1" applyFill="1" applyBorder="1" applyAlignment="1">
      <alignment horizontal="center" vertical="center"/>
    </xf>
    <xf numFmtId="0" fontId="171" fillId="0" borderId="92" xfId="46" applyFont="1" applyFill="1" applyBorder="1" applyAlignment="1">
      <alignment horizontal="center" vertical="center"/>
    </xf>
    <xf numFmtId="0" fontId="147" fillId="0" borderId="60" xfId="46" applyFont="1" applyFill="1" applyBorder="1" applyAlignment="1">
      <alignment horizontal="center" vertical="center"/>
    </xf>
    <xf numFmtId="3" fontId="171" fillId="0" borderId="13" xfId="48" applyNumberFormat="1" applyFont="1" applyFill="1" applyBorder="1" applyAlignment="1">
      <alignment horizontal="center" wrapText="1"/>
    </xf>
    <xf numFmtId="3" fontId="171" fillId="31" borderId="68" xfId="48" applyNumberFormat="1" applyFont="1" applyFill="1" applyBorder="1" applyAlignment="1">
      <alignment horizontal="center" wrapText="1"/>
    </xf>
    <xf numFmtId="9" fontId="155" fillId="0" borderId="74" xfId="50" applyFont="1" applyFill="1" applyBorder="1" applyAlignment="1">
      <alignment horizontal="center" vertical="center"/>
    </xf>
    <xf numFmtId="9" fontId="147" fillId="35" borderId="76" xfId="50" applyFont="1" applyFill="1" applyBorder="1" applyAlignment="1">
      <alignment horizontal="center" vertical="center"/>
    </xf>
    <xf numFmtId="9" fontId="147" fillId="35" borderId="78" xfId="50" applyFont="1" applyFill="1" applyBorder="1" applyAlignment="1">
      <alignment horizontal="center" vertical="center"/>
    </xf>
    <xf numFmtId="9" fontId="155" fillId="0" borderId="42" xfId="50" applyFont="1" applyFill="1" applyBorder="1" applyAlignment="1">
      <alignment horizontal="center" vertical="center"/>
    </xf>
    <xf numFmtId="9" fontId="171" fillId="31" borderId="68" xfId="50" applyFont="1" applyFill="1" applyBorder="1" applyAlignment="1">
      <alignment horizontal="center" wrapText="1"/>
    </xf>
    <xf numFmtId="9" fontId="147" fillId="35" borderId="119" xfId="50" applyFont="1" applyFill="1" applyBorder="1" applyAlignment="1">
      <alignment horizontal="center" vertical="center"/>
    </xf>
    <xf numFmtId="3" fontId="147" fillId="35" borderId="49" xfId="59" applyNumberFormat="1" applyFont="1" applyFill="1" applyBorder="1" applyAlignment="1">
      <alignment horizontal="center" vertical="center"/>
    </xf>
    <xf numFmtId="9" fontId="147" fillId="35" borderId="31" xfId="50" applyFont="1" applyFill="1" applyBorder="1" applyAlignment="1">
      <alignment horizontal="center" vertical="center"/>
    </xf>
    <xf numFmtId="9" fontId="171" fillId="31" borderId="68" xfId="50" applyFont="1" applyFill="1" applyBorder="1" applyAlignment="1">
      <alignment horizontal="center" vertical="center"/>
    </xf>
    <xf numFmtId="9" fontId="171" fillId="31" borderId="46" xfId="50" applyFont="1" applyFill="1" applyBorder="1" applyAlignment="1">
      <alignment horizontal="center" wrapText="1"/>
    </xf>
    <xf numFmtId="9" fontId="148" fillId="0" borderId="78" xfId="50" applyFont="1" applyFill="1" applyBorder="1" applyAlignment="1">
      <alignment horizontal="center" vertical="center"/>
    </xf>
    <xf numFmtId="9" fontId="171" fillId="0" borderId="76" xfId="50" applyFont="1" applyFill="1" applyBorder="1" applyAlignment="1">
      <alignment horizontal="center" vertical="center"/>
    </xf>
    <xf numFmtId="9" fontId="171" fillId="0" borderId="13" xfId="50" applyFont="1" applyFill="1" applyBorder="1" applyAlignment="1">
      <alignment horizontal="center" vertical="center"/>
    </xf>
    <xf numFmtId="9" fontId="171" fillId="0" borderId="50" xfId="50" applyFont="1" applyFill="1" applyBorder="1" applyAlignment="1">
      <alignment horizontal="center" wrapText="1"/>
    </xf>
    <xf numFmtId="9" fontId="171" fillId="0" borderId="108" xfId="50" applyFont="1" applyFill="1" applyBorder="1" applyAlignment="1">
      <alignment horizontal="center" wrapText="1"/>
    </xf>
    <xf numFmtId="9" fontId="171" fillId="0" borderId="76" xfId="50" applyFont="1" applyFill="1" applyBorder="1" applyAlignment="1">
      <alignment horizontal="center" wrapText="1"/>
    </xf>
    <xf numFmtId="9" fontId="171" fillId="0" borderId="13" xfId="50" applyFont="1" applyFill="1" applyBorder="1" applyAlignment="1">
      <alignment horizontal="center" wrapText="1"/>
    </xf>
    <xf numFmtId="9" fontId="148" fillId="0" borderId="76" xfId="50" applyFont="1" applyFill="1" applyBorder="1" applyAlignment="1">
      <alignment horizontal="center" vertical="center"/>
    </xf>
    <xf numFmtId="9" fontId="148" fillId="0" borderId="75" xfId="50" applyFont="1" applyFill="1" applyBorder="1" applyAlignment="1">
      <alignment horizontal="center" vertical="center"/>
    </xf>
    <xf numFmtId="9" fontId="148" fillId="0" borderId="69" xfId="50" applyFont="1" applyFill="1" applyBorder="1" applyAlignment="1">
      <alignment horizontal="center" vertical="center"/>
    </xf>
    <xf numFmtId="9" fontId="147" fillId="35" borderId="44" xfId="50" applyFont="1" applyFill="1" applyBorder="1" applyAlignment="1">
      <alignment horizontal="center" vertical="center"/>
    </xf>
    <xf numFmtId="9" fontId="147" fillId="35" borderId="91" xfId="50" applyFont="1" applyFill="1" applyBorder="1" applyAlignment="1">
      <alignment horizontal="center" vertical="center"/>
    </xf>
    <xf numFmtId="9" fontId="155" fillId="0" borderId="77" xfId="50" applyFont="1" applyFill="1" applyBorder="1" applyAlignment="1">
      <alignment horizontal="center" vertical="center"/>
    </xf>
    <xf numFmtId="9" fontId="147" fillId="35" borderId="81" xfId="50" applyFont="1" applyFill="1" applyBorder="1" applyAlignment="1">
      <alignment horizontal="center" vertical="center"/>
    </xf>
    <xf numFmtId="9" fontId="148" fillId="0" borderId="73" xfId="50" applyFont="1" applyFill="1" applyBorder="1" applyAlignment="1">
      <alignment horizontal="center" vertical="center"/>
    </xf>
    <xf numFmtId="9" fontId="148" fillId="0" borderId="77" xfId="50" applyFont="1" applyFill="1" applyBorder="1" applyAlignment="1">
      <alignment horizontal="center" vertical="center"/>
    </xf>
    <xf numFmtId="9" fontId="148" fillId="0" borderId="87" xfId="50" applyFont="1" applyFill="1" applyBorder="1" applyAlignment="1">
      <alignment horizontal="center" vertical="center"/>
    </xf>
    <xf numFmtId="9" fontId="148" fillId="0" borderId="49" xfId="50" applyFont="1" applyBorder="1" applyAlignment="1">
      <alignment horizontal="center"/>
    </xf>
    <xf numFmtId="9" fontId="148" fillId="0" borderId="108" xfId="50" applyFont="1" applyBorder="1" applyAlignment="1">
      <alignment horizontal="center"/>
    </xf>
    <xf numFmtId="9" fontId="148" fillId="0" borderId="13" xfId="50" applyFont="1" applyFill="1" applyBorder="1" applyAlignment="1">
      <alignment horizontal="center" vertical="center"/>
    </xf>
    <xf numFmtId="9" fontId="147" fillId="35" borderId="50" xfId="50" applyFont="1" applyFill="1" applyBorder="1" applyAlignment="1">
      <alignment horizontal="center" vertical="center"/>
    </xf>
    <xf numFmtId="9" fontId="155" fillId="0" borderId="13" xfId="50" applyFont="1" applyFill="1" applyBorder="1" applyAlignment="1">
      <alignment horizontal="center" vertical="center"/>
    </xf>
    <xf numFmtId="9" fontId="148" fillId="0" borderId="74" xfId="50" applyFont="1" applyFill="1" applyBorder="1" applyAlignment="1">
      <alignment horizontal="center" vertical="center"/>
    </xf>
    <xf numFmtId="9" fontId="147" fillId="35" borderId="71" xfId="50" applyFont="1" applyFill="1" applyBorder="1" applyAlignment="1">
      <alignment horizontal="center" vertical="center"/>
    </xf>
    <xf numFmtId="9" fontId="147" fillId="35" borderId="75" xfId="50" applyFont="1" applyFill="1" applyBorder="1" applyAlignment="1">
      <alignment horizontal="center" vertical="center"/>
    </xf>
    <xf numFmtId="3" fontId="147" fillId="35" borderId="28" xfId="59" applyNumberFormat="1" applyFont="1" applyFill="1" applyBorder="1" applyAlignment="1">
      <alignment horizontal="center" vertical="center"/>
    </xf>
    <xf numFmtId="3" fontId="147" fillId="35" borderId="72" xfId="59" applyNumberFormat="1" applyFont="1" applyFill="1" applyBorder="1" applyAlignment="1">
      <alignment horizontal="center" vertical="center"/>
    </xf>
    <xf numFmtId="3" fontId="147" fillId="35" borderId="113" xfId="59" applyNumberFormat="1" applyFont="1" applyFill="1" applyBorder="1" applyAlignment="1">
      <alignment horizontal="center" vertical="center"/>
    </xf>
    <xf numFmtId="3" fontId="147" fillId="35" borderId="118" xfId="59" applyNumberFormat="1" applyFont="1" applyFill="1" applyBorder="1" applyAlignment="1">
      <alignment horizontal="center" vertical="center"/>
    </xf>
    <xf numFmtId="3" fontId="147" fillId="35" borderId="69" xfId="59" applyNumberFormat="1" applyFont="1" applyFill="1" applyBorder="1" applyAlignment="1">
      <alignment horizontal="center" vertical="center"/>
    </xf>
    <xf numFmtId="3" fontId="147" fillId="35" borderId="73" xfId="59" applyNumberFormat="1" applyFont="1" applyFill="1" applyBorder="1" applyAlignment="1">
      <alignment horizontal="center" vertical="center"/>
    </xf>
    <xf numFmtId="0" fontId="147" fillId="20" borderId="88" xfId="59" applyFont="1" applyFill="1" applyBorder="1" applyAlignment="1">
      <alignment horizontal="center" vertical="center" wrapText="1"/>
    </xf>
    <xf numFmtId="3" fontId="115" fillId="0" borderId="0" xfId="59" applyNumberFormat="1" applyFill="1" applyBorder="1" applyAlignment="1">
      <alignment vertical="center"/>
    </xf>
    <xf numFmtId="3" fontId="147" fillId="35" borderId="119" xfId="59" applyNumberFormat="1" applyFont="1" applyFill="1" applyBorder="1" applyAlignment="1">
      <alignment horizontal="center" vertical="center"/>
    </xf>
    <xf numFmtId="0" fontId="147" fillId="20" borderId="90" xfId="59" applyFont="1" applyFill="1" applyBorder="1" applyAlignment="1">
      <alignment horizontal="center" vertical="center" wrapText="1"/>
    </xf>
    <xf numFmtId="0" fontId="115" fillId="0" borderId="0" xfId="59" applyFill="1" applyBorder="1" applyAlignment="1">
      <alignment horizontal="center" vertical="center"/>
    </xf>
    <xf numFmtId="0" fontId="115" fillId="0" borderId="0" xfId="59" applyAlignment="1">
      <alignment vertical="center"/>
    </xf>
    <xf numFmtId="3" fontId="115" fillId="0" borderId="0" xfId="59" applyNumberFormat="1" applyAlignment="1">
      <alignment vertical="center"/>
    </xf>
    <xf numFmtId="0" fontId="119" fillId="0" borderId="0" xfId="59" applyFont="1" applyFill="1" applyBorder="1" applyAlignment="1">
      <alignment vertical="center"/>
    </xf>
    <xf numFmtId="0" fontId="117" fillId="0" borderId="0" xfId="59" applyFont="1" applyFill="1" applyBorder="1" applyAlignment="1">
      <alignment vertical="center" wrapText="1"/>
    </xf>
    <xf numFmtId="0" fontId="119" fillId="0" borderId="0" xfId="59" applyFont="1" applyFill="1" applyBorder="1" applyAlignment="1">
      <alignment horizontal="center" vertical="center"/>
    </xf>
    <xf numFmtId="0" fontId="118" fillId="0" borderId="0" xfId="59" applyFont="1" applyAlignment="1">
      <alignment vertical="center"/>
    </xf>
    <xf numFmtId="0" fontId="149" fillId="0" borderId="0" xfId="59" applyFont="1"/>
    <xf numFmtId="0" fontId="149" fillId="0" borderId="0" xfId="59" applyFont="1" applyBorder="1" applyAlignment="1">
      <alignment vertical="center"/>
    </xf>
    <xf numFmtId="0" fontId="149" fillId="0" borderId="0" xfId="59" applyFont="1" applyAlignment="1">
      <alignment vertical="center"/>
    </xf>
    <xf numFmtId="0" fontId="148" fillId="0" borderId="0" xfId="46" applyFont="1" applyFill="1" applyBorder="1" applyAlignment="1">
      <alignment horizontal="left" vertical="center"/>
    </xf>
    <xf numFmtId="0" fontId="148" fillId="0" borderId="0" xfId="59" applyFont="1" applyFill="1" applyBorder="1" applyAlignment="1">
      <alignment horizontal="center" vertical="center"/>
    </xf>
    <xf numFmtId="0" fontId="159" fillId="0" borderId="0" xfId="59" applyFont="1" applyAlignment="1">
      <alignment vertical="center"/>
    </xf>
    <xf numFmtId="0" fontId="159" fillId="0" borderId="0" xfId="59" applyFont="1" applyAlignment="1">
      <alignment horizontal="left" vertical="center"/>
    </xf>
    <xf numFmtId="0" fontId="150" fillId="0" borderId="0" xfId="59" applyFont="1" applyAlignment="1">
      <alignment vertical="center"/>
    </xf>
    <xf numFmtId="0" fontId="117" fillId="0" borderId="0" xfId="59" applyFont="1" applyBorder="1" applyAlignment="1">
      <alignment vertical="center"/>
    </xf>
    <xf numFmtId="0" fontId="148" fillId="0" borderId="13" xfId="59" applyFont="1" applyFill="1" applyBorder="1" applyAlignment="1">
      <alignment horizontal="center" vertical="center"/>
    </xf>
    <xf numFmtId="3" fontId="171" fillId="0" borderId="108" xfId="59" applyNumberFormat="1" applyFont="1" applyFill="1" applyBorder="1" applyAlignment="1">
      <alignment horizontal="center" vertical="center"/>
    </xf>
    <xf numFmtId="9" fontId="93" fillId="0" borderId="74" xfId="50" applyFont="1" applyFill="1" applyBorder="1" applyAlignment="1">
      <alignment horizontal="center"/>
    </xf>
    <xf numFmtId="9" fontId="93" fillId="0" borderId="69" xfId="50" applyFont="1" applyBorder="1" applyAlignment="1">
      <alignment horizontal="center"/>
    </xf>
    <xf numFmtId="9" fontId="93" fillId="0" borderId="96" xfId="50" applyFont="1" applyFill="1" applyBorder="1" applyAlignment="1">
      <alignment horizontal="center"/>
    </xf>
    <xf numFmtId="9" fontId="93" fillId="0" borderId="29" xfId="50" applyFont="1" applyFill="1" applyBorder="1" applyAlignment="1">
      <alignment horizontal="center"/>
    </xf>
    <xf numFmtId="9" fontId="93" fillId="0" borderId="28" xfId="50" applyFont="1" applyFill="1" applyBorder="1" applyAlignment="1">
      <alignment horizontal="center"/>
    </xf>
    <xf numFmtId="9" fontId="147" fillId="0" borderId="81" xfId="50" applyFont="1" applyFill="1" applyBorder="1" applyAlignment="1">
      <alignment horizontal="center"/>
    </xf>
    <xf numFmtId="0" fontId="117" fillId="0" borderId="0" xfId="0" applyFont="1" applyAlignment="1"/>
    <xf numFmtId="0" fontId="146" fillId="18" borderId="38" xfId="4219" applyFont="1" applyFill="1" applyBorder="1" applyAlignment="1">
      <alignment horizontal="center" vertical="center"/>
    </xf>
    <xf numFmtId="3" fontId="148" fillId="0" borderId="32" xfId="0" applyNumberFormat="1" applyFont="1" applyFill="1" applyBorder="1" applyAlignment="1">
      <alignment horizontal="center"/>
    </xf>
    <xf numFmtId="3" fontId="148" fillId="18" borderId="151" xfId="0" applyNumberFormat="1" applyFont="1" applyFill="1" applyBorder="1" applyAlignment="1">
      <alignment horizontal="center"/>
    </xf>
    <xf numFmtId="3" fontId="148" fillId="0" borderId="111" xfId="0" applyNumberFormat="1" applyFont="1" applyFill="1" applyBorder="1" applyAlignment="1">
      <alignment horizontal="center"/>
    </xf>
    <xf numFmtId="3" fontId="148" fillId="0" borderId="37" xfId="0" applyNumberFormat="1" applyFont="1" applyFill="1" applyBorder="1" applyAlignment="1">
      <alignment horizontal="center"/>
    </xf>
    <xf numFmtId="9" fontId="147" fillId="0" borderId="115" xfId="50" applyFont="1" applyFill="1" applyBorder="1" applyAlignment="1">
      <alignment horizontal="center"/>
    </xf>
    <xf numFmtId="9" fontId="148" fillId="18" borderId="151" xfId="50" applyFont="1" applyFill="1" applyBorder="1" applyAlignment="1">
      <alignment horizontal="center"/>
    </xf>
    <xf numFmtId="9" fontId="147" fillId="0" borderId="111" xfId="50" applyFont="1" applyFill="1" applyBorder="1" applyAlignment="1">
      <alignment horizontal="center"/>
    </xf>
    <xf numFmtId="0" fontId="147" fillId="18" borderId="140" xfId="0" applyFont="1" applyFill="1" applyBorder="1" applyAlignment="1">
      <alignment horizontal="center"/>
    </xf>
    <xf numFmtId="9" fontId="148" fillId="18" borderId="140" xfId="50" applyFont="1" applyFill="1" applyBorder="1" applyAlignment="1">
      <alignment horizontal="center"/>
    </xf>
    <xf numFmtId="9" fontId="147" fillId="0" borderId="140" xfId="50" applyFont="1" applyFill="1" applyBorder="1" applyAlignment="1">
      <alignment horizontal="center"/>
    </xf>
    <xf numFmtId="0" fontId="122" fillId="18" borderId="110" xfId="0" applyFont="1" applyFill="1" applyBorder="1"/>
    <xf numFmtId="9" fontId="122" fillId="18" borderId="110" xfId="50" applyFont="1" applyFill="1" applyBorder="1"/>
    <xf numFmtId="0" fontId="122" fillId="18" borderId="97" xfId="0" applyFont="1" applyFill="1" applyBorder="1" applyAlignment="1">
      <alignment wrapText="1"/>
    </xf>
    <xf numFmtId="0" fontId="147" fillId="20" borderId="135" xfId="0" applyFont="1" applyFill="1" applyBorder="1" applyAlignment="1">
      <alignment horizontal="center" vertical="center"/>
    </xf>
    <xf numFmtId="9" fontId="147" fillId="18" borderId="147" xfId="50" applyFont="1" applyFill="1" applyBorder="1" applyAlignment="1">
      <alignment horizontal="center"/>
    </xf>
    <xf numFmtId="9" fontId="147" fillId="0" borderId="148" xfId="50" applyFont="1" applyFill="1" applyBorder="1" applyAlignment="1">
      <alignment horizontal="center"/>
    </xf>
    <xf numFmtId="0" fontId="147" fillId="20" borderId="110" xfId="0" applyFont="1" applyFill="1" applyBorder="1" applyAlignment="1">
      <alignment horizontal="center" vertical="center"/>
    </xf>
    <xf numFmtId="0" fontId="147" fillId="20" borderId="136" xfId="0" applyFont="1" applyFill="1" applyBorder="1" applyAlignment="1">
      <alignment horizontal="center" vertical="center"/>
    </xf>
    <xf numFmtId="1" fontId="147" fillId="20" borderId="84" xfId="45" applyNumberFormat="1" applyFont="1" applyFill="1" applyBorder="1" applyAlignment="1">
      <alignment horizontal="center" vertical="center" wrapText="1"/>
    </xf>
    <xf numFmtId="0" fontId="147" fillId="0" borderId="115" xfId="0" applyFont="1" applyBorder="1" applyAlignment="1">
      <alignment horizontal="center"/>
    </xf>
    <xf numFmtId="179" fontId="148" fillId="0" borderId="71" xfId="0" applyNumberFormat="1" applyFont="1" applyBorder="1" applyAlignment="1">
      <alignment horizontal="center" vertical="center"/>
    </xf>
    <xf numFmtId="3" fontId="148" fillId="0" borderId="69" xfId="0" applyNumberFormat="1" applyFont="1" applyBorder="1" applyAlignment="1">
      <alignment horizontal="right" vertical="center" indent="1"/>
    </xf>
    <xf numFmtId="179" fontId="148" fillId="0" borderId="75" xfId="0" applyNumberFormat="1" applyFont="1" applyBorder="1" applyAlignment="1">
      <alignment horizontal="center" vertical="center"/>
    </xf>
    <xf numFmtId="3" fontId="148" fillId="0" borderId="70" xfId="0" applyNumberFormat="1" applyFont="1" applyBorder="1" applyAlignment="1">
      <alignment horizontal="right" vertical="center" indent="1"/>
    </xf>
    <xf numFmtId="0" fontId="147" fillId="0" borderId="112" xfId="0" applyFont="1" applyBorder="1" applyAlignment="1">
      <alignment horizontal="center"/>
    </xf>
    <xf numFmtId="0" fontId="147" fillId="0" borderId="61" xfId="0" applyFont="1" applyBorder="1" applyAlignment="1">
      <alignment horizontal="center"/>
    </xf>
    <xf numFmtId="0" fontId="147" fillId="0" borderId="98" xfId="0" applyFont="1" applyBorder="1" applyAlignment="1">
      <alignment horizontal="center"/>
    </xf>
    <xf numFmtId="0" fontId="147" fillId="0" borderId="60" xfId="0" applyFont="1" applyBorder="1" applyAlignment="1">
      <alignment horizontal="center"/>
    </xf>
    <xf numFmtId="0" fontId="147" fillId="0" borderId="85" xfId="0" applyFont="1" applyBorder="1" applyAlignment="1">
      <alignment horizontal="center"/>
    </xf>
    <xf numFmtId="3" fontId="148" fillId="0" borderId="70" xfId="0" applyNumberFormat="1" applyFont="1" applyBorder="1" applyAlignment="1">
      <alignment horizontal="center" vertical="center"/>
    </xf>
    <xf numFmtId="3" fontId="148" fillId="0" borderId="69" xfId="0" applyNumberFormat="1" applyFont="1" applyBorder="1" applyAlignment="1">
      <alignment horizontal="center" vertical="center"/>
    </xf>
    <xf numFmtId="0" fontId="140" fillId="0" borderId="0" xfId="32" applyFill="1" applyAlignment="1" applyProtection="1">
      <alignment horizontal="center" vertical="center"/>
    </xf>
    <xf numFmtId="0" fontId="176" fillId="0" borderId="0" xfId="7206" applyFont="1" applyAlignment="1"/>
    <xf numFmtId="0" fontId="58" fillId="0" borderId="0" xfId="7206"/>
    <xf numFmtId="0" fontId="58" fillId="0" borderId="0" xfId="7206" applyAlignment="1">
      <alignment horizontal="center"/>
    </xf>
    <xf numFmtId="0" fontId="173" fillId="0" borderId="0" xfId="7206" applyFont="1"/>
    <xf numFmtId="0" fontId="185" fillId="0" borderId="0" xfId="7206" applyFont="1" applyAlignment="1">
      <alignment horizontal="center"/>
    </xf>
    <xf numFmtId="1" fontId="149" fillId="0" borderId="0" xfId="3940" applyNumberFormat="1" applyFont="1" applyFill="1" applyBorder="1" applyAlignment="1">
      <alignment horizontal="center" vertical="center"/>
    </xf>
    <xf numFmtId="165" fontId="149" fillId="0" borderId="0" xfId="3940" applyFont="1" applyFill="1" applyBorder="1" applyAlignment="1">
      <alignment horizontal="left" vertical="center" wrapText="1" shrinkToFit="1"/>
    </xf>
    <xf numFmtId="3" fontId="149" fillId="0" borderId="0" xfId="7209" applyNumberFormat="1" applyFont="1" applyFill="1" applyBorder="1" applyAlignment="1">
      <alignment horizontal="center" vertical="center" wrapText="1"/>
    </xf>
    <xf numFmtId="1" fontId="149" fillId="0" borderId="0" xfId="3940" applyNumberFormat="1" applyFont="1" applyFill="1" applyBorder="1" applyAlignment="1">
      <alignment horizontal="center" vertical="center" wrapText="1" shrinkToFit="1"/>
    </xf>
    <xf numFmtId="1" fontId="149" fillId="0" borderId="0" xfId="7209" applyNumberFormat="1" applyFont="1" applyFill="1" applyBorder="1" applyAlignment="1">
      <alignment horizontal="center" vertical="center" wrapText="1"/>
    </xf>
    <xf numFmtId="3" fontId="118" fillId="0" borderId="0" xfId="7208" applyNumberFormat="1" applyFont="1" applyFill="1" applyBorder="1" applyAlignment="1">
      <alignment horizontal="center" vertical="center"/>
    </xf>
    <xf numFmtId="1" fontId="156" fillId="0" borderId="0" xfId="7209" applyNumberFormat="1" applyFont="1" applyFill="1" applyBorder="1" applyAlignment="1">
      <alignment horizontal="center" vertical="center"/>
    </xf>
    <xf numFmtId="165" fontId="156" fillId="0" borderId="0" xfId="7209" applyFont="1" applyFill="1" applyBorder="1" applyAlignment="1">
      <alignment horizontal="left" vertical="center"/>
    </xf>
    <xf numFmtId="3" fontId="156" fillId="0" borderId="0" xfId="7209" applyNumberFormat="1" applyFont="1" applyFill="1" applyBorder="1" applyAlignment="1">
      <alignment horizontal="center" vertical="center"/>
    </xf>
    <xf numFmtId="0" fontId="179" fillId="0" borderId="0" xfId="7210" applyFont="1" applyAlignment="1">
      <alignment horizontal="center" vertical="center" wrapText="1"/>
    </xf>
    <xf numFmtId="0" fontId="57" fillId="0" borderId="0" xfId="7210" applyAlignment="1">
      <alignment horizontal="center"/>
    </xf>
    <xf numFmtId="0" fontId="57" fillId="0" borderId="0" xfId="7210"/>
    <xf numFmtId="0" fontId="115" fillId="0" borderId="0" xfId="2237"/>
    <xf numFmtId="0" fontId="118" fillId="0" borderId="60" xfId="2237" applyFont="1" applyBorder="1"/>
    <xf numFmtId="0" fontId="115" fillId="0" borderId="69" xfId="2237" applyBorder="1" applyAlignment="1">
      <alignment horizontal="center"/>
    </xf>
    <xf numFmtId="0" fontId="115" fillId="0" borderId="74" xfId="2237" applyBorder="1" applyAlignment="1">
      <alignment horizontal="center"/>
    </xf>
    <xf numFmtId="0" fontId="115" fillId="0" borderId="74" xfId="2237" applyFont="1" applyFill="1" applyBorder="1" applyAlignment="1">
      <alignment horizontal="center"/>
    </xf>
    <xf numFmtId="0" fontId="118" fillId="0" borderId="92" xfId="2237" applyFont="1" applyBorder="1"/>
    <xf numFmtId="0" fontId="115" fillId="0" borderId="49" xfId="2237" applyBorder="1" applyAlignment="1">
      <alignment horizontal="center"/>
    </xf>
    <xf numFmtId="0" fontId="115" fillId="0" borderId="110" xfId="2237" applyBorder="1" applyAlignment="1">
      <alignment horizontal="center"/>
    </xf>
    <xf numFmtId="0" fontId="115" fillId="0" borderId="110" xfId="2237" applyFont="1" applyFill="1" applyBorder="1" applyAlignment="1">
      <alignment horizontal="center"/>
    </xf>
    <xf numFmtId="0" fontId="118" fillId="0" borderId="85" xfId="2237" applyFont="1" applyBorder="1"/>
    <xf numFmtId="0" fontId="115" fillId="0" borderId="146" xfId="2237" applyBorder="1" applyAlignment="1">
      <alignment horizontal="center"/>
    </xf>
    <xf numFmtId="0" fontId="115" fillId="0" borderId="147" xfId="2237" applyBorder="1" applyAlignment="1">
      <alignment horizontal="center"/>
    </xf>
    <xf numFmtId="0" fontId="115" fillId="0" borderId="147" xfId="2237" applyFont="1" applyFill="1" applyBorder="1" applyAlignment="1">
      <alignment horizontal="center"/>
    </xf>
    <xf numFmtId="0" fontId="115" fillId="0" borderId="0" xfId="2237" applyAlignment="1">
      <alignment horizontal="center"/>
    </xf>
    <xf numFmtId="0" fontId="118" fillId="0" borderId="69" xfId="2237" applyFont="1" applyBorder="1"/>
    <xf numFmtId="176" fontId="115" fillId="0" borderId="69" xfId="2237" applyNumberFormat="1" applyBorder="1" applyAlignment="1">
      <alignment horizontal="center"/>
    </xf>
    <xf numFmtId="176" fontId="115" fillId="0" borderId="74" xfId="2237" applyNumberFormat="1" applyBorder="1" applyAlignment="1">
      <alignment horizontal="center"/>
    </xf>
    <xf numFmtId="0" fontId="118" fillId="0" borderId="49" xfId="2237" applyFont="1" applyBorder="1"/>
    <xf numFmtId="176" fontId="115" fillId="0" borderId="49" xfId="2237" applyNumberFormat="1" applyBorder="1" applyAlignment="1">
      <alignment horizontal="center"/>
    </xf>
    <xf numFmtId="176" fontId="115" fillId="0" borderId="110" xfId="2237" applyNumberFormat="1" applyBorder="1" applyAlignment="1">
      <alignment horizontal="center"/>
    </xf>
    <xf numFmtId="0" fontId="118" fillId="0" borderId="146" xfId="2237" applyFont="1" applyBorder="1"/>
    <xf numFmtId="176" fontId="115" fillId="0" borderId="146" xfId="2237" applyNumberFormat="1" applyBorder="1" applyAlignment="1">
      <alignment horizontal="center"/>
    </xf>
    <xf numFmtId="176" fontId="115" fillId="0" borderId="147" xfId="2237" applyNumberFormat="1" applyBorder="1" applyAlignment="1">
      <alignment horizontal="center"/>
    </xf>
    <xf numFmtId="0" fontId="70" fillId="18" borderId="70" xfId="4220" applyFill="1" applyBorder="1" applyAlignment="1">
      <alignment horizontal="center"/>
    </xf>
    <xf numFmtId="0" fontId="70" fillId="18" borderId="69" xfId="4220" applyFill="1" applyBorder="1"/>
    <xf numFmtId="0" fontId="70" fillId="18" borderId="75" xfId="4220" applyFill="1" applyBorder="1"/>
    <xf numFmtId="0" fontId="179" fillId="0" borderId="0" xfId="7211" applyFont="1" applyAlignment="1">
      <alignment horizontal="left" vertical="center" wrapText="1"/>
    </xf>
    <xf numFmtId="0" fontId="56" fillId="0" borderId="0" xfId="7211"/>
    <xf numFmtId="0" fontId="56" fillId="0" borderId="0" xfId="7211" applyAlignment="1">
      <alignment horizontal="center"/>
    </xf>
    <xf numFmtId="0" fontId="151" fillId="0" borderId="0" xfId="50" applyNumberFormat="1" applyFont="1" applyFill="1" applyBorder="1" applyAlignment="1">
      <alignment horizontal="center"/>
    </xf>
    <xf numFmtId="0" fontId="56" fillId="0" borderId="0" xfId="7214"/>
    <xf numFmtId="0" fontId="179" fillId="0" borderId="0" xfId="7214" applyFont="1"/>
    <xf numFmtId="0" fontId="179" fillId="0" borderId="75" xfId="7214" applyFont="1" applyBorder="1" applyAlignment="1">
      <alignment horizontal="justify" vertical="center"/>
    </xf>
    <xf numFmtId="0" fontId="179" fillId="0" borderId="153" xfId="7214" applyFont="1" applyBorder="1" applyAlignment="1">
      <alignment horizontal="justify" vertical="center"/>
    </xf>
    <xf numFmtId="0" fontId="146" fillId="0" borderId="27" xfId="7214" applyFont="1" applyBorder="1" applyAlignment="1">
      <alignment horizontal="center" vertical="center"/>
    </xf>
    <xf numFmtId="0" fontId="179" fillId="0" borderId="27" xfId="7214" applyFont="1" applyBorder="1" applyAlignment="1">
      <alignment horizontal="justify" vertical="center"/>
    </xf>
    <xf numFmtId="0" fontId="179" fillId="0" borderId="115" xfId="7214" applyFont="1" applyBorder="1" applyAlignment="1">
      <alignment horizontal="justify" vertical="center"/>
    </xf>
    <xf numFmtId="0" fontId="179" fillId="0" borderId="112" xfId="7214" applyFont="1" applyBorder="1" applyAlignment="1">
      <alignment horizontal="justify" vertical="center"/>
    </xf>
    <xf numFmtId="0" fontId="179" fillId="0" borderId="0" xfId="7214" applyFont="1" applyAlignment="1">
      <alignment horizontal="justify" vertical="center"/>
    </xf>
    <xf numFmtId="0" fontId="179" fillId="0" borderId="69" xfId="7214" applyFont="1" applyBorder="1"/>
    <xf numFmtId="0" fontId="56" fillId="0" borderId="75" xfId="7214" applyFont="1" applyBorder="1" applyAlignment="1">
      <alignment horizontal="center"/>
    </xf>
    <xf numFmtId="0" fontId="179" fillId="0" borderId="154" xfId="7214" applyFont="1" applyBorder="1"/>
    <xf numFmtId="0" fontId="56" fillId="0" borderId="155" xfId="7214" applyFont="1" applyBorder="1" applyAlignment="1">
      <alignment horizontal="center"/>
    </xf>
    <xf numFmtId="0" fontId="179" fillId="0" borderId="156" xfId="7214" applyFont="1" applyBorder="1"/>
    <xf numFmtId="0" fontId="56" fillId="0" borderId="153" xfId="7214" applyFont="1" applyBorder="1" applyAlignment="1">
      <alignment horizontal="center"/>
    </xf>
    <xf numFmtId="0" fontId="179" fillId="0" borderId="157" xfId="7214" applyFont="1" applyBorder="1"/>
    <xf numFmtId="0" fontId="56" fillId="0" borderId="158" xfId="7214" applyFont="1" applyBorder="1" applyAlignment="1">
      <alignment horizontal="center"/>
    </xf>
    <xf numFmtId="0" fontId="56" fillId="0" borderId="0" xfId="7214" applyAlignment="1">
      <alignment horizontal="center"/>
    </xf>
    <xf numFmtId="0" fontId="56" fillId="0" borderId="154" xfId="7211" applyFill="1" applyBorder="1" applyAlignment="1">
      <alignment horizontal="center" vertical="center" wrapText="1"/>
    </xf>
    <xf numFmtId="0" fontId="56" fillId="0" borderId="0" xfId="7211" applyFont="1" applyAlignment="1">
      <alignment horizontal="center"/>
    </xf>
    <xf numFmtId="180" fontId="148" fillId="0" borderId="155" xfId="4211" applyNumberFormat="1" applyFont="1" applyBorder="1" applyAlignment="1">
      <alignment vertical="center"/>
    </xf>
    <xf numFmtId="180" fontId="148" fillId="0" borderId="158" xfId="4211" applyNumberFormat="1" applyFont="1" applyBorder="1" applyAlignment="1">
      <alignment vertical="center"/>
    </xf>
    <xf numFmtId="0" fontId="148" fillId="0" borderId="153" xfId="59" applyFont="1" applyBorder="1" applyAlignment="1">
      <alignment horizontal="center" vertical="center"/>
    </xf>
    <xf numFmtId="0" fontId="147" fillId="0" borderId="153" xfId="59" applyFont="1" applyBorder="1" applyAlignment="1">
      <alignment horizontal="center" vertical="center"/>
    </xf>
    <xf numFmtId="0" fontId="148" fillId="0" borderId="158" xfId="59" applyFont="1" applyBorder="1" applyAlignment="1">
      <alignment horizontal="center" vertical="center"/>
    </xf>
    <xf numFmtId="180" fontId="148" fillId="0" borderId="13" xfId="4211" applyNumberFormat="1" applyFont="1" applyFill="1" applyBorder="1" applyAlignment="1">
      <alignment vertical="center"/>
    </xf>
    <xf numFmtId="0" fontId="201" fillId="0" borderId="17" xfId="59" applyFont="1" applyBorder="1" applyAlignment="1">
      <alignment horizontal="center" vertical="center"/>
    </xf>
    <xf numFmtId="180" fontId="149" fillId="0" borderId="17" xfId="4211" applyNumberFormat="1" applyFont="1" applyBorder="1" applyAlignment="1">
      <alignment vertical="center"/>
    </xf>
    <xf numFmtId="180" fontId="156" fillId="0" borderId="91" xfId="4211" applyNumberFormat="1" applyFont="1" applyBorder="1" applyAlignment="1">
      <alignment vertical="center"/>
    </xf>
    <xf numFmtId="180" fontId="206" fillId="0" borderId="161" xfId="4211" applyNumberFormat="1" applyFont="1" applyBorder="1" applyAlignment="1">
      <alignment vertical="center"/>
    </xf>
    <xf numFmtId="180" fontId="206" fillId="0" borderId="158" xfId="4211" applyNumberFormat="1" applyFont="1" applyBorder="1" applyAlignment="1">
      <alignment vertical="center"/>
    </xf>
    <xf numFmtId="0" fontId="201" fillId="0" borderId="69" xfId="59" applyFont="1" applyBorder="1" applyAlignment="1">
      <alignment horizontal="center" vertical="center"/>
    </xf>
    <xf numFmtId="0" fontId="201" fillId="0" borderId="154" xfId="59" applyFont="1" applyBorder="1" applyAlignment="1">
      <alignment horizontal="center" vertical="center"/>
    </xf>
    <xf numFmtId="0" fontId="206" fillId="0" borderId="157" xfId="59" applyFont="1" applyBorder="1" applyAlignment="1">
      <alignment horizontal="center" vertical="center"/>
    </xf>
    <xf numFmtId="180" fontId="149" fillId="0" borderId="91" xfId="4211" applyNumberFormat="1" applyFont="1" applyBorder="1" applyAlignment="1">
      <alignment vertical="center"/>
    </xf>
    <xf numFmtId="180" fontId="149" fillId="0" borderId="76" xfId="4211" applyNumberFormat="1" applyFont="1" applyBorder="1" applyAlignment="1">
      <alignment vertical="center"/>
    </xf>
    <xf numFmtId="180" fontId="149" fillId="0" borderId="75" xfId="4211" applyNumberFormat="1" applyFont="1" applyBorder="1" applyAlignment="1">
      <alignment vertical="center"/>
    </xf>
    <xf numFmtId="180" fontId="149" fillId="0" borderId="159" xfId="0" applyNumberFormat="1" applyFont="1" applyBorder="1" applyAlignment="1">
      <alignment vertical="center"/>
    </xf>
    <xf numFmtId="180" fontId="156" fillId="0" borderId="155" xfId="0" applyNumberFormat="1" applyFont="1" applyBorder="1" applyAlignment="1">
      <alignment vertical="center"/>
    </xf>
    <xf numFmtId="180" fontId="149" fillId="0" borderId="161" xfId="0" applyNumberFormat="1" applyFont="1" applyBorder="1" applyAlignment="1">
      <alignment vertical="center"/>
    </xf>
    <xf numFmtId="180" fontId="156" fillId="0" borderId="158" xfId="0" applyNumberFormat="1" applyFont="1" applyBorder="1" applyAlignment="1">
      <alignment vertical="center"/>
    </xf>
    <xf numFmtId="180" fontId="149" fillId="0" borderId="17" xfId="0" applyNumberFormat="1" applyFont="1" applyBorder="1" applyAlignment="1">
      <alignment vertical="center"/>
    </xf>
    <xf numFmtId="180" fontId="156" fillId="0" borderId="91" xfId="0" applyNumberFormat="1" applyFont="1" applyBorder="1" applyAlignment="1">
      <alignment vertical="center"/>
    </xf>
    <xf numFmtId="0" fontId="76" fillId="0" borderId="159" xfId="4212" applyBorder="1" applyAlignment="1">
      <alignment horizontal="center" vertical="center" wrapText="1"/>
    </xf>
    <xf numFmtId="0" fontId="76" fillId="0" borderId="159" xfId="4212" applyBorder="1" applyAlignment="1">
      <alignment vertical="center" wrapText="1"/>
    </xf>
    <xf numFmtId="180" fontId="76" fillId="0" borderId="159" xfId="4211" applyNumberFormat="1" applyFont="1" applyBorder="1" applyAlignment="1">
      <alignment horizontal="center" vertical="center" wrapText="1"/>
    </xf>
    <xf numFmtId="0" fontId="76" fillId="0" borderId="154" xfId="4212" applyBorder="1" applyAlignment="1">
      <alignment horizontal="center" vertical="center" wrapText="1"/>
    </xf>
    <xf numFmtId="0" fontId="76" fillId="0" borderId="155" xfId="4212" applyBorder="1" applyAlignment="1">
      <alignment vertical="center" wrapText="1"/>
    </xf>
    <xf numFmtId="0" fontId="76" fillId="0" borderId="69" xfId="4212" applyBorder="1" applyAlignment="1">
      <alignment horizontal="center" vertical="center" wrapText="1"/>
    </xf>
    <xf numFmtId="0" fontId="76" fillId="0" borderId="74" xfId="4212" applyBorder="1" applyAlignment="1">
      <alignment vertical="center" wrapText="1"/>
    </xf>
    <xf numFmtId="0" fontId="76" fillId="0" borderId="74" xfId="4212" applyBorder="1" applyAlignment="1">
      <alignment horizontal="center" vertical="center" wrapText="1"/>
    </xf>
    <xf numFmtId="0" fontId="76" fillId="0" borderId="158" xfId="4212" applyBorder="1" applyAlignment="1">
      <alignment vertical="center" wrapText="1"/>
    </xf>
    <xf numFmtId="0" fontId="55" fillId="0" borderId="159" xfId="4212" applyFont="1" applyBorder="1" applyAlignment="1">
      <alignment vertical="center" wrapText="1"/>
    </xf>
    <xf numFmtId="0" fontId="55" fillId="0" borderId="74" xfId="4212" applyFont="1" applyBorder="1" applyAlignment="1">
      <alignment vertical="center" wrapText="1"/>
    </xf>
    <xf numFmtId="0" fontId="55" fillId="0" borderId="75" xfId="4212" applyFont="1" applyBorder="1" applyAlignment="1">
      <alignment vertical="center" wrapText="1"/>
    </xf>
    <xf numFmtId="0" fontId="55" fillId="0" borderId="155" xfId="4212" applyFont="1" applyBorder="1" applyAlignment="1">
      <alignment vertical="center" wrapText="1"/>
    </xf>
    <xf numFmtId="8" fontId="55" fillId="0" borderId="69" xfId="4212" applyNumberFormat="1" applyFont="1" applyBorder="1" applyAlignment="1">
      <alignment horizontal="justify" vertical="center" wrapText="1"/>
    </xf>
    <xf numFmtId="0" fontId="55" fillId="0" borderId="74" xfId="4212" applyFont="1" applyBorder="1" applyAlignment="1">
      <alignment horizontal="justify" vertical="center" wrapText="1"/>
    </xf>
    <xf numFmtId="0" fontId="76" fillId="0" borderId="74" xfId="4212" applyBorder="1" applyAlignment="1">
      <alignment horizontal="justify" vertical="center" wrapText="1"/>
    </xf>
    <xf numFmtId="0" fontId="55" fillId="0" borderId="75" xfId="4212" applyFont="1" applyBorder="1" applyAlignment="1">
      <alignment horizontal="justify" vertical="center" wrapText="1"/>
    </xf>
    <xf numFmtId="0" fontId="56" fillId="0" borderId="154" xfId="4212" applyFont="1" applyBorder="1" applyAlignment="1">
      <alignment horizontal="justify" vertical="center" wrapText="1"/>
    </xf>
    <xf numFmtId="0" fontId="56" fillId="0" borderId="159" xfId="4212" applyFont="1" applyBorder="1" applyAlignment="1">
      <alignment horizontal="justify" vertical="center" wrapText="1"/>
    </xf>
    <xf numFmtId="0" fontId="55" fillId="0" borderId="159" xfId="4212" applyFont="1" applyBorder="1" applyAlignment="1">
      <alignment horizontal="justify" vertical="center" wrapText="1"/>
    </xf>
    <xf numFmtId="0" fontId="76" fillId="0" borderId="159" xfId="4212" applyBorder="1" applyAlignment="1">
      <alignment horizontal="justify" vertical="center" wrapText="1"/>
    </xf>
    <xf numFmtId="0" fontId="76" fillId="0" borderId="155" xfId="4212" applyBorder="1" applyAlignment="1">
      <alignment horizontal="justify" vertical="center" wrapText="1"/>
    </xf>
    <xf numFmtId="0" fontId="55" fillId="0" borderId="154" xfId="4212" applyFont="1" applyBorder="1" applyAlignment="1">
      <alignment horizontal="justify" vertical="center" wrapText="1"/>
    </xf>
    <xf numFmtId="0" fontId="55" fillId="0" borderId="155" xfId="4212" applyFont="1" applyBorder="1" applyAlignment="1">
      <alignment horizontal="justify" vertical="center" wrapText="1"/>
    </xf>
    <xf numFmtId="0" fontId="55" fillId="0" borderId="157" xfId="4212" applyFont="1" applyBorder="1" applyAlignment="1">
      <alignment horizontal="justify" vertical="center" wrapText="1"/>
    </xf>
    <xf numFmtId="0" fontId="55" fillId="0" borderId="161" xfId="4212" applyFont="1" applyBorder="1" applyAlignment="1">
      <alignment horizontal="justify" vertical="center" wrapText="1"/>
    </xf>
    <xf numFmtId="0" fontId="55" fillId="0" borderId="158" xfId="4212" applyFont="1" applyBorder="1" applyAlignment="1">
      <alignment horizontal="justify" vertical="center" wrapText="1"/>
    </xf>
    <xf numFmtId="0" fontId="55" fillId="0" borderId="160" xfId="4212" applyFont="1" applyBorder="1" applyAlignment="1">
      <alignment horizontal="justify" vertical="center" wrapText="1"/>
    </xf>
    <xf numFmtId="0" fontId="76" fillId="0" borderId="160" xfId="4212" applyBorder="1" applyAlignment="1">
      <alignment horizontal="justify" vertical="center" wrapText="1"/>
    </xf>
    <xf numFmtId="186" fontId="151" fillId="0" borderId="74" xfId="4212" applyNumberFormat="1" applyFont="1" applyBorder="1" applyAlignment="1">
      <alignment horizontal="justify" vertical="center" wrapText="1"/>
    </xf>
    <xf numFmtId="186" fontId="151" fillId="0" borderId="159" xfId="4212" applyNumberFormat="1" applyFont="1" applyBorder="1" applyAlignment="1">
      <alignment horizontal="justify" vertical="center" wrapText="1"/>
    </xf>
    <xf numFmtId="186" fontId="151" fillId="0" borderId="160" xfId="4212" applyNumberFormat="1" applyFont="1" applyBorder="1" applyAlignment="1">
      <alignment horizontal="justify" vertical="center" wrapText="1"/>
    </xf>
    <xf numFmtId="180" fontId="55" fillId="0" borderId="74" xfId="4211" applyNumberFormat="1" applyFont="1" applyFill="1" applyBorder="1" applyAlignment="1">
      <alignment vertical="center" wrapText="1"/>
    </xf>
    <xf numFmtId="180" fontId="55" fillId="0" borderId="159" xfId="4211" applyNumberFormat="1" applyFont="1" applyFill="1" applyBorder="1" applyAlignment="1">
      <alignment vertical="center" wrapText="1"/>
    </xf>
    <xf numFmtId="0" fontId="148" fillId="0" borderId="155" xfId="4211" applyNumberFormat="1" applyFont="1" applyBorder="1" applyAlignment="1">
      <alignment horizontal="center" vertical="center"/>
    </xf>
    <xf numFmtId="0" fontId="148" fillId="0" borderId="158" xfId="4211" applyNumberFormat="1" applyFont="1" applyBorder="1" applyAlignment="1">
      <alignment horizontal="center" vertical="center"/>
    </xf>
    <xf numFmtId="179" fontId="148" fillId="18" borderId="155" xfId="4211" applyNumberFormat="1" applyFont="1" applyFill="1" applyBorder="1" applyAlignment="1">
      <alignment horizontal="center" vertical="center"/>
    </xf>
    <xf numFmtId="179" fontId="147" fillId="26" borderId="155" xfId="4211" applyNumberFormat="1" applyFont="1" applyFill="1" applyBorder="1" applyAlignment="1">
      <alignment horizontal="center" vertical="center"/>
    </xf>
    <xf numFmtId="179" fontId="148" fillId="18" borderId="158" xfId="4211" applyNumberFormat="1" applyFont="1" applyFill="1" applyBorder="1" applyAlignment="1">
      <alignment horizontal="center" vertical="center"/>
    </xf>
    <xf numFmtId="179" fontId="148" fillId="0" borderId="155" xfId="4211" applyNumberFormat="1" applyFont="1" applyFill="1" applyBorder="1" applyAlignment="1">
      <alignment horizontal="center" vertical="center"/>
    </xf>
    <xf numFmtId="3" fontId="115" fillId="0" borderId="0" xfId="59" applyNumberFormat="1" applyAlignment="1">
      <alignment horizontal="center" vertical="center"/>
    </xf>
    <xf numFmtId="0" fontId="160" fillId="0" borderId="0" xfId="45" applyFont="1" applyFill="1" applyBorder="1" applyAlignment="1">
      <alignment horizontal="center" vertical="center" wrapText="1"/>
    </xf>
    <xf numFmtId="0" fontId="54" fillId="0" borderId="0" xfId="4220" applyFont="1" applyAlignment="1">
      <alignment horizontal="center"/>
    </xf>
    <xf numFmtId="0" fontId="54" fillId="0" borderId="0" xfId="4220" applyFont="1"/>
    <xf numFmtId="0" fontId="148" fillId="0" borderId="0" xfId="7215" applyFont="1" applyFill="1" applyBorder="1" applyAlignment="1">
      <alignment vertical="center" wrapText="1"/>
    </xf>
    <xf numFmtId="0" fontId="148" fillId="0" borderId="0" xfId="7215" applyFont="1" applyFill="1" applyBorder="1" applyAlignment="1">
      <alignment horizontal="left" vertical="center" wrapText="1"/>
    </xf>
    <xf numFmtId="0" fontId="148" fillId="18" borderId="0" xfId="7215" applyFont="1" applyFill="1" applyBorder="1" applyAlignment="1">
      <alignment horizontal="center" vertical="center" wrapText="1"/>
    </xf>
    <xf numFmtId="0" fontId="148" fillId="0" borderId="0" xfId="7215" applyFont="1" applyFill="1" applyBorder="1" applyAlignment="1">
      <alignment horizontal="center" vertical="center" wrapText="1"/>
    </xf>
    <xf numFmtId="0" fontId="147" fillId="0" borderId="0" xfId="7215" applyFont="1" applyFill="1" applyBorder="1" applyAlignment="1">
      <alignment vertical="center" wrapText="1"/>
    </xf>
    <xf numFmtId="0" fontId="148" fillId="33" borderId="0" xfId="7215" applyFont="1" applyFill="1" applyBorder="1" applyAlignment="1">
      <alignment horizontal="center" vertical="center" wrapText="1"/>
    </xf>
    <xf numFmtId="0" fontId="148" fillId="33" borderId="0" xfId="7215" applyFont="1" applyFill="1" applyBorder="1" applyAlignment="1">
      <alignment vertical="center" wrapText="1"/>
    </xf>
    <xf numFmtId="0" fontId="148" fillId="33" borderId="0" xfId="7215" applyFont="1" applyFill="1" applyBorder="1" applyAlignment="1">
      <alignment horizontal="left" vertical="center" wrapText="1"/>
    </xf>
    <xf numFmtId="0" fontId="147" fillId="18" borderId="0" xfId="7215" applyFont="1" applyFill="1" applyBorder="1" applyAlignment="1">
      <alignment horizontal="center" vertical="center" wrapText="1"/>
    </xf>
    <xf numFmtId="182" fontId="148" fillId="33" borderId="0" xfId="7215" applyNumberFormat="1" applyFont="1" applyFill="1" applyBorder="1" applyAlignment="1">
      <alignment horizontal="center" vertical="center" wrapText="1"/>
    </xf>
    <xf numFmtId="0" fontId="149" fillId="0" borderId="0" xfId="367" applyFont="1"/>
    <xf numFmtId="0" fontId="93" fillId="0" borderId="69" xfId="631" applyFill="1" applyBorder="1" applyAlignment="1">
      <alignment horizontal="center"/>
    </xf>
    <xf numFmtId="0" fontId="93" fillId="0" borderId="74" xfId="631" applyFill="1" applyBorder="1" applyAlignment="1">
      <alignment horizontal="center"/>
    </xf>
    <xf numFmtId="1" fontId="93" fillId="0" borderId="0" xfId="631" applyNumberFormat="1"/>
    <xf numFmtId="3" fontId="115" fillId="0" borderId="17" xfId="59" applyNumberFormat="1" applyFill="1" applyBorder="1" applyAlignment="1">
      <alignment horizontal="center" vertical="center"/>
    </xf>
    <xf numFmtId="3" fontId="115" fillId="0" borderId="69" xfId="59" applyNumberFormat="1" applyFill="1" applyBorder="1" applyAlignment="1">
      <alignment horizontal="center" vertical="center"/>
    </xf>
    <xf numFmtId="3" fontId="115" fillId="0" borderId="74" xfId="59" applyNumberFormat="1" applyFill="1" applyBorder="1" applyAlignment="1">
      <alignment horizontal="center" vertical="center"/>
    </xf>
    <xf numFmtId="0" fontId="148" fillId="0" borderId="0" xfId="7216" applyFont="1" applyFill="1" applyBorder="1" applyAlignment="1">
      <alignment vertical="center" wrapText="1"/>
    </xf>
    <xf numFmtId="0" fontId="148" fillId="0" borderId="0" xfId="7216" applyFont="1" applyFill="1" applyBorder="1" applyAlignment="1">
      <alignment horizontal="left" vertical="center" wrapText="1"/>
    </xf>
    <xf numFmtId="0" fontId="148" fillId="0" borderId="0" xfId="7216" applyFont="1" applyFill="1" applyBorder="1" applyAlignment="1">
      <alignment horizontal="center" vertical="center" wrapText="1"/>
    </xf>
    <xf numFmtId="0" fontId="147" fillId="0" borderId="0" xfId="7216" applyFont="1" applyFill="1" applyBorder="1" applyAlignment="1">
      <alignment vertical="center" wrapText="1"/>
    </xf>
    <xf numFmtId="0" fontId="156" fillId="33" borderId="0" xfId="7216" applyFont="1" applyFill="1" applyBorder="1" applyAlignment="1">
      <alignment horizontal="center" vertical="center" textRotation="90" wrapText="1"/>
    </xf>
    <xf numFmtId="0" fontId="148" fillId="33" borderId="38" xfId="7216" applyFont="1" applyFill="1" applyBorder="1" applyAlignment="1">
      <alignment horizontal="center" vertical="center" wrapText="1"/>
    </xf>
    <xf numFmtId="0" fontId="148" fillId="33" borderId="15" xfId="7216" applyFont="1" applyFill="1" applyBorder="1" applyAlignment="1">
      <alignment horizontal="left" vertical="center" wrapText="1"/>
    </xf>
    <xf numFmtId="0" fontId="148" fillId="33" borderId="11" xfId="7216" applyFont="1" applyFill="1" applyBorder="1" applyAlignment="1">
      <alignment vertical="center" wrapText="1"/>
    </xf>
    <xf numFmtId="0" fontId="148" fillId="33" borderId="12" xfId="7216" applyFont="1" applyFill="1" applyBorder="1" applyAlignment="1">
      <alignment horizontal="center" vertical="center" wrapText="1"/>
    </xf>
    <xf numFmtId="15" fontId="148" fillId="33" borderId="15" xfId="7216" applyNumberFormat="1" applyFont="1" applyFill="1" applyBorder="1" applyAlignment="1">
      <alignment horizontal="center" vertical="center" wrapText="1"/>
    </xf>
    <xf numFmtId="0" fontId="148" fillId="33" borderId="15" xfId="7216" applyFont="1" applyFill="1" applyBorder="1" applyAlignment="1">
      <alignment vertical="center" wrapText="1"/>
    </xf>
    <xf numFmtId="15" fontId="148" fillId="33" borderId="39" xfId="7216" applyNumberFormat="1" applyFont="1" applyFill="1" applyBorder="1" applyAlignment="1">
      <alignment horizontal="center" vertical="center" wrapText="1"/>
    </xf>
    <xf numFmtId="0" fontId="148" fillId="33" borderId="0" xfId="7216" applyFont="1" applyFill="1" applyBorder="1" applyAlignment="1">
      <alignment horizontal="center" vertical="center" wrapText="1"/>
    </xf>
    <xf numFmtId="0" fontId="148" fillId="33" borderId="0" xfId="7216" applyFont="1" applyFill="1" applyBorder="1" applyAlignment="1">
      <alignment vertical="center" wrapText="1"/>
    </xf>
    <xf numFmtId="0" fontId="148" fillId="33" borderId="0" xfId="7216" applyFont="1" applyFill="1" applyBorder="1" applyAlignment="1">
      <alignment horizontal="left" vertical="center" wrapText="1"/>
    </xf>
    <xf numFmtId="3" fontId="148" fillId="0" borderId="49" xfId="59" applyNumberFormat="1" applyFont="1" applyBorder="1" applyAlignment="1">
      <alignment horizontal="center" vertical="center"/>
    </xf>
    <xf numFmtId="3" fontId="149" fillId="20" borderId="166" xfId="45" applyNumberFormat="1" applyFont="1" applyFill="1" applyBorder="1" applyAlignment="1">
      <alignment horizontal="center" vertical="center" wrapText="1"/>
    </xf>
    <xf numFmtId="0" fontId="148" fillId="0" borderId="74" xfId="7216" applyFont="1" applyFill="1" applyBorder="1" applyAlignment="1">
      <alignment vertical="center" wrapText="1"/>
    </xf>
    <xf numFmtId="0" fontId="147" fillId="38" borderId="75" xfId="7216" applyFont="1" applyFill="1" applyBorder="1" applyAlignment="1">
      <alignment vertical="center" wrapText="1"/>
    </xf>
    <xf numFmtId="0" fontId="147" fillId="22" borderId="33" xfId="7216" applyFont="1" applyFill="1" applyBorder="1" applyAlignment="1">
      <alignment horizontal="center" vertical="center" wrapText="1"/>
    </xf>
    <xf numFmtId="0" fontId="147" fillId="22" borderId="34" xfId="7216" applyFont="1" applyFill="1" applyBorder="1" applyAlignment="1">
      <alignment horizontal="center" vertical="center" wrapText="1"/>
    </xf>
    <xf numFmtId="0" fontId="147" fillId="22" borderId="36" xfId="7216" applyFont="1" applyFill="1" applyBorder="1" applyAlignment="1">
      <alignment horizontal="center" vertical="center" wrapText="1"/>
    </xf>
    <xf numFmtId="0" fontId="147" fillId="22" borderId="34" xfId="7216" applyFont="1" applyFill="1" applyBorder="1" applyAlignment="1">
      <alignment vertical="center" wrapText="1"/>
    </xf>
    <xf numFmtId="0" fontId="147" fillId="22" borderId="34" xfId="7216" applyFont="1" applyFill="1" applyBorder="1" applyAlignment="1">
      <alignment horizontal="left" vertical="center" wrapText="1"/>
    </xf>
    <xf numFmtId="0" fontId="147" fillId="22" borderId="35" xfId="7216" applyFont="1" applyFill="1" applyBorder="1" applyAlignment="1">
      <alignment vertical="center" wrapText="1"/>
    </xf>
    <xf numFmtId="0" fontId="147" fillId="22" borderId="95" xfId="7216" applyFont="1" applyFill="1" applyBorder="1" applyAlignment="1">
      <alignment horizontal="center" vertical="center" wrapText="1"/>
    </xf>
    <xf numFmtId="0" fontId="147" fillId="18" borderId="89" xfId="0" applyFont="1" applyFill="1" applyBorder="1" applyAlignment="1">
      <alignment horizontal="center"/>
    </xf>
    <xf numFmtId="0" fontId="147" fillId="18" borderId="83" xfId="0" applyFont="1" applyFill="1" applyBorder="1" applyAlignment="1">
      <alignment horizontal="center"/>
    </xf>
    <xf numFmtId="9" fontId="148" fillId="18" borderId="162" xfId="50" applyFont="1" applyFill="1" applyBorder="1" applyAlignment="1">
      <alignment horizontal="center"/>
    </xf>
    <xf numFmtId="9" fontId="148" fillId="18" borderId="60" xfId="50" applyFont="1" applyFill="1" applyBorder="1" applyAlignment="1">
      <alignment horizontal="center"/>
    </xf>
    <xf numFmtId="9" fontId="148" fillId="18" borderId="163" xfId="50" applyFont="1" applyFill="1" applyBorder="1" applyAlignment="1">
      <alignment horizontal="center"/>
    </xf>
    <xf numFmtId="9" fontId="147" fillId="0" borderId="62" xfId="50" applyFont="1" applyFill="1" applyBorder="1" applyAlignment="1">
      <alignment horizontal="center"/>
    </xf>
    <xf numFmtId="9" fontId="147" fillId="0" borderId="150" xfId="50" applyFont="1" applyFill="1" applyBorder="1" applyAlignment="1">
      <alignment horizontal="center"/>
    </xf>
    <xf numFmtId="9" fontId="148" fillId="18" borderId="166" xfId="50" applyFont="1" applyFill="1" applyBorder="1" applyAlignment="1">
      <alignment horizontal="center"/>
    </xf>
    <xf numFmtId="9" fontId="147" fillId="0" borderId="167" xfId="50" applyFont="1" applyFill="1" applyBorder="1" applyAlignment="1">
      <alignment horizontal="center"/>
    </xf>
    <xf numFmtId="0" fontId="148" fillId="0" borderId="154" xfId="7215" applyFont="1" applyFill="1" applyBorder="1" applyAlignment="1">
      <alignment vertical="center" wrapText="1"/>
    </xf>
    <xf numFmtId="0" fontId="148" fillId="0" borderId="29" xfId="7215" applyFont="1" applyFill="1" applyBorder="1" applyAlignment="1">
      <alignment vertical="center" wrapText="1"/>
    </xf>
    <xf numFmtId="0" fontId="115" fillId="0" borderId="0" xfId="59" applyAlignment="1">
      <alignment horizontal="left" vertical="center"/>
    </xf>
    <xf numFmtId="0" fontId="149" fillId="0" borderId="0" xfId="0" applyFont="1" applyAlignment="1">
      <alignment horizontal="left" vertical="center"/>
    </xf>
    <xf numFmtId="0" fontId="149" fillId="0" borderId="111" xfId="0" applyFont="1" applyBorder="1" applyAlignment="1">
      <alignment horizontal="center" vertical="center"/>
    </xf>
    <xf numFmtId="0" fontId="149" fillId="0" borderId="150" xfId="0" applyFont="1" applyBorder="1" applyAlignment="1">
      <alignment horizontal="center" vertical="center"/>
    </xf>
    <xf numFmtId="0" fontId="149" fillId="0" borderId="112" xfId="0" applyFont="1" applyBorder="1" applyAlignment="1">
      <alignment horizontal="center" vertical="center"/>
    </xf>
    <xf numFmtId="0" fontId="149" fillId="0" borderId="82" xfId="0" applyFont="1" applyBorder="1" applyAlignment="1">
      <alignment horizontal="center" vertical="center"/>
    </xf>
    <xf numFmtId="0" fontId="149" fillId="0" borderId="60" xfId="0" applyFont="1" applyBorder="1" applyAlignment="1">
      <alignment horizontal="center" vertical="center"/>
    </xf>
    <xf numFmtId="0" fontId="149" fillId="0" borderId="115" xfId="0" applyFont="1" applyBorder="1" applyAlignment="1">
      <alignment horizontal="center" vertical="center"/>
    </xf>
    <xf numFmtId="0" fontId="149" fillId="0" borderId="62" xfId="0" applyFont="1" applyBorder="1" applyAlignment="1">
      <alignment horizontal="center" vertical="center"/>
    </xf>
    <xf numFmtId="0" fontId="149" fillId="0" borderId="92" xfId="0" applyFont="1" applyBorder="1" applyAlignment="1">
      <alignment horizontal="center" vertical="center"/>
    </xf>
    <xf numFmtId="0" fontId="149" fillId="0" borderId="85" xfId="0" applyFont="1" applyBorder="1" applyAlignment="1">
      <alignment horizontal="center" vertical="center"/>
    </xf>
    <xf numFmtId="0" fontId="149" fillId="0" borderId="27" xfId="0" applyFont="1" applyBorder="1" applyAlignment="1">
      <alignment vertical="center" wrapText="1"/>
    </xf>
    <xf numFmtId="0" fontId="201" fillId="0" borderId="63" xfId="0" applyFont="1" applyBorder="1" applyAlignment="1">
      <alignment horizontal="center" vertical="center" wrapText="1"/>
    </xf>
    <xf numFmtId="0" fontId="201" fillId="0" borderId="114" xfId="0" applyFont="1" applyBorder="1" applyAlignment="1">
      <alignment vertical="center" wrapText="1"/>
    </xf>
    <xf numFmtId="0" fontId="201" fillId="0" borderId="18" xfId="0" applyFont="1" applyBorder="1" applyAlignment="1">
      <alignment horizontal="left" vertical="center" wrapText="1"/>
    </xf>
    <xf numFmtId="0" fontId="201" fillId="0" borderId="114" xfId="0" applyFont="1" applyBorder="1" applyAlignment="1">
      <alignment horizontal="center" vertical="center" wrapText="1"/>
    </xf>
    <xf numFmtId="0" fontId="201" fillId="0" borderId="18" xfId="0" applyFont="1" applyBorder="1" applyAlignment="1">
      <alignment vertical="center" wrapText="1"/>
    </xf>
    <xf numFmtId="0" fontId="201" fillId="0" borderId="114" xfId="0" applyFont="1" applyBorder="1" applyAlignment="1">
      <alignment horizontal="left" vertical="center" wrapText="1"/>
    </xf>
    <xf numFmtId="0" fontId="201" fillId="0" borderId="60" xfId="0" applyFont="1" applyBorder="1" applyAlignment="1">
      <alignment vertical="center" wrapText="1"/>
    </xf>
    <xf numFmtId="0" fontId="201" fillId="0" borderId="92" xfId="0" applyFont="1" applyBorder="1" applyAlignment="1">
      <alignment horizontal="center" vertical="center" wrapText="1"/>
    </xf>
    <xf numFmtId="0" fontId="201" fillId="0" borderId="111" xfId="0" applyFont="1" applyBorder="1" applyAlignment="1">
      <alignment vertical="center" wrapText="1"/>
    </xf>
    <xf numFmtId="0" fontId="201" fillId="0" borderId="151" xfId="0" applyFont="1" applyBorder="1" applyAlignment="1">
      <alignment horizontal="left" vertical="center" wrapText="1"/>
    </xf>
    <xf numFmtId="0" fontId="201" fillId="0" borderId="111" xfId="0" applyFont="1" applyBorder="1" applyAlignment="1">
      <alignment horizontal="center" vertical="center" wrapText="1"/>
    </xf>
    <xf numFmtId="0" fontId="201" fillId="0" borderId="151" xfId="0" applyFont="1" applyBorder="1" applyAlignment="1">
      <alignment vertical="center" wrapText="1"/>
    </xf>
    <xf numFmtId="0" fontId="201" fillId="0" borderId="111" xfId="0" applyFont="1" applyBorder="1" applyAlignment="1">
      <alignment horizontal="left" vertical="center" wrapText="1"/>
    </xf>
    <xf numFmtId="0" fontId="201" fillId="0" borderId="92" xfId="0" applyFont="1" applyBorder="1" applyAlignment="1">
      <alignment vertical="center" wrapText="1"/>
    </xf>
    <xf numFmtId="0" fontId="201" fillId="0" borderId="85" xfId="0" applyFont="1" applyBorder="1" applyAlignment="1">
      <alignment horizontal="center" vertical="center" wrapText="1"/>
    </xf>
    <xf numFmtId="0" fontId="201" fillId="0" borderId="112" xfId="0" applyFont="1" applyBorder="1" applyAlignment="1">
      <alignment vertical="center" wrapText="1"/>
    </xf>
    <xf numFmtId="0" fontId="201" fillId="0" borderId="98" xfId="0" applyFont="1" applyBorder="1" applyAlignment="1">
      <alignment horizontal="left" vertical="center" wrapText="1"/>
    </xf>
    <xf numFmtId="0" fontId="201" fillId="0" borderId="112" xfId="0" applyFont="1" applyBorder="1" applyAlignment="1">
      <alignment horizontal="center" vertical="center" wrapText="1"/>
    </xf>
    <xf numFmtId="0" fontId="201" fillId="0" borderId="98" xfId="0" applyFont="1" applyBorder="1" applyAlignment="1">
      <alignment vertical="center" wrapText="1"/>
    </xf>
    <xf numFmtId="0" fontId="201" fillId="0" borderId="112" xfId="0" applyFont="1" applyBorder="1" applyAlignment="1">
      <alignment horizontal="left" vertical="center" wrapText="1"/>
    </xf>
    <xf numFmtId="0" fontId="201" fillId="0" borderId="85" xfId="0" applyFont="1" applyBorder="1" applyAlignment="1">
      <alignment vertical="center" wrapText="1"/>
    </xf>
    <xf numFmtId="0" fontId="201" fillId="0" borderId="85" xfId="0" applyFont="1" applyBorder="1" applyAlignment="1">
      <alignment horizontal="left" vertical="center" wrapText="1"/>
    </xf>
    <xf numFmtId="178" fontId="206" fillId="0" borderId="0" xfId="0" applyNumberFormat="1" applyFont="1" applyFill="1" applyBorder="1" applyAlignment="1">
      <alignment vertical="center" wrapText="1"/>
    </xf>
    <xf numFmtId="3" fontId="147" fillId="0" borderId="69" xfId="0" applyNumberFormat="1" applyFont="1" applyFill="1" applyBorder="1" applyAlignment="1">
      <alignment horizontal="right" vertical="center" indent="1"/>
    </xf>
    <xf numFmtId="4" fontId="147" fillId="0" borderId="71" xfId="0" applyNumberFormat="1" applyFont="1" applyFill="1" applyBorder="1" applyAlignment="1">
      <alignment horizontal="center" vertical="center"/>
    </xf>
    <xf numFmtId="4" fontId="147" fillId="0" borderId="75" xfId="0" applyNumberFormat="1" applyFont="1" applyFill="1" applyBorder="1" applyAlignment="1">
      <alignment horizontal="center" vertical="center"/>
    </xf>
    <xf numFmtId="3" fontId="147" fillId="0" borderId="154" xfId="0" applyNumberFormat="1" applyFont="1" applyFill="1" applyBorder="1" applyAlignment="1">
      <alignment horizontal="right" vertical="center" indent="1"/>
    </xf>
    <xf numFmtId="4" fontId="147" fillId="0" borderId="155" xfId="0" applyNumberFormat="1" applyFont="1" applyFill="1" applyBorder="1" applyAlignment="1">
      <alignment horizontal="center" vertical="center"/>
    </xf>
    <xf numFmtId="179" fontId="147" fillId="28" borderId="81" xfId="0" applyNumberFormat="1" applyFont="1" applyFill="1" applyBorder="1" applyAlignment="1">
      <alignment horizontal="center" vertical="center"/>
    </xf>
    <xf numFmtId="3" fontId="148" fillId="28" borderId="87" xfId="0" applyNumberFormat="1" applyFont="1" applyFill="1" applyBorder="1" applyAlignment="1">
      <alignment horizontal="center" vertical="center"/>
    </xf>
    <xf numFmtId="0" fontId="179" fillId="0" borderId="0" xfId="7217" applyFont="1" applyAlignment="1">
      <alignment horizontal="left" vertical="center" wrapText="1"/>
    </xf>
    <xf numFmtId="0" fontId="51" fillId="0" borderId="0" xfId="7217"/>
    <xf numFmtId="0" fontId="51" fillId="0" borderId="0" xfId="7217" applyAlignment="1">
      <alignment horizontal="center"/>
    </xf>
    <xf numFmtId="0" fontId="51" fillId="0" borderId="0" xfId="7218"/>
    <xf numFmtId="0" fontId="151" fillId="0" borderId="69" xfId="7218" applyFont="1" applyBorder="1" applyAlignment="1">
      <alignment horizontal="center"/>
    </xf>
    <xf numFmtId="0" fontId="51" fillId="0" borderId="0" xfId="7218" applyFont="1"/>
    <xf numFmtId="0" fontId="151" fillId="0" borderId="154" xfId="7218" applyFont="1" applyBorder="1" applyAlignment="1">
      <alignment horizontal="center"/>
    </xf>
    <xf numFmtId="0" fontId="151" fillId="0" borderId="157" xfId="7218" applyFont="1" applyBorder="1" applyAlignment="1">
      <alignment horizontal="center"/>
    </xf>
    <xf numFmtId="0" fontId="146" fillId="0" borderId="28" xfId="7218" applyFont="1" applyBorder="1" applyAlignment="1">
      <alignment horizontal="center" vertical="center"/>
    </xf>
    <xf numFmtId="0" fontId="151" fillId="0" borderId="0" xfId="7218" applyFont="1" applyFill="1" applyBorder="1" applyAlignment="1">
      <alignment horizontal="center"/>
    </xf>
    <xf numFmtId="0" fontId="51" fillId="0" borderId="0" xfId="7218" applyFill="1" applyBorder="1"/>
    <xf numFmtId="0" fontId="51" fillId="0" borderId="149" xfId="7218" applyFont="1" applyFill="1" applyBorder="1" applyAlignment="1">
      <alignment vertical="center"/>
    </xf>
    <xf numFmtId="15" fontId="51" fillId="0" borderId="159" xfId="7218" applyNumberFormat="1" applyFont="1" applyFill="1" applyBorder="1" applyAlignment="1">
      <alignment horizontal="right" vertical="center"/>
    </xf>
    <xf numFmtId="0" fontId="151" fillId="0" borderId="0" xfId="7218" applyFont="1" applyBorder="1" applyAlignment="1">
      <alignment horizontal="center"/>
    </xf>
    <xf numFmtId="0" fontId="51" fillId="0" borderId="159" xfId="7218" applyFill="1" applyBorder="1" applyAlignment="1">
      <alignment vertical="center"/>
    </xf>
    <xf numFmtId="0" fontId="51" fillId="0" borderId="162" xfId="7218" applyFont="1" applyFill="1" applyBorder="1"/>
    <xf numFmtId="15" fontId="51" fillId="0" borderId="159" xfId="7218" applyNumberFormat="1" applyFill="1" applyBorder="1" applyAlignment="1">
      <alignment vertical="center"/>
    </xf>
    <xf numFmtId="0" fontId="0" fillId="0" borderId="60" xfId="7218" applyFont="1" applyBorder="1"/>
    <xf numFmtId="0" fontId="51" fillId="0" borderId="69" xfId="7218" applyBorder="1"/>
    <xf numFmtId="15" fontId="51" fillId="0" borderId="74" xfId="7218" applyNumberFormat="1" applyBorder="1"/>
    <xf numFmtId="0" fontId="51" fillId="0" borderId="75" xfId="7218" applyBorder="1"/>
    <xf numFmtId="0" fontId="51" fillId="0" borderId="154" xfId="7218" applyFont="1" applyBorder="1"/>
    <xf numFmtId="4" fontId="51" fillId="0" borderId="154" xfId="7218" applyNumberFormat="1" applyFont="1" applyBorder="1"/>
    <xf numFmtId="175" fontId="51" fillId="0" borderId="154" xfId="7218" applyNumberFormat="1" applyFont="1" applyBorder="1"/>
    <xf numFmtId="0" fontId="51" fillId="0" borderId="154" xfId="7218" applyFont="1" applyFill="1" applyBorder="1"/>
    <xf numFmtId="0" fontId="51" fillId="0" borderId="154" xfId="7218" applyFont="1" applyFill="1" applyBorder="1" applyAlignment="1">
      <alignment horizontal="right"/>
    </xf>
    <xf numFmtId="0" fontId="51" fillId="0" borderId="154" xfId="7218" applyBorder="1"/>
    <xf numFmtId="0" fontId="179" fillId="0" borderId="0" xfId="7218" applyFont="1" applyAlignment="1">
      <alignment horizontal="left" vertical="center" wrapText="1"/>
    </xf>
    <xf numFmtId="0" fontId="210" fillId="0" borderId="74" xfId="0" applyFont="1" applyBorder="1"/>
    <xf numFmtId="0" fontId="210" fillId="0" borderId="149" xfId="0" applyFont="1" applyBorder="1"/>
    <xf numFmtId="0" fontId="210" fillId="0" borderId="159" xfId="0" applyFont="1" applyBorder="1"/>
    <xf numFmtId="0" fontId="210" fillId="0" borderId="87" xfId="0" applyFont="1" applyBorder="1"/>
    <xf numFmtId="0" fontId="210" fillId="0" borderId="161" xfId="0" applyFont="1" applyBorder="1"/>
    <xf numFmtId="0" fontId="210" fillId="0" borderId="74" xfId="0" applyFont="1" applyBorder="1" applyAlignment="1">
      <alignment horizontal="center"/>
    </xf>
    <xf numFmtId="0" fontId="210" fillId="0" borderId="159" xfId="0" applyFont="1" applyBorder="1" applyAlignment="1">
      <alignment horizontal="center"/>
    </xf>
    <xf numFmtId="0" fontId="210" fillId="0" borderId="161" xfId="0" applyFont="1" applyBorder="1" applyAlignment="1">
      <alignment horizontal="center"/>
    </xf>
    <xf numFmtId="49" fontId="210" fillId="0" borderId="74" xfId="0" applyNumberFormat="1" applyFont="1" applyBorder="1" applyAlignment="1">
      <alignment horizontal="right"/>
    </xf>
    <xf numFmtId="0" fontId="210" fillId="0" borderId="74" xfId="0" applyFont="1" applyBorder="1" applyAlignment="1">
      <alignment horizontal="right"/>
    </xf>
    <xf numFmtId="49" fontId="210" fillId="0" borderId="159" xfId="0" applyNumberFormat="1" applyFont="1" applyBorder="1" applyAlignment="1">
      <alignment horizontal="right"/>
    </xf>
    <xf numFmtId="0" fontId="210" fillId="0" borderId="159" xfId="0" applyFont="1" applyBorder="1" applyAlignment="1">
      <alignment horizontal="right"/>
    </xf>
    <xf numFmtId="49" fontId="210" fillId="0" borderId="161" xfId="0" applyNumberFormat="1" applyFont="1" applyBorder="1" applyAlignment="1">
      <alignment horizontal="right"/>
    </xf>
    <xf numFmtId="0" fontId="210" fillId="0" borderId="161" xfId="0" applyFont="1" applyBorder="1" applyAlignment="1">
      <alignment horizontal="right"/>
    </xf>
    <xf numFmtId="0" fontId="140" fillId="0" borderId="0" xfId="32" applyAlignment="1" applyProtection="1"/>
    <xf numFmtId="0" fontId="223" fillId="0" borderId="0" xfId="7220" applyFill="1" applyAlignment="1">
      <alignment horizontal="center" vertical="center" wrapText="1"/>
    </xf>
    <xf numFmtId="0" fontId="223" fillId="0" borderId="0" xfId="7220" applyFill="1" applyAlignment="1">
      <alignment vertical="center" wrapText="1"/>
    </xf>
    <xf numFmtId="0" fontId="223" fillId="0" borderId="0" xfId="7220" applyFill="1" applyAlignment="1">
      <alignment vertical="center"/>
    </xf>
    <xf numFmtId="179" fontId="223" fillId="0" borderId="0" xfId="7220" applyNumberFormat="1" applyFill="1" applyAlignment="1">
      <alignment vertical="center" wrapText="1"/>
    </xf>
    <xf numFmtId="0" fontId="223" fillId="0" borderId="0" xfId="7220" applyFill="1" applyBorder="1" applyAlignment="1">
      <alignment vertical="center" wrapText="1"/>
    </xf>
    <xf numFmtId="0" fontId="224" fillId="22" borderId="0" xfId="7220" applyFont="1" applyFill="1" applyAlignment="1">
      <alignment horizontal="center" vertical="center" wrapText="1"/>
    </xf>
    <xf numFmtId="0" fontId="224" fillId="22" borderId="0" xfId="7220" applyFont="1" applyFill="1" applyAlignment="1">
      <alignment vertical="center" wrapText="1"/>
    </xf>
    <xf numFmtId="179" fontId="224" fillId="22" borderId="0" xfId="7220" applyNumberFormat="1" applyFont="1" applyFill="1" applyAlignment="1">
      <alignment vertical="center" wrapText="1"/>
    </xf>
    <xf numFmtId="0" fontId="224" fillId="22" borderId="0" xfId="7220" applyFont="1" applyFill="1" applyBorder="1" applyAlignment="1">
      <alignment vertical="center" wrapText="1"/>
    </xf>
    <xf numFmtId="0" fontId="123" fillId="0" borderId="0" xfId="45" applyFont="1" applyFill="1" applyBorder="1" applyAlignment="1">
      <alignment vertical="center" wrapText="1"/>
    </xf>
    <xf numFmtId="0" fontId="223" fillId="0" borderId="168" xfId="7220" applyFill="1" applyBorder="1" applyAlignment="1">
      <alignment vertical="center" wrapText="1"/>
    </xf>
    <xf numFmtId="0" fontId="123" fillId="0" borderId="168" xfId="45" applyFont="1" applyFill="1" applyBorder="1" applyAlignment="1">
      <alignment vertical="center" wrapText="1"/>
    </xf>
    <xf numFmtId="0" fontId="223" fillId="0" borderId="0" xfId="7220" applyFill="1" applyBorder="1" applyAlignment="1">
      <alignment vertical="center"/>
    </xf>
    <xf numFmtId="2" fontId="223" fillId="0" borderId="0" xfId="7220" applyNumberFormat="1" applyFill="1" applyAlignment="1">
      <alignment vertical="center"/>
    </xf>
    <xf numFmtId="2" fontId="224" fillId="22" borderId="0" xfId="7220" applyNumberFormat="1" applyFont="1" applyFill="1" applyAlignment="1">
      <alignment vertical="center"/>
    </xf>
    <xf numFmtId="0" fontId="224" fillId="22" borderId="0" xfId="7220" applyFont="1" applyFill="1" applyAlignment="1">
      <alignment vertical="center"/>
    </xf>
    <xf numFmtId="0" fontId="223" fillId="0" borderId="0" xfId="7220">
      <alignment vertical="top" wrapText="1"/>
    </xf>
    <xf numFmtId="0" fontId="223" fillId="0" borderId="0" xfId="7220" applyFill="1" applyBorder="1">
      <alignment vertical="top" wrapText="1"/>
    </xf>
    <xf numFmtId="3" fontId="170" fillId="22" borderId="48" xfId="48" applyNumberFormat="1" applyFont="1" applyFill="1" applyBorder="1" applyAlignment="1">
      <alignment horizontal="center" wrapText="1"/>
    </xf>
    <xf numFmtId="3" fontId="170" fillId="22" borderId="48" xfId="48" applyNumberFormat="1" applyFont="1" applyFill="1" applyBorder="1" applyAlignment="1">
      <alignment horizontal="center" vertical="center" wrapText="1"/>
    </xf>
    <xf numFmtId="0" fontId="210" fillId="0" borderId="16" xfId="0" applyFont="1" applyBorder="1"/>
    <xf numFmtId="0" fontId="210" fillId="0" borderId="17" xfId="0" applyFont="1" applyBorder="1" applyAlignment="1">
      <alignment horizontal="center"/>
    </xf>
    <xf numFmtId="0" fontId="210" fillId="0" borderId="17" xfId="0" applyFont="1" applyBorder="1"/>
    <xf numFmtId="49" fontId="210" fillId="0" borderId="17" xfId="0" applyNumberFormat="1" applyFont="1" applyBorder="1" applyAlignment="1">
      <alignment horizontal="right"/>
    </xf>
    <xf numFmtId="0" fontId="210" fillId="0" borderId="17" xfId="0" applyFont="1" applyBorder="1" applyAlignment="1">
      <alignment horizontal="right"/>
    </xf>
    <xf numFmtId="0" fontId="210" fillId="0" borderId="69" xfId="0" applyFont="1" applyBorder="1"/>
    <xf numFmtId="0" fontId="210" fillId="0" borderId="157" xfId="0" applyFont="1" applyBorder="1"/>
    <xf numFmtId="0" fontId="211" fillId="0" borderId="69" xfId="4219" applyFont="1" applyBorder="1" applyAlignment="1">
      <alignment horizontal="center"/>
    </xf>
    <xf numFmtId="0" fontId="210" fillId="0" borderId="74" xfId="4219" applyFont="1" applyBorder="1" applyAlignment="1">
      <alignment horizontal="center"/>
    </xf>
    <xf numFmtId="0" fontId="211" fillId="0" borderId="49" xfId="4219" applyFont="1" applyBorder="1" applyAlignment="1">
      <alignment horizontal="center"/>
    </xf>
    <xf numFmtId="0" fontId="210" fillId="0" borderId="48" xfId="4219" applyFont="1" applyBorder="1" applyAlignment="1">
      <alignment horizontal="center"/>
    </xf>
    <xf numFmtId="0" fontId="211" fillId="0" borderId="73" xfId="4219" applyFont="1" applyBorder="1" applyAlignment="1">
      <alignment horizontal="center"/>
    </xf>
    <xf numFmtId="0" fontId="210" fillId="0" borderId="77" xfId="4219" applyFont="1" applyBorder="1" applyAlignment="1">
      <alignment horizontal="center"/>
    </xf>
    <xf numFmtId="0" fontId="211" fillId="0" borderId="41" xfId="4219" applyFont="1" applyBorder="1" applyAlignment="1">
      <alignment horizontal="center"/>
    </xf>
    <xf numFmtId="0" fontId="210" fillId="0" borderId="42" xfId="4219" applyFont="1" applyBorder="1" applyAlignment="1">
      <alignment horizontal="center"/>
    </xf>
    <xf numFmtId="3" fontId="69" fillId="0" borderId="154" xfId="4221" applyNumberFormat="1" applyFill="1" applyBorder="1" applyAlignment="1">
      <alignment horizontal="center" vertical="center" wrapText="1"/>
    </xf>
    <xf numFmtId="0" fontId="226" fillId="0" borderId="159" xfId="59" applyFont="1" applyBorder="1" applyAlignment="1">
      <alignment horizontal="center"/>
    </xf>
    <xf numFmtId="0" fontId="155" fillId="0" borderId="60" xfId="2237" applyFont="1" applyFill="1" applyBorder="1" applyAlignment="1">
      <alignment horizontal="left" vertical="center" wrapText="1" indent="1" readingOrder="1"/>
    </xf>
    <xf numFmtId="0" fontId="228" fillId="0" borderId="74" xfId="2237" applyFont="1" applyFill="1" applyBorder="1" applyAlignment="1">
      <alignment horizontal="center" vertical="center"/>
    </xf>
    <xf numFmtId="0" fontId="228" fillId="0" borderId="71" xfId="2237" applyFont="1" applyFill="1" applyBorder="1" applyAlignment="1">
      <alignment horizontal="center" vertical="center"/>
    </xf>
    <xf numFmtId="0" fontId="228" fillId="0" borderId="17" xfId="2237" applyFont="1" applyFill="1" applyBorder="1" applyAlignment="1">
      <alignment horizontal="center" vertical="center"/>
    </xf>
    <xf numFmtId="0" fontId="228" fillId="0" borderId="91" xfId="2237" applyFont="1" applyFill="1" applyBorder="1" applyAlignment="1">
      <alignment horizontal="center" vertical="center"/>
    </xf>
    <xf numFmtId="9" fontId="147" fillId="0" borderId="74" xfId="50" applyFont="1" applyBorder="1" applyAlignment="1">
      <alignment horizontal="center" vertical="center"/>
    </xf>
    <xf numFmtId="0" fontId="228" fillId="0" borderId="175" xfId="2237" applyFont="1" applyFill="1" applyBorder="1" applyAlignment="1">
      <alignment horizontal="center" vertical="center"/>
    </xf>
    <xf numFmtId="0" fontId="228" fillId="0" borderId="176" xfId="2237" applyFont="1" applyFill="1" applyBorder="1" applyAlignment="1">
      <alignment horizontal="center" vertical="center"/>
    </xf>
    <xf numFmtId="9" fontId="147" fillId="0" borderId="175" xfId="50" applyFont="1" applyBorder="1" applyAlignment="1">
      <alignment horizontal="center" vertical="center"/>
    </xf>
    <xf numFmtId="9" fontId="147" fillId="0" borderId="176" xfId="50" applyFont="1" applyBorder="1" applyAlignment="1">
      <alignment horizontal="center" vertical="center"/>
    </xf>
    <xf numFmtId="0" fontId="147" fillId="0" borderId="0" xfId="59" applyFont="1" applyBorder="1" applyAlignment="1">
      <alignment vertical="center"/>
    </xf>
    <xf numFmtId="0" fontId="228" fillId="0" borderId="14" xfId="2237" applyFont="1" applyFill="1" applyBorder="1" applyAlignment="1">
      <alignment horizontal="center" vertical="center"/>
    </xf>
    <xf numFmtId="0" fontId="229" fillId="0" borderId="0" xfId="2237" applyFont="1"/>
    <xf numFmtId="0" fontId="230" fillId="0" borderId="0" xfId="7221" applyFont="1"/>
    <xf numFmtId="0" fontId="50" fillId="0" borderId="0" xfId="7221"/>
    <xf numFmtId="0" fontId="200" fillId="0" borderId="0" xfId="7221" applyFont="1"/>
    <xf numFmtId="0" fontId="139" fillId="0" borderId="0" xfId="7221" applyFont="1"/>
    <xf numFmtId="0" fontId="232" fillId="0" borderId="0" xfId="221" applyFont="1" applyAlignment="1">
      <alignment vertical="center"/>
    </xf>
    <xf numFmtId="49" fontId="233" fillId="0" borderId="0" xfId="221" applyNumberFormat="1" applyFont="1" applyFill="1" applyBorder="1" applyAlignment="1">
      <alignment horizontal="center" vertical="center"/>
    </xf>
    <xf numFmtId="0" fontId="233" fillId="0" borderId="0" xfId="221" applyFont="1" applyBorder="1" applyAlignment="1">
      <alignment horizontal="center" vertical="center"/>
    </xf>
    <xf numFmtId="3" fontId="233" fillId="0" borderId="0" xfId="221" applyNumberFormat="1" applyFont="1" applyBorder="1" applyAlignment="1">
      <alignment horizontal="right" vertical="center" indent="2"/>
    </xf>
    <xf numFmtId="0" fontId="155" fillId="0" borderId="0" xfId="7221" applyFont="1"/>
    <xf numFmtId="0" fontId="231" fillId="0" borderId="0" xfId="7221" applyFont="1" applyBorder="1"/>
    <xf numFmtId="0" fontId="230" fillId="0" borderId="0" xfId="7221" applyFont="1" applyBorder="1"/>
    <xf numFmtId="0" fontId="234" fillId="0" borderId="0" xfId="221" applyFont="1" applyBorder="1" applyAlignment="1">
      <alignment vertical="center"/>
    </xf>
    <xf numFmtId="0" fontId="233" fillId="0" borderId="0" xfId="221" applyFont="1" applyBorder="1" applyAlignment="1">
      <alignment vertical="center"/>
    </xf>
    <xf numFmtId="0" fontId="231" fillId="0" borderId="0" xfId="7221" applyFont="1"/>
    <xf numFmtId="0" fontId="235" fillId="0" borderId="0" xfId="7221" applyFont="1" applyBorder="1" applyAlignment="1">
      <alignment horizontal="justify" wrapText="1"/>
    </xf>
    <xf numFmtId="0" fontId="140" fillId="0" borderId="0" xfId="32" applyAlignment="1" applyProtection="1">
      <alignment vertical="center"/>
    </xf>
    <xf numFmtId="0" fontId="214" fillId="0" borderId="0" xfId="7221" applyFont="1" applyBorder="1" applyAlignment="1">
      <alignment horizontal="center"/>
    </xf>
    <xf numFmtId="0" fontId="214" fillId="0" borderId="0" xfId="7221" applyFont="1" applyBorder="1"/>
    <xf numFmtId="0" fontId="214" fillId="0" borderId="0" xfId="7221" applyFont="1"/>
    <xf numFmtId="0" fontId="155" fillId="0" borderId="0" xfId="7221" applyFont="1" applyAlignment="1">
      <alignment horizontal="left"/>
    </xf>
    <xf numFmtId="0" fontId="230" fillId="0" borderId="0" xfId="7221" applyFont="1" applyAlignment="1">
      <alignment horizontal="left"/>
    </xf>
    <xf numFmtId="0" fontId="49" fillId="0" borderId="0" xfId="7223"/>
    <xf numFmtId="0" fontId="49" fillId="0" borderId="0" xfId="7223" applyBorder="1" applyAlignment="1">
      <alignment horizontal="center"/>
    </xf>
    <xf numFmtId="0" fontId="49" fillId="0" borderId="0" xfId="7223" applyBorder="1"/>
    <xf numFmtId="0" fontId="49" fillId="0" borderId="0" xfId="7223" applyFill="1" applyBorder="1" applyAlignment="1">
      <alignment horizontal="center"/>
    </xf>
    <xf numFmtId="0" fontId="49" fillId="0" borderId="89" xfId="7223" applyBorder="1" applyAlignment="1">
      <alignment horizontal="center"/>
    </xf>
    <xf numFmtId="0" fontId="49" fillId="0" borderId="0" xfId="7223" applyAlignment="1">
      <alignment horizontal="center"/>
    </xf>
    <xf numFmtId="0" fontId="49" fillId="0" borderId="159" xfId="7223" applyBorder="1" applyAlignment="1">
      <alignment horizontal="center"/>
    </xf>
    <xf numFmtId="0" fontId="49" fillId="0" borderId="69" xfId="7223" applyBorder="1" applyAlignment="1">
      <alignment horizontal="center"/>
    </xf>
    <xf numFmtId="0" fontId="49" fillId="0" borderId="74" xfId="7223" applyBorder="1" applyAlignment="1">
      <alignment horizontal="center"/>
    </xf>
    <xf numFmtId="0" fontId="49" fillId="0" borderId="75" xfId="7223" applyBorder="1" applyAlignment="1">
      <alignment horizontal="center"/>
    </xf>
    <xf numFmtId="0" fontId="49" fillId="0" borderId="154" xfId="7223" applyBorder="1" applyAlignment="1">
      <alignment horizontal="center"/>
    </xf>
    <xf numFmtId="0" fontId="49" fillId="0" borderId="155" xfId="7223" applyBorder="1" applyAlignment="1">
      <alignment horizontal="center"/>
    </xf>
    <xf numFmtId="0" fontId="49" fillId="0" borderId="174" xfId="7223" applyBorder="1" applyAlignment="1">
      <alignment horizontal="center"/>
    </xf>
    <xf numFmtId="0" fontId="49" fillId="0" borderId="175" xfId="7223" applyBorder="1" applyAlignment="1">
      <alignment horizontal="center"/>
    </xf>
    <xf numFmtId="0" fontId="49" fillId="0" borderId="177" xfId="7223" applyBorder="1" applyAlignment="1">
      <alignment horizontal="center"/>
    </xf>
    <xf numFmtId="0" fontId="49" fillId="0" borderId="69" xfId="7223" applyBorder="1" applyAlignment="1">
      <alignment horizontal="left"/>
    </xf>
    <xf numFmtId="0" fontId="49" fillId="0" borderId="154" xfId="7223" applyBorder="1" applyAlignment="1">
      <alignment horizontal="left"/>
    </xf>
    <xf numFmtId="0" fontId="49" fillId="0" borderId="174" xfId="7223" applyBorder="1" applyAlignment="1">
      <alignment horizontal="left"/>
    </xf>
    <xf numFmtId="0" fontId="49" fillId="0" borderId="75" xfId="7223" applyBorder="1" applyAlignment="1">
      <alignment horizontal="left"/>
    </xf>
    <xf numFmtId="0" fontId="49" fillId="0" borderId="155" xfId="7223" applyBorder="1" applyAlignment="1">
      <alignment horizontal="left"/>
    </xf>
    <xf numFmtId="0" fontId="49" fillId="0" borderId="177" xfId="7223" applyBorder="1" applyAlignment="1">
      <alignment horizontal="left"/>
    </xf>
    <xf numFmtId="0" fontId="49" fillId="0" borderId="159" xfId="7223" applyBorder="1"/>
    <xf numFmtId="0" fontId="49" fillId="0" borderId="159" xfId="7223" applyFill="1" applyBorder="1" applyAlignment="1">
      <alignment horizontal="center"/>
    </xf>
    <xf numFmtId="0" fontId="49" fillId="0" borderId="69" xfId="7223" applyBorder="1"/>
    <xf numFmtId="0" fontId="49" fillId="0" borderId="74" xfId="7223" applyFill="1" applyBorder="1" applyAlignment="1">
      <alignment horizontal="center"/>
    </xf>
    <xf numFmtId="0" fontId="49" fillId="0" borderId="154" xfId="7223" applyBorder="1"/>
    <xf numFmtId="0" fontId="49" fillId="0" borderId="174" xfId="7223" applyFill="1" applyBorder="1" applyAlignment="1">
      <alignment horizontal="center"/>
    </xf>
    <xf numFmtId="0" fontId="49" fillId="0" borderId="175" xfId="7223" applyBorder="1"/>
    <xf numFmtId="0" fontId="49" fillId="0" borderId="75" xfId="7223" applyFill="1" applyBorder="1" applyAlignment="1">
      <alignment horizontal="left"/>
    </xf>
    <xf numFmtId="0" fontId="49" fillId="0" borderId="155" xfId="7223" applyFill="1" applyBorder="1" applyAlignment="1">
      <alignment horizontal="left"/>
    </xf>
    <xf numFmtId="0" fontId="49" fillId="0" borderId="177" xfId="7223" applyFill="1" applyBorder="1" applyAlignment="1">
      <alignment horizontal="left"/>
    </xf>
    <xf numFmtId="0" fontId="49" fillId="0" borderId="69" xfId="7223" applyFill="1" applyBorder="1" applyAlignment="1">
      <alignment horizontal="center"/>
    </xf>
    <xf numFmtId="9" fontId="49" fillId="0" borderId="154" xfId="7223" applyNumberFormat="1" applyBorder="1" applyAlignment="1">
      <alignment horizontal="center"/>
    </xf>
    <xf numFmtId="0" fontId="238" fillId="0" borderId="0" xfId="7223" applyFont="1" applyAlignment="1">
      <alignment horizontal="center" wrapText="1"/>
    </xf>
    <xf numFmtId="0" fontId="238" fillId="0" borderId="0" xfId="7223" applyFont="1" applyAlignment="1">
      <alignment wrapText="1"/>
    </xf>
    <xf numFmtId="0" fontId="238" fillId="0" borderId="0" xfId="7223" applyFont="1" applyAlignment="1"/>
    <xf numFmtId="0" fontId="49" fillId="0" borderId="0" xfId="7223" applyAlignment="1"/>
    <xf numFmtId="0" fontId="49" fillId="0" borderId="0" xfId="7223" applyAlignment="1">
      <alignment wrapText="1"/>
    </xf>
    <xf numFmtId="0" fontId="49" fillId="0" borderId="0" xfId="7223" applyBorder="1" applyAlignment="1">
      <alignment vertical="center" wrapText="1"/>
    </xf>
    <xf numFmtId="0" fontId="49" fillId="0" borderId="159" xfId="7223" applyBorder="1" applyAlignment="1">
      <alignment vertical="center" wrapText="1"/>
    </xf>
    <xf numFmtId="0" fontId="49" fillId="0" borderId="0" xfId="7223" applyBorder="1" applyAlignment="1">
      <alignment horizontal="left"/>
    </xf>
    <xf numFmtId="0" fontId="49" fillId="0" borderId="0" xfId="7223" applyAlignment="1">
      <alignment horizontal="left"/>
    </xf>
    <xf numFmtId="0" fontId="49" fillId="0" borderId="0" xfId="7223" applyFont="1" applyAlignment="1">
      <alignment wrapText="1"/>
    </xf>
    <xf numFmtId="0" fontId="49" fillId="0" borderId="0" xfId="7223" applyFont="1" applyBorder="1" applyAlignment="1">
      <alignment horizontal="center"/>
    </xf>
    <xf numFmtId="0" fontId="49" fillId="0" borderId="0" xfId="7223" applyFont="1"/>
    <xf numFmtId="0" fontId="49" fillId="0" borderId="0" xfId="7223" applyFont="1" applyBorder="1" applyAlignment="1">
      <alignment wrapText="1"/>
    </xf>
    <xf numFmtId="0" fontId="49" fillId="0" borderId="0" xfId="7223" applyFont="1" applyAlignment="1"/>
    <xf numFmtId="0" fontId="49" fillId="0" borderId="0" xfId="7223" applyFont="1" applyBorder="1" applyAlignment="1">
      <alignment vertical="center" wrapText="1"/>
    </xf>
    <xf numFmtId="0" fontId="49" fillId="0" borderId="0" xfId="7223" applyFont="1" applyBorder="1" applyAlignment="1">
      <alignment vertical="top" wrapText="1"/>
    </xf>
    <xf numFmtId="0" fontId="49" fillId="0" borderId="0" xfId="7223" applyFont="1" applyBorder="1"/>
    <xf numFmtId="0" fontId="151" fillId="0" borderId="0" xfId="7223" applyFont="1" applyAlignment="1">
      <alignment wrapText="1"/>
    </xf>
    <xf numFmtId="0" fontId="49" fillId="0" borderId="0" xfId="7223" applyFont="1" applyBorder="1" applyAlignment="1"/>
    <xf numFmtId="0" fontId="210" fillId="0" borderId="0" xfId="7223" applyFont="1" applyBorder="1" applyAlignment="1">
      <alignment vertical="center" wrapText="1"/>
    </xf>
    <xf numFmtId="0" fontId="238" fillId="0" borderId="0" xfId="7223" applyFont="1" applyAlignment="1">
      <alignment horizontal="center"/>
    </xf>
    <xf numFmtId="0" fontId="151" fillId="0" borderId="0" xfId="7223" applyFont="1" applyAlignment="1">
      <alignment horizontal="center"/>
    </xf>
    <xf numFmtId="0" fontId="49" fillId="0" borderId="0" xfId="7223" applyAlignment="1">
      <alignment vertical="justify" wrapText="1"/>
    </xf>
    <xf numFmtId="3" fontId="49" fillId="0" borderId="0" xfId="7223" applyNumberFormat="1" applyAlignment="1">
      <alignment horizontal="center"/>
    </xf>
    <xf numFmtId="0" fontId="49" fillId="0" borderId="159" xfId="7223" applyBorder="1" applyAlignment="1">
      <alignment horizontal="left" vertical="center"/>
    </xf>
    <xf numFmtId="0" fontId="49" fillId="0" borderId="159" xfId="7223" applyBorder="1" applyAlignment="1">
      <alignment vertical="justify" wrapText="1"/>
    </xf>
    <xf numFmtId="0" fontId="49" fillId="0" borderId="17" xfId="7223" applyBorder="1"/>
    <xf numFmtId="0" fontId="49" fillId="0" borderId="17" xfId="7223" applyBorder="1" applyAlignment="1">
      <alignment horizontal="center"/>
    </xf>
    <xf numFmtId="0" fontId="49" fillId="0" borderId="91" xfId="7223" applyBorder="1" applyAlignment="1">
      <alignment horizontal="center"/>
    </xf>
    <xf numFmtId="0" fontId="151" fillId="0" borderId="0" xfId="7223" applyFont="1"/>
    <xf numFmtId="0" fontId="49" fillId="0" borderId="154" xfId="7223" applyBorder="1" applyAlignment="1">
      <alignment horizontal="center" vertical="center"/>
    </xf>
    <xf numFmtId="0" fontId="49" fillId="0" borderId="159" xfId="7223" applyBorder="1" applyAlignment="1">
      <alignment vertical="center"/>
    </xf>
    <xf numFmtId="0" fontId="49" fillId="0" borderId="74" xfId="7223" applyBorder="1"/>
    <xf numFmtId="0" fontId="49" fillId="0" borderId="72" xfId="7223" applyBorder="1" applyAlignment="1">
      <alignment horizontal="center"/>
    </xf>
    <xf numFmtId="3" fontId="49" fillId="0" borderId="91" xfId="7223" applyNumberFormat="1" applyBorder="1" applyAlignment="1">
      <alignment horizontal="center"/>
    </xf>
    <xf numFmtId="0" fontId="49" fillId="0" borderId="155" xfId="7223" applyNumberFormat="1" applyBorder="1" applyAlignment="1">
      <alignment horizontal="center"/>
    </xf>
    <xf numFmtId="0" fontId="49" fillId="0" borderId="174" xfId="7223" applyBorder="1" applyAlignment="1">
      <alignment horizontal="center" vertical="center"/>
    </xf>
    <xf numFmtId="0" fontId="49" fillId="0" borderId="175" xfId="7223" applyBorder="1" applyAlignment="1">
      <alignment vertical="center"/>
    </xf>
    <xf numFmtId="3" fontId="49" fillId="0" borderId="177" xfId="7223" applyNumberFormat="1" applyBorder="1" applyAlignment="1">
      <alignment horizontal="center"/>
    </xf>
    <xf numFmtId="0" fontId="49" fillId="0" borderId="0" xfId="7223" applyAlignment="1">
      <alignment vertical="center" wrapText="1"/>
    </xf>
    <xf numFmtId="0" fontId="49" fillId="0" borderId="175" xfId="7223" applyBorder="1" applyAlignment="1">
      <alignment vertical="justify" wrapText="1"/>
    </xf>
    <xf numFmtId="0" fontId="0" fillId="0" borderId="0" xfId="0" applyBorder="1"/>
    <xf numFmtId="0" fontId="148" fillId="0" borderId="18" xfId="0" applyFont="1" applyBorder="1"/>
    <xf numFmtId="0" fontId="148" fillId="0" borderId="170" xfId="0" applyFont="1" applyBorder="1"/>
    <xf numFmtId="0" fontId="148" fillId="0" borderId="0" xfId="0" applyFont="1" applyBorder="1" applyAlignment="1">
      <alignment vertical="center"/>
    </xf>
    <xf numFmtId="0" fontId="148" fillId="0" borderId="0" xfId="0" applyFont="1" applyBorder="1" applyAlignment="1">
      <alignment horizontal="left" vertical="center"/>
    </xf>
    <xf numFmtId="0" fontId="148" fillId="0" borderId="0" xfId="0" applyFont="1" applyBorder="1" applyAlignment="1">
      <alignment horizontal="right" vertical="center" indent="1"/>
    </xf>
    <xf numFmtId="0" fontId="148" fillId="0" borderId="0" xfId="0" applyFont="1" applyFill="1" applyBorder="1" applyAlignment="1">
      <alignment horizontal="right" vertical="center" indent="1"/>
    </xf>
    <xf numFmtId="0" fontId="147" fillId="0" borderId="0" xfId="0" applyFont="1" applyBorder="1" applyAlignment="1">
      <alignment vertical="center"/>
    </xf>
    <xf numFmtId="0" fontId="147" fillId="0" borderId="0" xfId="0" applyFont="1" applyBorder="1"/>
    <xf numFmtId="0" fontId="148" fillId="0" borderId="83" xfId="0" applyFont="1" applyBorder="1" applyAlignment="1">
      <alignment vertical="center"/>
    </xf>
    <xf numFmtId="0" fontId="148" fillId="0" borderId="84" xfId="0" applyFont="1" applyBorder="1" applyAlignment="1">
      <alignment vertical="center"/>
    </xf>
    <xf numFmtId="0" fontId="148" fillId="0" borderId="62" xfId="0" applyFont="1" applyBorder="1" applyAlignment="1">
      <alignment horizontal="right" vertical="center"/>
    </xf>
    <xf numFmtId="0" fontId="148" fillId="0" borderId="82" xfId="0" applyFont="1" applyBorder="1" applyAlignment="1">
      <alignment horizontal="right" vertical="center"/>
    </xf>
    <xf numFmtId="0" fontId="148" fillId="0" borderId="86" xfId="0" applyFont="1" applyBorder="1" applyAlignment="1">
      <alignment horizontal="right" vertical="center"/>
    </xf>
    <xf numFmtId="0" fontId="148" fillId="0" borderId="80" xfId="0" applyFont="1" applyBorder="1" applyAlignment="1">
      <alignment horizontal="right" vertical="center"/>
    </xf>
    <xf numFmtId="0" fontId="148" fillId="0" borderId="115" xfId="0" applyFont="1" applyBorder="1" applyAlignment="1">
      <alignment horizontal="left" vertical="center"/>
    </xf>
    <xf numFmtId="0" fontId="148" fillId="0" borderId="112" xfId="0" applyFont="1" applyBorder="1" applyAlignment="1">
      <alignment horizontal="left" vertical="center"/>
    </xf>
    <xf numFmtId="0" fontId="148" fillId="0" borderId="37" xfId="0" applyFont="1" applyBorder="1"/>
    <xf numFmtId="0" fontId="148" fillId="0" borderId="27" xfId="0" applyFont="1" applyBorder="1"/>
    <xf numFmtId="0" fontId="148" fillId="0" borderId="84" xfId="0" applyFont="1" applyBorder="1" applyAlignment="1">
      <alignment horizontal="left" vertical="center"/>
    </xf>
    <xf numFmtId="0" fontId="148" fillId="0" borderId="115" xfId="0" applyFont="1" applyBorder="1"/>
    <xf numFmtId="0" fontId="148" fillId="0" borderId="162" xfId="0" applyFont="1" applyBorder="1"/>
    <xf numFmtId="0" fontId="148" fillId="0" borderId="112" xfId="0" applyFont="1" applyBorder="1"/>
    <xf numFmtId="0" fontId="148" fillId="0" borderId="27" xfId="0" applyFont="1" applyBorder="1" applyAlignment="1">
      <alignment horizontal="left" vertical="center"/>
    </xf>
    <xf numFmtId="0" fontId="148" fillId="0" borderId="114" xfId="0" applyFont="1" applyBorder="1"/>
    <xf numFmtId="0" fontId="148" fillId="0" borderId="62" xfId="0" applyFont="1" applyBorder="1" applyAlignment="1">
      <alignment horizontal="right" vertical="center" indent="1"/>
    </xf>
    <xf numFmtId="0" fontId="148" fillId="0" borderId="183" xfId="0" applyFont="1" applyFill="1" applyBorder="1" applyAlignment="1">
      <alignment horizontal="right" vertical="center" indent="1"/>
    </xf>
    <xf numFmtId="0" fontId="148" fillId="0" borderId="82" xfId="0" applyFont="1" applyFill="1" applyBorder="1" applyAlignment="1">
      <alignment horizontal="right" vertical="center" indent="1"/>
    </xf>
    <xf numFmtId="0" fontId="148" fillId="0" borderId="64" xfId="0" applyFont="1" applyBorder="1" applyAlignment="1">
      <alignment horizontal="right" vertical="center" indent="1"/>
    </xf>
    <xf numFmtId="0" fontId="148" fillId="0" borderId="62" xfId="0" applyFont="1" applyFill="1" applyBorder="1" applyAlignment="1">
      <alignment horizontal="right" vertical="center" indent="1"/>
    </xf>
    <xf numFmtId="0" fontId="148" fillId="0" borderId="82" xfId="0" applyFont="1" applyBorder="1" applyAlignment="1">
      <alignment horizontal="right" vertical="center" indent="1"/>
    </xf>
    <xf numFmtId="0" fontId="148" fillId="0" borderId="183" xfId="0" applyFont="1" applyBorder="1" applyAlignment="1">
      <alignment horizontal="right" vertical="center" indent="1"/>
    </xf>
    <xf numFmtId="0" fontId="148" fillId="0" borderId="184" xfId="0" applyFont="1" applyBorder="1"/>
    <xf numFmtId="0" fontId="148" fillId="0" borderId="61" xfId="0" applyFont="1" applyBorder="1"/>
    <xf numFmtId="0" fontId="148" fillId="0" borderId="178" xfId="0" applyFont="1" applyBorder="1"/>
    <xf numFmtId="0" fontId="148" fillId="0" borderId="79" xfId="0" applyFont="1" applyBorder="1"/>
    <xf numFmtId="0" fontId="148" fillId="0" borderId="60" xfId="0" applyFont="1" applyBorder="1" applyAlignment="1">
      <alignment horizontal="left" vertical="center"/>
    </xf>
    <xf numFmtId="0" fontId="148" fillId="0" borderId="85" xfId="0" applyFont="1" applyBorder="1" applyAlignment="1">
      <alignment horizontal="left" vertical="center"/>
    </xf>
    <xf numFmtId="0" fontId="173" fillId="0" borderId="0" xfId="7223" applyFont="1" applyAlignment="1">
      <alignment vertical="center" wrapText="1"/>
    </xf>
    <xf numFmtId="0" fontId="239" fillId="0" borderId="0" xfId="7223" applyFont="1"/>
    <xf numFmtId="0" fontId="239" fillId="0" borderId="0" xfId="7223" applyFont="1" applyBorder="1"/>
    <xf numFmtId="0" fontId="49" fillId="18" borderId="0" xfId="7223" applyFill="1"/>
    <xf numFmtId="3" fontId="49" fillId="0" borderId="0" xfId="7223" applyNumberFormat="1"/>
    <xf numFmtId="3" fontId="151" fillId="31" borderId="62" xfId="7224" applyNumberFormat="1" applyFont="1" applyFill="1" applyBorder="1" applyAlignment="1">
      <alignment horizontal="center" vertical="center"/>
    </xf>
    <xf numFmtId="3" fontId="151" fillId="31" borderId="80" xfId="7224" applyNumberFormat="1" applyFont="1" applyFill="1" applyBorder="1" applyAlignment="1">
      <alignment horizontal="center" vertical="center"/>
    </xf>
    <xf numFmtId="0" fontId="49" fillId="0" borderId="0" xfId="7223" applyFill="1"/>
    <xf numFmtId="0" fontId="240" fillId="0" borderId="0" xfId="7223" applyFont="1" applyFill="1" applyBorder="1" applyAlignment="1">
      <alignment horizontal="center"/>
    </xf>
    <xf numFmtId="0" fontId="49" fillId="0" borderId="0" xfId="7223" applyFill="1" applyBorder="1"/>
    <xf numFmtId="3" fontId="171" fillId="0" borderId="0" xfId="48" applyNumberFormat="1" applyFont="1" applyFill="1" applyBorder="1" applyAlignment="1">
      <alignment horizontal="center" wrapText="1"/>
    </xf>
    <xf numFmtId="0" fontId="49" fillId="0" borderId="0" xfId="7223" applyFill="1" applyAlignment="1">
      <alignment horizontal="center"/>
    </xf>
    <xf numFmtId="0" fontId="152" fillId="0" borderId="0" xfId="7223" applyFont="1" applyFill="1"/>
    <xf numFmtId="0" fontId="147" fillId="0" borderId="0" xfId="59" applyFont="1" applyFill="1" applyBorder="1" applyAlignment="1">
      <alignment vertical="center"/>
    </xf>
    <xf numFmtId="0" fontId="49" fillId="0" borderId="0" xfId="7223" applyFont="1" applyFill="1"/>
    <xf numFmtId="1" fontId="171" fillId="0" borderId="84" xfId="45" applyNumberFormat="1" applyFont="1" applyFill="1" applyBorder="1" applyAlignment="1">
      <alignment horizontal="center" vertical="center" wrapText="1"/>
    </xf>
    <xf numFmtId="3" fontId="155" fillId="18" borderId="96" xfId="47" applyNumberFormat="1" applyFont="1" applyFill="1" applyBorder="1" applyAlignment="1">
      <alignment horizontal="center" vertical="center"/>
    </xf>
    <xf numFmtId="1" fontId="171" fillId="0" borderId="89" xfId="45" applyNumberFormat="1" applyFont="1" applyFill="1" applyBorder="1" applyAlignment="1">
      <alignment horizontal="center" vertical="center" wrapText="1"/>
    </xf>
    <xf numFmtId="3" fontId="155" fillId="18" borderId="95" xfId="47" applyNumberFormat="1" applyFont="1" applyFill="1" applyBorder="1" applyAlignment="1">
      <alignment horizontal="center" vertical="center"/>
    </xf>
    <xf numFmtId="3" fontId="148" fillId="18" borderId="70" xfId="59" applyNumberFormat="1" applyFont="1" applyFill="1" applyBorder="1" applyAlignment="1">
      <alignment horizontal="center" vertical="center"/>
    </xf>
    <xf numFmtId="3" fontId="148" fillId="18" borderId="181" xfId="7223" applyNumberFormat="1" applyFont="1" applyFill="1" applyBorder="1" applyAlignment="1">
      <alignment horizontal="center"/>
    </xf>
    <xf numFmtId="3" fontId="155" fillId="18" borderId="30" xfId="47" applyNumberFormat="1" applyFont="1" applyFill="1" applyBorder="1" applyAlignment="1">
      <alignment horizontal="center" vertical="center"/>
    </xf>
    <xf numFmtId="3" fontId="155" fillId="18" borderId="35" xfId="47" applyNumberFormat="1" applyFont="1" applyFill="1" applyBorder="1" applyAlignment="1">
      <alignment horizontal="center" vertical="center"/>
    </xf>
    <xf numFmtId="3" fontId="148" fillId="18" borderId="71" xfId="59" applyNumberFormat="1" applyFont="1" applyFill="1" applyBorder="1" applyAlignment="1">
      <alignment horizontal="center" vertical="center"/>
    </xf>
    <xf numFmtId="3" fontId="148" fillId="18" borderId="176" xfId="7223" applyNumberFormat="1" applyFont="1" applyFill="1" applyBorder="1" applyAlignment="1">
      <alignment horizontal="center"/>
    </xf>
    <xf numFmtId="3" fontId="151" fillId="31" borderId="90" xfId="7224" applyNumberFormat="1" applyFont="1" applyFill="1" applyBorder="1" applyAlignment="1">
      <alignment horizontal="center" vertical="center"/>
    </xf>
    <xf numFmtId="3" fontId="151" fillId="31" borderId="82" xfId="7224" applyNumberFormat="1" applyFont="1" applyFill="1" applyBorder="1" applyAlignment="1">
      <alignment horizontal="center" vertical="center"/>
    </xf>
    <xf numFmtId="3" fontId="155" fillId="18" borderId="28" xfId="47" applyNumberFormat="1" applyFont="1" applyFill="1" applyBorder="1" applyAlignment="1">
      <alignment horizontal="center" vertical="center"/>
    </xf>
    <xf numFmtId="3" fontId="155" fillId="18" borderId="31" xfId="47" applyNumberFormat="1" applyFont="1" applyFill="1" applyBorder="1" applyAlignment="1">
      <alignment horizontal="center" vertical="center"/>
    </xf>
    <xf numFmtId="3" fontId="155" fillId="18" borderId="33" xfId="47" applyNumberFormat="1" applyFont="1" applyFill="1" applyBorder="1" applyAlignment="1">
      <alignment horizontal="center" vertical="center"/>
    </xf>
    <xf numFmtId="3" fontId="155" fillId="18" borderId="36" xfId="47" applyNumberFormat="1" applyFont="1" applyFill="1" applyBorder="1" applyAlignment="1">
      <alignment horizontal="center" vertical="center"/>
    </xf>
    <xf numFmtId="3" fontId="148" fillId="18" borderId="69" xfId="59" applyNumberFormat="1" applyFont="1" applyFill="1" applyBorder="1" applyAlignment="1">
      <alignment horizontal="center" vertical="center"/>
    </xf>
    <xf numFmtId="3" fontId="148" fillId="18" borderId="75" xfId="59" applyNumberFormat="1" applyFont="1" applyFill="1" applyBorder="1" applyAlignment="1">
      <alignment horizontal="center" vertical="center"/>
    </xf>
    <xf numFmtId="3" fontId="155" fillId="18" borderId="174" xfId="47" applyNumberFormat="1" applyFont="1" applyFill="1" applyBorder="1" applyAlignment="1">
      <alignment horizontal="center" vertical="center"/>
    </xf>
    <xf numFmtId="3" fontId="148" fillId="18" borderId="177" xfId="7223" applyNumberFormat="1" applyFont="1" applyFill="1" applyBorder="1" applyAlignment="1">
      <alignment horizontal="center"/>
    </xf>
    <xf numFmtId="0" fontId="148" fillId="18" borderId="60" xfId="46" applyFont="1" applyFill="1" applyBorder="1" applyAlignment="1">
      <alignment horizontal="left" vertical="center"/>
    </xf>
    <xf numFmtId="0" fontId="148" fillId="18" borderId="85" xfId="46" applyFont="1" applyFill="1" applyBorder="1" applyAlignment="1">
      <alignment horizontal="left" vertical="center"/>
    </xf>
    <xf numFmtId="3" fontId="148" fillId="18" borderId="174" xfId="7223" applyNumberFormat="1" applyFont="1" applyFill="1" applyBorder="1" applyAlignment="1">
      <alignment horizontal="center"/>
    </xf>
    <xf numFmtId="3" fontId="155" fillId="18" borderId="177" xfId="47" applyNumberFormat="1" applyFont="1" applyFill="1" applyBorder="1" applyAlignment="1">
      <alignment horizontal="center" vertical="center"/>
    </xf>
    <xf numFmtId="3" fontId="171" fillId="20" borderId="68" xfId="7224" applyNumberFormat="1" applyFont="1" applyFill="1" applyBorder="1" applyAlignment="1">
      <alignment horizontal="center" vertical="center"/>
    </xf>
    <xf numFmtId="0" fontId="155" fillId="0" borderId="83" xfId="45" applyFont="1" applyFill="1" applyBorder="1" applyAlignment="1">
      <alignment vertical="center" wrapText="1"/>
    </xf>
    <xf numFmtId="0" fontId="148" fillId="0" borderId="27" xfId="45" applyFont="1" applyFill="1" applyBorder="1" applyAlignment="1">
      <alignment vertical="center" wrapText="1"/>
    </xf>
    <xf numFmtId="1" fontId="171" fillId="0" borderId="27" xfId="45" applyNumberFormat="1" applyFont="1" applyFill="1" applyBorder="1" applyAlignment="1">
      <alignment horizontal="left" vertical="center" wrapText="1"/>
    </xf>
    <xf numFmtId="3" fontId="147" fillId="31" borderId="27" xfId="7224" applyNumberFormat="1" applyFont="1" applyFill="1" applyBorder="1" applyAlignment="1">
      <alignment horizontal="right" vertical="center"/>
    </xf>
    <xf numFmtId="1" fontId="171" fillId="0" borderId="37" xfId="45" applyNumberFormat="1" applyFont="1" applyFill="1" applyBorder="1" applyAlignment="1">
      <alignment horizontal="left" vertical="center" wrapText="1"/>
    </xf>
    <xf numFmtId="3" fontId="148" fillId="18" borderId="12" xfId="7224" applyNumberFormat="1" applyFont="1" applyFill="1" applyBorder="1" applyAlignment="1">
      <alignment horizontal="center" vertical="center"/>
    </xf>
    <xf numFmtId="3" fontId="148" fillId="18" borderId="11" xfId="7224" applyNumberFormat="1" applyFont="1" applyFill="1" applyBorder="1" applyAlignment="1">
      <alignment horizontal="center" vertical="center"/>
    </xf>
    <xf numFmtId="3" fontId="147" fillId="31" borderId="37" xfId="7224" applyNumberFormat="1" applyFont="1" applyFill="1" applyBorder="1" applyAlignment="1">
      <alignment horizontal="right" vertical="center"/>
    </xf>
    <xf numFmtId="3" fontId="49" fillId="18" borderId="96" xfId="7224" applyNumberFormat="1" applyFont="1" applyFill="1" applyBorder="1" applyAlignment="1">
      <alignment horizontal="center" vertical="center"/>
    </xf>
    <xf numFmtId="3" fontId="49" fillId="18" borderId="30" xfId="7224" applyNumberFormat="1" applyFont="1" applyFill="1" applyBorder="1" applyAlignment="1">
      <alignment horizontal="center" vertical="center"/>
    </xf>
    <xf numFmtId="3" fontId="148" fillId="31" borderId="115" xfId="7224" applyNumberFormat="1" applyFont="1" applyFill="1" applyBorder="1" applyAlignment="1">
      <alignment horizontal="center" vertical="center"/>
    </xf>
    <xf numFmtId="3" fontId="148" fillId="31" borderId="112" xfId="7224" applyNumberFormat="1" applyFont="1" applyFill="1" applyBorder="1" applyAlignment="1">
      <alignment horizontal="center" vertical="center"/>
    </xf>
    <xf numFmtId="1" fontId="171" fillId="0" borderId="60" xfId="45" applyNumberFormat="1" applyFont="1" applyFill="1" applyBorder="1" applyAlignment="1">
      <alignment horizontal="left" vertical="center" wrapText="1"/>
    </xf>
    <xf numFmtId="1" fontId="171" fillId="0" borderId="85" xfId="45" applyNumberFormat="1" applyFont="1" applyFill="1" applyBorder="1" applyAlignment="1">
      <alignment horizontal="left" vertical="center" wrapText="1"/>
    </xf>
    <xf numFmtId="3" fontId="49" fillId="18" borderId="69" xfId="7224" applyNumberFormat="1" applyFont="1" applyFill="1" applyBorder="1" applyAlignment="1">
      <alignment horizontal="center"/>
    </xf>
    <xf numFmtId="3" fontId="49" fillId="18" borderId="75" xfId="7224" applyNumberFormat="1" applyFont="1" applyFill="1" applyBorder="1" applyAlignment="1">
      <alignment horizontal="center"/>
    </xf>
    <xf numFmtId="3" fontId="148" fillId="18" borderId="174" xfId="7224" applyNumberFormat="1" applyFont="1" applyFill="1" applyBorder="1" applyAlignment="1">
      <alignment horizontal="center" vertical="center"/>
    </xf>
    <xf numFmtId="3" fontId="148" fillId="18" borderId="177" xfId="7224" applyNumberFormat="1" applyFont="1" applyFill="1" applyBorder="1" applyAlignment="1">
      <alignment horizontal="center" vertical="center"/>
    </xf>
    <xf numFmtId="0" fontId="140" fillId="0" borderId="0" xfId="32" applyFill="1" applyAlignment="1" applyProtection="1"/>
    <xf numFmtId="0" fontId="186" fillId="34" borderId="160" xfId="367" applyFont="1" applyFill="1" applyBorder="1" applyAlignment="1">
      <alignment horizontal="center" vertical="center"/>
    </xf>
    <xf numFmtId="0" fontId="48" fillId="0" borderId="0" xfId="7226" applyFont="1"/>
    <xf numFmtId="0" fontId="48" fillId="0" borderId="72" xfId="7226" applyFont="1" applyBorder="1" applyAlignment="1">
      <alignment horizontal="center" vertical="center" wrapText="1"/>
    </xf>
    <xf numFmtId="0" fontId="48" fillId="0" borderId="17" xfId="7226" applyFont="1" applyBorder="1" applyAlignment="1">
      <alignment vertical="center" wrapText="1"/>
    </xf>
    <xf numFmtId="44" fontId="0" fillId="0" borderId="17" xfId="7227" applyFont="1" applyBorder="1"/>
    <xf numFmtId="44" fontId="0" fillId="0" borderId="91" xfId="7227" applyFont="1" applyBorder="1"/>
    <xf numFmtId="0" fontId="48" fillId="0" borderId="154" xfId="7226" applyFont="1" applyBorder="1" applyAlignment="1">
      <alignment horizontal="center" vertical="center" wrapText="1"/>
    </xf>
    <xf numFmtId="0" fontId="48" fillId="0" borderId="159" xfId="7226" applyFont="1" applyBorder="1" applyAlignment="1">
      <alignment vertical="center" wrapText="1"/>
    </xf>
    <xf numFmtId="44" fontId="0" fillId="0" borderId="159" xfId="7227" applyFont="1" applyBorder="1"/>
    <xf numFmtId="44" fontId="0" fillId="0" borderId="155" xfId="7227" applyFont="1" applyBorder="1"/>
    <xf numFmtId="44" fontId="0" fillId="0" borderId="159" xfId="7227" applyFont="1" applyBorder="1" applyAlignment="1">
      <alignment vertical="center" wrapText="1"/>
    </xf>
    <xf numFmtId="44" fontId="0" fillId="0" borderId="155" xfId="7227" applyFont="1" applyBorder="1" applyAlignment="1">
      <alignment vertical="center" wrapText="1"/>
    </xf>
    <xf numFmtId="0" fontId="148" fillId="18" borderId="159" xfId="7226" applyFont="1" applyFill="1" applyBorder="1"/>
    <xf numFmtId="0" fontId="155" fillId="0" borderId="159" xfId="7228" applyFont="1" applyFill="1" applyBorder="1"/>
    <xf numFmtId="0" fontId="148" fillId="0" borderId="159" xfId="7226" applyFont="1" applyFill="1" applyBorder="1"/>
    <xf numFmtId="44" fontId="155" fillId="0" borderId="159" xfId="7227" applyFont="1" applyFill="1" applyBorder="1"/>
    <xf numFmtId="44" fontId="155" fillId="0" borderId="155" xfId="7227" applyFont="1" applyBorder="1"/>
    <xf numFmtId="0" fontId="155" fillId="18" borderId="159" xfId="7226" applyFont="1" applyFill="1" applyBorder="1"/>
    <xf numFmtId="0" fontId="155" fillId="0" borderId="159" xfId="7226" applyFont="1" applyFill="1" applyBorder="1"/>
    <xf numFmtId="0" fontId="155" fillId="18" borderId="159" xfId="7228" applyFont="1" applyFill="1" applyBorder="1"/>
    <xf numFmtId="0" fontId="148" fillId="18" borderId="159" xfId="7226" applyFont="1" applyFill="1" applyBorder="1" applyAlignment="1">
      <alignment vertical="center"/>
    </xf>
    <xf numFmtId="0" fontId="148" fillId="18" borderId="159" xfId="7226" applyFont="1" applyFill="1" applyBorder="1" applyAlignment="1"/>
    <xf numFmtId="0" fontId="0" fillId="0" borderId="159" xfId="7228" applyFont="1" applyFill="1" applyBorder="1"/>
    <xf numFmtId="0" fontId="48" fillId="0" borderId="159" xfId="7226" applyFont="1" applyBorder="1"/>
    <xf numFmtId="0" fontId="48" fillId="0" borderId="159" xfId="7226" applyFont="1" applyFill="1" applyBorder="1" applyAlignment="1">
      <alignment vertical="center" wrapText="1"/>
    </xf>
    <xf numFmtId="0" fontId="48" fillId="0" borderId="174" xfId="7226" applyFont="1" applyBorder="1" applyAlignment="1">
      <alignment horizontal="center" vertical="center" wrapText="1"/>
    </xf>
    <xf numFmtId="0" fontId="48" fillId="0" borderId="175" xfId="7226" applyFont="1" applyBorder="1"/>
    <xf numFmtId="0" fontId="48" fillId="0" borderId="175" xfId="7226" applyFont="1" applyBorder="1" applyAlignment="1">
      <alignment vertical="center" wrapText="1"/>
    </xf>
    <xf numFmtId="0" fontId="48" fillId="0" borderId="175" xfId="7226" applyFont="1" applyFill="1" applyBorder="1" applyAlignment="1">
      <alignment vertical="center" wrapText="1"/>
    </xf>
    <xf numFmtId="44" fontId="0" fillId="0" borderId="175" xfId="7227" applyFont="1" applyBorder="1"/>
    <xf numFmtId="44" fontId="0" fillId="0" borderId="177" xfId="7227" applyFont="1" applyBorder="1"/>
    <xf numFmtId="0" fontId="151" fillId="0" borderId="41" xfId="7226" applyFont="1" applyBorder="1"/>
    <xf numFmtId="0" fontId="151" fillId="0" borderId="44" xfId="7226" applyFont="1" applyFill="1" applyBorder="1"/>
    <xf numFmtId="44" fontId="151" fillId="0" borderId="44" xfId="7227" applyFont="1" applyFill="1" applyBorder="1" applyAlignment="1">
      <alignment horizontal="center" vertical="center"/>
    </xf>
    <xf numFmtId="0" fontId="48" fillId="0" borderId="69" xfId="7226" applyFont="1" applyBorder="1"/>
    <xf numFmtId="0" fontId="48" fillId="0" borderId="74" xfId="7226" applyFont="1" applyBorder="1"/>
    <xf numFmtId="186" fontId="48" fillId="0" borderId="74" xfId="7226" applyNumberFormat="1" applyFont="1" applyBorder="1"/>
    <xf numFmtId="9" fontId="0" fillId="0" borderId="74" xfId="7229" applyFont="1" applyBorder="1"/>
    <xf numFmtId="186" fontId="48" fillId="0" borderId="75" xfId="7226" applyNumberFormat="1" applyFont="1" applyBorder="1"/>
    <xf numFmtId="0" fontId="48" fillId="0" borderId="154" xfId="7226" applyFont="1" applyBorder="1"/>
    <xf numFmtId="186" fontId="48" fillId="0" borderId="159" xfId="7226" applyNumberFormat="1" applyFont="1" applyBorder="1"/>
    <xf numFmtId="9" fontId="0" fillId="0" borderId="159" xfId="7229" applyFont="1" applyBorder="1"/>
    <xf numFmtId="186" fontId="48" fillId="0" borderId="155" xfId="7226" applyNumberFormat="1" applyFont="1" applyBorder="1"/>
    <xf numFmtId="0" fontId="48" fillId="0" borderId="159" xfId="7226" applyFont="1" applyFill="1" applyBorder="1"/>
    <xf numFmtId="0" fontId="48" fillId="0" borderId="15" xfId="7226" applyFont="1" applyFill="1" applyBorder="1"/>
    <xf numFmtId="0" fontId="48" fillId="0" borderId="154" xfId="7226" applyFont="1" applyFill="1" applyBorder="1"/>
    <xf numFmtId="0" fontId="48" fillId="0" borderId="0" xfId="7226" applyFont="1" applyFill="1" applyBorder="1"/>
    <xf numFmtId="186" fontId="48" fillId="0" borderId="159" xfId="7226" applyNumberFormat="1" applyFont="1" applyFill="1" applyBorder="1"/>
    <xf numFmtId="9" fontId="0" fillId="0" borderId="159" xfId="7229" applyFont="1" applyFill="1" applyBorder="1"/>
    <xf numFmtId="186" fontId="48" fillId="0" borderId="155" xfId="7226" applyNumberFormat="1" applyFont="1" applyFill="1" applyBorder="1"/>
    <xf numFmtId="0" fontId="48" fillId="0" borderId="174" xfId="7226" applyFont="1" applyFill="1" applyBorder="1"/>
    <xf numFmtId="0" fontId="48" fillId="0" borderId="175" xfId="7226" applyFont="1" applyFill="1" applyBorder="1"/>
    <xf numFmtId="186" fontId="48" fillId="0" borderId="175" xfId="7226" applyNumberFormat="1" applyFont="1" applyBorder="1"/>
    <xf numFmtId="9" fontId="0" fillId="0" borderId="175" xfId="7229" applyFont="1" applyBorder="1"/>
    <xf numFmtId="186" fontId="48" fillId="0" borderId="44" xfId="7226" applyNumberFormat="1" applyFont="1" applyBorder="1"/>
    <xf numFmtId="0" fontId="151" fillId="0" borderId="84" xfId="7226" applyFont="1" applyBorder="1"/>
    <xf numFmtId="0" fontId="151" fillId="0" borderId="31" xfId="7226" applyFont="1" applyFill="1" applyBorder="1"/>
    <xf numFmtId="0" fontId="151" fillId="0" borderId="28" xfId="7226" applyFont="1" applyFill="1" applyBorder="1"/>
    <xf numFmtId="186" fontId="151" fillId="0" borderId="29" xfId="7226" applyNumberFormat="1" applyFont="1" applyBorder="1"/>
    <xf numFmtId="9" fontId="151" fillId="0" borderId="29" xfId="7229" applyFont="1" applyBorder="1"/>
    <xf numFmtId="186" fontId="151" fillId="0" borderId="31" xfId="7226" applyNumberFormat="1" applyFont="1" applyBorder="1"/>
    <xf numFmtId="9" fontId="0" fillId="0" borderId="0" xfId="7229" applyFont="1"/>
    <xf numFmtId="4" fontId="48" fillId="0" borderId="74" xfId="7226" applyNumberFormat="1" applyFont="1" applyBorder="1"/>
    <xf numFmtId="4" fontId="48" fillId="0" borderId="159" xfId="7226" applyNumberFormat="1" applyFont="1" applyBorder="1"/>
    <xf numFmtId="0" fontId="48" fillId="0" borderId="174" xfId="7226" applyFont="1" applyBorder="1"/>
    <xf numFmtId="4" fontId="48" fillId="0" borderId="175" xfId="7226" applyNumberFormat="1" applyFont="1" applyBorder="1"/>
    <xf numFmtId="186" fontId="48" fillId="0" borderId="177" xfId="7226" applyNumberFormat="1" applyFont="1" applyBorder="1"/>
    <xf numFmtId="0" fontId="151" fillId="0" borderId="28" xfId="7226" applyFont="1" applyBorder="1"/>
    <xf numFmtId="0" fontId="48" fillId="0" borderId="0" xfId="7226"/>
    <xf numFmtId="0" fontId="152" fillId="0" borderId="0" xfId="32" applyFont="1" applyAlignment="1" applyProtection="1"/>
    <xf numFmtId="0" fontId="155" fillId="18" borderId="159" xfId="7226" applyFont="1" applyFill="1" applyBorder="1" applyAlignment="1">
      <alignment vertical="center"/>
    </xf>
    <xf numFmtId="0" fontId="230" fillId="0" borderId="0" xfId="7226" applyFont="1"/>
    <xf numFmtId="0" fontId="237" fillId="0" borderId="0" xfId="59" applyFont="1" applyAlignment="1">
      <alignment horizontal="center"/>
    </xf>
    <xf numFmtId="0" fontId="120" fillId="0" borderId="159" xfId="59" quotePrefix="1" applyFont="1" applyBorder="1" applyAlignment="1">
      <alignment horizontal="left" vertical="center" indent="1"/>
    </xf>
    <xf numFmtId="3" fontId="120" fillId="0" borderId="159" xfId="7226" applyNumberFormat="1" applyFont="1" applyBorder="1" applyAlignment="1">
      <alignment horizontal="left" vertical="center" indent="1"/>
    </xf>
    <xf numFmtId="0" fontId="230" fillId="0" borderId="0" xfId="7226" applyFont="1" applyAlignment="1">
      <alignment horizontal="left" vertical="center" indent="1"/>
    </xf>
    <xf numFmtId="0" fontId="120" fillId="0" borderId="159" xfId="59" applyFont="1" applyBorder="1" applyAlignment="1">
      <alignment horizontal="left" vertical="center" indent="1"/>
    </xf>
    <xf numFmtId="3" fontId="120" fillId="0" borderId="159" xfId="59" applyNumberFormat="1" applyFont="1" applyBorder="1" applyAlignment="1">
      <alignment horizontal="left" vertical="center" indent="1"/>
    </xf>
    <xf numFmtId="3" fontId="120" fillId="0" borderId="159" xfId="59" applyNumberFormat="1" applyFont="1" applyBorder="1" applyAlignment="1">
      <alignment horizontal="left" vertical="center" wrapText="1" indent="1"/>
    </xf>
    <xf numFmtId="0" fontId="120" fillId="0" borderId="159" xfId="59" applyFont="1" applyFill="1" applyBorder="1" applyAlignment="1">
      <alignment horizontal="left" vertical="center" indent="1"/>
    </xf>
    <xf numFmtId="0" fontId="120" fillId="0" borderId="159" xfId="59" quotePrefix="1" applyFont="1" applyFill="1" applyBorder="1" applyAlignment="1">
      <alignment horizontal="left" vertical="center" indent="1"/>
    </xf>
    <xf numFmtId="0" fontId="230" fillId="20" borderId="0" xfId="7226" applyFont="1" applyFill="1" applyAlignment="1">
      <alignment horizontal="left" vertical="center" indent="1"/>
    </xf>
    <xf numFmtId="0" fontId="115" fillId="0" borderId="0" xfId="59" applyFont="1" applyBorder="1" applyAlignment="1">
      <alignment horizontal="left" vertical="center"/>
    </xf>
    <xf numFmtId="0" fontId="122" fillId="0" borderId="0" xfId="59" applyFont="1" applyBorder="1" applyAlignment="1">
      <alignment horizontal="left" vertical="center"/>
    </xf>
    <xf numFmtId="0" fontId="244" fillId="0" borderId="0" xfId="59" applyFont="1" applyBorder="1" applyAlignment="1">
      <alignment horizontal="left" vertical="center"/>
    </xf>
    <xf numFmtId="0" fontId="200" fillId="0" borderId="0" xfId="7226" applyFont="1"/>
    <xf numFmtId="3" fontId="149" fillId="20" borderId="180" xfId="45" applyNumberFormat="1" applyFont="1" applyFill="1" applyBorder="1" applyAlignment="1">
      <alignment horizontal="center" vertical="center" wrapText="1"/>
    </xf>
    <xf numFmtId="0" fontId="152" fillId="0" borderId="0" xfId="7230" applyFont="1" applyFill="1" applyBorder="1" applyAlignment="1">
      <alignment vertical="center"/>
    </xf>
    <xf numFmtId="0" fontId="46" fillId="0" borderId="0" xfId="820" applyFont="1" applyAlignment="1">
      <alignment horizontal="center" vertical="center"/>
    </xf>
    <xf numFmtId="1" fontId="149" fillId="20" borderId="179" xfId="59" applyNumberFormat="1" applyFont="1" applyFill="1" applyBorder="1" applyAlignment="1">
      <alignment horizontal="center" vertical="center" wrapText="1"/>
    </xf>
    <xf numFmtId="1" fontId="149" fillId="20" borderId="160" xfId="59" applyNumberFormat="1" applyFont="1" applyFill="1" applyBorder="1" applyAlignment="1">
      <alignment horizontal="center" vertical="center" wrapText="1"/>
    </xf>
    <xf numFmtId="0" fontId="151" fillId="0" borderId="173" xfId="820" applyFont="1" applyFill="1" applyBorder="1" applyAlignment="1">
      <alignment horizontal="center" vertical="center"/>
    </xf>
    <xf numFmtId="1" fontId="149" fillId="20" borderId="172" xfId="59" applyNumberFormat="1" applyFont="1" applyFill="1" applyBorder="1" applyAlignment="1">
      <alignment horizontal="center" vertical="center" wrapText="1"/>
    </xf>
    <xf numFmtId="0" fontId="46" fillId="0" borderId="61" xfId="820" applyFont="1" applyBorder="1" applyAlignment="1">
      <alignment horizontal="left" vertical="center"/>
    </xf>
    <xf numFmtId="0" fontId="46" fillId="0" borderId="69" xfId="820" applyFont="1" applyBorder="1" applyAlignment="1">
      <alignment horizontal="center" vertical="center"/>
    </xf>
    <xf numFmtId="0" fontId="46" fillId="0" borderId="74" xfId="820" applyFont="1" applyBorder="1" applyAlignment="1">
      <alignment horizontal="center" vertical="center"/>
    </xf>
    <xf numFmtId="0" fontId="46" fillId="0" borderId="75" xfId="820" applyFont="1" applyBorder="1" applyAlignment="1">
      <alignment horizontal="center" vertical="center"/>
    </xf>
    <xf numFmtId="0" fontId="46" fillId="0" borderId="70" xfId="820" applyFont="1" applyBorder="1" applyAlignment="1">
      <alignment horizontal="center" vertical="center"/>
    </xf>
    <xf numFmtId="0" fontId="46" fillId="0" borderId="71" xfId="820" applyFont="1" applyFill="1" applyBorder="1" applyAlignment="1">
      <alignment horizontal="center" vertical="center"/>
    </xf>
    <xf numFmtId="0" fontId="46" fillId="0" borderId="178" xfId="820" applyFont="1" applyBorder="1" applyAlignment="1">
      <alignment horizontal="left" vertical="center"/>
    </xf>
    <xf numFmtId="0" fontId="46" fillId="0" borderId="174" xfId="820" applyFont="1" applyBorder="1" applyAlignment="1">
      <alignment horizontal="center" vertical="center"/>
    </xf>
    <xf numFmtId="0" fontId="46" fillId="0" borderId="175" xfId="820" applyFont="1" applyBorder="1" applyAlignment="1">
      <alignment horizontal="center" vertical="center"/>
    </xf>
    <xf numFmtId="0" fontId="46" fillId="0" borderId="177" xfId="820" applyFont="1" applyBorder="1" applyAlignment="1">
      <alignment horizontal="center" vertical="center"/>
    </xf>
    <xf numFmtId="0" fontId="46" fillId="0" borderId="181" xfId="820" applyFont="1" applyBorder="1" applyAlignment="1">
      <alignment horizontal="center" vertical="center"/>
    </xf>
    <xf numFmtId="0" fontId="46" fillId="0" borderId="176" xfId="820" applyFont="1" applyFill="1" applyBorder="1" applyAlignment="1">
      <alignment horizontal="center" vertical="center"/>
    </xf>
    <xf numFmtId="0" fontId="161" fillId="0" borderId="0" xfId="367" applyFont="1" applyAlignment="1">
      <alignment horizontal="left" vertical="center"/>
    </xf>
    <xf numFmtId="0" fontId="46" fillId="0" borderId="115" xfId="820" applyFont="1" applyBorder="1" applyAlignment="1">
      <alignment horizontal="center" vertical="center"/>
    </xf>
    <xf numFmtId="0" fontId="46" fillId="0" borderId="75" xfId="820" applyFont="1" applyFill="1" applyBorder="1" applyAlignment="1">
      <alignment horizontal="center" vertical="center"/>
    </xf>
    <xf numFmtId="0" fontId="46" fillId="0" borderId="170" xfId="820" applyFont="1" applyBorder="1" applyAlignment="1">
      <alignment horizontal="left" vertical="center"/>
    </xf>
    <xf numFmtId="0" fontId="46" fillId="0" borderId="154" xfId="820" applyFont="1" applyBorder="1" applyAlignment="1">
      <alignment horizontal="center" vertical="center"/>
    </xf>
    <xf numFmtId="0" fontId="46" fillId="0" borderId="159" xfId="820" applyFont="1" applyBorder="1" applyAlignment="1">
      <alignment horizontal="center" vertical="center"/>
    </xf>
    <xf numFmtId="0" fontId="46" fillId="0" borderId="155" xfId="820" applyFont="1" applyBorder="1" applyAlignment="1">
      <alignment horizontal="center" vertical="center"/>
    </xf>
    <xf numFmtId="0" fontId="46" fillId="0" borderId="171" xfId="820" applyFont="1" applyBorder="1" applyAlignment="1">
      <alignment horizontal="center" vertical="center"/>
    </xf>
    <xf numFmtId="0" fontId="46" fillId="0" borderId="155" xfId="820" applyFont="1" applyFill="1" applyBorder="1" applyAlignment="1">
      <alignment horizontal="center" vertical="center"/>
    </xf>
    <xf numFmtId="0" fontId="46" fillId="0" borderId="112" xfId="820" applyFont="1" applyBorder="1" applyAlignment="1">
      <alignment horizontal="center" vertical="center"/>
    </xf>
    <xf numFmtId="0" fontId="46" fillId="0" borderId="177" xfId="820" applyFont="1" applyFill="1" applyBorder="1" applyAlignment="1">
      <alignment horizontal="center" vertical="center"/>
    </xf>
    <xf numFmtId="1" fontId="149" fillId="20" borderId="154" xfId="59" applyNumberFormat="1" applyFont="1" applyFill="1" applyBorder="1" applyAlignment="1">
      <alignment horizontal="center" vertical="center" wrapText="1"/>
    </xf>
    <xf numFmtId="1" fontId="149" fillId="20" borderId="159" xfId="59" applyNumberFormat="1" applyFont="1" applyFill="1" applyBorder="1" applyAlignment="1">
      <alignment horizontal="center" vertical="center" wrapText="1"/>
    </xf>
    <xf numFmtId="1" fontId="149" fillId="20" borderId="171" xfId="59" applyNumberFormat="1" applyFont="1" applyFill="1" applyBorder="1" applyAlignment="1">
      <alignment horizontal="center" vertical="center" wrapText="1"/>
    </xf>
    <xf numFmtId="0" fontId="46" fillId="0" borderId="0" xfId="820" applyFont="1"/>
    <xf numFmtId="0" fontId="46" fillId="0" borderId="173" xfId="820" applyFont="1" applyFill="1" applyBorder="1" applyAlignment="1">
      <alignment horizontal="center" vertical="center"/>
    </xf>
    <xf numFmtId="0" fontId="147" fillId="22" borderId="89" xfId="7216" applyFont="1" applyFill="1" applyBorder="1" applyAlignment="1">
      <alignment vertical="center" wrapText="1"/>
    </xf>
    <xf numFmtId="0" fontId="44" fillId="0" borderId="0" xfId="7240"/>
    <xf numFmtId="9" fontId="147" fillId="0" borderId="86" xfId="50" applyFont="1" applyFill="1" applyBorder="1" applyAlignment="1">
      <alignment horizontal="center" vertical="center"/>
    </xf>
    <xf numFmtId="186" fontId="151" fillId="0" borderId="29" xfId="0" applyNumberFormat="1" applyFont="1" applyBorder="1" applyAlignment="1">
      <alignment horizontal="center"/>
    </xf>
    <xf numFmtId="186" fontId="151" fillId="0" borderId="31" xfId="0" applyNumberFormat="1" applyFont="1" applyBorder="1" applyAlignment="1">
      <alignment horizontal="center"/>
    </xf>
    <xf numFmtId="0" fontId="118" fillId="0" borderId="162" xfId="0" applyFont="1" applyBorder="1" applyAlignment="1">
      <alignment horizontal="center"/>
    </xf>
    <xf numFmtId="0" fontId="118" fillId="0" borderId="112" xfId="0" applyFont="1" applyBorder="1" applyAlignment="1">
      <alignment horizontal="center"/>
    </xf>
    <xf numFmtId="186" fontId="151" fillId="0" borderId="162" xfId="0" applyNumberFormat="1" applyFont="1" applyBorder="1" applyAlignment="1">
      <alignment horizontal="right" indent="1"/>
    </xf>
    <xf numFmtId="186" fontId="151" fillId="0" borderId="112" xfId="0" applyNumberFormat="1" applyFont="1" applyBorder="1" applyAlignment="1">
      <alignment horizontal="right" indent="1"/>
    </xf>
    <xf numFmtId="0" fontId="118" fillId="0" borderId="28" xfId="0" applyFont="1" applyBorder="1" applyAlignment="1">
      <alignment horizontal="center"/>
    </xf>
    <xf numFmtId="0" fontId="118" fillId="0" borderId="29" xfId="0" applyFont="1" applyBorder="1" applyAlignment="1">
      <alignment horizontal="center"/>
    </xf>
    <xf numFmtId="0" fontId="118" fillId="0" borderId="31" xfId="0" applyFont="1" applyBorder="1" applyAlignment="1">
      <alignment horizontal="center"/>
    </xf>
    <xf numFmtId="0" fontId="118" fillId="0" borderId="115" xfId="0" applyFont="1" applyBorder="1" applyAlignment="1">
      <alignment horizontal="center"/>
    </xf>
    <xf numFmtId="186" fontId="151" fillId="0" borderId="115" xfId="0" applyNumberFormat="1" applyFont="1" applyBorder="1" applyAlignment="1">
      <alignment horizontal="right" indent="1"/>
    </xf>
    <xf numFmtId="0" fontId="150" fillId="0" borderId="0" xfId="0" applyFont="1" applyFill="1" applyBorder="1" applyAlignment="1">
      <alignment horizontal="left"/>
    </xf>
    <xf numFmtId="186" fontId="151" fillId="0" borderId="96" xfId="0" applyNumberFormat="1" applyFont="1" applyBorder="1" applyAlignment="1">
      <alignment horizontal="center"/>
    </xf>
    <xf numFmtId="0" fontId="151" fillId="0" borderId="27" xfId="0" applyFont="1" applyBorder="1" applyAlignment="1">
      <alignment horizontal="center"/>
    </xf>
    <xf numFmtId="0" fontId="157" fillId="0" borderId="0" xfId="0" applyFont="1" applyBorder="1"/>
    <xf numFmtId="0" fontId="230" fillId="0" borderId="0" xfId="7251" applyFont="1"/>
    <xf numFmtId="0" fontId="236" fillId="0" borderId="0" xfId="7251" applyFont="1"/>
    <xf numFmtId="0" fontId="247" fillId="0" borderId="0" xfId="7251" applyFont="1" applyBorder="1" applyAlignment="1">
      <alignment vertical="center" wrapText="1" readingOrder="1"/>
    </xf>
    <xf numFmtId="0" fontId="248" fillId="0" borderId="0" xfId="7251" applyFont="1" applyAlignment="1">
      <alignment horizontal="left" vertical="center" readingOrder="1"/>
    </xf>
    <xf numFmtId="0" fontId="247" fillId="0" borderId="0" xfId="7251" applyFont="1" applyAlignment="1">
      <alignment vertical="center" wrapText="1" readingOrder="1"/>
    </xf>
    <xf numFmtId="0" fontId="248" fillId="0" borderId="0" xfId="7251" applyFont="1" applyAlignment="1">
      <alignment vertical="center" readingOrder="1"/>
    </xf>
    <xf numFmtId="0" fontId="200" fillId="0" borderId="0" xfId="7251" applyFont="1"/>
    <xf numFmtId="0" fontId="158" fillId="0" borderId="0" xfId="7251" applyFont="1" applyAlignment="1">
      <alignment vertical="center"/>
    </xf>
    <xf numFmtId="0" fontId="155" fillId="0" borderId="0" xfId="7251" applyFont="1"/>
    <xf numFmtId="0" fontId="158" fillId="0" borderId="0" xfId="7251" applyFont="1" applyAlignment="1">
      <alignment horizontal="center" vertical="center" wrapText="1"/>
    </xf>
    <xf numFmtId="0" fontId="241" fillId="20" borderId="159" xfId="7251" applyFont="1" applyFill="1" applyBorder="1" applyAlignment="1">
      <alignment horizontal="center" vertical="center"/>
    </xf>
    <xf numFmtId="0" fontId="241" fillId="20" borderId="159" xfId="7251" applyFont="1" applyFill="1" applyBorder="1" applyAlignment="1">
      <alignment horizontal="center" vertical="center" wrapText="1"/>
    </xf>
    <xf numFmtId="0" fontId="241" fillId="0" borderId="159" xfId="7251" applyFont="1" applyBorder="1" applyAlignment="1">
      <alignment horizontal="center" vertical="center" wrapText="1" readingOrder="1"/>
    </xf>
    <xf numFmtId="0" fontId="214" fillId="0" borderId="159" xfId="7251" applyFont="1" applyBorder="1" applyAlignment="1">
      <alignment horizontal="center" vertical="center"/>
    </xf>
    <xf numFmtId="3" fontId="214" fillId="0" borderId="159" xfId="7251" applyNumberFormat="1" applyFont="1" applyBorder="1" applyAlignment="1">
      <alignment horizontal="center" vertical="center" wrapText="1"/>
    </xf>
    <xf numFmtId="0" fontId="241" fillId="0" borderId="159" xfId="7251" applyFont="1" applyFill="1" applyBorder="1" applyAlignment="1">
      <alignment horizontal="center" vertical="center" wrapText="1" readingOrder="1"/>
    </xf>
    <xf numFmtId="0" fontId="249" fillId="0" borderId="159" xfId="7251" applyFont="1" applyFill="1" applyBorder="1" applyAlignment="1">
      <alignment horizontal="center" vertical="center" wrapText="1"/>
    </xf>
    <xf numFmtId="0" fontId="214" fillId="0" borderId="159" xfId="7251" applyFont="1" applyFill="1" applyBorder="1" applyAlignment="1">
      <alignment horizontal="center" vertical="center"/>
    </xf>
    <xf numFmtId="3" fontId="214" fillId="0" borderId="159" xfId="7251" applyNumberFormat="1" applyFont="1" applyFill="1" applyBorder="1" applyAlignment="1">
      <alignment horizontal="center" vertical="center" wrapText="1"/>
    </xf>
    <xf numFmtId="0" fontId="217" fillId="20" borderId="182" xfId="7251" applyFont="1" applyFill="1" applyBorder="1" applyAlignment="1">
      <alignment vertical="center" wrapText="1" readingOrder="1"/>
    </xf>
    <xf numFmtId="0" fontId="214" fillId="20" borderId="186" xfId="7251" applyFont="1" applyFill="1" applyBorder="1" applyAlignment="1">
      <alignment horizontal="center" vertical="center"/>
    </xf>
    <xf numFmtId="0" fontId="250" fillId="0" borderId="97" xfId="7251" applyFont="1" applyBorder="1" applyAlignment="1">
      <alignment vertical="center" wrapText="1" readingOrder="1"/>
    </xf>
    <xf numFmtId="0" fontId="250" fillId="0" borderId="0" xfId="7251" applyFont="1" applyBorder="1" applyAlignment="1">
      <alignment vertical="center" wrapText="1" readingOrder="1"/>
    </xf>
    <xf numFmtId="0" fontId="241" fillId="0" borderId="0" xfId="7251" applyFont="1" applyBorder="1" applyAlignment="1">
      <alignment vertical="center" wrapText="1" readingOrder="1"/>
    </xf>
    <xf numFmtId="0" fontId="251" fillId="0" borderId="0" xfId="7251" applyFont="1" applyAlignment="1">
      <alignment horizontal="left" vertical="center" readingOrder="1"/>
    </xf>
    <xf numFmtId="0" fontId="250" fillId="0" borderId="0" xfId="7251" applyFont="1" applyAlignment="1">
      <alignment vertical="center" wrapText="1" readingOrder="1"/>
    </xf>
    <xf numFmtId="0" fontId="252" fillId="0" borderId="0" xfId="7251" applyFont="1"/>
    <xf numFmtId="0" fontId="214" fillId="20" borderId="186" xfId="7251" applyFont="1" applyFill="1" applyBorder="1" applyAlignment="1">
      <alignment horizontal="center" vertical="center" wrapText="1"/>
    </xf>
    <xf numFmtId="0" fontId="241" fillId="0" borderId="186" xfId="7251" applyFont="1" applyBorder="1" applyAlignment="1">
      <alignment horizontal="center" vertical="center" wrapText="1" readingOrder="1"/>
    </xf>
    <xf numFmtId="0" fontId="249" fillId="0" borderId="186" xfId="7251" applyFont="1" applyBorder="1" applyAlignment="1">
      <alignment horizontal="center" vertical="center" wrapText="1"/>
    </xf>
    <xf numFmtId="0" fontId="214" fillId="0" borderId="186" xfId="7251" applyFont="1" applyBorder="1" applyAlignment="1">
      <alignment horizontal="center" vertical="center"/>
    </xf>
    <xf numFmtId="3" fontId="214" fillId="0" borderId="186" xfId="7251" applyNumberFormat="1" applyFont="1" applyBorder="1" applyAlignment="1">
      <alignment horizontal="center" vertical="center" wrapText="1" readingOrder="1"/>
    </xf>
    <xf numFmtId="0" fontId="214" fillId="0" borderId="186" xfId="7251" applyFont="1" applyBorder="1" applyAlignment="1">
      <alignment vertical="center"/>
    </xf>
    <xf numFmtId="0" fontId="186" fillId="34" borderId="108" xfId="367" applyFont="1" applyFill="1" applyBorder="1" applyAlignment="1">
      <alignment horizontal="center" vertical="center"/>
    </xf>
    <xf numFmtId="0" fontId="255" fillId="20" borderId="28" xfId="4218" applyFont="1" applyFill="1" applyBorder="1" applyAlignment="1">
      <alignment horizontal="center"/>
    </xf>
    <xf numFmtId="0" fontId="255" fillId="20" borderId="29" xfId="4218" applyFont="1" applyFill="1" applyBorder="1" applyAlignment="1">
      <alignment horizontal="center"/>
    </xf>
    <xf numFmtId="0" fontId="255" fillId="20" borderId="31" xfId="4218" applyFont="1" applyFill="1" applyBorder="1" applyAlignment="1">
      <alignment horizontal="center"/>
    </xf>
    <xf numFmtId="0" fontId="255" fillId="20" borderId="27" xfId="4218" applyFont="1" applyFill="1" applyBorder="1" applyAlignment="1">
      <alignment horizontal="right"/>
    </xf>
    <xf numFmtId="0" fontId="171" fillId="0" borderId="0" xfId="3799" applyFont="1" applyBorder="1" applyAlignment="1">
      <alignment vertical="center"/>
    </xf>
    <xf numFmtId="0" fontId="151" fillId="0" borderId="91" xfId="4218" applyFont="1" applyBorder="1" applyAlignment="1">
      <alignment horizontal="center"/>
    </xf>
    <xf numFmtId="0" fontId="40" fillId="0" borderId="38" xfId="3799" applyFont="1" applyFill="1" applyBorder="1" applyAlignment="1">
      <alignment vertical="center"/>
    </xf>
    <xf numFmtId="3" fontId="147" fillId="31" borderId="13" xfId="59" applyNumberFormat="1" applyFont="1" applyFill="1" applyBorder="1" applyAlignment="1">
      <alignment horizontal="center" vertical="center" wrapText="1"/>
    </xf>
    <xf numFmtId="175" fontId="149" fillId="0" borderId="66" xfId="59" applyNumberFormat="1" applyFont="1" applyBorder="1" applyAlignment="1">
      <alignment horizontal="center" vertical="center"/>
    </xf>
    <xf numFmtId="0" fontId="115" fillId="0" borderId="89" xfId="0" applyFont="1" applyBorder="1"/>
    <xf numFmtId="0" fontId="115" fillId="0" borderId="66" xfId="59" applyFont="1" applyBorder="1" applyAlignment="1">
      <alignment vertical="center"/>
    </xf>
    <xf numFmtId="0" fontId="149" fillId="0" borderId="89" xfId="59" applyFont="1" applyBorder="1" applyAlignment="1">
      <alignment horizontal="center" vertical="center" wrapText="1"/>
    </xf>
    <xf numFmtId="0" fontId="149" fillId="0" borderId="88" xfId="59" applyFont="1" applyBorder="1" applyAlignment="1">
      <alignment horizontal="center" vertical="center" wrapText="1"/>
    </xf>
    <xf numFmtId="176" fontId="149" fillId="0" borderId="89" xfId="0" applyNumberFormat="1" applyFont="1" applyBorder="1" applyAlignment="1">
      <alignment horizontal="center"/>
    </xf>
    <xf numFmtId="176" fontId="149" fillId="0" borderId="88" xfId="0" applyNumberFormat="1" applyFont="1" applyBorder="1" applyAlignment="1">
      <alignment horizontal="center"/>
    </xf>
    <xf numFmtId="175" fontId="149" fillId="0" borderId="46" xfId="59" applyNumberFormat="1" applyFont="1" applyBorder="1" applyAlignment="1">
      <alignment horizontal="center" vertical="center"/>
    </xf>
    <xf numFmtId="0" fontId="149" fillId="0" borderId="32" xfId="59" applyFont="1" applyBorder="1" applyAlignment="1">
      <alignment horizontal="center" vertical="center" wrapText="1"/>
    </xf>
    <xf numFmtId="176" fontId="149" fillId="31" borderId="32" xfId="59" applyNumberFormat="1" applyFont="1" applyFill="1" applyBorder="1" applyAlignment="1">
      <alignment horizontal="center" vertical="center"/>
    </xf>
    <xf numFmtId="175" fontId="149" fillId="31" borderId="40" xfId="59" applyNumberFormat="1" applyFont="1" applyFill="1" applyBorder="1" applyAlignment="1">
      <alignment horizontal="center" vertical="center"/>
    </xf>
    <xf numFmtId="0" fontId="148" fillId="0" borderId="0" xfId="367" applyFont="1" applyFill="1" applyBorder="1" applyAlignment="1">
      <alignment vertical="center"/>
    </xf>
    <xf numFmtId="0" fontId="140" fillId="0" borderId="0" xfId="32" applyFill="1" applyBorder="1" applyAlignment="1" applyProtection="1">
      <alignment horizontal="center" vertical="center"/>
    </xf>
    <xf numFmtId="0" fontId="39" fillId="0" borderId="0" xfId="7256"/>
    <xf numFmtId="0" fontId="39" fillId="0" borderId="0" xfId="7256" applyFill="1"/>
    <xf numFmtId="0" fontId="148" fillId="0" borderId="0" xfId="367" applyFont="1" applyFill="1" applyBorder="1"/>
    <xf numFmtId="0" fontId="186" fillId="0" borderId="0" xfId="367" applyFont="1" applyFill="1" applyBorder="1" applyAlignment="1">
      <alignment vertical="center"/>
    </xf>
    <xf numFmtId="0" fontId="186" fillId="34" borderId="186" xfId="367" applyFont="1" applyFill="1" applyBorder="1" applyAlignment="1">
      <alignment horizontal="center" vertical="center"/>
    </xf>
    <xf numFmtId="180" fontId="0" fillId="0" borderId="0" xfId="0" applyNumberFormat="1" applyFill="1" applyAlignment="1">
      <alignment vertical="center"/>
    </xf>
    <xf numFmtId="186" fontId="0" fillId="0" borderId="0" xfId="0" applyNumberFormat="1" applyBorder="1"/>
    <xf numFmtId="0" fontId="0" fillId="0" borderId="0" xfId="0" applyFill="1"/>
    <xf numFmtId="0" fontId="143" fillId="0" borderId="0" xfId="59" applyFont="1" applyFill="1" applyBorder="1" applyAlignment="1">
      <alignment vertical="center" wrapText="1"/>
    </xf>
    <xf numFmtId="0" fontId="0" fillId="0" borderId="0" xfId="0" applyFill="1" applyAlignment="1">
      <alignment horizontal="center"/>
    </xf>
    <xf numFmtId="0" fontId="115" fillId="0" borderId="0" xfId="0" applyFont="1" applyFill="1" applyAlignment="1">
      <alignment horizontal="center"/>
    </xf>
    <xf numFmtId="0" fontId="123" fillId="0" borderId="162" xfId="45" applyFont="1" applyFill="1" applyBorder="1" applyAlignment="1">
      <alignment vertical="center" wrapText="1"/>
    </xf>
    <xf numFmtId="0" fontId="148" fillId="18" borderId="162" xfId="46" applyFont="1" applyFill="1" applyBorder="1" applyAlignment="1">
      <alignment horizontal="left" vertical="center"/>
    </xf>
    <xf numFmtId="0" fontId="148" fillId="18" borderId="112" xfId="46" applyFont="1" applyFill="1" applyBorder="1" applyAlignment="1">
      <alignment horizontal="left" vertical="center"/>
    </xf>
    <xf numFmtId="1" fontId="147" fillId="20" borderId="80" xfId="45" applyNumberFormat="1" applyFont="1" applyFill="1" applyBorder="1" applyAlignment="1">
      <alignment horizontal="center" vertical="center" wrapText="1"/>
    </xf>
    <xf numFmtId="0" fontId="148" fillId="0" borderId="60" xfId="0" applyFont="1" applyBorder="1"/>
    <xf numFmtId="0" fontId="148" fillId="0" borderId="163" xfId="0" applyFont="1" applyBorder="1"/>
    <xf numFmtId="0" fontId="148" fillId="0" borderId="85" xfId="0" applyFont="1" applyBorder="1"/>
    <xf numFmtId="176" fontId="148" fillId="0" borderId="115" xfId="0" applyNumberFormat="1" applyFont="1" applyBorder="1"/>
    <xf numFmtId="176" fontId="148" fillId="0" borderId="162" xfId="0" applyNumberFormat="1" applyFont="1" applyBorder="1"/>
    <xf numFmtId="176" fontId="148" fillId="0" borderId="184" xfId="0" applyNumberFormat="1" applyFont="1" applyBorder="1"/>
    <xf numFmtId="0" fontId="210" fillId="0" borderId="70" xfId="0" applyFont="1" applyBorder="1"/>
    <xf numFmtId="0" fontId="210" fillId="0" borderId="181" xfId="0" applyFont="1" applyBorder="1"/>
    <xf numFmtId="0" fontId="210" fillId="0" borderId="171" xfId="0" applyFont="1" applyBorder="1"/>
    <xf numFmtId="9" fontId="151" fillId="0" borderId="91" xfId="50" applyFont="1" applyBorder="1" applyAlignment="1">
      <alignment horizontal="center"/>
    </xf>
    <xf numFmtId="9" fontId="151" fillId="0" borderId="76" xfId="50" applyFont="1" applyBorder="1" applyAlignment="1">
      <alignment horizontal="center"/>
    </xf>
    <xf numFmtId="9" fontId="147" fillId="0" borderId="61" xfId="50" applyFont="1" applyFill="1" applyBorder="1" applyAlignment="1">
      <alignment horizontal="center" vertical="center"/>
    </xf>
    <xf numFmtId="175" fontId="149" fillId="0" borderId="0" xfId="59" applyNumberFormat="1" applyFont="1" applyBorder="1" applyAlignment="1">
      <alignment horizontal="center" vertical="center"/>
    </xf>
    <xf numFmtId="0" fontId="115" fillId="0" borderId="83" xfId="59" applyFont="1" applyBorder="1" applyAlignment="1">
      <alignment vertical="center"/>
    </xf>
    <xf numFmtId="175" fontId="149" fillId="0" borderId="83" xfId="59" applyNumberFormat="1" applyFont="1" applyBorder="1" applyAlignment="1">
      <alignment horizontal="center" vertical="center"/>
    </xf>
    <xf numFmtId="175" fontId="149" fillId="31" borderId="37" xfId="59" applyNumberFormat="1" applyFont="1" applyFill="1" applyBorder="1" applyAlignment="1">
      <alignment horizontal="center" vertical="center"/>
    </xf>
    <xf numFmtId="176" fontId="147" fillId="20" borderId="48" xfId="0" applyNumberFormat="1" applyFont="1" applyFill="1" applyBorder="1" applyAlignment="1">
      <alignment horizontal="center" vertical="center"/>
    </xf>
    <xf numFmtId="176" fontId="147" fillId="26" borderId="48" xfId="0" applyNumberFormat="1" applyFont="1" applyFill="1" applyBorder="1" applyAlignment="1">
      <alignment horizontal="center" vertical="center"/>
    </xf>
    <xf numFmtId="0" fontId="155" fillId="0" borderId="0" xfId="7221" applyFont="1" applyFill="1"/>
    <xf numFmtId="186" fontId="76" fillId="0" borderId="0" xfId="4212" applyNumberFormat="1" applyAlignment="1">
      <alignment vertical="center"/>
    </xf>
    <xf numFmtId="0" fontId="140" fillId="0" borderId="0" xfId="32" applyFill="1" applyBorder="1" applyAlignment="1" applyProtection="1">
      <alignment vertical="center"/>
    </xf>
    <xf numFmtId="1" fontId="147" fillId="0" borderId="85" xfId="821" applyNumberFormat="1" applyFont="1" applyFill="1" applyBorder="1" applyAlignment="1">
      <alignment horizontal="center" vertical="center"/>
    </xf>
    <xf numFmtId="0" fontId="36" fillId="0" borderId="0" xfId="7266" applyAlignment="1">
      <alignment horizontal="center"/>
    </xf>
    <xf numFmtId="0" fontId="36" fillId="0" borderId="0" xfId="7266"/>
    <xf numFmtId="0" fontId="36" fillId="0" borderId="0" xfId="7267" applyFont="1" applyFill="1" applyBorder="1" applyAlignment="1" applyProtection="1">
      <alignment horizontal="center" vertical="center"/>
      <protection locked="0"/>
    </xf>
    <xf numFmtId="0" fontId="151" fillId="0" borderId="0" xfId="7268" applyFont="1" applyFill="1" applyBorder="1" applyAlignment="1">
      <alignment vertical="center"/>
    </xf>
    <xf numFmtId="0" fontId="151" fillId="0" borderId="0" xfId="7268" applyFont="1" applyFill="1" applyBorder="1" applyAlignment="1">
      <alignment horizontal="center" vertical="center"/>
    </xf>
    <xf numFmtId="0" fontId="36" fillId="0" borderId="0" xfId="7267" applyFont="1" applyFill="1" applyBorder="1" applyAlignment="1" applyProtection="1">
      <alignment vertical="center"/>
      <protection locked="0"/>
    </xf>
    <xf numFmtId="0" fontId="148" fillId="0" borderId="0" xfId="7267" applyFont="1" applyFill="1" applyBorder="1" applyAlignment="1" applyProtection="1">
      <alignment horizontal="center" vertical="center"/>
      <protection locked="0"/>
    </xf>
    <xf numFmtId="0" fontId="36" fillId="0" borderId="0" xfId="7268" applyFill="1" applyAlignment="1">
      <alignment vertical="center"/>
    </xf>
    <xf numFmtId="0" fontId="151" fillId="26" borderId="61" xfId="7266" applyFont="1" applyFill="1" applyBorder="1" applyAlignment="1">
      <alignment horizontal="center"/>
    </xf>
    <xf numFmtId="0" fontId="151" fillId="0" borderId="0" xfId="7266" applyFont="1" applyAlignment="1">
      <alignment horizontal="center" wrapText="1"/>
    </xf>
    <xf numFmtId="14" fontId="36" fillId="30" borderId="154" xfId="7266" applyNumberFormat="1" applyFill="1" applyBorder="1" applyAlignment="1">
      <alignment horizontal="center"/>
    </xf>
    <xf numFmtId="14" fontId="0" fillId="30" borderId="154" xfId="0" applyNumberFormat="1" applyFill="1" applyBorder="1" applyAlignment="1">
      <alignment horizontal="center"/>
    </xf>
    <xf numFmtId="0" fontId="148" fillId="30" borderId="186" xfId="0" applyFont="1" applyFill="1" applyBorder="1" applyAlignment="1">
      <alignment horizontal="center"/>
    </xf>
    <xf numFmtId="0" fontId="0" fillId="30" borderId="186" xfId="0" applyFill="1" applyBorder="1"/>
    <xf numFmtId="0" fontId="0" fillId="30" borderId="186" xfId="0" applyFill="1" applyBorder="1" applyAlignment="1">
      <alignment horizontal="center"/>
    </xf>
    <xf numFmtId="14" fontId="0" fillId="30" borderId="186" xfId="0" applyNumberFormat="1" applyFill="1" applyBorder="1" applyAlignment="1">
      <alignment horizontal="center"/>
    </xf>
    <xf numFmtId="0" fontId="36" fillId="0" borderId="0" xfId="7269"/>
    <xf numFmtId="0" fontId="151" fillId="26" borderId="61" xfId="7269" applyFont="1" applyFill="1" applyBorder="1" applyAlignment="1">
      <alignment horizontal="center"/>
    </xf>
    <xf numFmtId="0" fontId="151" fillId="0" borderId="0" xfId="7269" applyFont="1" applyAlignment="1">
      <alignment horizontal="center" wrapText="1"/>
    </xf>
    <xf numFmtId="0" fontId="151" fillId="30" borderId="179" xfId="7269" applyFont="1" applyFill="1" applyBorder="1" applyAlignment="1">
      <alignment horizontal="center" wrapText="1"/>
    </xf>
    <xf numFmtId="0" fontId="151" fillId="30" borderId="169" xfId="7269" applyFont="1" applyFill="1" applyBorder="1" applyAlignment="1">
      <alignment horizontal="center" wrapText="1"/>
    </xf>
    <xf numFmtId="0" fontId="151" fillId="29" borderId="172" xfId="7269" applyFont="1" applyFill="1" applyBorder="1" applyAlignment="1">
      <alignment horizontal="center" wrapText="1"/>
    </xf>
    <xf numFmtId="0" fontId="151" fillId="29" borderId="169" xfId="7269" applyFont="1" applyFill="1" applyBorder="1" applyAlignment="1">
      <alignment horizontal="center" wrapText="1"/>
    </xf>
    <xf numFmtId="0" fontId="151" fillId="29" borderId="173" xfId="7269" applyFont="1" applyFill="1" applyBorder="1" applyAlignment="1">
      <alignment horizontal="center" wrapText="1"/>
    </xf>
    <xf numFmtId="14" fontId="36" fillId="30" borderId="69" xfId="7269" applyNumberFormat="1" applyFill="1" applyBorder="1" applyAlignment="1">
      <alignment horizontal="center"/>
    </xf>
    <xf numFmtId="0" fontId="36" fillId="30" borderId="74" xfId="7269" applyFill="1" applyBorder="1" applyAlignment="1">
      <alignment horizontal="center"/>
    </xf>
    <xf numFmtId="0" fontId="36" fillId="30" borderId="74" xfId="7269" applyFill="1" applyBorder="1"/>
    <xf numFmtId="14" fontId="36" fillId="30" borderId="74" xfId="7269" applyNumberFormat="1" applyFill="1" applyBorder="1" applyAlignment="1">
      <alignment horizontal="center"/>
    </xf>
    <xf numFmtId="0" fontId="36" fillId="29" borderId="70" xfId="7269" applyFill="1" applyBorder="1" applyAlignment="1">
      <alignment horizontal="center"/>
    </xf>
    <xf numFmtId="14" fontId="36" fillId="29" borderId="74" xfId="7269" applyNumberFormat="1" applyFill="1" applyBorder="1"/>
    <xf numFmtId="0" fontId="36" fillId="29" borderId="74" xfId="7269" applyFill="1" applyBorder="1"/>
    <xf numFmtId="0" fontId="36" fillId="29" borderId="75" xfId="7269" applyFill="1" applyBorder="1" applyAlignment="1">
      <alignment horizontal="center"/>
    </xf>
    <xf numFmtId="14" fontId="36" fillId="30" borderId="72" xfId="7269" applyNumberFormat="1" applyFill="1" applyBorder="1" applyAlignment="1">
      <alignment horizontal="center"/>
    </xf>
    <xf numFmtId="0" fontId="36" fillId="30" borderId="186" xfId="7269" applyFill="1" applyBorder="1" applyAlignment="1">
      <alignment horizontal="center"/>
    </xf>
    <xf numFmtId="0" fontId="36" fillId="30" borderId="186" xfId="7269" applyFill="1" applyBorder="1"/>
    <xf numFmtId="14" fontId="36" fillId="30" borderId="186" xfId="7269" applyNumberFormat="1" applyFill="1" applyBorder="1" applyAlignment="1">
      <alignment horizontal="center"/>
    </xf>
    <xf numFmtId="0" fontId="36" fillId="29" borderId="171" xfId="7269" applyFill="1" applyBorder="1" applyAlignment="1">
      <alignment horizontal="center"/>
    </xf>
    <xf numFmtId="14" fontId="36" fillId="29" borderId="186" xfId="7269" applyNumberFormat="1" applyFill="1" applyBorder="1"/>
    <xf numFmtId="0" fontId="36" fillId="29" borderId="186" xfId="7269" applyFill="1" applyBorder="1"/>
    <xf numFmtId="0" fontId="36" fillId="29" borderId="189" xfId="7269" applyFill="1" applyBorder="1" applyAlignment="1">
      <alignment horizontal="center"/>
    </xf>
    <xf numFmtId="0" fontId="36" fillId="26" borderId="0" xfId="7269" applyFill="1"/>
    <xf numFmtId="14" fontId="36" fillId="26" borderId="186" xfId="7269" applyNumberFormat="1" applyFill="1" applyBorder="1" applyAlignment="1">
      <alignment horizontal="center"/>
    </xf>
    <xf numFmtId="0" fontId="36" fillId="30" borderId="17" xfId="7269" applyFill="1" applyBorder="1" applyAlignment="1">
      <alignment horizontal="center"/>
    </xf>
    <xf numFmtId="0" fontId="36" fillId="30" borderId="17" xfId="7269" applyFill="1" applyBorder="1"/>
    <xf numFmtId="0" fontId="36" fillId="29" borderId="16" xfId="7269" applyFill="1" applyBorder="1" applyAlignment="1">
      <alignment horizontal="center"/>
    </xf>
    <xf numFmtId="14" fontId="36" fillId="29" borderId="17" xfId="7269" applyNumberFormat="1" applyFill="1" applyBorder="1"/>
    <xf numFmtId="0" fontId="36" fillId="29" borderId="17" xfId="7269" applyFill="1" applyBorder="1"/>
    <xf numFmtId="0" fontId="36" fillId="29" borderId="91" xfId="7269" applyFill="1" applyBorder="1" applyAlignment="1">
      <alignment horizontal="center"/>
    </xf>
    <xf numFmtId="0" fontId="148" fillId="26" borderId="0" xfId="7269" applyFont="1" applyFill="1"/>
    <xf numFmtId="14" fontId="205" fillId="26" borderId="72" xfId="7269" applyNumberFormat="1" applyFont="1" applyFill="1" applyBorder="1" applyAlignment="1">
      <alignment horizontal="center"/>
    </xf>
    <xf numFmtId="0" fontId="205" fillId="26" borderId="186" xfId="7269" applyFont="1" applyFill="1" applyBorder="1" applyAlignment="1">
      <alignment horizontal="center"/>
    </xf>
    <xf numFmtId="0" fontId="205" fillId="26" borderId="186" xfId="7269" applyFont="1" applyFill="1" applyBorder="1"/>
    <xf numFmtId="14" fontId="205" fillId="26" borderId="186" xfId="7269" applyNumberFormat="1" applyFont="1" applyFill="1" applyBorder="1" applyAlignment="1">
      <alignment horizontal="center"/>
    </xf>
    <xf numFmtId="0" fontId="205" fillId="26" borderId="171" xfId="7269" applyFont="1" applyFill="1" applyBorder="1" applyAlignment="1">
      <alignment horizontal="center"/>
    </xf>
    <xf numFmtId="14" fontId="205" fillId="26" borderId="186" xfId="7269" applyNumberFormat="1" applyFont="1" applyFill="1" applyBorder="1"/>
    <xf numFmtId="0" fontId="205" fillId="26" borderId="189" xfId="7269" applyFont="1" applyFill="1" applyBorder="1" applyAlignment="1">
      <alignment horizontal="center"/>
    </xf>
    <xf numFmtId="0" fontId="172" fillId="26" borderId="0" xfId="7269" applyFont="1" applyFill="1"/>
    <xf numFmtId="14" fontId="172" fillId="26" borderId="72" xfId="7269" applyNumberFormat="1" applyFont="1" applyFill="1" applyBorder="1" applyAlignment="1">
      <alignment horizontal="center"/>
    </xf>
    <xf numFmtId="0" fontId="172" fillId="26" borderId="186" xfId="7269" applyFont="1" applyFill="1" applyBorder="1" applyAlignment="1">
      <alignment horizontal="center"/>
    </xf>
    <xf numFmtId="0" fontId="172" fillId="26" borderId="186" xfId="7269" applyFont="1" applyFill="1" applyBorder="1"/>
    <xf numFmtId="14" fontId="172" fillId="26" borderId="186" xfId="7269" applyNumberFormat="1" applyFont="1" applyFill="1" applyBorder="1" applyAlignment="1">
      <alignment horizontal="center"/>
    </xf>
    <xf numFmtId="0" fontId="172" fillId="26" borderId="171" xfId="7269" applyFont="1" applyFill="1" applyBorder="1" applyAlignment="1">
      <alignment horizontal="center"/>
    </xf>
    <xf numFmtId="14" fontId="172" fillId="26" borderId="186" xfId="7269" applyNumberFormat="1" applyFont="1" applyFill="1" applyBorder="1"/>
    <xf numFmtId="0" fontId="172" fillId="26" borderId="189" xfId="7269" applyFont="1" applyFill="1" applyBorder="1" applyAlignment="1">
      <alignment horizontal="center"/>
    </xf>
    <xf numFmtId="0" fontId="36" fillId="29" borderId="171" xfId="7269" applyFill="1" applyBorder="1" applyAlignment="1">
      <alignment horizontal="left"/>
    </xf>
    <xf numFmtId="0" fontId="148" fillId="0" borderId="0" xfId="7269" applyFont="1"/>
    <xf numFmtId="14" fontId="148" fillId="30" borderId="72" xfId="7269" applyNumberFormat="1" applyFont="1" applyFill="1" applyBorder="1" applyAlignment="1">
      <alignment horizontal="center"/>
    </xf>
    <xf numFmtId="0" fontId="148" fillId="30" borderId="186" xfId="7269" applyFont="1" applyFill="1" applyBorder="1" applyAlignment="1">
      <alignment horizontal="center"/>
    </xf>
    <xf numFmtId="0" fontId="148" fillId="30" borderId="186" xfId="7269" applyFont="1" applyFill="1" applyBorder="1"/>
    <xf numFmtId="14" fontId="148" fillId="30" borderId="186" xfId="7269" applyNumberFormat="1" applyFont="1" applyFill="1" applyBorder="1" applyAlignment="1">
      <alignment horizontal="center"/>
    </xf>
    <xf numFmtId="0" fontId="36" fillId="29" borderId="186" xfId="7269" applyFont="1" applyFill="1" applyBorder="1"/>
    <xf numFmtId="0" fontId="36" fillId="29" borderId="171" xfId="7269" applyFont="1" applyFill="1" applyBorder="1" applyAlignment="1">
      <alignment horizontal="center"/>
    </xf>
    <xf numFmtId="0" fontId="36" fillId="29" borderId="189" xfId="7269" applyFont="1" applyFill="1" applyBorder="1" applyAlignment="1">
      <alignment horizontal="center"/>
    </xf>
    <xf numFmtId="14" fontId="0" fillId="30" borderId="72" xfId="0" applyNumberFormat="1" applyFill="1" applyBorder="1" applyAlignment="1">
      <alignment horizontal="center"/>
    </xf>
    <xf numFmtId="14" fontId="36" fillId="30" borderId="154" xfId="7269" applyNumberFormat="1" applyFill="1" applyBorder="1" applyAlignment="1">
      <alignment horizontal="center"/>
    </xf>
    <xf numFmtId="14" fontId="36" fillId="30" borderId="174" xfId="7269" applyNumberFormat="1" applyFill="1" applyBorder="1" applyAlignment="1">
      <alignment horizontal="center"/>
    </xf>
    <xf numFmtId="0" fontId="36" fillId="30" borderId="175" xfId="7269" applyFill="1" applyBorder="1" applyAlignment="1">
      <alignment horizontal="center"/>
    </xf>
    <xf numFmtId="0" fontId="36" fillId="30" borderId="175" xfId="7269" applyFill="1" applyBorder="1"/>
    <xf numFmtId="14" fontId="36" fillId="30" borderId="175" xfId="7269" applyNumberFormat="1" applyFill="1" applyBorder="1" applyAlignment="1">
      <alignment horizontal="center"/>
    </xf>
    <xf numFmtId="0" fontId="36" fillId="29" borderId="181" xfId="7269" applyFill="1" applyBorder="1" applyAlignment="1">
      <alignment horizontal="center"/>
    </xf>
    <xf numFmtId="14" fontId="36" fillId="29" borderId="175" xfId="7269" applyNumberFormat="1" applyFill="1" applyBorder="1"/>
    <xf numFmtId="0" fontId="36" fillId="29" borderId="175" xfId="7269" applyFill="1" applyBorder="1"/>
    <xf numFmtId="0" fontId="36" fillId="29" borderId="177" xfId="7269" applyFill="1" applyBorder="1" applyAlignment="1">
      <alignment horizontal="center"/>
    </xf>
    <xf numFmtId="0" fontId="36" fillId="0" borderId="0" xfId="7269" applyAlignment="1">
      <alignment horizontal="center"/>
    </xf>
    <xf numFmtId="0" fontId="36" fillId="0" borderId="0" xfId="7270" applyFill="1" applyBorder="1" applyAlignment="1" applyProtection="1">
      <alignment vertical="center"/>
    </xf>
    <xf numFmtId="0" fontId="151" fillId="0" borderId="0" xfId="7271" applyFont="1" applyFill="1" applyBorder="1" applyAlignment="1" applyProtection="1">
      <alignment horizontal="left" vertical="center"/>
    </xf>
    <xf numFmtId="0" fontId="36" fillId="0" borderId="0" xfId="7271" applyFont="1" applyFill="1" applyBorder="1" applyAlignment="1" applyProtection="1">
      <alignment horizontal="center" vertical="center"/>
    </xf>
    <xf numFmtId="0" fontId="151" fillId="0" borderId="0" xfId="7270" applyFont="1" applyFill="1" applyBorder="1" applyAlignment="1" applyProtection="1">
      <alignment horizontal="center" vertical="center"/>
    </xf>
    <xf numFmtId="0" fontId="151" fillId="0" borderId="0" xfId="7270" applyFont="1" applyFill="1" applyBorder="1" applyAlignment="1" applyProtection="1">
      <alignment horizontal="left" vertical="center"/>
    </xf>
    <xf numFmtId="0" fontId="36" fillId="0" borderId="0" xfId="7271" applyFont="1" applyFill="1" applyBorder="1" applyAlignment="1" applyProtection="1">
      <alignment vertical="center"/>
    </xf>
    <xf numFmtId="0" fontId="148" fillId="0" borderId="0" xfId="7271" applyFont="1" applyFill="1" applyBorder="1" applyAlignment="1" applyProtection="1">
      <alignment horizontal="center" vertical="center"/>
    </xf>
    <xf numFmtId="0" fontId="36" fillId="0" borderId="0" xfId="7272" applyFill="1" applyAlignment="1">
      <alignment horizontal="left" vertical="center"/>
    </xf>
    <xf numFmtId="0" fontId="151" fillId="0" borderId="32" xfId="7271" applyFont="1" applyFill="1" applyBorder="1" applyAlignment="1" applyProtection="1">
      <alignment horizontal="center" vertical="center" wrapText="1"/>
    </xf>
    <xf numFmtId="0" fontId="151" fillId="0" borderId="34" xfId="7271" applyFont="1" applyFill="1" applyBorder="1" applyAlignment="1" applyProtection="1">
      <alignment horizontal="center" vertical="center"/>
    </xf>
    <xf numFmtId="0" fontId="151" fillId="0" borderId="34" xfId="7270" applyFont="1" applyFill="1" applyBorder="1" applyAlignment="1" applyProtection="1">
      <alignment horizontal="center" vertical="center"/>
    </xf>
    <xf numFmtId="0" fontId="151" fillId="0" borderId="36" xfId="7270" applyFont="1" applyFill="1" applyBorder="1" applyAlignment="1" applyProtection="1">
      <alignment horizontal="center" vertical="center"/>
    </xf>
    <xf numFmtId="0" fontId="151" fillId="0" borderId="32" xfId="7270" applyFont="1" applyFill="1" applyBorder="1" applyAlignment="1" applyProtection="1">
      <alignment horizontal="center" vertical="center"/>
    </xf>
    <xf numFmtId="0" fontId="151" fillId="0" borderId="33" xfId="7270" applyFont="1" applyFill="1" applyBorder="1" applyAlignment="1" applyProtection="1">
      <alignment horizontal="center" vertical="center"/>
    </xf>
    <xf numFmtId="0" fontId="151" fillId="0" borderId="35" xfId="7270" applyFont="1" applyFill="1" applyBorder="1" applyAlignment="1" applyProtection="1">
      <alignment horizontal="center" vertical="center"/>
    </xf>
    <xf numFmtId="0" fontId="148" fillId="0" borderId="33" xfId="7271" applyFont="1" applyFill="1" applyBorder="1" applyAlignment="1" applyProtection="1">
      <alignment horizontal="center" vertical="center"/>
    </xf>
    <xf numFmtId="0" fontId="148" fillId="0" borderId="36" xfId="7271" applyFont="1" applyFill="1" applyBorder="1" applyAlignment="1" applyProtection="1">
      <alignment horizontal="center" vertical="center"/>
    </xf>
    <xf numFmtId="0" fontId="179" fillId="0" borderId="0" xfId="7270" applyFont="1" applyFill="1" applyBorder="1" applyAlignment="1" applyProtection="1">
      <alignment vertical="center" wrapText="1"/>
    </xf>
    <xf numFmtId="0" fontId="148" fillId="0" borderId="0" xfId="7270" applyFont="1" applyFill="1" applyBorder="1" applyAlignment="1">
      <alignment vertical="center"/>
    </xf>
    <xf numFmtId="0" fontId="148" fillId="0" borderId="154" xfId="7272" applyFont="1" applyFill="1" applyBorder="1" applyAlignment="1">
      <alignment horizontal="center" vertical="center"/>
    </xf>
    <xf numFmtId="0" fontId="205" fillId="0" borderId="154" xfId="7270" applyFont="1" applyFill="1" applyBorder="1" applyAlignment="1">
      <alignment horizontal="center" vertical="center"/>
    </xf>
    <xf numFmtId="181" fontId="205" fillId="0" borderId="154" xfId="7270" applyNumberFormat="1" applyFont="1" applyFill="1" applyBorder="1" applyAlignment="1">
      <alignment horizontal="center" vertical="center"/>
    </xf>
    <xf numFmtId="0" fontId="36" fillId="0" borderId="154" xfId="7271" applyFont="1" applyFill="1" applyBorder="1" applyAlignment="1" applyProtection="1">
      <alignment horizontal="center" vertical="center"/>
      <protection locked="0"/>
    </xf>
    <xf numFmtId="181" fontId="148" fillId="0" borderId="154" xfId="7271" applyNumberFormat="1" applyFont="1" applyFill="1" applyBorder="1" applyAlignment="1" applyProtection="1">
      <alignment horizontal="center" vertical="center"/>
      <protection locked="0"/>
    </xf>
    <xf numFmtId="0" fontId="36" fillId="0" borderId="162" xfId="7271" applyFont="1" applyFill="1" applyBorder="1" applyAlignment="1" applyProtection="1">
      <alignment horizontal="center" vertical="center"/>
      <protection locked="0"/>
    </xf>
    <xf numFmtId="181" fontId="148" fillId="0" borderId="154" xfId="7270" applyNumberFormat="1" applyFont="1" applyFill="1" applyBorder="1" applyAlignment="1">
      <alignment horizontal="center" vertical="center"/>
    </xf>
    <xf numFmtId="0" fontId="0" fillId="0" borderId="154" xfId="7271" applyFont="1" applyFill="1" applyBorder="1" applyAlignment="1" applyProtection="1">
      <alignment horizontal="center" vertical="center"/>
      <protection locked="0"/>
    </xf>
    <xf numFmtId="0" fontId="199" fillId="0" borderId="0" xfId="7270" applyFont="1" applyFill="1" applyBorder="1" applyAlignment="1">
      <alignment vertical="center"/>
    </xf>
    <xf numFmtId="0" fontId="36" fillId="0" borderId="154" xfId="7273" applyFill="1" applyBorder="1" applyAlignment="1">
      <alignment horizontal="center"/>
    </xf>
    <xf numFmtId="0" fontId="148" fillId="0" borderId="154" xfId="7270" applyFont="1" applyFill="1" applyBorder="1" applyAlignment="1">
      <alignment horizontal="center" vertical="center"/>
    </xf>
    <xf numFmtId="0" fontId="148" fillId="0" borderId="154" xfId="7271" applyFont="1" applyFill="1" applyBorder="1" applyAlignment="1" applyProtection="1">
      <alignment horizontal="center" vertical="center"/>
      <protection locked="0"/>
    </xf>
    <xf numFmtId="0" fontId="36" fillId="0" borderId="0" xfId="7270" applyFill="1" applyBorder="1" applyAlignment="1">
      <alignment vertical="center"/>
    </xf>
    <xf numFmtId="0" fontId="148" fillId="0" borderId="72" xfId="7272" applyFont="1" applyFill="1" applyBorder="1" applyAlignment="1">
      <alignment horizontal="center" vertical="center"/>
    </xf>
    <xf numFmtId="0" fontId="36" fillId="0" borderId="17" xfId="7272" applyFill="1" applyBorder="1" applyAlignment="1">
      <alignment horizontal="center" vertical="center"/>
    </xf>
    <xf numFmtId="0" fontId="148" fillId="0" borderId="0" xfId="7270" applyFont="1" applyFill="1" applyBorder="1" applyAlignment="1">
      <alignment horizontal="center" vertical="center"/>
    </xf>
    <xf numFmtId="181" fontId="148" fillId="0" borderId="0" xfId="7270" applyNumberFormat="1" applyFont="1" applyFill="1" applyBorder="1" applyAlignment="1">
      <alignment horizontal="center" vertical="center"/>
    </xf>
    <xf numFmtId="0" fontId="36" fillId="0" borderId="0" xfId="7271" applyFont="1" applyFill="1" applyBorder="1" applyAlignment="1" applyProtection="1">
      <alignment horizontal="center" vertical="center"/>
      <protection locked="0"/>
    </xf>
    <xf numFmtId="181" fontId="148" fillId="0" borderId="0" xfId="7271" applyNumberFormat="1" applyFont="1" applyFill="1" applyBorder="1" applyAlignment="1" applyProtection="1">
      <alignment horizontal="center" vertical="center"/>
      <protection locked="0"/>
    </xf>
    <xf numFmtId="184" fontId="148" fillId="0" borderId="0" xfId="7271" applyNumberFormat="1" applyFont="1" applyFill="1" applyBorder="1" applyAlignment="1" applyProtection="1">
      <alignment horizontal="center" vertical="center"/>
      <protection locked="0"/>
    </xf>
    <xf numFmtId="3" fontId="36" fillId="0" borderId="0" xfId="7271" applyNumberFormat="1" applyFont="1" applyFill="1" applyBorder="1" applyAlignment="1" applyProtection="1">
      <alignment horizontal="center" vertical="center"/>
      <protection locked="0"/>
    </xf>
    <xf numFmtId="0" fontId="148" fillId="0" borderId="0" xfId="7271" applyFont="1" applyFill="1" applyBorder="1" applyAlignment="1" applyProtection="1">
      <alignment horizontal="center" vertical="center"/>
      <protection locked="0"/>
    </xf>
    <xf numFmtId="14" fontId="0" fillId="0" borderId="0" xfId="7270" applyNumberFormat="1" applyFont="1" applyFill="1" applyBorder="1" applyAlignment="1">
      <alignment horizontal="center" vertical="center"/>
    </xf>
    <xf numFmtId="0" fontId="36" fillId="0" borderId="0" xfId="7272" applyFill="1" applyAlignment="1">
      <alignment horizontal="center" vertical="center"/>
    </xf>
    <xf numFmtId="0" fontId="36" fillId="0" borderId="0" xfId="7270" applyFill="1" applyBorder="1" applyAlignment="1">
      <alignment horizontal="center" vertical="center"/>
    </xf>
    <xf numFmtId="0" fontId="36" fillId="0" borderId="0" xfId="7270" applyFill="1" applyBorder="1" applyAlignment="1">
      <alignment horizontal="left" vertical="center"/>
    </xf>
    <xf numFmtId="0" fontId="203" fillId="0" borderId="0" xfId="7270" applyFont="1" applyFill="1" applyBorder="1" applyAlignment="1">
      <alignment horizontal="center" vertical="center"/>
    </xf>
    <xf numFmtId="0" fontId="36" fillId="0" borderId="0" xfId="7270" applyFont="1" applyFill="1" applyBorder="1" applyAlignment="1">
      <alignment horizontal="center" vertical="center"/>
    </xf>
    <xf numFmtId="0" fontId="140" fillId="0" borderId="0" xfId="32" applyFill="1" applyAlignment="1" applyProtection="1">
      <alignment horizontal="left" vertical="center"/>
    </xf>
    <xf numFmtId="0" fontId="142" fillId="0" borderId="83" xfId="43" applyFont="1" applyFill="1" applyBorder="1" applyAlignment="1">
      <alignment horizontal="center" vertical="center"/>
    </xf>
    <xf numFmtId="0" fontId="142" fillId="0" borderId="86" xfId="43" applyFont="1" applyFill="1" applyBorder="1" applyAlignment="1">
      <alignment horizontal="center" vertical="center"/>
    </xf>
    <xf numFmtId="0" fontId="115" fillId="0" borderId="0" xfId="59" applyBorder="1" applyAlignment="1">
      <alignment vertical="center"/>
    </xf>
    <xf numFmtId="0" fontId="115" fillId="0" borderId="0" xfId="59" applyFill="1" applyAlignment="1">
      <alignment horizontal="left" vertical="center"/>
    </xf>
    <xf numFmtId="0" fontId="115" fillId="0" borderId="0" xfId="59" applyFill="1" applyBorder="1" applyAlignment="1">
      <alignment horizontal="left" vertical="center"/>
    </xf>
    <xf numFmtId="0" fontId="207" fillId="0" borderId="0" xfId="32" applyFont="1" applyFill="1" applyAlignment="1" applyProtection="1">
      <alignment horizontal="center" vertical="center"/>
    </xf>
    <xf numFmtId="0" fontId="256" fillId="0" borderId="0" xfId="7274"/>
    <xf numFmtId="9" fontId="0" fillId="0" borderId="0" xfId="50" applyFont="1" applyAlignment="1">
      <alignment vertical="center"/>
    </xf>
    <xf numFmtId="0" fontId="35" fillId="0" borderId="0" xfId="7240" applyFont="1" applyFill="1"/>
    <xf numFmtId="0" fontId="245" fillId="0" borderId="186" xfId="7240" applyFont="1" applyBorder="1" applyAlignment="1">
      <alignment horizontal="center" vertical="center" wrapText="1"/>
    </xf>
    <xf numFmtId="0" fontId="246" fillId="0" borderId="186" xfId="7240" applyFont="1" applyBorder="1" applyAlignment="1">
      <alignment horizontal="justify" vertical="center" wrapText="1"/>
    </xf>
    <xf numFmtId="0" fontId="246" fillId="0" borderId="186" xfId="7240" applyFont="1" applyBorder="1" applyAlignment="1">
      <alignment horizontal="center" vertical="center" wrapText="1"/>
    </xf>
    <xf numFmtId="0" fontId="257" fillId="0" borderId="186" xfId="0" applyFont="1" applyBorder="1" applyAlignment="1">
      <alignment horizontal="left" vertical="center" wrapText="1"/>
    </xf>
    <xf numFmtId="8" fontId="246" fillId="0" borderId="186" xfId="7240" applyNumberFormat="1" applyFont="1" applyBorder="1" applyAlignment="1">
      <alignment horizontal="center" vertical="center" wrapText="1"/>
    </xf>
    <xf numFmtId="15" fontId="246" fillId="0" borderId="186" xfId="7240" applyNumberFormat="1" applyFont="1" applyBorder="1" applyAlignment="1">
      <alignment horizontal="center" vertical="center" wrapText="1"/>
    </xf>
    <xf numFmtId="0" fontId="44" fillId="0" borderId="186" xfId="7240" applyBorder="1" applyAlignment="1">
      <alignment vertical="center" wrapText="1"/>
    </xf>
    <xf numFmtId="0" fontId="186" fillId="34" borderId="36" xfId="7214" applyFont="1" applyFill="1" applyBorder="1" applyAlignment="1">
      <alignment horizontal="center"/>
    </xf>
    <xf numFmtId="1" fontId="199" fillId="40" borderId="179" xfId="45" applyNumberFormat="1" applyFont="1" applyFill="1" applyBorder="1" applyAlignment="1">
      <alignment horizontal="center" vertical="center" wrapText="1"/>
    </xf>
    <xf numFmtId="1" fontId="199" fillId="40" borderId="167" xfId="45" applyNumberFormat="1" applyFont="1" applyFill="1" applyBorder="1" applyAlignment="1">
      <alignment horizontal="center" vertical="center" wrapText="1"/>
    </xf>
    <xf numFmtId="1" fontId="199" fillId="40" borderId="172" xfId="45" applyNumberFormat="1" applyFont="1" applyFill="1" applyBorder="1" applyAlignment="1">
      <alignment horizontal="center" vertical="center" wrapText="1"/>
    </xf>
    <xf numFmtId="1" fontId="199" fillId="40" borderId="97" xfId="45" applyNumberFormat="1" applyFont="1" applyFill="1" applyBorder="1" applyAlignment="1">
      <alignment horizontal="center" vertical="center" wrapText="1"/>
    </xf>
    <xf numFmtId="3" fontId="186" fillId="40" borderId="28" xfId="7224" applyNumberFormat="1" applyFont="1" applyFill="1" applyBorder="1" applyAlignment="1">
      <alignment horizontal="center"/>
    </xf>
    <xf numFmtId="3" fontId="186" fillId="40" borderId="31" xfId="7224" applyNumberFormat="1" applyFont="1" applyFill="1" applyBorder="1" applyAlignment="1">
      <alignment horizontal="center" vertical="center"/>
    </xf>
    <xf numFmtId="3" fontId="186" fillId="40" borderId="96" xfId="7224" applyNumberFormat="1" applyFont="1" applyFill="1" applyBorder="1" applyAlignment="1">
      <alignment horizontal="center"/>
    </xf>
    <xf numFmtId="3" fontId="186" fillId="40" borderId="30" xfId="7224" applyNumberFormat="1" applyFont="1" applyFill="1" applyBorder="1" applyAlignment="1">
      <alignment horizontal="center"/>
    </xf>
    <xf numFmtId="3" fontId="186" fillId="40" borderId="31" xfId="7224" applyNumberFormat="1" applyFont="1" applyFill="1" applyBorder="1" applyAlignment="1">
      <alignment horizontal="center"/>
    </xf>
    <xf numFmtId="3" fontId="186" fillId="40" borderId="80" xfId="7224" applyNumberFormat="1" applyFont="1" applyFill="1" applyBorder="1" applyAlignment="1">
      <alignment horizontal="center" vertical="center"/>
    </xf>
    <xf numFmtId="0" fontId="186" fillId="40" borderId="32" xfId="45" applyFont="1" applyFill="1" applyBorder="1" applyAlignment="1">
      <alignment horizontal="center" vertical="center" wrapText="1"/>
    </xf>
    <xf numFmtId="1" fontId="186" fillId="40" borderId="95" xfId="45" applyNumberFormat="1" applyFont="1" applyFill="1" applyBorder="1" applyAlignment="1">
      <alignment horizontal="center" vertical="center" wrapText="1"/>
    </xf>
    <xf numFmtId="1" fontId="186" fillId="40" borderId="35" xfId="45" applyNumberFormat="1" applyFont="1" applyFill="1" applyBorder="1" applyAlignment="1">
      <alignment horizontal="center" vertical="center" wrapText="1"/>
    </xf>
    <xf numFmtId="1" fontId="186" fillId="40" borderId="32" xfId="45" applyNumberFormat="1" applyFont="1" applyFill="1" applyBorder="1" applyAlignment="1">
      <alignment horizontal="center" vertical="center" wrapText="1"/>
    </xf>
    <xf numFmtId="0" fontId="186" fillId="40" borderId="84" xfId="45" applyFont="1" applyFill="1" applyBorder="1" applyAlignment="1">
      <alignment horizontal="center" vertical="center" wrapText="1"/>
    </xf>
    <xf numFmtId="1" fontId="186" fillId="40" borderId="28" xfId="45" applyNumberFormat="1" applyFont="1" applyFill="1" applyBorder="1" applyAlignment="1">
      <alignment horizontal="center" vertical="center" wrapText="1"/>
    </xf>
    <xf numFmtId="1" fontId="186" fillId="40" borderId="31" xfId="45" applyNumberFormat="1" applyFont="1" applyFill="1" applyBorder="1" applyAlignment="1">
      <alignment horizontal="center" vertical="center" wrapText="1"/>
    </xf>
    <xf numFmtId="1" fontId="186" fillId="40" borderId="27" xfId="45" applyNumberFormat="1" applyFont="1" applyFill="1" applyBorder="1" applyAlignment="1">
      <alignment horizontal="center" vertical="center" wrapText="1"/>
    </xf>
    <xf numFmtId="3" fontId="186" fillId="40" borderId="40" xfId="7224" applyNumberFormat="1" applyFont="1" applyFill="1" applyBorder="1" applyAlignment="1">
      <alignment horizontal="center" vertical="center"/>
    </xf>
    <xf numFmtId="0" fontId="246" fillId="0" borderId="0" xfId="7223" applyFont="1"/>
    <xf numFmtId="0" fontId="34" fillId="0" borderId="0" xfId="7223" applyFont="1"/>
    <xf numFmtId="0" fontId="186" fillId="40" borderId="181" xfId="7223" applyFont="1" applyFill="1" applyBorder="1" applyAlignment="1">
      <alignment horizontal="center" vertical="center"/>
    </xf>
    <xf numFmtId="0" fontId="186" fillId="40" borderId="175" xfId="7223" applyFont="1" applyFill="1" applyBorder="1" applyAlignment="1">
      <alignment horizontal="center" vertical="center"/>
    </xf>
    <xf numFmtId="0" fontId="186" fillId="40" borderId="177" xfId="7223" applyFont="1" applyFill="1" applyBorder="1" applyAlignment="1">
      <alignment horizontal="center" vertical="center"/>
    </xf>
    <xf numFmtId="0" fontId="186" fillId="40" borderId="84" xfId="0" applyFont="1" applyFill="1" applyBorder="1" applyAlignment="1">
      <alignment horizontal="center"/>
    </xf>
    <xf numFmtId="0" fontId="186" fillId="40" borderId="27" xfId="0" applyFont="1" applyFill="1" applyBorder="1" applyAlignment="1">
      <alignment horizontal="center"/>
    </xf>
    <xf numFmtId="0" fontId="186" fillId="40" borderId="79" xfId="0" applyFont="1" applyFill="1" applyBorder="1" applyAlignment="1">
      <alignment horizontal="center"/>
    </xf>
    <xf numFmtId="0" fontId="186" fillId="40" borderId="80" xfId="0" applyFont="1" applyFill="1" applyBorder="1" applyAlignment="1">
      <alignment horizontal="center" vertical="center"/>
    </xf>
    <xf numFmtId="0" fontId="186" fillId="40" borderId="84" xfId="0" applyFont="1" applyFill="1" applyBorder="1" applyAlignment="1">
      <alignment horizontal="center" vertical="center"/>
    </xf>
    <xf numFmtId="0" fontId="186" fillId="40" borderId="89" xfId="0" applyFont="1" applyFill="1" applyBorder="1" applyAlignment="1">
      <alignment horizontal="center" vertical="center"/>
    </xf>
    <xf numFmtId="0" fontId="186" fillId="40" borderId="32" xfId="0" applyFont="1" applyFill="1" applyBorder="1" applyAlignment="1">
      <alignment horizontal="center"/>
    </xf>
    <xf numFmtId="0" fontId="186" fillId="40" borderId="90" xfId="0" applyFont="1" applyFill="1" applyBorder="1" applyAlignment="1">
      <alignment horizontal="center" vertical="center"/>
    </xf>
    <xf numFmtId="0" fontId="186" fillId="40" borderId="27" xfId="0" applyFont="1" applyFill="1" applyBorder="1"/>
    <xf numFmtId="0" fontId="186" fillId="40" borderId="80" xfId="0" applyFont="1" applyFill="1" applyBorder="1" applyAlignment="1">
      <alignment horizontal="center"/>
    </xf>
    <xf numFmtId="0" fontId="186" fillId="40" borderId="28" xfId="7223" applyFont="1" applyFill="1" applyBorder="1" applyAlignment="1">
      <alignment horizontal="center"/>
    </xf>
    <xf numFmtId="0" fontId="186" fillId="40" borderId="29" xfId="7223" applyFont="1" applyFill="1" applyBorder="1" applyAlignment="1">
      <alignment horizontal="center"/>
    </xf>
    <xf numFmtId="0" fontId="186" fillId="40" borderId="31" xfId="7223" applyFont="1" applyFill="1" applyBorder="1" applyAlignment="1">
      <alignment horizontal="center"/>
    </xf>
    <xf numFmtId="0" fontId="186" fillId="40" borderId="88" xfId="7223" applyFont="1" applyFill="1" applyBorder="1" applyAlignment="1">
      <alignment horizontal="center"/>
    </xf>
    <xf numFmtId="0" fontId="186" fillId="40" borderId="90" xfId="7223" applyFont="1" applyFill="1" applyBorder="1" applyAlignment="1">
      <alignment horizontal="center"/>
    </xf>
    <xf numFmtId="0" fontId="199" fillId="40" borderId="28" xfId="7223" applyFont="1" applyFill="1" applyBorder="1" applyAlignment="1">
      <alignment horizontal="center"/>
    </xf>
    <xf numFmtId="0" fontId="49" fillId="40" borderId="89" xfId="7223" applyFill="1" applyBorder="1" applyAlignment="1">
      <alignment horizontal="left"/>
    </xf>
    <xf numFmtId="0" fontId="49" fillId="40" borderId="60" xfId="7223" applyFill="1" applyBorder="1" applyAlignment="1">
      <alignment horizontal="left"/>
    </xf>
    <xf numFmtId="0" fontId="34" fillId="0" borderId="0" xfId="7223" applyFont="1" applyAlignment="1">
      <alignment horizontal="left"/>
    </xf>
    <xf numFmtId="0" fontId="173" fillId="0" borderId="0" xfId="7223" applyFont="1" applyAlignment="1">
      <alignment horizontal="left"/>
    </xf>
    <xf numFmtId="0" fontId="186" fillId="40" borderId="28" xfId="7223" applyFont="1" applyFill="1" applyBorder="1" applyAlignment="1">
      <alignment horizontal="center" wrapText="1"/>
    </xf>
    <xf numFmtId="0" fontId="186" fillId="40" borderId="28" xfId="7223" applyFont="1" applyFill="1" applyBorder="1" applyAlignment="1">
      <alignment wrapText="1"/>
    </xf>
    <xf numFmtId="0" fontId="186" fillId="40" borderId="29" xfId="7223" applyFont="1" applyFill="1" applyBorder="1" applyAlignment="1">
      <alignment horizontal="center" vertical="center" wrapText="1"/>
    </xf>
    <xf numFmtId="0" fontId="186" fillId="40" borderId="31" xfId="7223" applyFont="1" applyFill="1" applyBorder="1" applyAlignment="1">
      <alignment horizontal="center" vertical="center" wrapText="1"/>
    </xf>
    <xf numFmtId="0" fontId="34" fillId="0" borderId="0" xfId="7223" applyFont="1" applyBorder="1"/>
    <xf numFmtId="0" fontId="186" fillId="40" borderId="33" xfId="7223" applyFont="1" applyFill="1" applyBorder="1" applyAlignment="1">
      <alignment horizontal="center"/>
    </xf>
    <xf numFmtId="0" fontId="186" fillId="40" borderId="34" xfId="7223" applyFont="1" applyFill="1" applyBorder="1" applyAlignment="1">
      <alignment horizontal="center"/>
    </xf>
    <xf numFmtId="0" fontId="186" fillId="40" borderId="36" xfId="7223" applyFont="1" applyFill="1" applyBorder="1" applyAlignment="1">
      <alignment horizontal="center"/>
    </xf>
    <xf numFmtId="0" fontId="186" fillId="40" borderId="89" xfId="7223" applyFont="1" applyFill="1" applyBorder="1" applyAlignment="1">
      <alignment horizontal="center"/>
    </xf>
    <xf numFmtId="0" fontId="186" fillId="40" borderId="84" xfId="7223" applyFont="1" applyFill="1" applyBorder="1" applyAlignment="1">
      <alignment horizontal="center"/>
    </xf>
    <xf numFmtId="0" fontId="186" fillId="40" borderId="33" xfId="4212" applyFont="1" applyFill="1" applyBorder="1" applyAlignment="1">
      <alignment horizontal="center" vertical="center" wrapText="1"/>
    </xf>
    <xf numFmtId="0" fontId="186" fillId="40" borderId="34" xfId="4212" applyFont="1" applyFill="1" applyBorder="1" applyAlignment="1">
      <alignment vertical="center" wrapText="1"/>
    </xf>
    <xf numFmtId="0" fontId="186" fillId="40" borderId="34" xfId="4212" applyFont="1" applyFill="1" applyBorder="1" applyAlignment="1">
      <alignment horizontal="center" vertical="center" wrapText="1"/>
    </xf>
    <xf numFmtId="0" fontId="186" fillId="40" borderId="36" xfId="4212" applyFont="1" applyFill="1" applyBorder="1" applyAlignment="1">
      <alignment vertical="center" wrapText="1"/>
    </xf>
    <xf numFmtId="1" fontId="186" fillId="40" borderId="84" xfId="45" applyNumberFormat="1" applyFont="1" applyFill="1" applyBorder="1" applyAlignment="1">
      <alignment horizontal="center" vertical="center" wrapText="1"/>
    </xf>
    <xf numFmtId="0" fontId="186" fillId="34" borderId="169" xfId="367" applyFont="1" applyFill="1" applyBorder="1" applyAlignment="1">
      <alignment horizontal="center" vertical="center"/>
    </xf>
    <xf numFmtId="9" fontId="0" fillId="0" borderId="85" xfId="4222" applyFont="1" applyFill="1" applyBorder="1" applyAlignment="1">
      <alignment horizontal="center" vertical="center" wrapText="1"/>
    </xf>
    <xf numFmtId="0" fontId="173" fillId="0" borderId="0" xfId="4221" applyFont="1" applyAlignment="1">
      <alignment horizontal="center" vertical="center"/>
    </xf>
    <xf numFmtId="183" fontId="33" fillId="0" borderId="72" xfId="4226" applyNumberFormat="1" applyFont="1" applyFill="1" applyBorder="1" applyAlignment="1">
      <alignment horizontal="center" vertical="center"/>
    </xf>
    <xf numFmtId="9" fontId="33" fillId="0" borderId="91" xfId="4222" applyFont="1" applyFill="1" applyBorder="1" applyAlignment="1">
      <alignment horizontal="center" vertical="center"/>
    </xf>
    <xf numFmtId="3" fontId="33" fillId="0" borderId="69" xfId="4222" applyNumberFormat="1" applyFont="1" applyFill="1" applyBorder="1" applyAlignment="1">
      <alignment horizontal="center" vertical="center"/>
    </xf>
    <xf numFmtId="9" fontId="33" fillId="0" borderId="71" xfId="4222" applyFont="1" applyFill="1" applyBorder="1" applyAlignment="1">
      <alignment horizontal="center" vertical="center"/>
    </xf>
    <xf numFmtId="9" fontId="33" fillId="0" borderId="75" xfId="4222" applyFont="1" applyFill="1" applyBorder="1" applyAlignment="1">
      <alignment horizontal="center" vertical="center"/>
    </xf>
    <xf numFmtId="3" fontId="33" fillId="0" borderId="154" xfId="4222" applyNumberFormat="1" applyFont="1" applyFill="1" applyBorder="1" applyAlignment="1">
      <alignment horizontal="center" vertical="center"/>
    </xf>
    <xf numFmtId="9" fontId="33" fillId="0" borderId="189" xfId="4222" applyFont="1" applyFill="1" applyBorder="1" applyAlignment="1">
      <alignment horizontal="center" vertical="center"/>
    </xf>
    <xf numFmtId="3" fontId="33" fillId="0" borderId="174" xfId="4222" applyNumberFormat="1" applyFont="1" applyFill="1" applyBorder="1" applyAlignment="1">
      <alignment horizontal="center" vertical="center"/>
    </xf>
    <xf numFmtId="9" fontId="33" fillId="0" borderId="177" xfId="4222" applyFont="1" applyFill="1" applyBorder="1" applyAlignment="1">
      <alignment horizontal="center" vertical="center"/>
    </xf>
    <xf numFmtId="185" fontId="151" fillId="35" borderId="69" xfId="4226" applyNumberFormat="1" applyFont="1" applyFill="1" applyBorder="1" applyAlignment="1">
      <alignment horizontal="center" vertical="center"/>
    </xf>
    <xf numFmtId="185" fontId="151" fillId="35" borderId="154" xfId="4226" applyNumberFormat="1" applyFont="1" applyFill="1" applyBorder="1" applyAlignment="1">
      <alignment horizontal="center" vertical="center"/>
    </xf>
    <xf numFmtId="9" fontId="151" fillId="35" borderId="189" xfId="4222" applyFont="1" applyFill="1" applyBorder="1" applyAlignment="1">
      <alignment horizontal="center" vertical="center"/>
    </xf>
    <xf numFmtId="185" fontId="151" fillId="35" borderId="174" xfId="4226" applyNumberFormat="1" applyFont="1" applyFill="1" applyBorder="1" applyAlignment="1">
      <alignment horizontal="center" vertical="center"/>
    </xf>
    <xf numFmtId="9" fontId="151" fillId="35" borderId="177" xfId="4222" applyFont="1" applyFill="1" applyBorder="1" applyAlignment="1">
      <alignment horizontal="center" vertical="center"/>
    </xf>
    <xf numFmtId="183" fontId="33" fillId="0" borderId="115" xfId="4222" applyNumberFormat="1" applyFont="1" applyFill="1" applyBorder="1" applyAlignment="1">
      <alignment horizontal="center" vertical="center"/>
    </xf>
    <xf numFmtId="183" fontId="33" fillId="0" borderId="69" xfId="4222" applyNumberFormat="1" applyFont="1" applyFill="1" applyBorder="1" applyAlignment="1">
      <alignment horizontal="center" vertical="center"/>
    </xf>
    <xf numFmtId="183" fontId="33" fillId="0" borderId="111" xfId="4222" applyNumberFormat="1" applyFont="1" applyFill="1" applyBorder="1" applyAlignment="1">
      <alignment horizontal="center" vertical="center"/>
    </xf>
    <xf numFmtId="183" fontId="33" fillId="0" borderId="49" xfId="4222" applyNumberFormat="1" applyFont="1" applyFill="1" applyBorder="1" applyAlignment="1">
      <alignment horizontal="center" vertical="center"/>
    </xf>
    <xf numFmtId="183" fontId="33" fillId="0" borderId="112" xfId="4222" applyNumberFormat="1" applyFont="1" applyFill="1" applyBorder="1" applyAlignment="1">
      <alignment horizontal="center" vertical="center"/>
    </xf>
    <xf numFmtId="183" fontId="33" fillId="0" borderId="73" xfId="4222" applyNumberFormat="1" applyFont="1" applyFill="1" applyBorder="1" applyAlignment="1">
      <alignment horizontal="center" vertical="center"/>
    </xf>
    <xf numFmtId="9" fontId="33" fillId="0" borderId="188" xfId="4222" applyFont="1" applyFill="1" applyBorder="1" applyAlignment="1">
      <alignment horizontal="center" vertical="center"/>
    </xf>
    <xf numFmtId="9" fontId="33" fillId="0" borderId="176" xfId="4222" applyFont="1" applyFill="1" applyBorder="1" applyAlignment="1">
      <alignment horizontal="center" vertical="center"/>
    </xf>
    <xf numFmtId="183" fontId="151" fillId="35" borderId="60" xfId="4222" applyNumberFormat="1" applyFont="1" applyFill="1" applyBorder="1" applyAlignment="1">
      <alignment horizontal="center" vertical="center"/>
    </xf>
    <xf numFmtId="183" fontId="151" fillId="35" borderId="163" xfId="4222" applyNumberFormat="1" applyFont="1" applyFill="1" applyBorder="1" applyAlignment="1">
      <alignment horizontal="center" vertical="center"/>
    </xf>
    <xf numFmtId="183" fontId="151" fillId="35" borderId="85" xfId="4222" applyNumberFormat="1" applyFont="1" applyFill="1" applyBorder="1" applyAlignment="1">
      <alignment horizontal="center" vertical="center"/>
    </xf>
    <xf numFmtId="183" fontId="151" fillId="35" borderId="154" xfId="4222" applyNumberFormat="1" applyFont="1" applyFill="1" applyBorder="1" applyAlignment="1">
      <alignment horizontal="center" vertical="center"/>
    </xf>
    <xf numFmtId="183" fontId="151" fillId="35" borderId="174" xfId="4222" applyNumberFormat="1" applyFont="1" applyFill="1" applyBorder="1" applyAlignment="1">
      <alignment horizontal="center" vertical="center"/>
    </xf>
    <xf numFmtId="9" fontId="33" fillId="0" borderId="115" xfId="4222" applyFont="1" applyFill="1" applyBorder="1" applyAlignment="1">
      <alignment horizontal="center" vertical="center" wrapText="1"/>
    </xf>
    <xf numFmtId="9" fontId="33" fillId="0" borderId="112" xfId="4222" applyFont="1" applyFill="1" applyBorder="1" applyAlignment="1">
      <alignment horizontal="center" vertical="center" wrapText="1"/>
    </xf>
    <xf numFmtId="9" fontId="151" fillId="35" borderId="115" xfId="4222" applyFont="1" applyFill="1" applyBorder="1" applyAlignment="1">
      <alignment horizontal="center" vertical="center" wrapText="1"/>
    </xf>
    <xf numFmtId="9" fontId="151" fillId="35" borderId="112" xfId="4222" applyFont="1" applyFill="1" applyBorder="1" applyAlignment="1">
      <alignment horizontal="center" vertical="center" wrapText="1"/>
    </xf>
    <xf numFmtId="9" fontId="0" fillId="0" borderId="72" xfId="4222" applyFont="1" applyFill="1" applyBorder="1" applyAlignment="1">
      <alignment horizontal="center" vertical="center"/>
    </xf>
    <xf numFmtId="9" fontId="0" fillId="0" borderId="17" xfId="4222" applyFont="1" applyFill="1" applyBorder="1" applyAlignment="1">
      <alignment horizontal="center" vertical="center"/>
    </xf>
    <xf numFmtId="9" fontId="69" fillId="0" borderId="17" xfId="4222" applyFont="1" applyFill="1" applyBorder="1" applyAlignment="1">
      <alignment horizontal="center" vertical="center"/>
    </xf>
    <xf numFmtId="9" fontId="66" fillId="0" borderId="17" xfId="4221" applyNumberFormat="1" applyFont="1" applyFill="1" applyBorder="1" applyAlignment="1">
      <alignment horizontal="center"/>
    </xf>
    <xf numFmtId="9" fontId="0" fillId="0" borderId="186" xfId="4222" applyFont="1" applyFill="1" applyBorder="1" applyAlignment="1">
      <alignment horizontal="center" vertical="center"/>
    </xf>
    <xf numFmtId="9" fontId="69" fillId="0" borderId="186" xfId="4222" applyFont="1" applyFill="1" applyBorder="1" applyAlignment="1">
      <alignment horizontal="center" vertical="center"/>
    </xf>
    <xf numFmtId="9" fontId="66" fillId="0" borderId="186" xfId="4221" applyNumberFormat="1" applyFont="1" applyFill="1" applyBorder="1" applyAlignment="1">
      <alignment horizontal="center"/>
    </xf>
    <xf numFmtId="9" fontId="69" fillId="0" borderId="74" xfId="4221" applyNumberFormat="1" applyFill="1" applyBorder="1" applyAlignment="1">
      <alignment horizontal="center"/>
    </xf>
    <xf numFmtId="9" fontId="0" fillId="0" borderId="154" xfId="4222" applyFont="1" applyFill="1" applyBorder="1" applyAlignment="1">
      <alignment horizontal="center" vertical="center"/>
    </xf>
    <xf numFmtId="9" fontId="0" fillId="0" borderId="174" xfId="4222" applyFont="1" applyFill="1" applyBorder="1" applyAlignment="1">
      <alignment horizontal="center" vertical="center"/>
    </xf>
    <xf numFmtId="9" fontId="0" fillId="0" borderId="175" xfId="4222" applyFont="1" applyFill="1" applyBorder="1" applyAlignment="1">
      <alignment horizontal="center" vertical="center"/>
    </xf>
    <xf numFmtId="9" fontId="69" fillId="0" borderId="175" xfId="4222" applyFont="1" applyFill="1" applyBorder="1" applyAlignment="1">
      <alignment horizontal="center" vertical="center"/>
    </xf>
    <xf numFmtId="9" fontId="66" fillId="0" borderId="175" xfId="4221" applyNumberFormat="1" applyFont="1" applyFill="1" applyBorder="1" applyAlignment="1">
      <alignment horizontal="center"/>
    </xf>
    <xf numFmtId="9" fontId="69" fillId="0" borderId="175" xfId="4221" applyNumberFormat="1" applyFill="1" applyBorder="1" applyAlignment="1">
      <alignment horizontal="center"/>
    </xf>
    <xf numFmtId="9" fontId="69" fillId="0" borderId="17" xfId="4221" applyNumberFormat="1" applyFill="1" applyBorder="1" applyAlignment="1">
      <alignment horizontal="center"/>
    </xf>
    <xf numFmtId="9" fontId="69" fillId="0" borderId="71" xfId="4221" applyNumberFormat="1" applyFill="1" applyBorder="1" applyAlignment="1">
      <alignment horizontal="center"/>
    </xf>
    <xf numFmtId="9" fontId="69" fillId="0" borderId="188" xfId="4221" applyNumberFormat="1" applyFill="1" applyBorder="1" applyAlignment="1">
      <alignment horizontal="center"/>
    </xf>
    <xf numFmtId="9" fontId="69" fillId="0" borderId="176" xfId="4221" applyNumberFormat="1" applyFill="1" applyBorder="1" applyAlignment="1">
      <alignment horizontal="center"/>
    </xf>
    <xf numFmtId="9" fontId="69" fillId="0" borderId="14" xfId="4221" applyNumberFormat="1" applyFill="1" applyBorder="1" applyAlignment="1">
      <alignment horizontal="center"/>
    </xf>
    <xf numFmtId="9" fontId="151" fillId="35" borderId="162" xfId="4222" applyFont="1" applyFill="1" applyBorder="1" applyAlignment="1">
      <alignment horizontal="center" vertical="center" wrapText="1"/>
    </xf>
    <xf numFmtId="9" fontId="33" fillId="0" borderId="162" xfId="4222" applyFont="1" applyFill="1" applyBorder="1" applyAlignment="1">
      <alignment horizontal="center" vertical="center" wrapText="1"/>
    </xf>
    <xf numFmtId="9" fontId="69" fillId="0" borderId="115" xfId="4222" applyFont="1" applyFill="1" applyBorder="1" applyAlignment="1">
      <alignment horizontal="center" vertical="center" wrapText="1"/>
    </xf>
    <xf numFmtId="9" fontId="69" fillId="0" borderId="162" xfId="4222" applyFont="1" applyFill="1" applyBorder="1" applyAlignment="1">
      <alignment horizontal="center" vertical="center" wrapText="1"/>
    </xf>
    <xf numFmtId="3" fontId="69" fillId="0" borderId="163" xfId="4221" applyNumberFormat="1" applyFill="1" applyBorder="1" applyAlignment="1">
      <alignment horizontal="center" vertical="center" wrapText="1"/>
    </xf>
    <xf numFmtId="9" fontId="0" fillId="0" borderId="189" xfId="4222" applyFont="1" applyFill="1" applyBorder="1" applyAlignment="1">
      <alignment horizontal="center" vertical="center"/>
    </xf>
    <xf numFmtId="3" fontId="69" fillId="0" borderId="174" xfId="4221" applyNumberFormat="1" applyFill="1" applyBorder="1" applyAlignment="1">
      <alignment horizontal="center" vertical="center" wrapText="1"/>
    </xf>
    <xf numFmtId="9" fontId="0" fillId="0" borderId="177" xfId="4222" applyFont="1" applyFill="1" applyBorder="1" applyAlignment="1">
      <alignment horizontal="center" vertical="center"/>
    </xf>
    <xf numFmtId="3" fontId="69" fillId="0" borderId="154" xfId="4221" applyNumberFormat="1" applyBorder="1" applyAlignment="1">
      <alignment horizontal="center" vertical="center" wrapText="1"/>
    </xf>
    <xf numFmtId="9" fontId="69" fillId="0" borderId="189" xfId="4222" applyFont="1" applyFill="1" applyBorder="1" applyAlignment="1">
      <alignment horizontal="center" vertical="center"/>
    </xf>
    <xf numFmtId="3" fontId="69" fillId="0" borderId="174" xfId="4221" applyNumberFormat="1" applyBorder="1" applyAlignment="1">
      <alignment horizontal="center" vertical="center" wrapText="1"/>
    </xf>
    <xf numFmtId="9" fontId="69" fillId="0" borderId="177" xfId="4222" applyFont="1" applyFill="1" applyBorder="1" applyAlignment="1">
      <alignment horizontal="center" vertical="center"/>
    </xf>
    <xf numFmtId="9" fontId="66" fillId="0" borderId="189" xfId="4222" applyFont="1" applyFill="1" applyBorder="1" applyAlignment="1">
      <alignment horizontal="center" vertical="center"/>
    </xf>
    <xf numFmtId="9" fontId="66" fillId="0" borderId="177" xfId="4222" applyFont="1" applyFill="1" applyBorder="1" applyAlignment="1">
      <alignment horizontal="center" vertical="center"/>
    </xf>
    <xf numFmtId="183" fontId="33" fillId="0" borderId="63" xfId="4226" applyNumberFormat="1" applyFont="1" applyFill="1" applyBorder="1" applyAlignment="1">
      <alignment horizontal="center" vertical="center"/>
    </xf>
    <xf numFmtId="183" fontId="33" fillId="0" borderId="163" xfId="4226" applyNumberFormat="1" applyFont="1" applyFill="1" applyBorder="1" applyAlignment="1">
      <alignment horizontal="center" vertical="center"/>
    </xf>
    <xf numFmtId="183" fontId="33" fillId="0" borderId="85" xfId="4226" applyNumberFormat="1" applyFont="1" applyFill="1" applyBorder="1" applyAlignment="1">
      <alignment horizontal="center" vertical="center"/>
    </xf>
    <xf numFmtId="183" fontId="33" fillId="0" borderId="154" xfId="4226" applyNumberFormat="1" applyFont="1" applyFill="1" applyBorder="1" applyAlignment="1">
      <alignment horizontal="center" vertical="center"/>
    </xf>
    <xf numFmtId="183" fontId="33" fillId="0" borderId="174" xfId="4226" applyNumberFormat="1" applyFont="1" applyFill="1" applyBorder="1" applyAlignment="1">
      <alignment horizontal="center" vertical="center"/>
    </xf>
    <xf numFmtId="183" fontId="151" fillId="35" borderId="63" xfId="4226" applyNumberFormat="1" applyFont="1" applyFill="1" applyBorder="1" applyAlignment="1">
      <alignment horizontal="center" vertical="center"/>
    </xf>
    <xf numFmtId="183" fontId="151" fillId="35" borderId="163" xfId="4226" applyNumberFormat="1" applyFont="1" applyFill="1" applyBorder="1" applyAlignment="1">
      <alignment horizontal="center" vertical="center"/>
    </xf>
    <xf numFmtId="183" fontId="151" fillId="35" borderId="85" xfId="4226" applyNumberFormat="1" applyFont="1" applyFill="1" applyBorder="1" applyAlignment="1">
      <alignment horizontal="center" vertical="center"/>
    </xf>
    <xf numFmtId="183" fontId="151" fillId="35" borderId="154" xfId="4226" applyNumberFormat="1" applyFont="1" applyFill="1" applyBorder="1" applyAlignment="1">
      <alignment horizontal="center" vertical="center"/>
    </xf>
    <xf numFmtId="183" fontId="151" fillId="35" borderId="174" xfId="4226" applyNumberFormat="1" applyFont="1" applyFill="1" applyBorder="1" applyAlignment="1">
      <alignment horizontal="center" vertical="center"/>
    </xf>
    <xf numFmtId="9" fontId="66" fillId="0" borderId="75" xfId="4222" applyFont="1" applyFill="1" applyBorder="1" applyAlignment="1">
      <alignment horizontal="center" vertical="center"/>
    </xf>
    <xf numFmtId="9" fontId="66" fillId="0" borderId="44" xfId="4222" applyFont="1" applyFill="1" applyBorder="1" applyAlignment="1">
      <alignment horizontal="center" vertical="center"/>
    </xf>
    <xf numFmtId="3" fontId="33" fillId="0" borderId="60" xfId="4222" applyNumberFormat="1" applyFont="1" applyFill="1" applyBorder="1" applyAlignment="1">
      <alignment horizontal="center" vertical="center"/>
    </xf>
    <xf numFmtId="3" fontId="33" fillId="0" borderId="191" xfId="4222" applyNumberFormat="1" applyFont="1" applyFill="1" applyBorder="1" applyAlignment="1">
      <alignment horizontal="center" vertical="center"/>
    </xf>
    <xf numFmtId="3" fontId="33" fillId="0" borderId="192" xfId="4222" applyNumberFormat="1" applyFont="1" applyFill="1" applyBorder="1" applyAlignment="1">
      <alignment horizontal="center" vertical="center"/>
    </xf>
    <xf numFmtId="9" fontId="33" fillId="0" borderId="194" xfId="4222" applyFont="1" applyFill="1" applyBorder="1" applyAlignment="1">
      <alignment horizontal="center" vertical="center"/>
    </xf>
    <xf numFmtId="185" fontId="151" fillId="35" borderId="60" xfId="4226" applyNumberFormat="1" applyFont="1" applyFill="1" applyBorder="1" applyAlignment="1">
      <alignment horizontal="center" vertical="center"/>
    </xf>
    <xf numFmtId="185" fontId="151" fillId="35" borderId="191" xfId="4226" applyNumberFormat="1" applyFont="1" applyFill="1" applyBorder="1" applyAlignment="1">
      <alignment horizontal="center" vertical="center"/>
    </xf>
    <xf numFmtId="185" fontId="151" fillId="35" borderId="85" xfId="4226" applyNumberFormat="1" applyFont="1" applyFill="1" applyBorder="1" applyAlignment="1">
      <alignment horizontal="center" vertical="center"/>
    </xf>
    <xf numFmtId="9" fontId="151" fillId="35" borderId="194" xfId="4222" applyFont="1" applyFill="1" applyBorder="1" applyAlignment="1">
      <alignment horizontal="center" vertical="center"/>
    </xf>
    <xf numFmtId="3" fontId="69" fillId="0" borderId="191" xfId="4221" applyNumberFormat="1" applyBorder="1" applyAlignment="1">
      <alignment horizontal="center" vertical="center" wrapText="1"/>
    </xf>
    <xf numFmtId="9" fontId="0" fillId="0" borderId="194" xfId="4222" applyFont="1" applyFill="1" applyBorder="1" applyAlignment="1">
      <alignment horizontal="center" vertical="center"/>
    </xf>
    <xf numFmtId="3" fontId="69" fillId="0" borderId="191" xfId="4221" applyNumberFormat="1" applyFill="1" applyBorder="1" applyAlignment="1">
      <alignment horizontal="center" vertical="center" wrapText="1"/>
    </xf>
    <xf numFmtId="9" fontId="69" fillId="0" borderId="194" xfId="4222" applyFont="1" applyFill="1" applyBorder="1" applyAlignment="1">
      <alignment horizontal="center" vertical="center"/>
    </xf>
    <xf numFmtId="9" fontId="0" fillId="0" borderId="60" xfId="4222" applyFont="1" applyBorder="1" applyAlignment="1">
      <alignment horizontal="center" vertical="center" wrapText="1"/>
    </xf>
    <xf numFmtId="9" fontId="0" fillId="0" borderId="191" xfId="4222" applyFont="1" applyBorder="1" applyAlignment="1">
      <alignment horizontal="center" vertical="center" wrapText="1"/>
    </xf>
    <xf numFmtId="9" fontId="0" fillId="0" borderId="60" xfId="4222" applyFont="1" applyFill="1" applyBorder="1" applyAlignment="1">
      <alignment horizontal="center" vertical="center" wrapText="1"/>
    </xf>
    <xf numFmtId="9" fontId="0" fillId="0" borderId="191" xfId="4222" applyFont="1" applyFill="1" applyBorder="1" applyAlignment="1">
      <alignment horizontal="center" vertical="center" wrapText="1"/>
    </xf>
    <xf numFmtId="9" fontId="69" fillId="0" borderId="195" xfId="4221" applyNumberFormat="1" applyFill="1" applyBorder="1" applyAlignment="1">
      <alignment horizontal="center"/>
    </xf>
    <xf numFmtId="9" fontId="0" fillId="0" borderId="195" xfId="4222" applyFont="1" applyFill="1" applyBorder="1" applyAlignment="1">
      <alignment horizontal="center" vertical="center"/>
    </xf>
    <xf numFmtId="9" fontId="69" fillId="0" borderId="195" xfId="4222" applyFont="1" applyFill="1" applyBorder="1" applyAlignment="1">
      <alignment horizontal="center" vertical="center"/>
    </xf>
    <xf numFmtId="9" fontId="66" fillId="0" borderId="195" xfId="4221" applyNumberFormat="1" applyFont="1" applyFill="1" applyBorder="1" applyAlignment="1">
      <alignment horizontal="center"/>
    </xf>
    <xf numFmtId="9" fontId="151" fillId="35" borderId="91" xfId="4221" applyNumberFormat="1" applyFont="1" applyFill="1" applyBorder="1" applyAlignment="1">
      <alignment horizontal="center"/>
    </xf>
    <xf numFmtId="9" fontId="151" fillId="35" borderId="194" xfId="4221" applyNumberFormat="1" applyFont="1" applyFill="1" applyBorder="1" applyAlignment="1">
      <alignment horizontal="center"/>
    </xf>
    <xf numFmtId="9" fontId="151" fillId="35" borderId="177" xfId="4221" applyNumberFormat="1" applyFont="1" applyFill="1" applyBorder="1" applyAlignment="1">
      <alignment horizontal="center"/>
    </xf>
    <xf numFmtId="9" fontId="151" fillId="35" borderId="115" xfId="4221" applyNumberFormat="1" applyFont="1" applyFill="1" applyBorder="1" applyAlignment="1">
      <alignment horizontal="center"/>
    </xf>
    <xf numFmtId="9" fontId="151" fillId="35" borderId="162" xfId="4221" applyNumberFormat="1" applyFont="1" applyFill="1" applyBorder="1" applyAlignment="1">
      <alignment horizontal="center"/>
    </xf>
    <xf numFmtId="9" fontId="151" fillId="35" borderId="112" xfId="4221" applyNumberFormat="1" applyFont="1" applyFill="1" applyBorder="1" applyAlignment="1">
      <alignment horizontal="center"/>
    </xf>
    <xf numFmtId="9" fontId="151" fillId="35" borderId="114" xfId="4221" applyNumberFormat="1" applyFont="1" applyFill="1" applyBorder="1" applyAlignment="1">
      <alignment horizontal="center"/>
    </xf>
    <xf numFmtId="9" fontId="151" fillId="35" borderId="75" xfId="4221" applyNumberFormat="1" applyFont="1" applyFill="1" applyBorder="1" applyAlignment="1">
      <alignment horizontal="center"/>
    </xf>
    <xf numFmtId="1" fontId="178" fillId="0" borderId="114" xfId="45" applyNumberFormat="1" applyFont="1" applyFill="1" applyBorder="1" applyAlignment="1">
      <alignment horizontal="center" vertical="center" wrapText="1"/>
    </xf>
    <xf numFmtId="0" fontId="160" fillId="0" borderId="114" xfId="45" applyFont="1" applyFill="1" applyBorder="1" applyAlignment="1">
      <alignment vertical="center" wrapText="1"/>
    </xf>
    <xf numFmtId="3" fontId="155" fillId="0" borderId="16" xfId="47" applyNumberFormat="1" applyFont="1" applyFill="1" applyBorder="1" applyAlignment="1">
      <alignment horizontal="center" vertical="center"/>
    </xf>
    <xf numFmtId="3" fontId="155" fillId="0" borderId="72" xfId="47" applyNumberFormat="1" applyFont="1" applyFill="1" applyBorder="1" applyAlignment="1">
      <alignment horizontal="center" vertical="center"/>
    </xf>
    <xf numFmtId="3" fontId="147" fillId="35" borderId="14" xfId="59" applyNumberFormat="1" applyFont="1" applyFill="1" applyBorder="1" applyAlignment="1">
      <alignment horizontal="center" vertical="center"/>
    </xf>
    <xf numFmtId="0" fontId="148" fillId="0" borderId="17" xfId="59" applyFont="1" applyFill="1" applyBorder="1" applyAlignment="1">
      <alignment horizontal="center" vertical="center"/>
    </xf>
    <xf numFmtId="1" fontId="178" fillId="0" borderId="162" xfId="45" applyNumberFormat="1" applyFont="1" applyFill="1" applyBorder="1" applyAlignment="1">
      <alignment horizontal="center" vertical="center" wrapText="1"/>
    </xf>
    <xf numFmtId="3" fontId="155" fillId="0" borderId="171" xfId="47" applyNumberFormat="1" applyFont="1" applyFill="1" applyBorder="1" applyAlignment="1">
      <alignment horizontal="center" vertical="center"/>
    </xf>
    <xf numFmtId="3" fontId="155" fillId="0" borderId="195" xfId="47" applyNumberFormat="1" applyFont="1" applyFill="1" applyBorder="1" applyAlignment="1">
      <alignment horizontal="center" vertical="center"/>
    </xf>
    <xf numFmtId="3" fontId="147" fillId="35" borderId="194" xfId="59" applyNumberFormat="1" applyFont="1" applyFill="1" applyBorder="1" applyAlignment="1">
      <alignment horizontal="center" vertical="center"/>
    </xf>
    <xf numFmtId="3" fontId="155" fillId="0" borderId="154" xfId="47" applyNumberFormat="1" applyFont="1" applyFill="1" applyBorder="1" applyAlignment="1">
      <alignment horizontal="center" vertical="center"/>
    </xf>
    <xf numFmtId="3" fontId="147" fillId="35" borderId="188" xfId="59" applyNumberFormat="1" applyFont="1" applyFill="1" applyBorder="1" applyAlignment="1">
      <alignment horizontal="center" vertical="center"/>
    </xf>
    <xf numFmtId="0" fontId="148" fillId="0" borderId="195" xfId="59" applyFont="1" applyFill="1" applyBorder="1" applyAlignment="1">
      <alignment horizontal="center" vertical="center"/>
    </xf>
    <xf numFmtId="3" fontId="147" fillId="35" borderId="114" xfId="59" applyNumberFormat="1" applyFont="1" applyFill="1" applyBorder="1" applyAlignment="1">
      <alignment horizontal="center" vertical="center"/>
    </xf>
    <xf numFmtId="3" fontId="148" fillId="0" borderId="91" xfId="59" applyNumberFormat="1" applyFont="1" applyFill="1" applyBorder="1" applyAlignment="1">
      <alignment horizontal="center" vertical="center"/>
    </xf>
    <xf numFmtId="3" fontId="115" fillId="0" borderId="154" xfId="59" applyNumberFormat="1" applyBorder="1" applyAlignment="1">
      <alignment horizontal="center" vertical="center"/>
    </xf>
    <xf numFmtId="3" fontId="148" fillId="0" borderId="194" xfId="59" applyNumberFormat="1" applyFont="1" applyFill="1" applyBorder="1" applyAlignment="1">
      <alignment horizontal="center" vertical="center"/>
    </xf>
    <xf numFmtId="3" fontId="148" fillId="0" borderId="119" xfId="59" applyNumberFormat="1" applyFont="1" applyFill="1" applyBorder="1" applyAlignment="1">
      <alignment horizontal="center" vertical="center"/>
    </xf>
    <xf numFmtId="3" fontId="148" fillId="0" borderId="188" xfId="59" applyNumberFormat="1" applyFont="1" applyFill="1" applyBorder="1" applyAlignment="1">
      <alignment horizontal="center" vertical="center"/>
    </xf>
    <xf numFmtId="3" fontId="148" fillId="0" borderId="180" xfId="59" applyNumberFormat="1" applyFont="1" applyFill="1" applyBorder="1" applyAlignment="1">
      <alignment horizontal="center" vertical="center"/>
    </xf>
    <xf numFmtId="3" fontId="148" fillId="0" borderId="31" xfId="59" applyNumberFormat="1" applyFont="1" applyFill="1" applyBorder="1" applyAlignment="1">
      <alignment horizontal="center" vertical="center"/>
    </xf>
    <xf numFmtId="3" fontId="148" fillId="0" borderId="176" xfId="59" applyNumberFormat="1" applyFont="1" applyFill="1" applyBorder="1" applyAlignment="1">
      <alignment horizontal="center" vertical="center"/>
    </xf>
    <xf numFmtId="3" fontId="148" fillId="0" borderId="30" xfId="59" applyNumberFormat="1" applyFont="1" applyFill="1" applyBorder="1" applyAlignment="1">
      <alignment horizontal="center" vertical="center"/>
    </xf>
    <xf numFmtId="0" fontId="148" fillId="0" borderId="60" xfId="631" applyFont="1" applyFill="1" applyBorder="1" applyAlignment="1">
      <alignment horizontal="center" vertical="center"/>
    </xf>
    <xf numFmtId="0" fontId="148" fillId="0" borderId="191" xfId="631" applyFont="1" applyFill="1" applyBorder="1" applyAlignment="1">
      <alignment horizontal="center" vertical="center"/>
    </xf>
    <xf numFmtId="0" fontId="148" fillId="0" borderId="190" xfId="631" applyFont="1" applyFill="1" applyBorder="1" applyAlignment="1">
      <alignment horizontal="center" vertical="center"/>
    </xf>
    <xf numFmtId="0" fontId="148" fillId="0" borderId="84" xfId="631" applyFont="1" applyFill="1" applyBorder="1" applyAlignment="1">
      <alignment horizontal="center" vertical="center"/>
    </xf>
    <xf numFmtId="1" fontId="93" fillId="0" borderId="195" xfId="631" applyNumberFormat="1" applyFill="1" applyBorder="1" applyAlignment="1">
      <alignment horizontal="center"/>
    </xf>
    <xf numFmtId="1" fontId="93" fillId="0" borderId="195" xfId="50" applyNumberFormat="1" applyFont="1" applyFill="1" applyBorder="1" applyAlignment="1">
      <alignment horizontal="center"/>
    </xf>
    <xf numFmtId="1" fontId="157" fillId="20" borderId="69" xfId="45" applyNumberFormat="1" applyFont="1" applyFill="1" applyBorder="1" applyAlignment="1">
      <alignment horizontal="center" vertical="center" wrapText="1"/>
    </xf>
    <xf numFmtId="1" fontId="157" fillId="20" borderId="74" xfId="45" applyNumberFormat="1" applyFont="1" applyFill="1" applyBorder="1" applyAlignment="1">
      <alignment horizontal="center" vertical="center" wrapText="1"/>
    </xf>
    <xf numFmtId="1" fontId="93" fillId="0" borderId="154" xfId="631" applyNumberFormat="1" applyFill="1" applyBorder="1" applyAlignment="1">
      <alignment horizontal="center"/>
    </xf>
    <xf numFmtId="1" fontId="93" fillId="0" borderId="174" xfId="631" applyNumberFormat="1" applyFill="1" applyBorder="1" applyAlignment="1">
      <alignment horizontal="center"/>
    </xf>
    <xf numFmtId="1" fontId="93" fillId="0" borderId="175" xfId="631" applyNumberFormat="1" applyFill="1" applyBorder="1" applyAlignment="1">
      <alignment horizontal="center"/>
    </xf>
    <xf numFmtId="1" fontId="157" fillId="20" borderId="33" xfId="45" applyNumberFormat="1" applyFont="1" applyFill="1" applyBorder="1" applyAlignment="1">
      <alignment horizontal="center" vertical="center" wrapText="1"/>
    </xf>
    <xf numFmtId="1" fontId="157" fillId="20" borderId="34" xfId="45" applyNumberFormat="1" applyFont="1" applyFill="1" applyBorder="1" applyAlignment="1">
      <alignment horizontal="center" vertical="center" wrapText="1"/>
    </xf>
    <xf numFmtId="1" fontId="157" fillId="20" borderId="36" xfId="45" applyNumberFormat="1" applyFont="1" applyFill="1" applyBorder="1" applyAlignment="1">
      <alignment horizontal="center" vertical="center" wrapText="1"/>
    </xf>
    <xf numFmtId="1" fontId="93" fillId="0" borderId="41" xfId="631" applyNumberFormat="1" applyFill="1" applyBorder="1" applyAlignment="1">
      <alignment horizontal="center"/>
    </xf>
    <xf numFmtId="1" fontId="93" fillId="0" borderId="42" xfId="631" applyNumberFormat="1" applyFill="1" applyBorder="1" applyAlignment="1">
      <alignment horizontal="center"/>
    </xf>
    <xf numFmtId="1" fontId="93" fillId="0" borderId="69" xfId="631" applyNumberFormat="1" applyFill="1" applyBorder="1" applyAlignment="1">
      <alignment horizontal="center"/>
    </xf>
    <xf numFmtId="1" fontId="93" fillId="0" borderId="175" xfId="50" applyNumberFormat="1" applyFont="1" applyFill="1" applyBorder="1" applyAlignment="1">
      <alignment horizontal="center"/>
    </xf>
    <xf numFmtId="0" fontId="93" fillId="0" borderId="195" xfId="631" applyBorder="1" applyAlignment="1">
      <alignment horizontal="center"/>
    </xf>
    <xf numFmtId="0" fontId="93" fillId="0" borderId="154" xfId="631" applyBorder="1" applyAlignment="1">
      <alignment horizontal="center"/>
    </xf>
    <xf numFmtId="0" fontId="93" fillId="0" borderId="174" xfId="631" applyBorder="1" applyAlignment="1">
      <alignment horizontal="center"/>
    </xf>
    <xf numFmtId="0" fontId="93" fillId="0" borderId="175" xfId="631" applyBorder="1" applyAlignment="1">
      <alignment horizontal="center"/>
    </xf>
    <xf numFmtId="1" fontId="157" fillId="20" borderId="71" xfId="45" applyNumberFormat="1" applyFont="1" applyFill="1" applyBorder="1" applyAlignment="1">
      <alignment horizontal="center" vertical="center" wrapText="1"/>
    </xf>
    <xf numFmtId="9" fontId="93" fillId="0" borderId="195" xfId="50" applyFont="1" applyBorder="1" applyAlignment="1">
      <alignment horizontal="center"/>
    </xf>
    <xf numFmtId="9" fontId="93" fillId="0" borderId="154" xfId="50" applyFont="1" applyBorder="1" applyAlignment="1">
      <alignment horizontal="center"/>
    </xf>
    <xf numFmtId="9" fontId="93" fillId="0" borderId="174" xfId="50" applyFont="1" applyBorder="1" applyAlignment="1">
      <alignment horizontal="center"/>
    </xf>
    <xf numFmtId="9" fontId="93" fillId="0" borderId="175" xfId="50" applyFont="1" applyBorder="1" applyAlignment="1">
      <alignment horizontal="center"/>
    </xf>
    <xf numFmtId="9" fontId="93" fillId="0" borderId="28" xfId="50" applyFont="1" applyBorder="1" applyAlignment="1">
      <alignment horizontal="center"/>
    </xf>
    <xf numFmtId="1" fontId="157" fillId="20" borderId="28" xfId="45" applyNumberFormat="1" applyFont="1" applyFill="1" applyBorder="1" applyAlignment="1">
      <alignment horizontal="center" vertical="center" wrapText="1"/>
    </xf>
    <xf numFmtId="1" fontId="157" fillId="20" borderId="29" xfId="45" applyNumberFormat="1" applyFont="1" applyFill="1" applyBorder="1" applyAlignment="1">
      <alignment horizontal="center" vertical="center" wrapText="1"/>
    </xf>
    <xf numFmtId="1" fontId="157" fillId="20" borderId="31" xfId="45" applyNumberFormat="1" applyFont="1" applyFill="1" applyBorder="1" applyAlignment="1">
      <alignment horizontal="center" vertical="center" wrapText="1"/>
    </xf>
    <xf numFmtId="1" fontId="157" fillId="20" borderId="30" xfId="45" applyNumberFormat="1" applyFont="1" applyFill="1" applyBorder="1" applyAlignment="1">
      <alignment horizontal="center" vertical="center" wrapText="1"/>
    </xf>
    <xf numFmtId="9" fontId="93" fillId="35" borderId="75" xfId="50" applyFont="1" applyFill="1" applyBorder="1" applyAlignment="1">
      <alignment horizontal="center"/>
    </xf>
    <xf numFmtId="9" fontId="93" fillId="35" borderId="194" xfId="50" applyFont="1" applyFill="1" applyBorder="1" applyAlignment="1">
      <alignment horizontal="center"/>
    </xf>
    <xf numFmtId="9" fontId="93" fillId="35" borderId="177" xfId="50" applyFont="1" applyFill="1" applyBorder="1" applyAlignment="1">
      <alignment horizontal="center"/>
    </xf>
    <xf numFmtId="9" fontId="93" fillId="35" borderId="31" xfId="50" applyFont="1" applyFill="1" applyBorder="1" applyAlignment="1">
      <alignment horizontal="center"/>
    </xf>
    <xf numFmtId="3" fontId="148" fillId="0" borderId="14" xfId="59" applyNumberFormat="1" applyFont="1" applyFill="1" applyBorder="1" applyAlignment="1">
      <alignment horizontal="center" vertical="center"/>
    </xf>
    <xf numFmtId="0" fontId="147" fillId="20" borderId="36" xfId="59" applyFont="1" applyFill="1" applyBorder="1" applyAlignment="1">
      <alignment horizontal="center" vertical="center" wrapText="1"/>
    </xf>
    <xf numFmtId="3" fontId="147" fillId="35" borderId="154" xfId="59" applyNumberFormat="1" applyFont="1" applyFill="1" applyBorder="1" applyAlignment="1">
      <alignment horizontal="center" vertical="center"/>
    </xf>
    <xf numFmtId="3" fontId="147" fillId="35" borderId="195" xfId="59" applyNumberFormat="1" applyFont="1" applyFill="1" applyBorder="1" applyAlignment="1">
      <alignment horizontal="center" vertical="center"/>
    </xf>
    <xf numFmtId="1" fontId="151" fillId="35" borderId="71" xfId="50" applyNumberFormat="1" applyFont="1" applyFill="1" applyBorder="1" applyAlignment="1">
      <alignment horizontal="center"/>
    </xf>
    <xf numFmtId="1" fontId="151" fillId="35" borderId="188" xfId="50" applyNumberFormat="1" applyFont="1" applyFill="1" applyBorder="1" applyAlignment="1">
      <alignment horizontal="center"/>
    </xf>
    <xf numFmtId="1" fontId="151" fillId="35" borderId="176" xfId="50" applyNumberFormat="1" applyFont="1" applyFill="1" applyBorder="1" applyAlignment="1">
      <alignment horizontal="center"/>
    </xf>
    <xf numFmtId="1" fontId="151" fillId="35" borderId="30" xfId="631" applyNumberFormat="1" applyFont="1" applyFill="1" applyBorder="1" applyAlignment="1">
      <alignment horizontal="center"/>
    </xf>
    <xf numFmtId="0" fontId="151" fillId="35" borderId="71" xfId="631" applyFont="1" applyFill="1" applyBorder="1" applyAlignment="1">
      <alignment horizontal="center"/>
    </xf>
    <xf numFmtId="0" fontId="151" fillId="35" borderId="188" xfId="631" applyFont="1" applyFill="1" applyBorder="1" applyAlignment="1">
      <alignment horizontal="center"/>
    </xf>
    <xf numFmtId="0" fontId="151" fillId="35" borderId="176" xfId="631" applyFont="1" applyFill="1" applyBorder="1" applyAlignment="1">
      <alignment horizontal="center"/>
    </xf>
    <xf numFmtId="9" fontId="151" fillId="35" borderId="75" xfId="50" applyFont="1" applyFill="1" applyBorder="1" applyAlignment="1">
      <alignment horizontal="center"/>
    </xf>
    <xf numFmtId="9" fontId="151" fillId="35" borderId="194" xfId="50" applyFont="1" applyFill="1" applyBorder="1" applyAlignment="1">
      <alignment horizontal="center"/>
    </xf>
    <xf numFmtId="9" fontId="151" fillId="35" borderId="177" xfId="50" applyFont="1" applyFill="1" applyBorder="1" applyAlignment="1">
      <alignment horizontal="center"/>
    </xf>
    <xf numFmtId="9" fontId="151" fillId="35" borderId="31" xfId="50" applyFont="1" applyFill="1" applyBorder="1" applyAlignment="1">
      <alignment horizontal="center"/>
    </xf>
    <xf numFmtId="9" fontId="151" fillId="35" borderId="71" xfId="50" applyFont="1" applyFill="1" applyBorder="1" applyAlignment="1">
      <alignment horizontal="center"/>
    </xf>
    <xf numFmtId="9" fontId="151" fillId="35" borderId="188" xfId="50" applyFont="1" applyFill="1" applyBorder="1" applyAlignment="1">
      <alignment horizontal="center"/>
    </xf>
    <xf numFmtId="9" fontId="151" fillId="35" borderId="176" xfId="50" applyFont="1" applyFill="1" applyBorder="1" applyAlignment="1">
      <alignment horizontal="center"/>
    </xf>
    <xf numFmtId="9" fontId="151" fillId="35" borderId="30" xfId="50" applyFont="1" applyFill="1" applyBorder="1" applyAlignment="1">
      <alignment horizontal="center"/>
    </xf>
    <xf numFmtId="9" fontId="155" fillId="0" borderId="16" xfId="50" applyFont="1" applyFill="1" applyBorder="1" applyAlignment="1">
      <alignment horizontal="center" vertical="center"/>
    </xf>
    <xf numFmtId="9" fontId="155" fillId="0" borderId="72" xfId="50" applyFont="1" applyFill="1" applyBorder="1" applyAlignment="1">
      <alignment horizontal="center" vertical="center"/>
    </xf>
    <xf numFmtId="9" fontId="147" fillId="35" borderId="14" xfId="50" applyFont="1" applyFill="1" applyBorder="1" applyAlignment="1">
      <alignment horizontal="center" vertical="center"/>
    </xf>
    <xf numFmtId="9" fontId="148" fillId="0" borderId="17" xfId="50" applyFont="1" applyFill="1" applyBorder="1" applyAlignment="1">
      <alignment horizontal="center" vertical="center"/>
    </xf>
    <xf numFmtId="9" fontId="155" fillId="0" borderId="171" xfId="50" applyFont="1" applyFill="1" applyBorder="1" applyAlignment="1">
      <alignment horizontal="center" vertical="center"/>
    </xf>
    <xf numFmtId="9" fontId="155" fillId="0" borderId="195" xfId="50" applyFont="1" applyFill="1" applyBorder="1" applyAlignment="1">
      <alignment horizontal="center" vertical="center"/>
    </xf>
    <xf numFmtId="9" fontId="147" fillId="35" borderId="194" xfId="50" applyFont="1" applyFill="1" applyBorder="1" applyAlignment="1">
      <alignment horizontal="center" vertical="center"/>
    </xf>
    <xf numFmtId="9" fontId="155" fillId="0" borderId="154" xfId="50" applyFont="1" applyFill="1" applyBorder="1" applyAlignment="1">
      <alignment horizontal="center" vertical="center"/>
    </xf>
    <xf numFmtId="9" fontId="147" fillId="35" borderId="188" xfId="50" applyFont="1" applyFill="1" applyBorder="1" applyAlignment="1">
      <alignment horizontal="center" vertical="center"/>
    </xf>
    <xf numFmtId="9" fontId="148" fillId="0" borderId="195" xfId="50" applyFont="1" applyFill="1" applyBorder="1" applyAlignment="1">
      <alignment horizontal="center" vertical="center"/>
    </xf>
    <xf numFmtId="9" fontId="148" fillId="0" borderId="91" xfId="50" applyFont="1" applyFill="1" applyBorder="1" applyAlignment="1">
      <alignment horizontal="center" vertical="center"/>
    </xf>
    <xf numFmtId="9" fontId="148" fillId="0" borderId="119" xfId="50" applyFont="1" applyFill="1" applyBorder="1" applyAlignment="1">
      <alignment horizontal="center" vertical="center"/>
    </xf>
    <xf numFmtId="9" fontId="148" fillId="0" borderId="31" xfId="50" applyFont="1" applyFill="1" applyBorder="1" applyAlignment="1">
      <alignment horizontal="center" vertical="center"/>
    </xf>
    <xf numFmtId="9" fontId="148" fillId="0" borderId="194" xfId="50" applyFont="1" applyFill="1" applyBorder="1" applyAlignment="1">
      <alignment horizontal="center" vertical="center"/>
    </xf>
    <xf numFmtId="9" fontId="93" fillId="0" borderId="195" xfId="50" applyFont="1" applyFill="1" applyBorder="1" applyAlignment="1">
      <alignment horizontal="center"/>
    </xf>
    <xf numFmtId="9" fontId="93" fillId="0" borderId="69" xfId="50" applyFont="1" applyFill="1" applyBorder="1" applyAlignment="1">
      <alignment horizontal="center"/>
    </xf>
    <xf numFmtId="9" fontId="93" fillId="0" borderId="154" xfId="50" applyFont="1" applyFill="1" applyBorder="1" applyAlignment="1">
      <alignment horizontal="center"/>
    </xf>
    <xf numFmtId="9" fontId="93" fillId="0" borderId="174" xfId="50" applyFont="1" applyFill="1" applyBorder="1" applyAlignment="1">
      <alignment horizontal="center"/>
    </xf>
    <xf numFmtId="9" fontId="93" fillId="0" borderId="175" xfId="50" applyFont="1" applyFill="1" applyBorder="1" applyAlignment="1">
      <alignment horizontal="center"/>
    </xf>
    <xf numFmtId="0" fontId="56" fillId="0" borderId="194" xfId="7211" applyFill="1" applyBorder="1" applyAlignment="1">
      <alignment vertical="center" wrapText="1"/>
    </xf>
    <xf numFmtId="0" fontId="56" fillId="0" borderId="194" xfId="7211" applyFont="1" applyFill="1" applyBorder="1" applyAlignment="1">
      <alignment vertical="center" wrapText="1"/>
    </xf>
    <xf numFmtId="0" fontId="56" fillId="35" borderId="193" xfId="7211" applyFill="1" applyBorder="1" applyAlignment="1">
      <alignment horizontal="center" vertical="center" wrapText="1"/>
    </xf>
    <xf numFmtId="49" fontId="32" fillId="35" borderId="169" xfId="7211" applyNumberFormat="1" applyFont="1" applyFill="1" applyBorder="1" applyAlignment="1">
      <alignment horizontal="center" vertical="center" wrapText="1"/>
    </xf>
    <xf numFmtId="0" fontId="32" fillId="35" borderId="169" xfId="7211" applyFont="1" applyFill="1" applyBorder="1" applyAlignment="1">
      <alignment horizontal="left" vertical="center" wrapText="1"/>
    </xf>
    <xf numFmtId="0" fontId="56" fillId="35" borderId="173" xfId="7211" applyFont="1" applyFill="1" applyBorder="1" applyAlignment="1">
      <alignment vertical="center" wrapText="1"/>
    </xf>
    <xf numFmtId="15" fontId="32" fillId="35" borderId="169" xfId="7211" applyNumberFormat="1" applyFont="1" applyFill="1" applyBorder="1" applyAlignment="1">
      <alignment horizontal="right" vertical="center" wrapText="1"/>
    </xf>
    <xf numFmtId="0" fontId="51" fillId="0" borderId="154" xfId="7218" applyFill="1" applyBorder="1" applyAlignment="1">
      <alignment horizontal="right"/>
    </xf>
    <xf numFmtId="0" fontId="51" fillId="35" borderId="154" xfId="7218" applyFont="1" applyFill="1" applyBorder="1"/>
    <xf numFmtId="0" fontId="51" fillId="35" borderId="154" xfId="7218" applyFill="1" applyBorder="1" applyAlignment="1">
      <alignment horizontal="right"/>
    </xf>
    <xf numFmtId="15" fontId="56" fillId="35" borderId="169" xfId="7211" applyNumberFormat="1" applyFont="1" applyFill="1" applyBorder="1" applyAlignment="1">
      <alignment horizontal="right" vertical="center" wrapText="1"/>
    </xf>
    <xf numFmtId="0" fontId="56" fillId="0" borderId="0" xfId="7211" applyFill="1"/>
    <xf numFmtId="0" fontId="56" fillId="0" borderId="0" xfId="7214" applyFill="1"/>
    <xf numFmtId="0" fontId="259" fillId="0" borderId="0" xfId="7214" applyFont="1" applyFill="1" applyBorder="1" applyAlignment="1">
      <alignment horizontal="center"/>
    </xf>
    <xf numFmtId="0" fontId="186" fillId="0" borderId="0" xfId="7214" applyFont="1" applyFill="1" applyBorder="1" applyAlignment="1">
      <alignment horizontal="center"/>
    </xf>
    <xf numFmtId="0" fontId="56" fillId="0" borderId="0" xfId="7214" applyFont="1" applyFill="1" applyBorder="1" applyAlignment="1">
      <alignment horizontal="center"/>
    </xf>
    <xf numFmtId="0" fontId="56" fillId="0" borderId="0" xfId="7214" applyFill="1" applyAlignment="1">
      <alignment horizontal="center"/>
    </xf>
    <xf numFmtId="0" fontId="0" fillId="0" borderId="198" xfId="0" applyFill="1" applyBorder="1" applyAlignment="1">
      <alignment horizontal="center" vertical="center" wrapText="1"/>
    </xf>
    <xf numFmtId="178" fontId="0" fillId="0" borderId="198" xfId="0" applyNumberFormat="1" applyFill="1" applyBorder="1" applyAlignment="1">
      <alignment horizontal="center" vertical="center" wrapText="1"/>
    </xf>
    <xf numFmtId="0" fontId="32" fillId="0" borderId="75" xfId="7214" applyFont="1" applyBorder="1" applyAlignment="1">
      <alignment horizontal="center"/>
    </xf>
    <xf numFmtId="0" fontId="32" fillId="0" borderId="194" xfId="7214" applyFont="1" applyBorder="1" applyAlignment="1">
      <alignment horizontal="center"/>
    </xf>
    <xf numFmtId="0" fontId="32" fillId="0" borderId="154" xfId="7214" applyFont="1" applyBorder="1"/>
    <xf numFmtId="0" fontId="220" fillId="0" borderId="198" xfId="0" applyFont="1" applyFill="1" applyBorder="1" applyAlignment="1">
      <alignment horizontal="center"/>
    </xf>
    <xf numFmtId="0" fontId="220" fillId="0" borderId="198" xfId="0" applyFont="1" applyFill="1" applyBorder="1" applyAlignment="1">
      <alignment horizontal="left"/>
    </xf>
    <xf numFmtId="15" fontId="220" fillId="0" borderId="198" xfId="0" applyNumberFormat="1" applyFont="1" applyFill="1" applyBorder="1" applyAlignment="1">
      <alignment horizontal="right"/>
    </xf>
    <xf numFmtId="15" fontId="220" fillId="0" borderId="198" xfId="0" applyNumberFormat="1" applyFont="1" applyFill="1" applyBorder="1" applyAlignment="1"/>
    <xf numFmtId="0" fontId="220" fillId="0" borderId="198" xfId="0" applyFont="1" applyFill="1" applyBorder="1" applyAlignment="1"/>
    <xf numFmtId="0" fontId="51" fillId="0" borderId="154" xfId="7218" applyFont="1" applyFill="1" applyBorder="1" applyAlignment="1">
      <alignment horizontal="right" vertical="center"/>
    </xf>
    <xf numFmtId="15" fontId="51" fillId="0" borderId="159" xfId="7218" applyNumberFormat="1" applyFont="1" applyFill="1" applyBorder="1" applyAlignment="1">
      <alignment vertical="center"/>
    </xf>
    <xf numFmtId="0" fontId="0" fillId="0" borderId="154" xfId="7218" applyFont="1" applyFill="1" applyBorder="1" applyAlignment="1">
      <alignment horizontal="right" vertical="center"/>
    </xf>
    <xf numFmtId="0" fontId="32" fillId="35" borderId="154" xfId="7218" applyFont="1" applyFill="1" applyBorder="1" applyAlignment="1">
      <alignment horizontal="right" vertical="center"/>
    </xf>
    <xf numFmtId="0" fontId="51" fillId="35" borderId="159" xfId="7218" applyFill="1" applyBorder="1" applyAlignment="1">
      <alignment vertical="center"/>
    </xf>
    <xf numFmtId="0" fontId="179" fillId="35" borderId="63" xfId="7218" applyFont="1" applyFill="1" applyBorder="1" applyAlignment="1">
      <alignment horizontal="left" vertical="center" wrapText="1"/>
    </xf>
    <xf numFmtId="0" fontId="32" fillId="35" borderId="72" xfId="7218" applyFont="1" applyFill="1" applyBorder="1" applyAlignment="1">
      <alignment horizontal="right" vertical="center"/>
    </xf>
    <xf numFmtId="15" fontId="32" fillId="35" borderId="17" xfId="7218" applyNumberFormat="1" applyFont="1" applyFill="1" applyBorder="1" applyAlignment="1">
      <alignment horizontal="right" vertical="center"/>
    </xf>
    <xf numFmtId="0" fontId="51" fillId="35" borderId="17" xfId="7218" applyFill="1" applyBorder="1" applyAlignment="1">
      <alignment vertical="center"/>
    </xf>
    <xf numFmtId="0" fontId="0" fillId="35" borderId="91" xfId="7218" applyFont="1" applyFill="1" applyBorder="1" applyAlignment="1">
      <alignment vertical="center"/>
    </xf>
    <xf numFmtId="0" fontId="115" fillId="35" borderId="154" xfId="7218" applyFont="1" applyFill="1" applyBorder="1" applyAlignment="1">
      <alignment horizontal="right" vertical="center"/>
    </xf>
    <xf numFmtId="0" fontId="115" fillId="35" borderId="198" xfId="0" applyFont="1" applyFill="1" applyBorder="1" applyAlignment="1">
      <alignment horizontal="center" vertical="center" wrapText="1"/>
    </xf>
    <xf numFmtId="0" fontId="115" fillId="35" borderId="198" xfId="0" applyFont="1" applyFill="1" applyBorder="1" applyAlignment="1">
      <alignment vertical="center" wrapText="1"/>
    </xf>
    <xf numFmtId="1" fontId="147" fillId="20" borderId="83" xfId="45" applyNumberFormat="1" applyFont="1" applyFill="1" applyBorder="1" applyAlignment="1">
      <alignment horizontal="center" vertical="center" wrapText="1"/>
    </xf>
    <xf numFmtId="1" fontId="147" fillId="20" borderId="32" xfId="45" applyNumberFormat="1" applyFont="1" applyFill="1" applyBorder="1" applyAlignment="1">
      <alignment horizontal="center" vertical="center" wrapText="1"/>
    </xf>
    <xf numFmtId="0" fontId="31" fillId="0" borderId="75" xfId="7214" applyFont="1" applyBorder="1" applyAlignment="1">
      <alignment horizontal="center"/>
    </xf>
    <xf numFmtId="0" fontId="179" fillId="0" borderId="193" xfId="7214" applyFont="1" applyBorder="1"/>
    <xf numFmtId="0" fontId="32" fillId="0" borderId="173" xfId="7214" applyFont="1" applyBorder="1" applyAlignment="1">
      <alignment horizontal="center"/>
    </xf>
    <xf numFmtId="0" fontId="31" fillId="0" borderId="194" xfId="7214" applyFont="1" applyBorder="1" applyAlignment="1">
      <alignment horizontal="center"/>
    </xf>
    <xf numFmtId="0" fontId="31" fillId="0" borderId="177" xfId="7214" applyFont="1" applyBorder="1" applyAlignment="1">
      <alignment horizontal="center"/>
    </xf>
    <xf numFmtId="0" fontId="148" fillId="29" borderId="175" xfId="7215" applyFont="1" applyFill="1" applyBorder="1" applyAlignment="1">
      <alignment horizontal="center" vertical="center" wrapText="1"/>
    </xf>
    <xf numFmtId="0" fontId="147" fillId="18" borderId="66" xfId="7215" applyFont="1" applyFill="1" applyBorder="1" applyAlignment="1">
      <alignment horizontal="center" vertical="center" wrapText="1"/>
    </xf>
    <xf numFmtId="0" fontId="147" fillId="18" borderId="46" xfId="7215" applyFont="1" applyFill="1" applyBorder="1" applyAlignment="1">
      <alignment horizontal="center" vertical="center" wrapText="1"/>
    </xf>
    <xf numFmtId="0" fontId="210" fillId="35" borderId="198" xfId="0" applyFont="1" applyFill="1" applyBorder="1" applyAlignment="1">
      <alignment horizontal="center"/>
    </xf>
    <xf numFmtId="0" fontId="210" fillId="35" borderId="198" xfId="0" applyFont="1" applyFill="1" applyBorder="1"/>
    <xf numFmtId="15" fontId="210" fillId="35" borderId="198" xfId="0" applyNumberFormat="1" applyFont="1" applyFill="1" applyBorder="1"/>
    <xf numFmtId="0" fontId="148" fillId="22" borderId="198" xfId="7215" applyFont="1" applyFill="1" applyBorder="1" applyAlignment="1">
      <alignment horizontal="left" vertical="center" wrapText="1"/>
    </xf>
    <xf numFmtId="0" fontId="148" fillId="22" borderId="74" xfId="7215" applyFont="1" applyFill="1" applyBorder="1" applyAlignment="1">
      <alignment horizontal="left" vertical="center" wrapText="1"/>
    </xf>
    <xf numFmtId="0" fontId="179" fillId="35" borderId="190" xfId="7218" applyFont="1" applyFill="1" applyBorder="1" applyAlignment="1">
      <alignment horizontal="left" vertical="center" wrapText="1"/>
    </xf>
    <xf numFmtId="0" fontId="146" fillId="0" borderId="0" xfId="7214" applyFont="1" applyBorder="1" applyAlignment="1">
      <alignment horizontal="center" vertical="center"/>
    </xf>
    <xf numFmtId="0" fontId="179" fillId="0" borderId="0" xfId="7214" applyFont="1" applyBorder="1" applyAlignment="1">
      <alignment horizontal="justify" vertical="center"/>
    </xf>
    <xf numFmtId="0" fontId="179" fillId="0" borderId="40" xfId="7214" applyFont="1" applyBorder="1" applyAlignment="1">
      <alignment horizontal="justify" vertical="center"/>
    </xf>
    <xf numFmtId="15" fontId="210" fillId="35" borderId="198" xfId="0" applyNumberFormat="1" applyFont="1" applyFill="1" applyBorder="1" applyAlignment="1">
      <alignment horizontal="right"/>
    </xf>
    <xf numFmtId="0" fontId="56" fillId="0" borderId="198" xfId="7211" applyFill="1" applyBorder="1" applyAlignment="1">
      <alignment horizontal="center" vertical="center"/>
    </xf>
    <xf numFmtId="15" fontId="56" fillId="0" borderId="198" xfId="7211" applyNumberFormat="1" applyFill="1" applyBorder="1" applyAlignment="1">
      <alignment vertical="center"/>
    </xf>
    <xf numFmtId="0" fontId="56" fillId="0" borderId="198" xfId="7211" applyFont="1" applyFill="1" applyBorder="1" applyAlignment="1">
      <alignment horizontal="center" vertical="center"/>
    </xf>
    <xf numFmtId="15" fontId="56" fillId="0" borderId="198" xfId="7211" applyNumberFormat="1" applyBorder="1" applyAlignment="1">
      <alignment vertical="center" wrapText="1"/>
    </xf>
    <xf numFmtId="49" fontId="56" fillId="0" borderId="198" xfId="7211" applyNumberFormat="1" applyBorder="1" applyAlignment="1">
      <alignment horizontal="center" vertical="center" wrapText="1"/>
    </xf>
    <xf numFmtId="0" fontId="56" fillId="0" borderId="198" xfId="7211" applyBorder="1" applyAlignment="1">
      <alignment horizontal="left" vertical="center" wrapText="1"/>
    </xf>
    <xf numFmtId="15" fontId="56" fillId="0" borderId="198" xfId="7211" applyNumberFormat="1" applyFill="1" applyBorder="1" applyAlignment="1">
      <alignment vertical="center" wrapText="1"/>
    </xf>
    <xf numFmtId="49" fontId="56" fillId="0" borderId="198" xfId="7211" applyNumberFormat="1" applyFill="1" applyBorder="1" applyAlignment="1">
      <alignment horizontal="center" vertical="center" wrapText="1"/>
    </xf>
    <xf numFmtId="0" fontId="56" fillId="0" borderId="198" xfId="7211" applyFill="1" applyBorder="1" applyAlignment="1">
      <alignment horizontal="left" vertical="center" wrapText="1"/>
    </xf>
    <xf numFmtId="0" fontId="148" fillId="29" borderId="169" xfId="7215" applyFont="1" applyFill="1" applyBorder="1" applyAlignment="1">
      <alignment horizontal="center" vertical="center" wrapText="1"/>
    </xf>
    <xf numFmtId="0" fontId="31" fillId="0" borderId="173" xfId="7214" applyFont="1" applyBorder="1" applyAlignment="1">
      <alignment horizontal="center"/>
    </xf>
    <xf numFmtId="0" fontId="31" fillId="0" borderId="154" xfId="7214" applyFont="1" applyBorder="1"/>
    <xf numFmtId="0" fontId="31" fillId="0" borderId="174" xfId="7214" applyFont="1" applyBorder="1"/>
    <xf numFmtId="0" fontId="148" fillId="37" borderId="175" xfId="7215" applyFont="1" applyFill="1" applyBorder="1" applyAlignment="1">
      <alignment horizontal="center" vertical="center" wrapText="1"/>
    </xf>
    <xf numFmtId="0" fontId="221" fillId="0" borderId="198" xfId="0" applyFont="1" applyFill="1" applyBorder="1" applyAlignment="1">
      <alignment horizontal="center"/>
    </xf>
    <xf numFmtId="15" fontId="221" fillId="0" borderId="198" xfId="0" applyNumberFormat="1" applyFont="1" applyFill="1" applyBorder="1" applyAlignment="1"/>
    <xf numFmtId="0" fontId="148" fillId="31" borderId="175" xfId="7215" applyFont="1" applyFill="1" applyBorder="1" applyAlignment="1">
      <alignment horizontal="center" vertical="center" wrapText="1"/>
    </xf>
    <xf numFmtId="182" fontId="148" fillId="31" borderId="175" xfId="7215" applyNumberFormat="1" applyFont="1" applyFill="1" applyBorder="1" applyAlignment="1">
      <alignment horizontal="center" vertical="center" wrapText="1"/>
    </xf>
    <xf numFmtId="0" fontId="148" fillId="0" borderId="69" xfId="7216" applyFont="1" applyFill="1" applyBorder="1" applyAlignment="1">
      <alignment vertical="center" wrapText="1"/>
    </xf>
    <xf numFmtId="0" fontId="148" fillId="0" borderId="17" xfId="7216" applyFont="1" applyFill="1" applyBorder="1" applyAlignment="1">
      <alignment horizontal="center" vertical="center" wrapText="1"/>
    </xf>
    <xf numFmtId="0" fontId="148" fillId="0" borderId="154" xfId="7216" applyFont="1" applyFill="1" applyBorder="1" applyAlignment="1">
      <alignment vertical="center" wrapText="1"/>
    </xf>
    <xf numFmtId="0" fontId="148" fillId="0" borderId="198" xfId="7216" applyFont="1" applyFill="1" applyBorder="1" applyAlignment="1">
      <alignment horizontal="center" vertical="center" wrapText="1"/>
    </xf>
    <xf numFmtId="0" fontId="148" fillId="35" borderId="198" xfId="7216" applyFont="1" applyFill="1" applyBorder="1" applyAlignment="1">
      <alignment vertical="center" wrapText="1"/>
    </xf>
    <xf numFmtId="0" fontId="148" fillId="35" borderId="198" xfId="7216" applyFont="1" applyFill="1" applyBorder="1" applyAlignment="1">
      <alignment horizontal="left" vertical="center" wrapText="1"/>
    </xf>
    <xf numFmtId="0" fontId="148" fillId="35" borderId="198" xfId="7216" applyFont="1" applyFill="1" applyBorder="1" applyAlignment="1">
      <alignment horizontal="center" vertical="center" wrapText="1"/>
    </xf>
    <xf numFmtId="15" fontId="148" fillId="35" borderId="198" xfId="7216" applyNumberFormat="1" applyFont="1" applyFill="1" applyBorder="1" applyAlignment="1">
      <alignment horizontal="center" vertical="center" wrapText="1"/>
    </xf>
    <xf numFmtId="182" fontId="148" fillId="35" borderId="198" xfId="7216" applyNumberFormat="1" applyFont="1" applyFill="1" applyBorder="1" applyAlignment="1">
      <alignment horizontal="center" vertical="center" wrapText="1"/>
    </xf>
    <xf numFmtId="182" fontId="148" fillId="35" borderId="198" xfId="7216" applyNumberFormat="1" applyFont="1" applyFill="1" applyBorder="1" applyAlignment="1">
      <alignment horizontal="left" vertical="center" wrapText="1"/>
    </xf>
    <xf numFmtId="0" fontId="148" fillId="0" borderId="198" xfId="7216" applyFont="1" applyFill="1" applyBorder="1" applyAlignment="1">
      <alignment vertical="center" wrapText="1"/>
    </xf>
    <xf numFmtId="182" fontId="148" fillId="0" borderId="198" xfId="7216" applyNumberFormat="1" applyFont="1" applyFill="1" applyBorder="1" applyAlignment="1">
      <alignment horizontal="center" vertical="center" wrapText="1"/>
    </xf>
    <xf numFmtId="182" fontId="148" fillId="0" borderId="198" xfId="7216" applyNumberFormat="1" applyFont="1" applyFill="1" applyBorder="1" applyAlignment="1">
      <alignment horizontal="left" vertical="center" wrapText="1"/>
    </xf>
    <xf numFmtId="0" fontId="148" fillId="0" borderId="198" xfId="7216" applyFont="1" applyFill="1" applyBorder="1" applyAlignment="1">
      <alignment horizontal="left" vertical="center" wrapText="1"/>
    </xf>
    <xf numFmtId="0" fontId="147" fillId="38" borderId="198" xfId="7216" applyFont="1" applyFill="1" applyBorder="1" applyAlignment="1">
      <alignment horizontal="center" vertical="center" wrapText="1"/>
    </xf>
    <xf numFmtId="0" fontId="147" fillId="22" borderId="32" xfId="7216" applyFont="1" applyFill="1" applyBorder="1" applyAlignment="1">
      <alignment vertical="center" wrapText="1"/>
    </xf>
    <xf numFmtId="15" fontId="148" fillId="0" borderId="198" xfId="7216" applyNumberFormat="1" applyFont="1" applyFill="1" applyBorder="1" applyAlignment="1">
      <alignment horizontal="center" vertical="center" wrapText="1"/>
    </xf>
    <xf numFmtId="0" fontId="148" fillId="35" borderId="169" xfId="7216" applyFont="1" applyFill="1" applyBorder="1" applyAlignment="1">
      <alignment horizontal="center" vertical="center" wrapText="1"/>
    </xf>
    <xf numFmtId="0" fontId="115" fillId="0" borderId="76" xfId="0" applyFont="1" applyFill="1" applyBorder="1" applyAlignment="1">
      <alignment vertical="center" wrapText="1"/>
    </xf>
    <xf numFmtId="178" fontId="0" fillId="35" borderId="198" xfId="0" applyNumberFormat="1" applyFill="1" applyBorder="1" applyAlignment="1">
      <alignment horizontal="center" vertical="center" wrapText="1"/>
    </xf>
    <xf numFmtId="0" fontId="0" fillId="35" borderId="198" xfId="0" applyFill="1" applyBorder="1" applyAlignment="1">
      <alignment horizontal="center" vertical="center" wrapText="1"/>
    </xf>
    <xf numFmtId="0" fontId="0" fillId="35" borderId="198" xfId="0" applyFill="1" applyBorder="1" applyAlignment="1">
      <alignment vertical="center" wrapText="1"/>
    </xf>
    <xf numFmtId="0" fontId="53" fillId="0" borderId="198" xfId="7211" applyFont="1" applyBorder="1" applyAlignment="1">
      <alignment horizontal="center" vertical="center" wrapText="1"/>
    </xf>
    <xf numFmtId="15" fontId="53" fillId="0" borderId="198" xfId="7211" applyNumberFormat="1" applyFont="1" applyBorder="1" applyAlignment="1">
      <alignment vertical="center" wrapText="1"/>
    </xf>
    <xf numFmtId="49" fontId="53" fillId="0" borderId="198" xfId="7211" applyNumberFormat="1" applyFont="1" applyBorder="1" applyAlignment="1">
      <alignment horizontal="center" vertical="center" wrapText="1"/>
    </xf>
    <xf numFmtId="49" fontId="53" fillId="0" borderId="198" xfId="7211" applyNumberFormat="1" applyFont="1" applyBorder="1" applyAlignment="1">
      <alignment horizontal="left" vertical="center" wrapText="1"/>
    </xf>
    <xf numFmtId="0" fontId="47" fillId="0" borderId="198" xfId="7211" applyFont="1" applyBorder="1" applyAlignment="1">
      <alignment vertical="center" wrapText="1"/>
    </xf>
    <xf numFmtId="0" fontId="56" fillId="0" borderId="198" xfId="7211" applyFill="1" applyBorder="1" applyAlignment="1">
      <alignment horizontal="center" vertical="center" wrapText="1"/>
    </xf>
    <xf numFmtId="0" fontId="56" fillId="0" borderId="198" xfId="7211" applyFill="1" applyBorder="1" applyAlignment="1">
      <alignment vertical="center" wrapText="1"/>
    </xf>
    <xf numFmtId="49" fontId="56" fillId="0" borderId="198" xfId="7211" applyNumberFormat="1" applyFont="1" applyFill="1" applyBorder="1" applyAlignment="1">
      <alignment horizontal="center" vertical="center" wrapText="1"/>
    </xf>
    <xf numFmtId="0" fontId="56" fillId="0" borderId="198" xfId="7211" applyFont="1" applyFill="1" applyBorder="1" applyAlignment="1">
      <alignment horizontal="left" vertical="center" wrapText="1"/>
    </xf>
    <xf numFmtId="0" fontId="56" fillId="0" borderId="198" xfId="7211" applyFont="1" applyFill="1" applyBorder="1" applyAlignment="1">
      <alignment vertical="center" wrapText="1"/>
    </xf>
    <xf numFmtId="15" fontId="56" fillId="35" borderId="198" xfId="7211" applyNumberFormat="1" applyFill="1" applyBorder="1" applyAlignment="1">
      <alignment vertical="center" wrapText="1"/>
    </xf>
    <xf numFmtId="0" fontId="56" fillId="35" borderId="198" xfId="7211" applyFill="1" applyBorder="1" applyAlignment="1">
      <alignment horizontal="center" vertical="center" wrapText="1"/>
    </xf>
    <xf numFmtId="49" fontId="30" fillId="35" borderId="198" xfId="7211" applyNumberFormat="1" applyFont="1" applyFill="1" applyBorder="1" applyAlignment="1">
      <alignment horizontal="center" vertical="center" wrapText="1"/>
    </xf>
    <xf numFmtId="0" fontId="30" fillId="35" borderId="198" xfId="7211" applyFont="1" applyFill="1" applyBorder="1" applyAlignment="1">
      <alignment horizontal="left" vertical="center" wrapText="1"/>
    </xf>
    <xf numFmtId="0" fontId="147" fillId="0" borderId="0" xfId="7216" applyFont="1" applyFill="1" applyBorder="1" applyAlignment="1">
      <alignment horizontal="center" vertical="center" wrapText="1"/>
    </xf>
    <xf numFmtId="0" fontId="30" fillId="35" borderId="198" xfId="7211" applyFont="1" applyFill="1" applyBorder="1" applyAlignment="1">
      <alignment vertical="center" wrapText="1"/>
    </xf>
    <xf numFmtId="0" fontId="179" fillId="0" borderId="115" xfId="7218" applyFont="1" applyFill="1" applyBorder="1" applyAlignment="1">
      <alignment horizontal="left" vertical="center" wrapText="1"/>
    </xf>
    <xf numFmtId="0" fontId="179" fillId="0" borderId="162" xfId="7218" applyFont="1" applyFill="1" applyBorder="1" applyAlignment="1">
      <alignment horizontal="left" vertical="center" wrapText="1"/>
    </xf>
    <xf numFmtId="0" fontId="0" fillId="0" borderId="159" xfId="7218" applyFont="1" applyFill="1" applyBorder="1" applyAlignment="1">
      <alignment horizontal="right" vertical="center"/>
    </xf>
    <xf numFmtId="0" fontId="51" fillId="0" borderId="155" xfId="7218" applyFont="1" applyFill="1" applyBorder="1" applyAlignment="1">
      <alignment vertical="center"/>
    </xf>
    <xf numFmtId="0" fontId="0" fillId="0" borderId="155" xfId="7218" applyFont="1" applyFill="1" applyBorder="1" applyAlignment="1">
      <alignment horizontal="right" vertical="center"/>
    </xf>
    <xf numFmtId="0" fontId="51" fillId="0" borderId="159" xfId="7218" applyFont="1" applyFill="1" applyBorder="1" applyAlignment="1">
      <alignment vertical="center"/>
    </xf>
    <xf numFmtId="0" fontId="51" fillId="0" borderId="155" xfId="7218" applyFont="1" applyFill="1" applyBorder="1" applyAlignment="1">
      <alignment horizontal="right" vertical="center"/>
    </xf>
    <xf numFmtId="0" fontId="0" fillId="0" borderId="149" xfId="7218" applyFont="1" applyFill="1" applyBorder="1" applyAlignment="1">
      <alignment horizontal="right" vertical="center"/>
    </xf>
    <xf numFmtId="15" fontId="0" fillId="0" borderId="159" xfId="7218" applyNumberFormat="1" applyFont="1" applyFill="1" applyBorder="1" applyAlignment="1">
      <alignment vertical="center"/>
    </xf>
    <xf numFmtId="0" fontId="51" fillId="0" borderId="149" xfId="7218" applyFill="1" applyBorder="1" applyAlignment="1">
      <alignment vertical="center"/>
    </xf>
    <xf numFmtId="15" fontId="51" fillId="0" borderId="159" xfId="7218" applyNumberFormat="1" applyFill="1" applyBorder="1" applyAlignment="1">
      <alignment horizontal="right" vertical="center"/>
    </xf>
    <xf numFmtId="0" fontId="51" fillId="0" borderId="155" xfId="7218" applyFill="1" applyBorder="1" applyAlignment="1">
      <alignment horizontal="right" vertical="center"/>
    </xf>
    <xf numFmtId="0" fontId="0" fillId="0" borderId="140" xfId="7218" applyFont="1" applyFill="1" applyBorder="1" applyAlignment="1">
      <alignment wrapText="1"/>
    </xf>
    <xf numFmtId="0" fontId="51" fillId="0" borderId="164" xfId="7218" applyFont="1" applyFill="1" applyBorder="1" applyAlignment="1">
      <alignment vertical="center"/>
    </xf>
    <xf numFmtId="15" fontId="51" fillId="0" borderId="160" xfId="7218" applyNumberFormat="1" applyFont="1" applyFill="1" applyBorder="1" applyAlignment="1">
      <alignment horizontal="right" vertical="center"/>
    </xf>
    <xf numFmtId="15" fontId="51" fillId="0" borderId="160" xfId="7218" applyNumberFormat="1" applyFill="1" applyBorder="1" applyAlignment="1">
      <alignment vertical="center"/>
    </xf>
    <xf numFmtId="0" fontId="0" fillId="0" borderId="153" xfId="7218" applyFont="1" applyFill="1" applyBorder="1" applyAlignment="1">
      <alignment horizontal="right" vertical="center"/>
    </xf>
    <xf numFmtId="0" fontId="179" fillId="35" borderId="115" xfId="7218" applyFont="1" applyFill="1" applyBorder="1" applyAlignment="1">
      <alignment horizontal="left" vertical="center" wrapText="1"/>
    </xf>
    <xf numFmtId="0" fontId="51" fillId="35" borderId="70" xfId="7218" applyFont="1" applyFill="1" applyBorder="1" applyAlignment="1">
      <alignment vertical="center"/>
    </xf>
    <xf numFmtId="15" fontId="51" fillId="35" borderId="74" xfId="7218" applyNumberFormat="1" applyFont="1" applyFill="1" applyBorder="1" applyAlignment="1">
      <alignment horizontal="right" vertical="center"/>
    </xf>
    <xf numFmtId="0" fontId="51" fillId="35" borderId="74" xfId="7218" applyFill="1" applyBorder="1" applyAlignment="1">
      <alignment vertical="center"/>
    </xf>
    <xf numFmtId="0" fontId="0" fillId="35" borderId="75" xfId="7218" applyFont="1" applyFill="1" applyBorder="1" applyAlignment="1">
      <alignment horizontal="right" vertical="center"/>
    </xf>
    <xf numFmtId="0" fontId="179" fillId="35" borderId="162" xfId="7218" applyFont="1" applyFill="1" applyBorder="1" applyAlignment="1">
      <alignment horizontal="left" vertical="center" wrapText="1"/>
    </xf>
    <xf numFmtId="0" fontId="51" fillId="35" borderId="149" xfId="7218" applyFont="1" applyFill="1" applyBorder="1" applyAlignment="1">
      <alignment vertical="center"/>
    </xf>
    <xf numFmtId="15" fontId="51" fillId="35" borderId="159" xfId="7218" applyNumberFormat="1" applyFont="1" applyFill="1" applyBorder="1" applyAlignment="1">
      <alignment horizontal="right" vertical="center"/>
    </xf>
    <xf numFmtId="0" fontId="0" fillId="35" borderId="155" xfId="7218" applyFont="1" applyFill="1" applyBorder="1" applyAlignment="1">
      <alignment horizontal="right" vertical="center"/>
    </xf>
    <xf numFmtId="178" fontId="149" fillId="0" borderId="198" xfId="0" applyNumberFormat="1" applyFont="1" applyBorder="1" applyAlignment="1">
      <alignment horizontal="center" vertical="center" wrapText="1"/>
    </xf>
    <xf numFmtId="0" fontId="149" fillId="0" borderId="198" xfId="0" applyFont="1" applyBorder="1" applyAlignment="1">
      <alignment horizontal="center" vertical="center"/>
    </xf>
    <xf numFmtId="0" fontId="149" fillId="0" borderId="198" xfId="0" applyFont="1" applyBorder="1" applyAlignment="1">
      <alignment vertical="center"/>
    </xf>
    <xf numFmtId="0" fontId="149" fillId="0" borderId="198" xfId="0" applyFont="1" applyBorder="1" applyAlignment="1">
      <alignment vertical="center" wrapText="1"/>
    </xf>
    <xf numFmtId="0" fontId="149" fillId="0" borderId="198" xfId="0" applyFont="1" applyFill="1" applyBorder="1" applyAlignment="1">
      <alignment vertical="center" wrapText="1"/>
    </xf>
    <xf numFmtId="0" fontId="115" fillId="0" borderId="162" xfId="7218" applyFont="1" applyFill="1" applyBorder="1"/>
    <xf numFmtId="0" fontId="51" fillId="35" borderId="200" xfId="7218" applyFont="1" applyFill="1" applyBorder="1" applyAlignment="1">
      <alignment vertical="center"/>
    </xf>
    <xf numFmtId="15" fontId="51" fillId="35" borderId="198" xfId="7218" applyNumberFormat="1" applyFont="1" applyFill="1" applyBorder="1" applyAlignment="1">
      <alignment horizontal="right" vertical="center"/>
    </xf>
    <xf numFmtId="0" fontId="51" fillId="35" borderId="198" xfId="7218" applyFill="1" applyBorder="1" applyAlignment="1">
      <alignment vertical="center"/>
    </xf>
    <xf numFmtId="0" fontId="30" fillId="35" borderId="184" xfId="7218" applyFont="1" applyFill="1" applyBorder="1"/>
    <xf numFmtId="0" fontId="51" fillId="35" borderId="172" xfId="7218" applyFont="1" applyFill="1" applyBorder="1" applyAlignment="1">
      <alignment vertical="center"/>
    </xf>
    <xf numFmtId="15" fontId="51" fillId="35" borderId="169" xfId="7218" applyNumberFormat="1" applyFont="1" applyFill="1" applyBorder="1" applyAlignment="1">
      <alignment horizontal="right" vertical="center"/>
    </xf>
    <xf numFmtId="15" fontId="51" fillId="35" borderId="169" xfId="7218" applyNumberFormat="1" applyFill="1" applyBorder="1" applyAlignment="1">
      <alignment vertical="center"/>
    </xf>
    <xf numFmtId="0" fontId="115" fillId="35" borderId="173" xfId="7218" applyFont="1" applyFill="1" applyBorder="1" applyAlignment="1">
      <alignment horizontal="right" vertical="center"/>
    </xf>
    <xf numFmtId="0" fontId="115" fillId="35" borderId="194" xfId="7218" applyFont="1" applyFill="1" applyBorder="1" applyAlignment="1">
      <alignment horizontal="right" vertical="center"/>
    </xf>
    <xf numFmtId="15" fontId="51" fillId="35" borderId="198" xfId="7218" applyNumberFormat="1" applyFill="1" applyBorder="1" applyAlignment="1">
      <alignment vertical="center"/>
    </xf>
    <xf numFmtId="0" fontId="115" fillId="0" borderId="155" xfId="7218" applyFont="1" applyFill="1" applyBorder="1" applyAlignment="1">
      <alignment horizontal="right" vertical="center"/>
    </xf>
    <xf numFmtId="0" fontId="115" fillId="0" borderId="175" xfId="0" applyFont="1" applyBorder="1" applyAlignment="1">
      <alignment horizontal="center" wrapText="1"/>
    </xf>
    <xf numFmtId="0" fontId="115" fillId="0" borderId="177" xfId="0" applyFont="1" applyBorder="1" applyAlignment="1">
      <alignment vertical="center" wrapText="1"/>
    </xf>
    <xf numFmtId="0" fontId="0" fillId="0" borderId="175" xfId="0" applyBorder="1" applyAlignment="1">
      <alignment horizontal="center" vertical="center" wrapText="1"/>
    </xf>
    <xf numFmtId="15" fontId="0" fillId="0" borderId="175" xfId="0" applyNumberFormat="1" applyBorder="1" applyAlignment="1">
      <alignment horizontal="center" vertical="center" wrapText="1"/>
    </xf>
    <xf numFmtId="0" fontId="0" fillId="0" borderId="69" xfId="0" applyBorder="1" applyAlignment="1">
      <alignment horizontal="center" vertical="center" wrapText="1"/>
    </xf>
    <xf numFmtId="178" fontId="0" fillId="0" borderId="74" xfId="0" applyNumberFormat="1" applyBorder="1" applyAlignment="1">
      <alignment horizontal="center" vertical="center" wrapText="1"/>
    </xf>
    <xf numFmtId="0" fontId="0" fillId="0" borderId="74" xfId="0" applyBorder="1" applyAlignment="1">
      <alignment horizontal="center" vertical="center" wrapText="1"/>
    </xf>
    <xf numFmtId="0" fontId="0" fillId="0" borderId="75" xfId="0" applyBorder="1" applyAlignment="1">
      <alignment vertical="center" wrapText="1"/>
    </xf>
    <xf numFmtId="0" fontId="0" fillId="0" borderId="154" xfId="0" applyFill="1" applyBorder="1" applyAlignment="1">
      <alignment horizontal="center" vertical="center" wrapText="1"/>
    </xf>
    <xf numFmtId="0" fontId="0" fillId="0" borderId="194" xfId="0" applyFill="1" applyBorder="1" applyAlignment="1">
      <alignment vertical="center" wrapText="1"/>
    </xf>
    <xf numFmtId="0" fontId="115" fillId="35" borderId="174" xfId="0" applyFont="1" applyFill="1" applyBorder="1" applyAlignment="1">
      <alignment horizontal="center" vertical="center" wrapText="1"/>
    </xf>
    <xf numFmtId="15" fontId="115" fillId="35" borderId="175" xfId="0" applyNumberFormat="1" applyFont="1" applyFill="1" applyBorder="1" applyAlignment="1">
      <alignment horizontal="center" vertical="center" wrapText="1"/>
    </xf>
    <xf numFmtId="0" fontId="115" fillId="35" borderId="175" xfId="0" applyFont="1" applyFill="1" applyBorder="1" applyAlignment="1">
      <alignment horizontal="center" vertical="center" wrapText="1"/>
    </xf>
    <xf numFmtId="0" fontId="115" fillId="35" borderId="177" xfId="0" applyFont="1" applyFill="1" applyBorder="1" applyAlignment="1">
      <alignment vertical="center" wrapText="1"/>
    </xf>
    <xf numFmtId="0" fontId="115" fillId="0" borderId="69" xfId="0" applyFont="1" applyBorder="1" applyAlignment="1">
      <alignment horizontal="center" vertical="center" wrapText="1"/>
    </xf>
    <xf numFmtId="0" fontId="0" fillId="35" borderId="74" xfId="0" applyFill="1" applyBorder="1" applyAlignment="1">
      <alignment horizontal="center" vertical="center" wrapText="1"/>
    </xf>
    <xf numFmtId="0" fontId="0" fillId="35" borderId="75" xfId="0" applyFill="1" applyBorder="1" applyAlignment="1">
      <alignment vertical="center" wrapText="1"/>
    </xf>
    <xf numFmtId="0" fontId="0" fillId="35" borderId="174" xfId="0" applyFill="1" applyBorder="1" applyAlignment="1">
      <alignment horizontal="center" vertical="center" wrapText="1"/>
    </xf>
    <xf numFmtId="15" fontId="0" fillId="35" borderId="175" xfId="0" applyNumberFormat="1" applyFill="1" applyBorder="1" applyAlignment="1">
      <alignment horizontal="center" vertical="center" wrapText="1"/>
    </xf>
    <xf numFmtId="0" fontId="0" fillId="35" borderId="175" xfId="0" applyFill="1" applyBorder="1" applyAlignment="1">
      <alignment horizontal="center" vertical="center" wrapText="1"/>
    </xf>
    <xf numFmtId="0" fontId="0" fillId="35" borderId="177" xfId="0" applyFill="1" applyBorder="1" applyAlignment="1">
      <alignment vertical="center" wrapText="1"/>
    </xf>
    <xf numFmtId="0" fontId="115" fillId="35" borderId="69" xfId="0" applyFont="1" applyFill="1" applyBorder="1" applyAlignment="1">
      <alignment horizontal="center" vertical="center" wrapText="1"/>
    </xf>
    <xf numFmtId="0" fontId="259" fillId="34" borderId="27" xfId="7218" applyFont="1" applyFill="1" applyBorder="1" applyAlignment="1">
      <alignment horizontal="center" vertical="center" wrapText="1"/>
    </xf>
    <xf numFmtId="0" fontId="259" fillId="34" borderId="88" xfId="7218" applyFont="1" applyFill="1" applyBorder="1" applyAlignment="1">
      <alignment horizontal="center" vertical="center" wrapText="1"/>
    </xf>
    <xf numFmtId="0" fontId="186" fillId="34" borderId="33" xfId="7218" applyFont="1" applyFill="1" applyBorder="1" applyAlignment="1">
      <alignment horizontal="center"/>
    </xf>
    <xf numFmtId="0" fontId="186" fillId="34" borderId="34" xfId="7218" applyFont="1" applyFill="1" applyBorder="1" applyAlignment="1">
      <alignment horizontal="center"/>
    </xf>
    <xf numFmtId="0" fontId="186" fillId="34" borderId="36" xfId="7218" applyFont="1" applyFill="1" applyBorder="1" applyAlignment="1">
      <alignment horizontal="center"/>
    </xf>
    <xf numFmtId="0" fontId="151" fillId="35" borderId="75" xfId="7218" applyFont="1" applyFill="1" applyBorder="1" applyAlignment="1">
      <alignment horizontal="center" vertical="center"/>
    </xf>
    <xf numFmtId="0" fontId="151" fillId="35" borderId="155" xfId="50" applyNumberFormat="1" applyFont="1" applyFill="1" applyBorder="1" applyAlignment="1">
      <alignment horizontal="center"/>
    </xf>
    <xf numFmtId="0" fontId="151" fillId="35" borderId="158" xfId="50" applyNumberFormat="1" applyFont="1" applyFill="1" applyBorder="1" applyAlignment="1">
      <alignment horizontal="center"/>
    </xf>
    <xf numFmtId="0" fontId="146" fillId="35" borderId="31" xfId="50" applyNumberFormat="1" applyFont="1" applyFill="1" applyBorder="1" applyAlignment="1">
      <alignment horizontal="center" vertical="center"/>
    </xf>
    <xf numFmtId="0" fontId="259" fillId="40" borderId="33" xfId="7219" applyFont="1" applyFill="1" applyBorder="1" applyAlignment="1">
      <alignment horizontal="center" vertical="center" wrapText="1"/>
    </xf>
    <xf numFmtId="0" fontId="186" fillId="40" borderId="36" xfId="7218" applyFont="1" applyFill="1" applyBorder="1" applyAlignment="1">
      <alignment horizontal="center" vertical="center"/>
    </xf>
    <xf numFmtId="0" fontId="179" fillId="0" borderId="191" xfId="7218" applyFont="1" applyBorder="1" applyAlignment="1">
      <alignment horizontal="left" vertical="center" wrapText="1"/>
    </xf>
    <xf numFmtId="15" fontId="51" fillId="0" borderId="198" xfId="7218" applyNumberFormat="1" applyFont="1" applyBorder="1"/>
    <xf numFmtId="15" fontId="51" fillId="0" borderId="198" xfId="7218" applyNumberFormat="1" applyBorder="1"/>
    <xf numFmtId="0" fontId="51" fillId="0" borderId="194" xfId="7218" applyFont="1" applyBorder="1"/>
    <xf numFmtId="15" fontId="51" fillId="0" borderId="198" xfId="7218" applyNumberFormat="1" applyFont="1" applyBorder="1" applyAlignment="1">
      <alignment horizontal="right"/>
    </xf>
    <xf numFmtId="0" fontId="51" fillId="0" borderId="194" xfId="7218" applyBorder="1"/>
    <xf numFmtId="15" fontId="0" fillId="0" borderId="198" xfId="7218" applyNumberFormat="1" applyFont="1" applyBorder="1" applyAlignment="1">
      <alignment horizontal="right"/>
    </xf>
    <xf numFmtId="0" fontId="0" fillId="0" borderId="194" xfId="7218" applyFont="1" applyBorder="1"/>
    <xf numFmtId="0" fontId="179" fillId="0" borderId="191" xfId="7218" applyFont="1" applyFill="1" applyBorder="1" applyAlignment="1">
      <alignment horizontal="left" vertical="center" wrapText="1"/>
    </xf>
    <xf numFmtId="15" fontId="51" fillId="0" borderId="198" xfId="7218" applyNumberFormat="1" applyFont="1" applyFill="1" applyBorder="1"/>
    <xf numFmtId="0" fontId="51" fillId="0" borderId="198" xfId="7218" applyFill="1" applyBorder="1"/>
    <xf numFmtId="0" fontId="51" fillId="0" borderId="194" xfId="7218" applyFont="1" applyFill="1" applyBorder="1"/>
    <xf numFmtId="0" fontId="51" fillId="0" borderId="191" xfId="7218" applyFill="1" applyBorder="1"/>
    <xf numFmtId="15" fontId="51" fillId="0" borderId="198" xfId="7218" applyNumberFormat="1" applyFill="1" applyBorder="1"/>
    <xf numFmtId="0" fontId="179" fillId="0" borderId="192" xfId="7218" applyFont="1" applyFill="1" applyBorder="1" applyAlignment="1">
      <alignment horizontal="left" vertical="center" wrapText="1"/>
    </xf>
    <xf numFmtId="0" fontId="51" fillId="0" borderId="174" xfId="7218" applyFont="1" applyFill="1" applyBorder="1"/>
    <xf numFmtId="15" fontId="51" fillId="0" borderId="175" xfId="7218" applyNumberFormat="1" applyFont="1" applyFill="1" applyBorder="1"/>
    <xf numFmtId="15" fontId="51" fillId="0" borderId="175" xfId="7218" applyNumberFormat="1" applyFill="1" applyBorder="1"/>
    <xf numFmtId="0" fontId="51" fillId="0" borderId="177" xfId="7218" applyFont="1" applyFill="1" applyBorder="1"/>
    <xf numFmtId="0" fontId="179" fillId="35" borderId="191" xfId="7218" applyFont="1" applyFill="1" applyBorder="1" applyAlignment="1">
      <alignment horizontal="left" vertical="center" wrapText="1"/>
    </xf>
    <xf numFmtId="0" fontId="179" fillId="35" borderId="191" xfId="7218" applyFont="1" applyFill="1" applyBorder="1" applyAlignment="1">
      <alignment horizontal="right" vertical="center" wrapText="1"/>
    </xf>
    <xf numFmtId="15" fontId="32" fillId="35" borderId="198" xfId="7218" applyNumberFormat="1" applyFont="1" applyFill="1" applyBorder="1" applyAlignment="1">
      <alignment horizontal="right"/>
    </xf>
    <xf numFmtId="0" fontId="115" fillId="35" borderId="194" xfId="7218" applyFont="1" applyFill="1" applyBorder="1"/>
    <xf numFmtId="0" fontId="51" fillId="35" borderId="191" xfId="7218" applyFill="1" applyBorder="1"/>
    <xf numFmtId="0" fontId="51" fillId="35" borderId="192" xfId="7218" applyFill="1" applyBorder="1"/>
    <xf numFmtId="0" fontId="51" fillId="35" borderId="174" xfId="7218" applyFill="1" applyBorder="1" applyAlignment="1">
      <alignment horizontal="right"/>
    </xf>
    <xf numFmtId="15" fontId="32" fillId="35" borderId="175" xfId="7218" applyNumberFormat="1" applyFont="1" applyFill="1" applyBorder="1" applyAlignment="1">
      <alignment horizontal="right"/>
    </xf>
    <xf numFmtId="0" fontId="115" fillId="35" borderId="177" xfId="7218" applyFont="1" applyFill="1" applyBorder="1"/>
    <xf numFmtId="0" fontId="51" fillId="0" borderId="198" xfId="7218" applyFont="1" applyBorder="1" applyAlignment="1">
      <alignment horizontal="right"/>
    </xf>
    <xf numFmtId="15" fontId="51" fillId="0" borderId="198" xfId="7218" applyNumberFormat="1" applyFont="1" applyFill="1" applyBorder="1" applyAlignment="1">
      <alignment horizontal="right" vertical="center"/>
    </xf>
    <xf numFmtId="0" fontId="51" fillId="0" borderId="198" xfId="7218" applyFill="1" applyBorder="1" applyAlignment="1">
      <alignment vertical="center"/>
    </xf>
    <xf numFmtId="0" fontId="51" fillId="0" borderId="194" xfId="7218" applyFill="1" applyBorder="1" applyAlignment="1">
      <alignment vertical="center"/>
    </xf>
    <xf numFmtId="15" fontId="51" fillId="0" borderId="198" xfId="7218" applyNumberFormat="1" applyFont="1" applyFill="1" applyBorder="1" applyAlignment="1">
      <alignment vertical="center"/>
    </xf>
    <xf numFmtId="15" fontId="51" fillId="0" borderId="198" xfId="7218" applyNumberFormat="1" applyFill="1" applyBorder="1" applyAlignment="1">
      <alignment vertical="center"/>
    </xf>
    <xf numFmtId="0" fontId="0" fillId="0" borderId="194" xfId="7218" applyFont="1" applyFill="1" applyBorder="1" applyAlignment="1">
      <alignment vertical="center"/>
    </xf>
    <xf numFmtId="0" fontId="0" fillId="0" borderId="174" xfId="7218" applyFont="1" applyFill="1" applyBorder="1" applyAlignment="1">
      <alignment horizontal="right" vertical="center"/>
    </xf>
    <xf numFmtId="15" fontId="51" fillId="0" borderId="175" xfId="7218" applyNumberFormat="1" applyFont="1" applyFill="1" applyBorder="1" applyAlignment="1">
      <alignment horizontal="right" vertical="center"/>
    </xf>
    <xf numFmtId="15" fontId="51" fillId="0" borderId="175" xfId="7218" applyNumberFormat="1" applyFill="1" applyBorder="1" applyAlignment="1">
      <alignment vertical="center"/>
    </xf>
    <xf numFmtId="0" fontId="0" fillId="0" borderId="177" xfId="7218" applyFont="1" applyFill="1" applyBorder="1" applyAlignment="1">
      <alignment vertical="center"/>
    </xf>
    <xf numFmtId="15" fontId="32" fillId="35" borderId="198" xfId="7218" applyNumberFormat="1" applyFont="1" applyFill="1" applyBorder="1" applyAlignment="1">
      <alignment horizontal="right" vertical="center"/>
    </xf>
    <xf numFmtId="0" fontId="0" fillId="35" borderId="194" xfId="7218" applyFont="1" applyFill="1" applyBorder="1" applyAlignment="1">
      <alignment vertical="center"/>
    </xf>
    <xf numFmtId="0" fontId="115" fillId="35" borderId="198" xfId="7218" applyFont="1" applyFill="1" applyBorder="1" applyAlignment="1">
      <alignment horizontal="right" vertical="center"/>
    </xf>
    <xf numFmtId="0" fontId="115" fillId="35" borderId="194" xfId="7218" applyFont="1" applyFill="1" applyBorder="1" applyAlignment="1">
      <alignment vertical="center"/>
    </xf>
    <xf numFmtId="0" fontId="32" fillId="35" borderId="179" xfId="7218" applyFont="1" applyFill="1" applyBorder="1" applyAlignment="1">
      <alignment horizontal="right" vertical="center"/>
    </xf>
    <xf numFmtId="15" fontId="32" fillId="35" borderId="169" xfId="7218" applyNumberFormat="1" applyFont="1" applyFill="1" applyBorder="1" applyAlignment="1">
      <alignment horizontal="right" vertical="center"/>
    </xf>
    <xf numFmtId="0" fontId="51" fillId="35" borderId="169" xfId="7218" applyFill="1" applyBorder="1" applyAlignment="1">
      <alignment vertical="center"/>
    </xf>
    <xf numFmtId="0" fontId="0" fillId="35" borderId="173" xfId="7218" applyFont="1" applyFill="1" applyBorder="1" applyAlignment="1">
      <alignment vertical="center"/>
    </xf>
    <xf numFmtId="15" fontId="51" fillId="0" borderId="198" xfId="7218" applyNumberFormat="1" applyFont="1" applyFill="1" applyBorder="1" applyAlignment="1">
      <alignment horizontal="right"/>
    </xf>
    <xf numFmtId="0" fontId="51" fillId="0" borderId="198" xfId="7218" applyFill="1" applyBorder="1" applyAlignment="1">
      <alignment horizontal="right"/>
    </xf>
    <xf numFmtId="15" fontId="51" fillId="0" borderId="198" xfId="7218" applyNumberFormat="1" applyFill="1" applyBorder="1" applyAlignment="1">
      <alignment horizontal="right"/>
    </xf>
    <xf numFmtId="0" fontId="0" fillId="0" borderId="198" xfId="7218" applyFont="1" applyFill="1" applyBorder="1" applyAlignment="1">
      <alignment horizontal="right"/>
    </xf>
    <xf numFmtId="0" fontId="0" fillId="35" borderId="198" xfId="7218" applyFont="1" applyFill="1" applyBorder="1" applyAlignment="1">
      <alignment horizontal="right"/>
    </xf>
    <xf numFmtId="15" fontId="31" fillId="35" borderId="198" xfId="7218" applyNumberFormat="1" applyFont="1" applyFill="1" applyBorder="1" applyAlignment="1">
      <alignment horizontal="right"/>
    </xf>
    <xf numFmtId="0" fontId="51" fillId="35" borderId="198" xfId="7218" applyFill="1" applyBorder="1"/>
    <xf numFmtId="0" fontId="51" fillId="35" borderId="198" xfId="7218" applyFill="1" applyBorder="1" applyAlignment="1">
      <alignment horizontal="right"/>
    </xf>
    <xf numFmtId="0" fontId="51" fillId="35" borderId="198" xfId="7218" applyFill="1" applyBorder="1" applyAlignment="1">
      <alignment horizontal="right" vertical="center"/>
    </xf>
    <xf numFmtId="15" fontId="31" fillId="35" borderId="198" xfId="7218" applyNumberFormat="1" applyFont="1" applyFill="1" applyBorder="1" applyAlignment="1">
      <alignment horizontal="right" vertical="center"/>
    </xf>
    <xf numFmtId="15" fontId="51" fillId="0" borderId="74" xfId="7218" applyNumberFormat="1" applyFont="1" applyFill="1" applyBorder="1" applyAlignment="1">
      <alignment horizontal="right"/>
    </xf>
    <xf numFmtId="15" fontId="0" fillId="0" borderId="74" xfId="7218" applyNumberFormat="1" applyFont="1" applyFill="1" applyBorder="1" applyAlignment="1">
      <alignment horizontal="right"/>
    </xf>
    <xf numFmtId="0" fontId="0" fillId="0" borderId="75" xfId="7218" applyFont="1" applyFill="1" applyBorder="1"/>
    <xf numFmtId="0" fontId="51" fillId="0" borderId="194" xfId="7218" applyFill="1" applyBorder="1"/>
    <xf numFmtId="0" fontId="0" fillId="0" borderId="194" xfId="7218" applyFont="1" applyFill="1" applyBorder="1"/>
    <xf numFmtId="0" fontId="31" fillId="0" borderId="194" xfId="7218" applyFont="1" applyFill="1" applyBorder="1"/>
    <xf numFmtId="0" fontId="0" fillId="35" borderId="194" xfId="7218" applyFont="1" applyFill="1" applyBorder="1"/>
    <xf numFmtId="0" fontId="0" fillId="35" borderId="175" xfId="7218" applyFont="1" applyFill="1" applyBorder="1" applyAlignment="1">
      <alignment horizontal="right"/>
    </xf>
    <xf numFmtId="0" fontId="51" fillId="35" borderId="175" xfId="7218" applyFill="1" applyBorder="1" applyAlignment="1">
      <alignment horizontal="right"/>
    </xf>
    <xf numFmtId="0" fontId="0" fillId="35" borderId="177" xfId="7218" applyFont="1" applyFill="1" applyBorder="1"/>
    <xf numFmtId="0" fontId="51" fillId="0" borderId="70" xfId="7218" applyFont="1" applyFill="1" applyBorder="1" applyAlignment="1">
      <alignment horizontal="right"/>
    </xf>
    <xf numFmtId="0" fontId="51" fillId="0" borderId="200" xfId="7218" applyFill="1" applyBorder="1" applyAlignment="1">
      <alignment horizontal="right"/>
    </xf>
    <xf numFmtId="0" fontId="51" fillId="0" borderId="200" xfId="7218" applyFont="1" applyFill="1" applyBorder="1" applyAlignment="1">
      <alignment horizontal="right"/>
    </xf>
    <xf numFmtId="0" fontId="0" fillId="35" borderId="200" xfId="7218" applyFont="1" applyFill="1" applyBorder="1" applyAlignment="1">
      <alignment horizontal="right"/>
    </xf>
    <xf numFmtId="0" fontId="51" fillId="35" borderId="200" xfId="7218" applyFont="1" applyFill="1" applyBorder="1" applyAlignment="1">
      <alignment horizontal="right"/>
    </xf>
    <xf numFmtId="0" fontId="51" fillId="35" borderId="200" xfId="7218" applyFill="1" applyBorder="1" applyAlignment="1">
      <alignment horizontal="right" vertical="center"/>
    </xf>
    <xf numFmtId="0" fontId="51" fillId="35" borderId="181" xfId="7218" applyFont="1" applyFill="1" applyBorder="1" applyAlignment="1">
      <alignment horizontal="right"/>
    </xf>
    <xf numFmtId="0" fontId="179" fillId="35" borderId="162" xfId="7218" applyFont="1" applyFill="1" applyBorder="1" applyAlignment="1">
      <alignment horizontal="left" wrapText="1"/>
    </xf>
    <xf numFmtId="0" fontId="179" fillId="35" borderId="112" xfId="7218" applyFont="1" applyFill="1" applyBorder="1" applyAlignment="1">
      <alignment horizontal="left" vertical="center" wrapText="1"/>
    </xf>
    <xf numFmtId="0" fontId="186" fillId="0" borderId="0" xfId="7256" applyFont="1" applyFill="1"/>
    <xf numFmtId="0" fontId="186" fillId="40" borderId="32" xfId="7256" applyFont="1" applyFill="1" applyBorder="1" applyAlignment="1">
      <alignment horizontal="center"/>
    </xf>
    <xf numFmtId="0" fontId="186" fillId="40" borderId="89" xfId="7256" applyFont="1" applyFill="1" applyBorder="1" applyAlignment="1">
      <alignment horizontal="center"/>
    </xf>
    <xf numFmtId="0" fontId="30" fillId="0" borderId="0" xfId="7256" applyFont="1"/>
    <xf numFmtId="0" fontId="186" fillId="40" borderId="89" xfId="59" applyFont="1" applyFill="1" applyBorder="1" applyAlignment="1">
      <alignment horizontal="center" vertical="center" wrapText="1"/>
    </xf>
    <xf numFmtId="0" fontId="186" fillId="40" borderId="95" xfId="59" applyFont="1" applyFill="1" applyBorder="1" applyAlignment="1">
      <alignment horizontal="center" vertical="center" wrapText="1"/>
    </xf>
    <xf numFmtId="0" fontId="186" fillId="40" borderId="90" xfId="59" applyFont="1" applyFill="1" applyBorder="1" applyAlignment="1">
      <alignment horizontal="center" vertical="center" wrapText="1"/>
    </xf>
    <xf numFmtId="0" fontId="147" fillId="35" borderId="27" xfId="59" applyFont="1" applyFill="1" applyBorder="1" applyAlignment="1">
      <alignment horizontal="center" vertical="center" wrapText="1"/>
    </xf>
    <xf numFmtId="0" fontId="186" fillId="34" borderId="90" xfId="59" applyFont="1" applyFill="1" applyBorder="1" applyAlignment="1">
      <alignment horizontal="center" vertical="center" wrapText="1"/>
    </xf>
    <xf numFmtId="1" fontId="225" fillId="35" borderId="36" xfId="45" applyNumberFormat="1" applyFont="1" applyFill="1" applyBorder="1" applyAlignment="1">
      <alignment horizontal="center" vertical="center" wrapText="1"/>
    </xf>
    <xf numFmtId="1" fontId="225" fillId="35" borderId="31" xfId="45" applyNumberFormat="1" applyFont="1" applyFill="1" applyBorder="1" applyAlignment="1">
      <alignment horizontal="center" vertical="center" wrapText="1"/>
    </xf>
    <xf numFmtId="1" fontId="225" fillId="35" borderId="30" xfId="45" applyNumberFormat="1" applyFont="1" applyFill="1" applyBorder="1" applyAlignment="1">
      <alignment horizontal="center" vertical="center" wrapText="1"/>
    </xf>
    <xf numFmtId="1" fontId="225" fillId="35" borderId="35" xfId="45" applyNumberFormat="1" applyFont="1" applyFill="1" applyBorder="1" applyAlignment="1">
      <alignment horizontal="center" vertical="center" wrapText="1"/>
    </xf>
    <xf numFmtId="0" fontId="239" fillId="0" borderId="0" xfId="7256" applyFont="1"/>
    <xf numFmtId="0" fontId="239" fillId="0" borderId="0" xfId="4221" applyFont="1"/>
    <xf numFmtId="0" fontId="239" fillId="0" borderId="0" xfId="4221" applyFont="1" applyAlignment="1">
      <alignment horizontal="center" vertical="center"/>
    </xf>
    <xf numFmtId="0" fontId="186" fillId="40" borderId="28" xfId="7256" applyFont="1" applyFill="1" applyBorder="1" applyAlignment="1">
      <alignment horizontal="center"/>
    </xf>
    <xf numFmtId="0" fontId="186" fillId="40" borderId="29" xfId="7256" applyFont="1" applyFill="1" applyBorder="1" applyAlignment="1">
      <alignment horizontal="center"/>
    </xf>
    <xf numFmtId="0" fontId="186" fillId="40" borderId="31" xfId="7256" applyFont="1" applyFill="1" applyBorder="1" applyAlignment="1">
      <alignment horizontal="center"/>
    </xf>
    <xf numFmtId="0" fontId="30" fillId="0" borderId="60" xfId="7256" applyFont="1" applyFill="1" applyBorder="1"/>
    <xf numFmtId="0" fontId="30" fillId="0" borderId="60" xfId="7256" applyFont="1" applyBorder="1"/>
    <xf numFmtId="9" fontId="149" fillId="35" borderId="69" xfId="7257" applyFont="1" applyFill="1" applyBorder="1"/>
    <xf numFmtId="0" fontId="30" fillId="0" borderId="74" xfId="7256" applyFont="1" applyBorder="1"/>
    <xf numFmtId="0" fontId="30" fillId="0" borderId="75" xfId="7256" applyFont="1" applyBorder="1"/>
    <xf numFmtId="1" fontId="30" fillId="35" borderId="69" xfId="7256" applyNumberFormat="1" applyFont="1" applyFill="1" applyBorder="1"/>
    <xf numFmtId="9" fontId="149" fillId="35" borderId="74" xfId="7257" applyFont="1" applyFill="1" applyBorder="1"/>
    <xf numFmtId="0" fontId="30" fillId="0" borderId="85" xfId="7256" applyFont="1" applyFill="1" applyBorder="1"/>
    <xf numFmtId="0" fontId="30" fillId="0" borderId="85" xfId="7256" applyFont="1" applyBorder="1"/>
    <xf numFmtId="9" fontId="149" fillId="35" borderId="174" xfId="7257" applyFont="1" applyFill="1" applyBorder="1"/>
    <xf numFmtId="0" fontId="30" fillId="0" borderId="175" xfId="7256" applyFont="1" applyBorder="1"/>
    <xf numFmtId="0" fontId="30" fillId="0" borderId="177" xfId="7256" applyFont="1" applyBorder="1"/>
    <xf numFmtId="1" fontId="30" fillId="35" borderId="174" xfId="7256" applyNumberFormat="1" applyFont="1" applyFill="1" applyBorder="1"/>
    <xf numFmtId="9" fontId="149" fillId="35" borderId="175" xfId="7257" applyFont="1" applyFill="1" applyBorder="1"/>
    <xf numFmtId="0" fontId="30" fillId="0" borderId="163" xfId="7256" applyFont="1" applyFill="1" applyBorder="1"/>
    <xf numFmtId="0" fontId="30" fillId="0" borderId="163" xfId="7256" applyFont="1" applyBorder="1"/>
    <xf numFmtId="9" fontId="149" fillId="35" borderId="154" xfId="7257" applyFont="1" applyFill="1" applyBorder="1"/>
    <xf numFmtId="0" fontId="30" fillId="0" borderId="186" xfId="7256" applyFont="1" applyBorder="1"/>
    <xf numFmtId="0" fontId="30" fillId="0" borderId="189" xfId="7256" applyFont="1" applyBorder="1"/>
    <xf numFmtId="1" fontId="30" fillId="35" borderId="154" xfId="7256" applyNumberFormat="1" applyFont="1" applyFill="1" applyBorder="1"/>
    <xf numFmtId="9" fontId="149" fillId="35" borderId="186" xfId="7257" applyFont="1" applyFill="1" applyBorder="1"/>
    <xf numFmtId="0" fontId="30" fillId="0" borderId="175" xfId="7256" applyFont="1" applyFill="1" applyBorder="1"/>
    <xf numFmtId="0" fontId="30" fillId="0" borderId="177" xfId="7256" applyFont="1" applyFill="1" applyBorder="1"/>
    <xf numFmtId="0" fontId="30" fillId="0" borderId="40" xfId="7256" applyFont="1" applyBorder="1" applyAlignment="1">
      <alignment horizontal="left"/>
    </xf>
    <xf numFmtId="0" fontId="30" fillId="0" borderId="66" xfId="7256" applyFont="1" applyFill="1" applyBorder="1"/>
    <xf numFmtId="0" fontId="30" fillId="0" borderId="66" xfId="7256" applyFont="1" applyBorder="1"/>
    <xf numFmtId="9" fontId="149" fillId="35" borderId="38" xfId="7257" applyFont="1" applyFill="1" applyBorder="1"/>
    <xf numFmtId="0" fontId="30" fillId="0" borderId="15" xfId="7256" applyFont="1" applyBorder="1"/>
    <xf numFmtId="0" fontId="30" fillId="0" borderId="39" xfId="7256" applyFont="1" applyBorder="1"/>
    <xf numFmtId="1" fontId="30" fillId="35" borderId="38" xfId="7256" applyNumberFormat="1" applyFont="1" applyFill="1" applyBorder="1"/>
    <xf numFmtId="9" fontId="149" fillId="35" borderId="15" xfId="7257" applyFont="1" applyFill="1" applyBorder="1"/>
    <xf numFmtId="0" fontId="30" fillId="0" borderId="37" xfId="7256" applyFont="1" applyBorder="1" applyAlignment="1">
      <alignment horizontal="left"/>
    </xf>
    <xf numFmtId="0" fontId="30" fillId="0" borderId="83" xfId="7256" applyFont="1" applyFill="1" applyBorder="1"/>
    <xf numFmtId="0" fontId="30" fillId="0" borderId="83" xfId="7256" applyFont="1" applyBorder="1"/>
    <xf numFmtId="9" fontId="149" fillId="35" borderId="28" xfId="7257" applyFont="1" applyFill="1" applyBorder="1"/>
    <xf numFmtId="0" fontId="30" fillId="0" borderId="29" xfId="7256" applyFont="1" applyBorder="1"/>
    <xf numFmtId="0" fontId="30" fillId="0" borderId="31" xfId="7256" applyFont="1" applyBorder="1"/>
    <xf numFmtId="1" fontId="30" fillId="35" borderId="28" xfId="7256" applyNumberFormat="1" applyFont="1" applyFill="1" applyBorder="1"/>
    <xf numFmtId="9" fontId="149" fillId="35" borderId="29" xfId="7257" applyFont="1" applyFill="1" applyBorder="1"/>
    <xf numFmtId="9" fontId="149" fillId="35" borderId="72" xfId="7257" applyFont="1" applyFill="1" applyBorder="1"/>
    <xf numFmtId="0" fontId="30" fillId="0" borderId="17" xfId="7256" applyFont="1" applyBorder="1"/>
    <xf numFmtId="0" fontId="30" fillId="0" borderId="91" xfId="7256" applyFont="1" applyBorder="1"/>
    <xf numFmtId="1" fontId="30" fillId="35" borderId="72" xfId="7256" applyNumberFormat="1" applyFont="1" applyFill="1" applyBorder="1"/>
    <xf numFmtId="9" fontId="149" fillId="35" borderId="17" xfId="7257" applyFont="1" applyFill="1" applyBorder="1"/>
    <xf numFmtId="9" fontId="149" fillId="35" borderId="179" xfId="7257" applyFont="1" applyFill="1" applyBorder="1"/>
    <xf numFmtId="0" fontId="30" fillId="0" borderId="169" xfId="7256" applyFont="1" applyBorder="1"/>
    <xf numFmtId="0" fontId="30" fillId="0" borderId="173" xfId="7256" applyFont="1" applyBorder="1"/>
    <xf numFmtId="1" fontId="30" fillId="35" borderId="179" xfId="7256" applyNumberFormat="1" applyFont="1" applyFill="1" applyBorder="1"/>
    <xf numFmtId="9" fontId="149" fillId="35" borderId="169" xfId="7257" applyFont="1" applyFill="1" applyBorder="1"/>
    <xf numFmtId="0" fontId="30" fillId="0" borderId="63" xfId="7256" applyFont="1" applyFill="1" applyBorder="1"/>
    <xf numFmtId="0" fontId="30" fillId="0" borderId="63" xfId="7256" applyFont="1" applyBorder="1"/>
    <xf numFmtId="0" fontId="30" fillId="0" borderId="166" xfId="7256" applyFont="1" applyFill="1" applyBorder="1"/>
    <xf numFmtId="0" fontId="30" fillId="0" borderId="166" xfId="7256" applyFont="1" applyBorder="1"/>
    <xf numFmtId="0" fontId="30" fillId="0" borderId="27" xfId="7256" applyFont="1" applyBorder="1" applyAlignment="1">
      <alignment horizontal="left"/>
    </xf>
    <xf numFmtId="0" fontId="30" fillId="0" borderId="84" xfId="7256" applyFont="1" applyFill="1" applyBorder="1"/>
    <xf numFmtId="0" fontId="30" fillId="0" borderId="84" xfId="7256" applyFont="1" applyBorder="1"/>
    <xf numFmtId="9" fontId="149" fillId="35" borderId="41" xfId="7257" applyFont="1" applyFill="1" applyBorder="1"/>
    <xf numFmtId="0" fontId="30" fillId="0" borderId="42" xfId="7256" applyFont="1" applyBorder="1"/>
    <xf numFmtId="0" fontId="30" fillId="0" borderId="44" xfId="7256" applyFont="1" applyBorder="1"/>
    <xf numFmtId="1" fontId="30" fillId="35" borderId="41" xfId="7256" applyNumberFormat="1" applyFont="1" applyFill="1" applyBorder="1"/>
    <xf numFmtId="9" fontId="149" fillId="35" borderId="42" xfId="7257" applyFont="1" applyFill="1" applyBorder="1"/>
    <xf numFmtId="0" fontId="30" fillId="0" borderId="0" xfId="7256" applyFont="1" applyFill="1" applyBorder="1" applyAlignment="1">
      <alignment horizontal="left"/>
    </xf>
    <xf numFmtId="0" fontId="30" fillId="0" borderId="0" xfId="7256" applyFont="1" applyFill="1" applyBorder="1"/>
    <xf numFmtId="9" fontId="149" fillId="0" borderId="0" xfId="7257" applyFont="1" applyFill="1" applyBorder="1"/>
    <xf numFmtId="1" fontId="30" fillId="0" borderId="0" xfId="7256" applyNumberFormat="1" applyFont="1" applyFill="1" applyBorder="1"/>
    <xf numFmtId="0" fontId="30" fillId="0" borderId="0" xfId="7256" applyFont="1" applyFill="1"/>
    <xf numFmtId="0" fontId="30" fillId="0" borderId="0" xfId="7256" applyFont="1" applyBorder="1"/>
    <xf numFmtId="0" fontId="30" fillId="0" borderId="69" xfId="7256" applyFont="1" applyBorder="1"/>
    <xf numFmtId="0" fontId="30" fillId="0" borderId="70" xfId="7256" applyFont="1" applyBorder="1"/>
    <xf numFmtId="9" fontId="30" fillId="0" borderId="75" xfId="7256" applyNumberFormat="1" applyFont="1" applyBorder="1"/>
    <xf numFmtId="0" fontId="30" fillId="0" borderId="72" xfId="7256" applyFont="1" applyBorder="1"/>
    <xf numFmtId="9" fontId="30" fillId="0" borderId="91" xfId="7256" applyNumberFormat="1" applyFont="1" applyBorder="1"/>
    <xf numFmtId="0" fontId="30" fillId="0" borderId="154" xfId="7256" applyFont="1" applyBorder="1"/>
    <xf numFmtId="0" fontId="30" fillId="0" borderId="200" xfId="7256" applyFont="1" applyBorder="1"/>
    <xf numFmtId="9" fontId="30" fillId="0" borderId="194" xfId="7256" applyNumberFormat="1" applyFont="1" applyBorder="1"/>
    <xf numFmtId="9" fontId="30" fillId="0" borderId="189" xfId="7256" applyNumberFormat="1" applyFont="1" applyBorder="1"/>
    <xf numFmtId="0" fontId="30" fillId="0" borderId="174" xfId="7256" applyFont="1" applyBorder="1"/>
    <xf numFmtId="9" fontId="30" fillId="0" borderId="177" xfId="7256" applyNumberFormat="1" applyFont="1" applyBorder="1"/>
    <xf numFmtId="0" fontId="30" fillId="0" borderId="181" xfId="7256" applyFont="1" applyBorder="1"/>
    <xf numFmtId="0" fontId="30" fillId="0" borderId="180" xfId="7256" applyFont="1" applyBorder="1"/>
    <xf numFmtId="0" fontId="30" fillId="0" borderId="172" xfId="7256" applyFont="1" applyBorder="1"/>
    <xf numFmtId="0" fontId="30" fillId="0" borderId="11" xfId="7256" applyFont="1" applyBorder="1"/>
    <xf numFmtId="0" fontId="30" fillId="0" borderId="12" xfId="7256" applyFont="1" applyBorder="1"/>
    <xf numFmtId="1" fontId="30" fillId="0" borderId="91" xfId="7256" applyNumberFormat="1" applyFont="1" applyBorder="1"/>
    <xf numFmtId="1" fontId="30" fillId="0" borderId="189" xfId="7256" applyNumberFormat="1" applyFont="1" applyBorder="1"/>
    <xf numFmtId="0" fontId="30" fillId="0" borderId="14" xfId="7256" applyFont="1" applyBorder="1"/>
    <xf numFmtId="0" fontId="30" fillId="0" borderId="16" xfId="7256" applyFont="1" applyBorder="1"/>
    <xf numFmtId="0" fontId="30" fillId="0" borderId="0" xfId="4221" applyFont="1" applyFill="1" applyBorder="1"/>
    <xf numFmtId="3" fontId="30" fillId="0" borderId="69" xfId="4221" applyNumberFormat="1" applyFont="1" applyFill="1" applyBorder="1" applyAlignment="1">
      <alignment horizontal="center" vertical="center" wrapText="1"/>
    </xf>
    <xf numFmtId="3" fontId="30" fillId="0" borderId="74" xfId="4221" applyNumberFormat="1" applyFont="1" applyFill="1" applyBorder="1" applyAlignment="1">
      <alignment horizontal="center" vertical="center" wrapText="1"/>
    </xf>
    <xf numFmtId="3" fontId="30" fillId="0" borderId="75" xfId="4221" applyNumberFormat="1" applyFont="1" applyFill="1" applyBorder="1" applyAlignment="1">
      <alignment horizontal="center" vertical="center" wrapText="1"/>
    </xf>
    <xf numFmtId="3" fontId="30" fillId="0" borderId="154" xfId="4221" applyNumberFormat="1" applyFont="1" applyFill="1" applyBorder="1" applyAlignment="1">
      <alignment horizontal="center" vertical="center" wrapText="1"/>
    </xf>
    <xf numFmtId="3" fontId="30" fillId="0" borderId="159" xfId="4221" applyNumberFormat="1" applyFont="1" applyFill="1" applyBorder="1" applyAlignment="1">
      <alignment horizontal="center" vertical="center" wrapText="1"/>
    </xf>
    <xf numFmtId="3" fontId="30" fillId="0" borderId="17" xfId="4221" applyNumberFormat="1" applyFont="1" applyFill="1" applyBorder="1" applyAlignment="1">
      <alignment horizontal="center" vertical="center" wrapText="1"/>
    </xf>
    <xf numFmtId="3" fontId="30" fillId="0" borderId="91" xfId="4221" applyNumberFormat="1" applyFont="1" applyFill="1" applyBorder="1" applyAlignment="1">
      <alignment horizontal="center" vertical="center" wrapText="1"/>
    </xf>
    <xf numFmtId="3" fontId="30" fillId="0" borderId="72" xfId="4221" applyNumberFormat="1" applyFont="1" applyFill="1" applyBorder="1" applyAlignment="1">
      <alignment horizontal="center" vertical="center" wrapText="1"/>
    </xf>
    <xf numFmtId="3" fontId="30" fillId="0" borderId="157" xfId="4221" applyNumberFormat="1" applyFont="1" applyFill="1" applyBorder="1" applyAlignment="1">
      <alignment horizontal="center" vertical="center" wrapText="1"/>
    </xf>
    <xf numFmtId="3" fontId="30" fillId="0" borderId="161" xfId="4221" applyNumberFormat="1" applyFont="1" applyFill="1" applyBorder="1" applyAlignment="1">
      <alignment horizontal="center" vertical="center" wrapText="1"/>
    </xf>
    <xf numFmtId="3" fontId="30" fillId="0" borderId="42" xfId="4221" applyNumberFormat="1" applyFont="1" applyFill="1" applyBorder="1" applyAlignment="1">
      <alignment horizontal="center" vertical="center" wrapText="1"/>
    </xf>
    <xf numFmtId="3" fontId="30" fillId="0" borderId="44" xfId="4221" applyNumberFormat="1" applyFont="1" applyFill="1" applyBorder="1" applyAlignment="1">
      <alignment horizontal="center" vertical="center" wrapText="1"/>
    </xf>
    <xf numFmtId="3" fontId="30" fillId="0" borderId="41" xfId="4221" applyNumberFormat="1" applyFont="1" applyFill="1" applyBorder="1" applyAlignment="1">
      <alignment horizontal="center" vertical="center" wrapText="1"/>
    </xf>
    <xf numFmtId="0" fontId="30" fillId="0" borderId="0" xfId="4221" applyFont="1"/>
    <xf numFmtId="9" fontId="148" fillId="0" borderId="0" xfId="4222" applyFont="1" applyFill="1" applyAlignment="1">
      <alignment horizontal="center" vertical="center"/>
    </xf>
    <xf numFmtId="0" fontId="30" fillId="0" borderId="0" xfId="4221" applyFont="1" applyFill="1" applyAlignment="1">
      <alignment horizontal="center" vertical="center"/>
    </xf>
    <xf numFmtId="3" fontId="30" fillId="0" borderId="49" xfId="4221" applyNumberFormat="1" applyFont="1" applyFill="1" applyBorder="1" applyAlignment="1">
      <alignment horizontal="center" vertical="center" wrapText="1"/>
    </xf>
    <xf numFmtId="3" fontId="30" fillId="0" borderId="13" xfId="4221" applyNumberFormat="1" applyFont="1" applyFill="1" applyBorder="1" applyAlignment="1">
      <alignment horizontal="center" vertical="center" wrapText="1"/>
    </xf>
    <xf numFmtId="3" fontId="30" fillId="0" borderId="76" xfId="4221" applyNumberFormat="1" applyFont="1" applyFill="1" applyBorder="1" applyAlignment="1">
      <alignment horizontal="center" vertical="center" wrapText="1"/>
    </xf>
    <xf numFmtId="3" fontId="30" fillId="0" borderId="73" xfId="4221" applyNumberFormat="1" applyFont="1" applyFill="1" applyBorder="1" applyAlignment="1">
      <alignment horizontal="center" vertical="center" wrapText="1"/>
    </xf>
    <xf numFmtId="3" fontId="30" fillId="0" borderId="77" xfId="4221" applyNumberFormat="1" applyFont="1" applyFill="1" applyBorder="1" applyAlignment="1">
      <alignment horizontal="center" vertical="center" wrapText="1"/>
    </xf>
    <xf numFmtId="3" fontId="30" fillId="0" borderId="78" xfId="4221" applyNumberFormat="1" applyFont="1" applyFill="1" applyBorder="1" applyAlignment="1">
      <alignment horizontal="center" vertical="center" wrapText="1"/>
    </xf>
    <xf numFmtId="3" fontId="148" fillId="0" borderId="74" xfId="4226" applyNumberFormat="1" applyFont="1" applyFill="1" applyBorder="1" applyAlignment="1">
      <alignment horizontal="center" vertical="center"/>
    </xf>
    <xf numFmtId="3" fontId="148" fillId="0" borderId="13" xfId="4222" applyNumberFormat="1" applyFont="1" applyFill="1" applyBorder="1" applyAlignment="1">
      <alignment horizontal="center" vertical="center"/>
    </xf>
    <xf numFmtId="3" fontId="147" fillId="35" borderId="13" xfId="4222" applyNumberFormat="1" applyFont="1" applyFill="1" applyBorder="1" applyAlignment="1">
      <alignment horizontal="center" vertical="center"/>
    </xf>
    <xf numFmtId="3" fontId="30" fillId="0" borderId="42" xfId="4221" applyNumberFormat="1" applyFont="1" applyFill="1" applyBorder="1" applyAlignment="1">
      <alignment horizontal="center" vertical="center"/>
    </xf>
    <xf numFmtId="3" fontId="148" fillId="0" borderId="78" xfId="4222" applyNumberFormat="1" applyFont="1" applyFill="1" applyBorder="1" applyAlignment="1">
      <alignment horizontal="center" vertical="center"/>
    </xf>
    <xf numFmtId="3" fontId="147" fillId="35" borderId="78" xfId="4222" applyNumberFormat="1" applyFont="1" applyFill="1" applyBorder="1" applyAlignment="1">
      <alignment horizontal="center" vertical="center"/>
    </xf>
    <xf numFmtId="0" fontId="148" fillId="0" borderId="115" xfId="45" applyFont="1" applyFill="1" applyBorder="1" applyAlignment="1">
      <alignment vertical="center" wrapText="1"/>
    </xf>
    <xf numFmtId="0" fontId="148" fillId="0" borderId="114" xfId="45" applyFont="1" applyFill="1" applyBorder="1" applyAlignment="1">
      <alignment vertical="center" wrapText="1"/>
    </xf>
    <xf numFmtId="0" fontId="155" fillId="0" borderId="111" xfId="45" applyFont="1" applyFill="1" applyBorder="1" applyAlignment="1">
      <alignment vertical="center" wrapText="1"/>
    </xf>
    <xf numFmtId="0" fontId="155" fillId="0" borderId="162" xfId="45" applyFont="1" applyFill="1" applyBorder="1" applyAlignment="1">
      <alignment vertical="center" wrapText="1"/>
    </xf>
    <xf numFmtId="1" fontId="177" fillId="0" borderId="0" xfId="45" applyNumberFormat="1" applyFont="1" applyFill="1" applyBorder="1" applyAlignment="1">
      <alignment horizontal="center" vertical="center" wrapText="1"/>
    </xf>
    <xf numFmtId="0" fontId="148" fillId="0" borderId="0" xfId="59" applyFont="1" applyFill="1" applyBorder="1" applyAlignment="1">
      <alignment vertical="center"/>
    </xf>
    <xf numFmtId="1" fontId="171" fillId="0" borderId="115" xfId="45" applyNumberFormat="1" applyFont="1" applyFill="1" applyBorder="1" applyAlignment="1">
      <alignment horizontal="center" vertical="center" wrapText="1"/>
    </xf>
    <xf numFmtId="1" fontId="171" fillId="0" borderId="114" xfId="45" applyNumberFormat="1" applyFont="1" applyFill="1" applyBorder="1" applyAlignment="1">
      <alignment horizontal="center" vertical="center" wrapText="1"/>
    </xf>
    <xf numFmtId="1" fontId="171" fillId="0" borderId="112" xfId="45" applyNumberFormat="1" applyFont="1" applyFill="1" applyBorder="1" applyAlignment="1">
      <alignment horizontal="center" vertical="center" wrapText="1"/>
    </xf>
    <xf numFmtId="0" fontId="148" fillId="0" borderId="115" xfId="45" applyFont="1" applyFill="1" applyBorder="1" applyAlignment="1">
      <alignment horizontal="right" vertical="center" wrapText="1"/>
    </xf>
    <xf numFmtId="0" fontId="148" fillId="0" borderId="114" xfId="45" applyFont="1" applyFill="1" applyBorder="1" applyAlignment="1">
      <alignment horizontal="right" vertical="center" wrapText="1"/>
    </xf>
    <xf numFmtId="0" fontId="148" fillId="0" borderId="111" xfId="45" applyFont="1" applyFill="1" applyBorder="1" applyAlignment="1">
      <alignment horizontal="right" vertical="center" wrapText="1"/>
    </xf>
    <xf numFmtId="0" fontId="148" fillId="0" borderId="162" xfId="45" applyFont="1" applyFill="1" applyBorder="1" applyAlignment="1">
      <alignment horizontal="right" vertical="center" wrapText="1"/>
    </xf>
    <xf numFmtId="0" fontId="148" fillId="0" borderId="112" xfId="45" applyFont="1" applyFill="1" applyBorder="1" applyAlignment="1">
      <alignment horizontal="right" vertical="center" wrapText="1"/>
    </xf>
    <xf numFmtId="0" fontId="148" fillId="0" borderId="0" xfId="45" applyFont="1" applyFill="1" applyBorder="1" applyAlignment="1">
      <alignment horizontal="right" vertical="center" wrapText="1"/>
    </xf>
    <xf numFmtId="0" fontId="148" fillId="0" borderId="140" xfId="45" applyFont="1" applyFill="1" applyBorder="1" applyAlignment="1">
      <alignment horizontal="right" vertical="center" wrapText="1"/>
    </xf>
    <xf numFmtId="0" fontId="148" fillId="0" borderId="27" xfId="45" applyFont="1" applyFill="1" applyBorder="1" applyAlignment="1">
      <alignment horizontal="right" vertical="center" wrapText="1"/>
    </xf>
    <xf numFmtId="0" fontId="147" fillId="0" borderId="0" xfId="59" applyFont="1" applyBorder="1" applyAlignment="1">
      <alignment vertical="center" wrapText="1"/>
    </xf>
    <xf numFmtId="0" fontId="148" fillId="0" borderId="0" xfId="59" applyFont="1" applyAlignment="1">
      <alignment horizontal="center" vertical="center"/>
    </xf>
    <xf numFmtId="0" fontId="148" fillId="0" borderId="0" xfId="59" applyFont="1" applyBorder="1" applyAlignment="1">
      <alignment vertical="center"/>
    </xf>
    <xf numFmtId="3" fontId="148" fillId="0" borderId="0" xfId="59" applyNumberFormat="1" applyFont="1" applyAlignment="1">
      <alignment vertical="center"/>
    </xf>
    <xf numFmtId="3" fontId="148" fillId="0" borderId="72" xfId="59" applyNumberFormat="1" applyFont="1" applyBorder="1" applyAlignment="1">
      <alignment horizontal="center" vertical="center"/>
    </xf>
    <xf numFmtId="3" fontId="148" fillId="0" borderId="17" xfId="59" applyNumberFormat="1" applyFont="1" applyBorder="1" applyAlignment="1">
      <alignment horizontal="center" vertical="center"/>
    </xf>
    <xf numFmtId="3" fontId="148" fillId="18" borderId="14" xfId="59" applyNumberFormat="1" applyFont="1" applyFill="1" applyBorder="1" applyAlignment="1">
      <alignment horizontal="center" vertical="center"/>
    </xf>
    <xf numFmtId="9" fontId="147" fillId="35" borderId="62" xfId="50" applyFont="1" applyFill="1" applyBorder="1" applyAlignment="1">
      <alignment horizontal="center" vertical="center"/>
    </xf>
    <xf numFmtId="9" fontId="147" fillId="35" borderId="60" xfId="50" applyFont="1" applyFill="1" applyBorder="1" applyAlignment="1">
      <alignment horizontal="center" vertical="center"/>
    </xf>
    <xf numFmtId="9" fontId="147" fillId="35" borderId="64" xfId="50" applyFont="1" applyFill="1" applyBorder="1" applyAlignment="1">
      <alignment horizontal="center" vertical="center"/>
    </xf>
    <xf numFmtId="9" fontId="147" fillId="35" borderId="63" xfId="50" applyFont="1" applyFill="1" applyBorder="1" applyAlignment="1">
      <alignment horizontal="center" vertical="center"/>
    </xf>
    <xf numFmtId="3" fontId="148" fillId="0" borderId="13" xfId="59" applyNumberFormat="1" applyFont="1" applyBorder="1" applyAlignment="1">
      <alignment horizontal="center" vertical="center"/>
    </xf>
    <xf numFmtId="3" fontId="148" fillId="18" borderId="50" xfId="59" applyNumberFormat="1" applyFont="1" applyFill="1" applyBorder="1" applyAlignment="1">
      <alignment horizontal="center" vertical="center"/>
    </xf>
    <xf numFmtId="9" fontId="147" fillId="35" borderId="183" xfId="50" applyFont="1" applyFill="1" applyBorder="1" applyAlignment="1">
      <alignment horizontal="center" vertical="center"/>
    </xf>
    <xf numFmtId="9" fontId="147" fillId="35" borderId="92" xfId="50" applyFont="1" applyFill="1" applyBorder="1" applyAlignment="1">
      <alignment horizontal="center" vertical="center"/>
    </xf>
    <xf numFmtId="3" fontId="148" fillId="0" borderId="154" xfId="59" applyNumberFormat="1" applyFont="1" applyBorder="1" applyAlignment="1">
      <alignment horizontal="center" vertical="center"/>
    </xf>
    <xf numFmtId="3" fontId="148" fillId="0" borderId="195" xfId="59" applyNumberFormat="1" applyFont="1" applyBorder="1" applyAlignment="1">
      <alignment horizontal="center" vertical="center"/>
    </xf>
    <xf numFmtId="3" fontId="148" fillId="18" borderId="188" xfId="59" applyNumberFormat="1" applyFont="1" applyFill="1" applyBorder="1" applyAlignment="1">
      <alignment horizontal="center" vertical="center"/>
    </xf>
    <xf numFmtId="9" fontId="147" fillId="35" borderId="191" xfId="50" applyFont="1" applyFill="1" applyBorder="1" applyAlignment="1">
      <alignment horizontal="center" vertical="center"/>
    </xf>
    <xf numFmtId="0" fontId="148" fillId="0" borderId="13" xfId="59" applyFont="1" applyBorder="1" applyAlignment="1">
      <alignment horizontal="center" vertical="center"/>
    </xf>
    <xf numFmtId="3" fontId="148" fillId="0" borderId="73" xfId="59" applyNumberFormat="1" applyFont="1" applyBorder="1" applyAlignment="1">
      <alignment horizontal="center" vertical="center"/>
    </xf>
    <xf numFmtId="3" fontId="148" fillId="0" borderId="77" xfId="59" applyNumberFormat="1" applyFont="1" applyBorder="1" applyAlignment="1">
      <alignment horizontal="center" vertical="center"/>
    </xf>
    <xf numFmtId="3" fontId="148" fillId="18" borderId="81" xfId="59" applyNumberFormat="1" applyFont="1" applyFill="1" applyBorder="1" applyAlignment="1">
      <alignment horizontal="center" vertical="center"/>
    </xf>
    <xf numFmtId="9" fontId="147" fillId="35" borderId="82" xfId="50" applyFont="1" applyFill="1" applyBorder="1" applyAlignment="1">
      <alignment horizontal="center" vertical="center"/>
    </xf>
    <xf numFmtId="9" fontId="147" fillId="35" borderId="85" xfId="50" applyFont="1" applyFill="1" applyBorder="1" applyAlignment="1">
      <alignment horizontal="center" vertical="center"/>
    </xf>
    <xf numFmtId="3" fontId="148" fillId="0" borderId="0" xfId="59" applyNumberFormat="1" applyFont="1" applyFill="1" applyBorder="1" applyAlignment="1">
      <alignment horizontal="center" vertical="center"/>
    </xf>
    <xf numFmtId="9" fontId="147" fillId="0" borderId="0" xfId="50" applyFont="1" applyFill="1" applyBorder="1" applyAlignment="1">
      <alignment horizontal="center" vertical="center"/>
    </xf>
    <xf numFmtId="3" fontId="148" fillId="0" borderId="69" xfId="59" applyNumberFormat="1" applyFont="1" applyBorder="1" applyAlignment="1">
      <alignment horizontal="center" vertical="center"/>
    </xf>
    <xf numFmtId="3" fontId="148" fillId="0" borderId="74" xfId="59" applyNumberFormat="1" applyFont="1" applyBorder="1" applyAlignment="1">
      <alignment horizontal="center" vertical="center"/>
    </xf>
    <xf numFmtId="9" fontId="147" fillId="35" borderId="115" xfId="50" applyFont="1" applyFill="1" applyBorder="1" applyAlignment="1">
      <alignment horizontal="center" vertical="center"/>
    </xf>
    <xf numFmtId="9" fontId="147" fillId="35" borderId="111" xfId="50" applyFont="1" applyFill="1" applyBorder="1" applyAlignment="1">
      <alignment horizontal="center" vertical="center"/>
    </xf>
    <xf numFmtId="3" fontId="148" fillId="0" borderId="28" xfId="59" applyNumberFormat="1" applyFont="1" applyBorder="1" applyAlignment="1">
      <alignment horizontal="center" vertical="center"/>
    </xf>
    <xf numFmtId="3" fontId="148" fillId="0" borderId="29" xfId="59" applyNumberFormat="1" applyFont="1" applyBorder="1" applyAlignment="1">
      <alignment horizontal="center" vertical="center"/>
    </xf>
    <xf numFmtId="9" fontId="147" fillId="35" borderId="27" xfId="50" applyFont="1" applyFill="1" applyBorder="1" applyAlignment="1">
      <alignment horizontal="center" vertical="center"/>
    </xf>
    <xf numFmtId="9" fontId="147" fillId="35" borderId="84" xfId="50" applyFont="1" applyFill="1" applyBorder="1" applyAlignment="1">
      <alignment horizontal="center" vertical="center"/>
    </xf>
    <xf numFmtId="3" fontId="148" fillId="0" borderId="79" xfId="59" applyNumberFormat="1" applyFont="1" applyFill="1" applyBorder="1" applyAlignment="1">
      <alignment vertical="center"/>
    </xf>
    <xf numFmtId="3" fontId="148" fillId="0" borderId="0" xfId="59" applyNumberFormat="1" applyFont="1" applyFill="1" applyBorder="1" applyAlignment="1">
      <alignment vertical="center"/>
    </xf>
    <xf numFmtId="9" fontId="148" fillId="0" borderId="0" xfId="50" applyFont="1" applyFill="1" applyBorder="1" applyAlignment="1">
      <alignment horizontal="center" vertical="center"/>
    </xf>
    <xf numFmtId="3" fontId="148" fillId="18" borderId="74" xfId="59" applyNumberFormat="1" applyFont="1" applyFill="1" applyBorder="1" applyAlignment="1">
      <alignment horizontal="center" vertical="center"/>
    </xf>
    <xf numFmtId="9" fontId="147" fillId="35" borderId="61" xfId="50" applyFont="1" applyFill="1" applyBorder="1" applyAlignment="1">
      <alignment horizontal="center" vertical="center"/>
    </xf>
    <xf numFmtId="3" fontId="148" fillId="18" borderId="13" xfId="59" applyNumberFormat="1" applyFont="1" applyFill="1" applyBorder="1" applyAlignment="1">
      <alignment horizontal="center" vertical="center"/>
    </xf>
    <xf numFmtId="9" fontId="147" fillId="35" borderId="94" xfId="50" applyFont="1" applyFill="1" applyBorder="1" applyAlignment="1">
      <alignment horizontal="center" vertical="center"/>
    </xf>
    <xf numFmtId="9" fontId="147" fillId="35" borderId="52" xfId="50" applyFont="1" applyFill="1" applyBorder="1" applyAlignment="1">
      <alignment horizontal="center" vertical="center"/>
    </xf>
    <xf numFmtId="0" fontId="148" fillId="0" borderId="0" xfId="59" applyFont="1" applyFill="1" applyAlignment="1">
      <alignment vertical="center"/>
    </xf>
    <xf numFmtId="3" fontId="148" fillId="18" borderId="77" xfId="59" applyNumberFormat="1" applyFont="1" applyFill="1" applyBorder="1" applyAlignment="1">
      <alignment horizontal="center" vertical="center"/>
    </xf>
    <xf numFmtId="9" fontId="147" fillId="35" borderId="98" xfId="50" applyFont="1" applyFill="1" applyBorder="1" applyAlignment="1">
      <alignment horizontal="center" vertical="center"/>
    </xf>
    <xf numFmtId="3" fontId="148" fillId="18" borderId="29" xfId="59" applyNumberFormat="1" applyFont="1" applyFill="1" applyBorder="1" applyAlignment="1">
      <alignment horizontal="center" vertical="center"/>
    </xf>
    <xf numFmtId="9" fontId="147" fillId="35" borderId="80" xfId="50" applyFont="1" applyFill="1" applyBorder="1" applyAlignment="1">
      <alignment horizontal="center" vertical="center"/>
    </xf>
    <xf numFmtId="9" fontId="147" fillId="35" borderId="79" xfId="50" applyFont="1" applyFill="1" applyBorder="1" applyAlignment="1">
      <alignment horizontal="center" vertical="center"/>
    </xf>
    <xf numFmtId="3" fontId="148" fillId="0" borderId="88" xfId="59" applyNumberFormat="1" applyFont="1" applyFill="1" applyBorder="1" applyAlignment="1">
      <alignment horizontal="center" vertical="center"/>
    </xf>
    <xf numFmtId="0" fontId="148" fillId="0" borderId="0" xfId="59" applyFont="1" applyFill="1" applyAlignment="1">
      <alignment horizontal="center" vertical="center"/>
    </xf>
    <xf numFmtId="1" fontId="147" fillId="35" borderId="115" xfId="50" applyNumberFormat="1" applyFont="1" applyFill="1" applyBorder="1" applyAlignment="1">
      <alignment horizontal="center" vertical="center"/>
    </xf>
    <xf numFmtId="9" fontId="148" fillId="0" borderId="0" xfId="50" applyFont="1" applyBorder="1" applyAlignment="1">
      <alignment horizontal="center" vertical="center"/>
    </xf>
    <xf numFmtId="1" fontId="147" fillId="35" borderId="162" xfId="50" applyNumberFormat="1" applyFont="1" applyFill="1" applyBorder="1" applyAlignment="1">
      <alignment horizontal="center" vertical="center"/>
    </xf>
    <xf numFmtId="1" fontId="147" fillId="35" borderId="112" xfId="50" applyNumberFormat="1" applyFont="1" applyFill="1" applyBorder="1" applyAlignment="1">
      <alignment horizontal="center" vertical="center"/>
    </xf>
    <xf numFmtId="9" fontId="148" fillId="0" borderId="72" xfId="50" applyFont="1" applyBorder="1" applyAlignment="1">
      <alignment horizontal="center" vertical="center"/>
    </xf>
    <xf numFmtId="9" fontId="148" fillId="0" borderId="17" xfId="50" applyFont="1" applyBorder="1" applyAlignment="1">
      <alignment horizontal="center" vertical="center"/>
    </xf>
    <xf numFmtId="9" fontId="148" fillId="18" borderId="14" xfId="50" applyFont="1" applyFill="1" applyBorder="1" applyAlignment="1">
      <alignment horizontal="center" vertical="center"/>
    </xf>
    <xf numFmtId="9" fontId="148" fillId="0" borderId="49" xfId="50" applyFont="1" applyBorder="1" applyAlignment="1">
      <alignment horizontal="center" vertical="center"/>
    </xf>
    <xf numFmtId="9" fontId="148" fillId="0" borderId="13" xfId="50" applyFont="1" applyBorder="1" applyAlignment="1">
      <alignment horizontal="center" vertical="center"/>
    </xf>
    <xf numFmtId="9" fontId="148" fillId="18" borderId="50" xfId="50" applyFont="1" applyFill="1" applyBorder="1" applyAlignment="1">
      <alignment horizontal="center" vertical="center"/>
    </xf>
    <xf numFmtId="9" fontId="148" fillId="0" borderId="154" xfId="50" applyFont="1" applyBorder="1" applyAlignment="1">
      <alignment horizontal="center" vertical="center"/>
    </xf>
    <xf numFmtId="9" fontId="148" fillId="0" borderId="195" xfId="50" applyFont="1" applyBorder="1" applyAlignment="1">
      <alignment horizontal="center" vertical="center"/>
    </xf>
    <xf numFmtId="9" fontId="148" fillId="18" borderId="188" xfId="50" applyFont="1" applyFill="1" applyBorder="1" applyAlignment="1">
      <alignment horizontal="center" vertical="center"/>
    </xf>
    <xf numFmtId="9" fontId="148" fillId="0" borderId="73" xfId="50" applyFont="1" applyBorder="1" applyAlignment="1">
      <alignment horizontal="center" vertical="center"/>
    </xf>
    <xf numFmtId="9" fontId="148" fillId="0" borderId="77" xfId="50" applyFont="1" applyBorder="1" applyAlignment="1">
      <alignment horizontal="center" vertical="center"/>
    </xf>
    <xf numFmtId="9" fontId="148" fillId="18" borderId="81" xfId="50" applyFont="1" applyFill="1" applyBorder="1" applyAlignment="1">
      <alignment horizontal="center" vertical="center"/>
    </xf>
    <xf numFmtId="9" fontId="148" fillId="0" borderId="69" xfId="50" applyFont="1" applyBorder="1" applyAlignment="1">
      <alignment horizontal="center" vertical="center"/>
    </xf>
    <xf numFmtId="9" fontId="148" fillId="0" borderId="74" xfId="50" applyFont="1" applyBorder="1" applyAlignment="1">
      <alignment horizontal="center" vertical="center"/>
    </xf>
    <xf numFmtId="9" fontId="148" fillId="18" borderId="71" xfId="50" applyFont="1" applyFill="1" applyBorder="1" applyAlignment="1">
      <alignment horizontal="center" vertical="center"/>
    </xf>
    <xf numFmtId="9" fontId="148" fillId="0" borderId="118" xfId="50" applyFont="1" applyBorder="1" applyAlignment="1">
      <alignment horizontal="center" vertical="center"/>
    </xf>
    <xf numFmtId="9" fontId="148" fillId="0" borderId="113" xfId="50" applyFont="1" applyBorder="1" applyAlignment="1">
      <alignment horizontal="center" vertical="center"/>
    </xf>
    <xf numFmtId="9" fontId="148" fillId="18" borderId="122" xfId="50" applyFont="1" applyFill="1" applyBorder="1" applyAlignment="1">
      <alignment horizontal="center" vertical="center"/>
    </xf>
    <xf numFmtId="9" fontId="148" fillId="0" borderId="28" xfId="50" applyFont="1" applyBorder="1" applyAlignment="1">
      <alignment horizontal="center" vertical="center"/>
    </xf>
    <xf numFmtId="9" fontId="148" fillId="0" borderId="29" xfId="50" applyFont="1" applyBorder="1" applyAlignment="1">
      <alignment horizontal="center" vertical="center"/>
    </xf>
    <xf numFmtId="9" fontId="148" fillId="18" borderId="74" xfId="50" applyFont="1" applyFill="1" applyBorder="1" applyAlignment="1">
      <alignment horizontal="center" vertical="center"/>
    </xf>
    <xf numFmtId="9" fontId="148" fillId="18" borderId="13" xfId="50" applyFont="1" applyFill="1" applyBorder="1" applyAlignment="1">
      <alignment horizontal="center" vertical="center"/>
    </xf>
    <xf numFmtId="9" fontId="148" fillId="18" borderId="77" xfId="50" applyFont="1" applyFill="1" applyBorder="1" applyAlignment="1">
      <alignment horizontal="center" vertical="center"/>
    </xf>
    <xf numFmtId="9" fontId="148" fillId="18" borderId="29" xfId="50" applyFont="1" applyFill="1" applyBorder="1" applyAlignment="1">
      <alignment horizontal="center" vertical="center"/>
    </xf>
    <xf numFmtId="0" fontId="30" fillId="0" borderId="0" xfId="4223" applyFont="1" applyAlignment="1">
      <alignment wrapText="1"/>
    </xf>
    <xf numFmtId="0" fontId="151" fillId="0" borderId="0" xfId="4224" applyFont="1" applyFill="1" applyBorder="1" applyAlignment="1">
      <alignment vertical="center" wrapText="1"/>
    </xf>
    <xf numFmtId="0" fontId="151" fillId="0" borderId="0" xfId="4224" applyFont="1" applyFill="1" applyBorder="1" applyAlignment="1">
      <alignment horizontal="center" vertical="center" wrapText="1"/>
    </xf>
    <xf numFmtId="0" fontId="148" fillId="0" borderId="60" xfId="4224" applyFont="1" applyFill="1" applyBorder="1" applyAlignment="1">
      <alignment horizontal="left" vertical="center" wrapText="1"/>
    </xf>
    <xf numFmtId="1" fontId="30" fillId="0" borderId="69" xfId="4225" applyNumberFormat="1" applyFont="1" applyFill="1" applyBorder="1" applyAlignment="1">
      <alignment horizontal="center" vertical="center" wrapText="1"/>
    </xf>
    <xf numFmtId="1" fontId="30" fillId="0" borderId="74" xfId="4225" applyNumberFormat="1" applyFont="1" applyFill="1" applyBorder="1" applyAlignment="1">
      <alignment horizontal="center" vertical="center" wrapText="1"/>
    </xf>
    <xf numFmtId="1" fontId="30" fillId="0" borderId="75" xfId="4225" applyNumberFormat="1" applyFont="1" applyFill="1" applyBorder="1" applyAlignment="1">
      <alignment horizontal="center" vertical="center" wrapText="1"/>
    </xf>
    <xf numFmtId="0" fontId="151" fillId="0" borderId="63" xfId="4224" applyFont="1" applyFill="1" applyBorder="1" applyAlignment="1">
      <alignment horizontal="left" vertical="center" wrapText="1"/>
    </xf>
    <xf numFmtId="9" fontId="30" fillId="0" borderId="69" xfId="50" applyFont="1" applyFill="1" applyBorder="1" applyAlignment="1">
      <alignment horizontal="center" vertical="center" wrapText="1"/>
    </xf>
    <xf numFmtId="9" fontId="30" fillId="0" borderId="74" xfId="50" applyFont="1" applyFill="1" applyBorder="1" applyAlignment="1">
      <alignment horizontal="center" vertical="center" wrapText="1"/>
    </xf>
    <xf numFmtId="9" fontId="30" fillId="0" borderId="75" xfId="50" applyFont="1" applyFill="1" applyBorder="1" applyAlignment="1">
      <alignment horizontal="center" vertical="center" wrapText="1"/>
    </xf>
    <xf numFmtId="0" fontId="148" fillId="0" borderId="63" xfId="4224" applyFont="1" applyFill="1" applyBorder="1" applyAlignment="1">
      <alignment horizontal="left" vertical="center" wrapText="1"/>
    </xf>
    <xf numFmtId="9" fontId="30" fillId="0" borderId="72" xfId="50" applyFont="1" applyFill="1" applyBorder="1" applyAlignment="1">
      <alignment horizontal="center" vertical="center" wrapText="1"/>
    </xf>
    <xf numFmtId="9" fontId="30" fillId="0" borderId="17" xfId="50" applyFont="1" applyFill="1" applyBorder="1" applyAlignment="1">
      <alignment horizontal="center" vertical="center" wrapText="1"/>
    </xf>
    <xf numFmtId="0" fontId="151" fillId="0" borderId="60" xfId="4224" applyFont="1" applyFill="1" applyBorder="1" applyAlignment="1">
      <alignment horizontal="left" vertical="center" wrapText="1"/>
    </xf>
    <xf numFmtId="9" fontId="151" fillId="0" borderId="69" xfId="50" applyFont="1" applyFill="1" applyBorder="1" applyAlignment="1">
      <alignment horizontal="center" vertical="center" wrapText="1"/>
    </xf>
    <xf numFmtId="9" fontId="151" fillId="0" borderId="74" xfId="50" applyFont="1" applyFill="1" applyBorder="1" applyAlignment="1">
      <alignment horizontal="center" vertical="center" wrapText="1"/>
    </xf>
    <xf numFmtId="0" fontId="148" fillId="0" borderId="89" xfId="4224" applyFont="1" applyBorder="1" applyAlignment="1">
      <alignment horizontal="center" vertical="center" wrapText="1"/>
    </xf>
    <xf numFmtId="1" fontId="30" fillId="0" borderId="69" xfId="4225" applyNumberFormat="1" applyFont="1" applyBorder="1" applyAlignment="1">
      <alignment horizontal="center" vertical="center" wrapText="1"/>
    </xf>
    <xf numFmtId="1" fontId="30" fillId="0" borderId="74" xfId="4225" applyNumberFormat="1" applyFont="1" applyBorder="1" applyAlignment="1">
      <alignment horizontal="center" vertical="center" wrapText="1"/>
    </xf>
    <xf numFmtId="1" fontId="30" fillId="0" borderId="71" xfId="4225" applyNumberFormat="1" applyFont="1" applyBorder="1" applyAlignment="1">
      <alignment horizontal="center" vertical="center" wrapText="1"/>
    </xf>
    <xf numFmtId="1" fontId="30" fillId="0" borderId="75" xfId="4225" applyNumberFormat="1" applyFont="1" applyBorder="1" applyAlignment="1">
      <alignment horizontal="center" vertical="center" wrapText="1"/>
    </xf>
    <xf numFmtId="0" fontId="30" fillId="0" borderId="92" xfId="4224" applyFont="1" applyBorder="1" applyAlignment="1">
      <alignment horizontal="center" vertical="center" wrapText="1"/>
    </xf>
    <xf numFmtId="0" fontId="30" fillId="0" borderId="66" xfId="4224" applyFont="1" applyBorder="1" applyAlignment="1">
      <alignment horizontal="center" vertical="center" wrapText="1"/>
    </xf>
    <xf numFmtId="0" fontId="151" fillId="20" borderId="84" xfId="4224" applyFont="1" applyFill="1" applyBorder="1" applyAlignment="1">
      <alignment horizontal="center" vertical="center" wrapText="1"/>
    </xf>
    <xf numFmtId="0" fontId="148" fillId="0" borderId="83" xfId="4224" applyFont="1" applyBorder="1" applyAlignment="1">
      <alignment horizontal="center" vertical="center" wrapText="1"/>
    </xf>
    <xf numFmtId="0" fontId="30" fillId="0" borderId="85" xfId="4224" applyFont="1" applyBorder="1" applyAlignment="1">
      <alignment horizontal="center" vertical="center" wrapText="1"/>
    </xf>
    <xf numFmtId="1" fontId="30" fillId="18" borderId="69" xfId="4225" applyNumberFormat="1" applyFont="1" applyFill="1" applyBorder="1" applyAlignment="1">
      <alignment horizontal="center" vertical="center" wrapText="1"/>
    </xf>
    <xf numFmtId="1" fontId="30" fillId="18" borderId="74" xfId="4225" applyNumberFormat="1" applyFont="1" applyFill="1" applyBorder="1" applyAlignment="1">
      <alignment horizontal="center" vertical="center" wrapText="1"/>
    </xf>
    <xf numFmtId="1" fontId="30" fillId="18" borderId="75" xfId="4225" applyNumberFormat="1" applyFont="1" applyFill="1" applyBorder="1" applyAlignment="1">
      <alignment horizontal="center" vertical="center" wrapText="1"/>
    </xf>
    <xf numFmtId="0" fontId="30" fillId="0" borderId="134" xfId="4224" applyFont="1" applyBorder="1" applyAlignment="1">
      <alignment horizontal="center" vertical="center" wrapText="1"/>
    </xf>
    <xf numFmtId="0" fontId="151" fillId="20" borderId="66" xfId="4224" applyFont="1" applyFill="1" applyBorder="1" applyAlignment="1">
      <alignment horizontal="center" vertical="center" wrapText="1"/>
    </xf>
    <xf numFmtId="1" fontId="30" fillId="0" borderId="198" xfId="4225" applyNumberFormat="1" applyFont="1" applyBorder="1" applyAlignment="1">
      <alignment horizontal="center" vertical="center" wrapText="1"/>
    </xf>
    <xf numFmtId="1" fontId="30" fillId="0" borderId="175" xfId="4225" applyNumberFormat="1" applyFont="1" applyBorder="1" applyAlignment="1">
      <alignment horizontal="center" vertical="center" wrapText="1"/>
    </xf>
    <xf numFmtId="0" fontId="151" fillId="20" borderId="28" xfId="4221" applyFont="1" applyFill="1" applyBorder="1" applyAlignment="1">
      <alignment horizontal="center" vertical="center" wrapText="1"/>
    </xf>
    <xf numFmtId="0" fontId="151" fillId="20" borderId="29" xfId="4221" applyFont="1" applyFill="1" applyBorder="1" applyAlignment="1">
      <alignment horizontal="center" vertical="center" wrapText="1"/>
    </xf>
    <xf numFmtId="0" fontId="151" fillId="20" borderId="31" xfId="4221" applyFont="1" applyFill="1" applyBorder="1" applyAlignment="1">
      <alignment horizontal="center" vertical="center" wrapText="1"/>
    </xf>
    <xf numFmtId="0" fontId="151" fillId="20" borderId="33" xfId="4221" applyFont="1" applyFill="1" applyBorder="1" applyAlignment="1">
      <alignment vertical="center" wrapText="1"/>
    </xf>
    <xf numFmtId="0" fontId="151" fillId="20" borderId="34" xfId="4221" applyFont="1" applyFill="1" applyBorder="1" applyAlignment="1">
      <alignment vertical="center" wrapText="1"/>
    </xf>
    <xf numFmtId="0" fontId="151" fillId="20" borderId="36" xfId="4221" applyFont="1" applyFill="1" applyBorder="1" applyAlignment="1">
      <alignment vertical="center" wrapText="1"/>
    </xf>
    <xf numFmtId="0" fontId="151" fillId="20" borderId="28" xfId="4221" applyFont="1" applyFill="1" applyBorder="1" applyAlignment="1">
      <alignment vertical="center" wrapText="1"/>
    </xf>
    <xf numFmtId="0" fontId="151" fillId="20" borderId="29" xfId="4221" applyFont="1" applyFill="1" applyBorder="1" applyAlignment="1">
      <alignment vertical="center" wrapText="1"/>
    </xf>
    <xf numFmtId="0" fontId="151" fillId="20" borderId="30" xfId="4221" applyFont="1" applyFill="1" applyBorder="1" applyAlignment="1">
      <alignment vertical="center" wrapText="1"/>
    </xf>
    <xf numFmtId="3" fontId="171" fillId="20" borderId="46" xfId="59" applyNumberFormat="1" applyFont="1" applyFill="1" applyBorder="1" applyAlignment="1">
      <alignment horizontal="center" vertical="center"/>
    </xf>
    <xf numFmtId="3" fontId="171" fillId="20" borderId="66" xfId="48" applyNumberFormat="1" applyFont="1" applyFill="1" applyBorder="1" applyAlignment="1">
      <alignment horizontal="center" wrapText="1"/>
    </xf>
    <xf numFmtId="3" fontId="171" fillId="20" borderId="46" xfId="48" applyNumberFormat="1" applyFont="1" applyFill="1" applyBorder="1" applyAlignment="1">
      <alignment horizontal="center" wrapText="1"/>
    </xf>
    <xf numFmtId="0" fontId="147" fillId="20" borderId="66" xfId="46" applyFont="1" applyFill="1" applyBorder="1" applyAlignment="1">
      <alignment horizontal="center" vertical="center"/>
    </xf>
    <xf numFmtId="1" fontId="225" fillId="20" borderId="0" xfId="45" applyNumberFormat="1" applyFont="1" applyFill="1" applyBorder="1" applyAlignment="1">
      <alignment horizontal="center" vertical="center" wrapText="1"/>
    </xf>
    <xf numFmtId="1" fontId="225" fillId="20" borderId="33" xfId="45" applyNumberFormat="1" applyFont="1" applyFill="1" applyBorder="1" applyAlignment="1">
      <alignment horizontal="center" vertical="center" wrapText="1"/>
    </xf>
    <xf numFmtId="1" fontId="225" fillId="20" borderId="34" xfId="45" applyNumberFormat="1" applyFont="1" applyFill="1" applyBorder="1" applyAlignment="1">
      <alignment horizontal="center" vertical="center" wrapText="1"/>
    </xf>
    <xf numFmtId="1" fontId="225" fillId="20" borderId="28" xfId="45" applyNumberFormat="1" applyFont="1" applyFill="1" applyBorder="1" applyAlignment="1">
      <alignment horizontal="center" vertical="center" wrapText="1"/>
    </xf>
    <xf numFmtId="1" fontId="225" fillId="20" borderId="29" xfId="45" applyNumberFormat="1" applyFont="1" applyFill="1" applyBorder="1" applyAlignment="1">
      <alignment horizontal="center" vertical="center" wrapText="1"/>
    </xf>
    <xf numFmtId="0" fontId="147" fillId="20" borderId="84" xfId="46" applyFont="1" applyFill="1" applyBorder="1" applyAlignment="1">
      <alignment horizontal="center" vertical="center"/>
    </xf>
    <xf numFmtId="9" fontId="171" fillId="20" borderId="66" xfId="50" applyFont="1" applyFill="1" applyBorder="1" applyAlignment="1">
      <alignment horizontal="center" wrapText="1"/>
    </xf>
    <xf numFmtId="9" fontId="171" fillId="20" borderId="46" xfId="50" applyFont="1" applyFill="1" applyBorder="1" applyAlignment="1">
      <alignment horizontal="center" wrapText="1"/>
    </xf>
    <xf numFmtId="9" fontId="171" fillId="20" borderId="46" xfId="50" applyFont="1" applyFill="1" applyBorder="1" applyAlignment="1">
      <alignment horizontal="center" vertical="center"/>
    </xf>
    <xf numFmtId="0" fontId="151" fillId="0" borderId="84" xfId="4224" applyFont="1" applyFill="1" applyBorder="1" applyAlignment="1">
      <alignment horizontal="left" vertical="center" wrapText="1"/>
    </xf>
    <xf numFmtId="0" fontId="148" fillId="0" borderId="192" xfId="4224" applyFont="1" applyFill="1" applyBorder="1" applyAlignment="1">
      <alignment horizontal="left" vertical="center" wrapText="1"/>
    </xf>
    <xf numFmtId="0" fontId="151" fillId="0" borderId="192" xfId="4224" applyFont="1" applyFill="1" applyBorder="1" applyAlignment="1">
      <alignment horizontal="left" vertical="center" wrapText="1"/>
    </xf>
    <xf numFmtId="0" fontId="148" fillId="0" borderId="190" xfId="4224" applyFont="1" applyFill="1" applyBorder="1" applyAlignment="1">
      <alignment horizontal="left" vertical="center" wrapText="1"/>
    </xf>
    <xf numFmtId="0" fontId="30" fillId="0" borderId="191" xfId="4224" applyFont="1" applyBorder="1" applyAlignment="1">
      <alignment horizontal="center" vertical="center" wrapText="1"/>
    </xf>
    <xf numFmtId="0" fontId="151" fillId="20" borderId="33" xfId="4224" applyFont="1" applyFill="1" applyBorder="1" applyAlignment="1">
      <alignment horizontal="center" vertical="center" wrapText="1"/>
    </xf>
    <xf numFmtId="0" fontId="151" fillId="20" borderId="34" xfId="4224" applyFont="1" applyFill="1" applyBorder="1" applyAlignment="1">
      <alignment horizontal="center" vertical="center" wrapText="1"/>
    </xf>
    <xf numFmtId="1" fontId="151" fillId="20" borderId="34" xfId="4225" applyNumberFormat="1" applyFont="1" applyFill="1" applyBorder="1" applyAlignment="1">
      <alignment horizontal="center" vertical="center" wrapText="1"/>
    </xf>
    <xf numFmtId="1" fontId="151" fillId="20" borderId="36" xfId="4225" applyNumberFormat="1" applyFont="1" applyFill="1" applyBorder="1" applyAlignment="1">
      <alignment horizontal="center" vertical="center" wrapText="1"/>
    </xf>
    <xf numFmtId="9" fontId="30" fillId="0" borderId="198" xfId="50" applyFont="1" applyFill="1" applyBorder="1" applyAlignment="1">
      <alignment horizontal="center" vertical="center" wrapText="1"/>
    </xf>
    <xf numFmtId="9" fontId="30" fillId="0" borderId="154" xfId="50" applyFont="1" applyFill="1" applyBorder="1" applyAlignment="1">
      <alignment horizontal="center" vertical="center" wrapText="1"/>
    </xf>
    <xf numFmtId="9" fontId="30" fillId="0" borderId="194" xfId="50" applyFont="1" applyFill="1" applyBorder="1" applyAlignment="1">
      <alignment horizontal="center" vertical="center" wrapText="1"/>
    </xf>
    <xf numFmtId="1" fontId="30" fillId="0" borderId="154" xfId="4225" applyNumberFormat="1" applyFont="1" applyBorder="1" applyAlignment="1">
      <alignment horizontal="center" vertical="center" wrapText="1"/>
    </xf>
    <xf numFmtId="1" fontId="30" fillId="0" borderId="194" xfId="4225" applyNumberFormat="1" applyFont="1" applyBorder="1" applyAlignment="1">
      <alignment horizontal="center" vertical="center" wrapText="1"/>
    </xf>
    <xf numFmtId="1" fontId="30" fillId="0" borderId="174" xfId="4225" applyNumberFormat="1" applyFont="1" applyBorder="1" applyAlignment="1">
      <alignment horizontal="center" vertical="center" wrapText="1"/>
    </xf>
    <xf numFmtId="1" fontId="30" fillId="0" borderId="177" xfId="4225" applyNumberFormat="1" applyFont="1" applyBorder="1" applyAlignment="1">
      <alignment horizontal="center" vertical="center" wrapText="1"/>
    </xf>
    <xf numFmtId="0" fontId="151" fillId="0" borderId="28" xfId="4224" applyFont="1" applyFill="1" applyBorder="1" applyAlignment="1">
      <alignment horizontal="center" vertical="center" wrapText="1"/>
    </xf>
    <xf numFmtId="0" fontId="151" fillId="0" borderId="29" xfId="4224" applyFont="1" applyFill="1" applyBorder="1" applyAlignment="1">
      <alignment horizontal="center" vertical="center" wrapText="1"/>
    </xf>
    <xf numFmtId="1" fontId="151" fillId="0" borderId="29" xfId="4225" applyNumberFormat="1" applyFont="1" applyBorder="1" applyAlignment="1">
      <alignment horizontal="center" vertical="center" wrapText="1"/>
    </xf>
    <xf numFmtId="1" fontId="151" fillId="0" borderId="31" xfId="4225" applyNumberFormat="1" applyFont="1" applyBorder="1" applyAlignment="1">
      <alignment horizontal="center" vertical="center" wrapText="1"/>
    </xf>
    <xf numFmtId="1" fontId="30" fillId="0" borderId="174" xfId="4225" applyNumberFormat="1" applyFont="1" applyFill="1" applyBorder="1" applyAlignment="1">
      <alignment horizontal="center" vertical="center" wrapText="1"/>
    </xf>
    <xf numFmtId="1" fontId="30" fillId="0" borderId="175" xfId="4225" applyNumberFormat="1" applyFont="1" applyFill="1" applyBorder="1" applyAlignment="1">
      <alignment horizontal="center" vertical="center" wrapText="1"/>
    </xf>
    <xf numFmtId="1" fontId="30" fillId="0" borderId="177" xfId="4225" applyNumberFormat="1" applyFont="1" applyFill="1" applyBorder="1" applyAlignment="1">
      <alignment horizontal="center" vertical="center" wrapText="1"/>
    </xf>
    <xf numFmtId="1" fontId="151" fillId="0" borderId="69" xfId="4225" applyNumberFormat="1" applyFont="1" applyFill="1" applyBorder="1" applyAlignment="1">
      <alignment horizontal="center" vertical="center" wrapText="1"/>
    </xf>
    <xf numFmtId="1" fontId="151" fillId="0" borderId="74" xfId="4225" applyNumberFormat="1" applyFont="1" applyFill="1" applyBorder="1" applyAlignment="1">
      <alignment horizontal="center" vertical="center" wrapText="1"/>
    </xf>
    <xf numFmtId="1" fontId="151" fillId="0" borderId="75" xfId="4225" applyNumberFormat="1" applyFont="1" applyFill="1" applyBorder="1" applyAlignment="1">
      <alignment horizontal="center" vertical="center" wrapText="1"/>
    </xf>
    <xf numFmtId="9" fontId="30" fillId="0" borderId="179" xfId="50" applyFont="1" applyFill="1" applyBorder="1" applyAlignment="1">
      <alignment horizontal="center" vertical="center" wrapText="1"/>
    </xf>
    <xf numFmtId="9" fontId="30" fillId="0" borderId="169" xfId="50" applyFont="1" applyFill="1" applyBorder="1" applyAlignment="1">
      <alignment horizontal="center" vertical="center" wrapText="1"/>
    </xf>
    <xf numFmtId="9" fontId="30" fillId="0" borderId="173" xfId="50" applyFont="1" applyFill="1" applyBorder="1" applyAlignment="1">
      <alignment horizontal="center" vertical="center" wrapText="1"/>
    </xf>
    <xf numFmtId="9" fontId="151" fillId="0" borderId="72" xfId="50" applyFont="1" applyFill="1" applyBorder="1" applyAlignment="1">
      <alignment horizontal="center" vertical="center" wrapText="1"/>
    </xf>
    <xf numFmtId="9" fontId="151" fillId="0" borderId="17" xfId="50" applyFont="1" applyFill="1" applyBorder="1" applyAlignment="1">
      <alignment horizontal="center" vertical="center" wrapText="1"/>
    </xf>
    <xf numFmtId="9" fontId="151" fillId="0" borderId="91" xfId="50" applyFont="1" applyFill="1" applyBorder="1" applyAlignment="1">
      <alignment horizontal="center" vertical="center" wrapText="1"/>
    </xf>
    <xf numFmtId="9" fontId="30" fillId="0" borderId="174" xfId="50" applyFont="1" applyFill="1" applyBorder="1" applyAlignment="1">
      <alignment horizontal="center" vertical="center" wrapText="1"/>
    </xf>
    <xf numFmtId="9" fontId="30" fillId="0" borderId="175" xfId="50" applyFont="1" applyFill="1" applyBorder="1" applyAlignment="1">
      <alignment horizontal="center" vertical="center" wrapText="1"/>
    </xf>
    <xf numFmtId="9" fontId="30" fillId="0" borderId="177" xfId="50" applyFont="1" applyFill="1" applyBorder="1" applyAlignment="1">
      <alignment horizontal="center" vertical="center" wrapText="1"/>
    </xf>
    <xf numFmtId="1" fontId="151" fillId="0" borderId="30" xfId="4225" applyNumberFormat="1" applyFont="1" applyBorder="1" applyAlignment="1">
      <alignment horizontal="center" vertical="center" wrapText="1"/>
    </xf>
    <xf numFmtId="1" fontId="30" fillId="0" borderId="71" xfId="4225" applyNumberFormat="1" applyFont="1" applyFill="1" applyBorder="1" applyAlignment="1">
      <alignment horizontal="center" vertical="center" wrapText="1"/>
    </xf>
    <xf numFmtId="1" fontId="30" fillId="0" borderId="176" xfId="4225" applyNumberFormat="1" applyFont="1" applyFill="1" applyBorder="1" applyAlignment="1">
      <alignment horizontal="center" vertical="center" wrapText="1"/>
    </xf>
    <xf numFmtId="1" fontId="151" fillId="0" borderId="71" xfId="4225" applyNumberFormat="1" applyFont="1" applyFill="1" applyBorder="1" applyAlignment="1">
      <alignment horizontal="center" vertical="center" wrapText="1"/>
    </xf>
    <xf numFmtId="9" fontId="30" fillId="0" borderId="14" xfId="50" applyFont="1" applyFill="1" applyBorder="1" applyAlignment="1">
      <alignment horizontal="center" vertical="center" wrapText="1"/>
    </xf>
    <xf numFmtId="9" fontId="30" fillId="0" borderId="180" xfId="50" applyFont="1" applyFill="1" applyBorder="1" applyAlignment="1">
      <alignment horizontal="center" vertical="center" wrapText="1"/>
    </xf>
    <xf numFmtId="9" fontId="30" fillId="0" borderId="71" xfId="50" applyFont="1" applyFill="1" applyBorder="1" applyAlignment="1">
      <alignment horizontal="center" vertical="center" wrapText="1"/>
    </xf>
    <xf numFmtId="9" fontId="30" fillId="0" borderId="176" xfId="50" applyFont="1" applyFill="1" applyBorder="1" applyAlignment="1">
      <alignment horizontal="center" vertical="center" wrapText="1"/>
    </xf>
    <xf numFmtId="9" fontId="151" fillId="0" borderId="71" xfId="50" applyFont="1" applyFill="1" applyBorder="1" applyAlignment="1">
      <alignment horizontal="center" vertical="center" wrapText="1"/>
    </xf>
    <xf numFmtId="1" fontId="151" fillId="20" borderId="33" xfId="4225" applyNumberFormat="1" applyFont="1" applyFill="1" applyBorder="1" applyAlignment="1">
      <alignment horizontal="center" vertical="center" wrapText="1"/>
    </xf>
    <xf numFmtId="0" fontId="151" fillId="20" borderId="36" xfId="4224" applyFont="1" applyFill="1" applyBorder="1" applyAlignment="1">
      <alignment horizontal="center" vertical="center" wrapText="1"/>
    </xf>
    <xf numFmtId="9" fontId="30" fillId="0" borderId="200" xfId="50" applyFont="1" applyFill="1" applyBorder="1" applyAlignment="1">
      <alignment horizontal="center" vertical="center" wrapText="1"/>
    </xf>
    <xf numFmtId="1" fontId="151" fillId="0" borderId="28" xfId="4225" applyNumberFormat="1" applyFont="1" applyBorder="1" applyAlignment="1">
      <alignment horizontal="center" vertical="center" wrapText="1"/>
    </xf>
    <xf numFmtId="0" fontId="151" fillId="0" borderId="31" xfId="4224" applyFont="1" applyFill="1" applyBorder="1" applyAlignment="1">
      <alignment horizontal="center" vertical="center" wrapText="1"/>
    </xf>
    <xf numFmtId="1" fontId="30" fillId="0" borderId="179" xfId="4225" applyNumberFormat="1" applyFont="1" applyBorder="1" applyAlignment="1">
      <alignment horizontal="center" vertical="center" wrapText="1"/>
    </xf>
    <xf numFmtId="1" fontId="30" fillId="0" borderId="169" xfId="4225" applyNumberFormat="1" applyFont="1" applyBorder="1" applyAlignment="1">
      <alignment horizontal="center" vertical="center" wrapText="1"/>
    </xf>
    <xf numFmtId="1" fontId="30" fillId="0" borderId="173" xfId="4225" applyNumberFormat="1" applyFont="1" applyBorder="1" applyAlignment="1">
      <alignment horizontal="center" vertical="center" wrapText="1"/>
    </xf>
    <xf numFmtId="1" fontId="151" fillId="20" borderId="35" xfId="4225" applyNumberFormat="1" applyFont="1" applyFill="1" applyBorder="1" applyAlignment="1">
      <alignment horizontal="center" vertical="center" wrapText="1"/>
    </xf>
    <xf numFmtId="1" fontId="151" fillId="20" borderId="95" xfId="4225" applyNumberFormat="1" applyFont="1" applyFill="1" applyBorder="1" applyAlignment="1">
      <alignment horizontal="center" vertical="center" wrapText="1"/>
    </xf>
    <xf numFmtId="9" fontId="30" fillId="36" borderId="198" xfId="50" applyFont="1" applyFill="1" applyBorder="1" applyAlignment="1">
      <alignment horizontal="center" vertical="center" wrapText="1"/>
    </xf>
    <xf numFmtId="9" fontId="30" fillId="0" borderId="198" xfId="50" applyFont="1" applyBorder="1" applyAlignment="1">
      <alignment horizontal="center" vertical="center" wrapText="1"/>
    </xf>
    <xf numFmtId="9" fontId="30" fillId="36" borderId="200" xfId="50" applyFont="1" applyFill="1" applyBorder="1" applyAlignment="1">
      <alignment horizontal="center" vertical="center" wrapText="1"/>
    </xf>
    <xf numFmtId="9" fontId="30" fillId="0" borderId="200" xfId="50" applyFont="1" applyBorder="1" applyAlignment="1">
      <alignment horizontal="center" vertical="center" wrapText="1"/>
    </xf>
    <xf numFmtId="9" fontId="30" fillId="36" borderId="69" xfId="50" applyFont="1" applyFill="1" applyBorder="1" applyAlignment="1">
      <alignment horizontal="center" vertical="center" wrapText="1"/>
    </xf>
    <xf numFmtId="9" fontId="30" fillId="36" borderId="74" xfId="50" applyFont="1" applyFill="1" applyBorder="1" applyAlignment="1">
      <alignment horizontal="center" vertical="center" wrapText="1"/>
    </xf>
    <xf numFmtId="9" fontId="30" fillId="36" borderId="154" xfId="50" applyFont="1" applyFill="1" applyBorder="1" applyAlignment="1">
      <alignment horizontal="center" vertical="center" wrapText="1"/>
    </xf>
    <xf numFmtId="9" fontId="30" fillId="0" borderId="154" xfId="50" applyFont="1" applyBorder="1" applyAlignment="1">
      <alignment horizontal="center" vertical="center" wrapText="1"/>
    </xf>
    <xf numFmtId="9" fontId="30" fillId="0" borderId="194" xfId="50" applyFont="1" applyBorder="1" applyAlignment="1">
      <alignment horizontal="center" vertical="center" wrapText="1"/>
    </xf>
    <xf numFmtId="9" fontId="30" fillId="0" borderId="174" xfId="50" applyFont="1" applyBorder="1" applyAlignment="1">
      <alignment horizontal="center" vertical="center" wrapText="1"/>
    </xf>
    <xf numFmtId="9" fontId="30" fillId="0" borderId="175" xfId="50" applyFont="1" applyBorder="1" applyAlignment="1">
      <alignment horizontal="center" vertical="center" wrapText="1"/>
    </xf>
    <xf numFmtId="9" fontId="30" fillId="0" borderId="177" xfId="50" applyFont="1" applyBorder="1" applyAlignment="1">
      <alignment horizontal="center" vertical="center" wrapText="1"/>
    </xf>
    <xf numFmtId="9" fontId="30" fillId="0" borderId="199" xfId="50" applyFont="1" applyBorder="1" applyAlignment="1">
      <alignment horizontal="center" vertical="center" wrapText="1"/>
    </xf>
    <xf numFmtId="9" fontId="30" fillId="0" borderId="69" xfId="50" applyFont="1" applyBorder="1" applyAlignment="1">
      <alignment horizontal="center" vertical="center" wrapText="1"/>
    </xf>
    <xf numFmtId="9" fontId="30" fillId="0" borderId="74" xfId="50" applyFont="1" applyBorder="1" applyAlignment="1">
      <alignment horizontal="center" vertical="center" wrapText="1"/>
    </xf>
    <xf numFmtId="9" fontId="30" fillId="0" borderId="179" xfId="50" applyFont="1" applyBorder="1" applyAlignment="1">
      <alignment horizontal="center" vertical="center" wrapText="1"/>
    </xf>
    <xf numFmtId="9" fontId="30" fillId="0" borderId="169" xfId="50" applyFont="1" applyBorder="1" applyAlignment="1">
      <alignment horizontal="center" vertical="center" wrapText="1"/>
    </xf>
    <xf numFmtId="9" fontId="30" fillId="0" borderId="173" xfId="50" applyFont="1" applyBorder="1" applyAlignment="1">
      <alignment horizontal="center" vertical="center" wrapText="1"/>
    </xf>
    <xf numFmtId="9" fontId="30" fillId="0" borderId="172" xfId="50" applyFont="1" applyBorder="1" applyAlignment="1">
      <alignment horizontal="center" vertical="center" wrapText="1"/>
    </xf>
    <xf numFmtId="9" fontId="30" fillId="0" borderId="180" xfId="50" applyFont="1" applyBorder="1" applyAlignment="1">
      <alignment horizontal="center" vertical="center" wrapText="1"/>
    </xf>
    <xf numFmtId="1" fontId="30" fillId="18" borderId="198" xfId="4225" applyNumberFormat="1" applyFont="1" applyFill="1" applyBorder="1" applyAlignment="1">
      <alignment horizontal="center" vertical="center" wrapText="1"/>
    </xf>
    <xf numFmtId="1" fontId="30" fillId="18" borderId="154" xfId="4225" applyNumberFormat="1" applyFont="1" applyFill="1" applyBorder="1" applyAlignment="1">
      <alignment horizontal="center" vertical="center" wrapText="1"/>
    </xf>
    <xf numFmtId="1" fontId="30" fillId="18" borderId="194" xfId="4225" applyNumberFormat="1" applyFont="1" applyFill="1" applyBorder="1" applyAlignment="1">
      <alignment horizontal="center" vertical="center" wrapText="1"/>
    </xf>
    <xf numFmtId="1" fontId="30" fillId="18" borderId="175" xfId="4225" applyNumberFormat="1" applyFont="1" applyFill="1" applyBorder="1" applyAlignment="1">
      <alignment horizontal="center" vertical="center" wrapText="1"/>
    </xf>
    <xf numFmtId="1" fontId="30" fillId="18" borderId="179" xfId="4225" applyNumberFormat="1" applyFont="1" applyFill="1" applyBorder="1" applyAlignment="1">
      <alignment horizontal="center" vertical="center" wrapText="1"/>
    </xf>
    <xf numFmtId="1" fontId="30" fillId="18" borderId="169" xfId="4225" applyNumberFormat="1" applyFont="1" applyFill="1" applyBorder="1" applyAlignment="1">
      <alignment horizontal="center" vertical="center" wrapText="1"/>
    </xf>
    <xf numFmtId="1" fontId="30" fillId="18" borderId="173" xfId="4225" applyNumberFormat="1" applyFont="1" applyFill="1" applyBorder="1" applyAlignment="1">
      <alignment horizontal="center" vertical="center" wrapText="1"/>
    </xf>
    <xf numFmtId="1" fontId="151" fillId="18" borderId="169" xfId="4225" applyNumberFormat="1" applyFont="1" applyFill="1" applyBorder="1" applyAlignment="1">
      <alignment horizontal="center" vertical="center" wrapText="1"/>
    </xf>
    <xf numFmtId="9" fontId="30" fillId="0" borderId="199" xfId="50" applyFont="1" applyFill="1" applyBorder="1" applyAlignment="1">
      <alignment horizontal="center" vertical="center" wrapText="1"/>
    </xf>
    <xf numFmtId="9" fontId="30" fillId="36" borderId="175" xfId="50" applyFont="1" applyFill="1" applyBorder="1" applyAlignment="1">
      <alignment horizontal="center" vertical="center" wrapText="1"/>
    </xf>
    <xf numFmtId="9" fontId="30" fillId="36" borderId="70" xfId="50" applyFont="1" applyFill="1" applyBorder="1" applyAlignment="1">
      <alignment horizontal="center" vertical="center" wrapText="1"/>
    </xf>
    <xf numFmtId="9" fontId="30" fillId="0" borderId="181" xfId="50" applyFont="1" applyBorder="1" applyAlignment="1">
      <alignment horizontal="center" vertical="center" wrapText="1"/>
    </xf>
    <xf numFmtId="9" fontId="30" fillId="0" borderId="70" xfId="50" applyFont="1" applyFill="1" applyBorder="1" applyAlignment="1">
      <alignment horizontal="center" vertical="center" wrapText="1"/>
    </xf>
    <xf numFmtId="9" fontId="30" fillId="0" borderId="70" xfId="50" applyFont="1" applyBorder="1" applyAlignment="1">
      <alignment horizontal="center" vertical="center" wrapText="1"/>
    </xf>
    <xf numFmtId="9" fontId="30" fillId="0" borderId="176" xfId="50" applyFont="1" applyBorder="1" applyAlignment="1">
      <alignment horizontal="center" vertical="center" wrapText="1"/>
    </xf>
    <xf numFmtId="9" fontId="30" fillId="0" borderId="181" xfId="50" applyFont="1" applyFill="1" applyBorder="1" applyAlignment="1">
      <alignment horizontal="center" vertical="center" wrapText="1"/>
    </xf>
    <xf numFmtId="0" fontId="30" fillId="0" borderId="60" xfId="4224" applyFont="1" applyBorder="1" applyAlignment="1">
      <alignment horizontal="center" vertical="center" wrapText="1"/>
    </xf>
    <xf numFmtId="0" fontId="148" fillId="0" borderId="192" xfId="4224" applyFont="1" applyBorder="1" applyAlignment="1">
      <alignment horizontal="center" vertical="center" wrapText="1"/>
    </xf>
    <xf numFmtId="1" fontId="30" fillId="0" borderId="199" xfId="4225" applyNumberFormat="1" applyFont="1" applyBorder="1" applyAlignment="1">
      <alignment horizontal="center" vertical="center" wrapText="1"/>
    </xf>
    <xf numFmtId="1" fontId="30" fillId="0" borderId="180" xfId="4225" applyNumberFormat="1" applyFont="1" applyBorder="1" applyAlignment="1">
      <alignment horizontal="center" vertical="center" wrapText="1"/>
    </xf>
    <xf numFmtId="9" fontId="30" fillId="18" borderId="198" xfId="50" applyFont="1" applyFill="1" applyBorder="1" applyAlignment="1">
      <alignment horizontal="center" vertical="center" wrapText="1"/>
    </xf>
    <xf numFmtId="9" fontId="30" fillId="18" borderId="175" xfId="50" applyFont="1" applyFill="1" applyBorder="1" applyAlignment="1">
      <alignment horizontal="center" vertical="center" wrapText="1"/>
    </xf>
    <xf numFmtId="9" fontId="30" fillId="18" borderId="169" xfId="50" applyFont="1" applyFill="1" applyBorder="1" applyAlignment="1">
      <alignment horizontal="center" vertical="center" wrapText="1"/>
    </xf>
    <xf numFmtId="0" fontId="186" fillId="34" borderId="89" xfId="59" applyFont="1" applyFill="1" applyBorder="1" applyAlignment="1">
      <alignment horizontal="center" vertical="center" wrapText="1"/>
    </xf>
    <xf numFmtId="0" fontId="186" fillId="34" borderId="95" xfId="59" applyFont="1" applyFill="1" applyBorder="1" applyAlignment="1">
      <alignment horizontal="center" vertical="center" wrapText="1"/>
    </xf>
    <xf numFmtId="0" fontId="160" fillId="0" borderId="60" xfId="45" applyFont="1" applyFill="1" applyBorder="1" applyAlignment="1">
      <alignment horizontal="right" vertical="center" wrapText="1"/>
    </xf>
    <xf numFmtId="0" fontId="160" fillId="0" borderId="191" xfId="45" applyFont="1" applyFill="1" applyBorder="1" applyAlignment="1">
      <alignment horizontal="right" vertical="center" wrapText="1"/>
    </xf>
    <xf numFmtId="0" fontId="160" fillId="0" borderId="192" xfId="45" applyFont="1" applyFill="1" applyBorder="1" applyAlignment="1">
      <alignment horizontal="right" vertical="center" wrapText="1"/>
    </xf>
    <xf numFmtId="0" fontId="147" fillId="20" borderId="34" xfId="59" applyFont="1" applyFill="1" applyBorder="1" applyAlignment="1">
      <alignment horizontal="center" vertical="center" wrapText="1"/>
    </xf>
    <xf numFmtId="3" fontId="115" fillId="0" borderId="198" xfId="59" applyNumberFormat="1" applyBorder="1" applyAlignment="1">
      <alignment horizontal="center" vertical="center"/>
    </xf>
    <xf numFmtId="3" fontId="115" fillId="18" borderId="198" xfId="59" applyNumberFormat="1" applyFill="1" applyBorder="1" applyAlignment="1">
      <alignment horizontal="center" vertical="center"/>
    </xf>
    <xf numFmtId="0" fontId="115" fillId="0" borderId="198" xfId="59" applyBorder="1" applyAlignment="1">
      <alignment horizontal="center" vertical="center"/>
    </xf>
    <xf numFmtId="0" fontId="115" fillId="0" borderId="154" xfId="59" applyBorder="1" applyAlignment="1">
      <alignment horizontal="center" vertical="center"/>
    </xf>
    <xf numFmtId="3" fontId="115" fillId="0" borderId="174" xfId="59" applyNumberFormat="1" applyBorder="1" applyAlignment="1">
      <alignment horizontal="center" vertical="center"/>
    </xf>
    <xf numFmtId="3" fontId="115" fillId="0" borderId="175" xfId="59" applyNumberFormat="1" applyBorder="1" applyAlignment="1">
      <alignment horizontal="center" vertical="center"/>
    </xf>
    <xf numFmtId="3" fontId="115" fillId="18" borderId="175" xfId="59" applyNumberFormat="1" applyFill="1" applyBorder="1" applyAlignment="1">
      <alignment horizontal="center" vertical="center"/>
    </xf>
    <xf numFmtId="3" fontId="148" fillId="0" borderId="198" xfId="59" applyNumberFormat="1" applyFont="1" applyFill="1" applyBorder="1" applyAlignment="1">
      <alignment horizontal="center" vertical="center"/>
    </xf>
    <xf numFmtId="3" fontId="148" fillId="0" borderId="175" xfId="59" applyNumberFormat="1" applyFont="1" applyFill="1" applyBorder="1" applyAlignment="1">
      <alignment horizontal="center" vertical="center"/>
    </xf>
    <xf numFmtId="3" fontId="115" fillId="0" borderId="0" xfId="59" applyNumberFormat="1" applyFont="1" applyFill="1" applyBorder="1" applyAlignment="1">
      <alignment vertical="center"/>
    </xf>
    <xf numFmtId="0" fontId="148" fillId="0" borderId="60" xfId="45" applyFont="1" applyFill="1" applyBorder="1" applyAlignment="1">
      <alignment horizontal="right" vertical="center" wrapText="1"/>
    </xf>
    <xf numFmtId="0" fontId="148" fillId="0" borderId="191" xfId="45" applyFont="1" applyFill="1" applyBorder="1" applyAlignment="1">
      <alignment horizontal="right" vertical="center" wrapText="1"/>
    </xf>
    <xf numFmtId="0" fontId="148" fillId="0" borderId="192" xfId="45" applyFont="1" applyFill="1" applyBorder="1" applyAlignment="1">
      <alignment horizontal="right" vertical="center" wrapText="1"/>
    </xf>
    <xf numFmtId="3" fontId="148" fillId="0" borderId="198" xfId="59" applyNumberFormat="1" applyFont="1" applyBorder="1" applyAlignment="1">
      <alignment horizontal="center" vertical="center"/>
    </xf>
    <xf numFmtId="3" fontId="148" fillId="18" borderId="198" xfId="59" applyNumberFormat="1" applyFont="1" applyFill="1" applyBorder="1" applyAlignment="1">
      <alignment horizontal="center" vertical="center"/>
    </xf>
    <xf numFmtId="0" fontId="148" fillId="0" borderId="154" xfId="59" applyFont="1" applyBorder="1" applyAlignment="1">
      <alignment horizontal="center" vertical="center"/>
    </xf>
    <xf numFmtId="0" fontId="148" fillId="0" borderId="198" xfId="59" applyFont="1" applyBorder="1" applyAlignment="1">
      <alignment horizontal="center" vertical="center"/>
    </xf>
    <xf numFmtId="3" fontId="148" fillId="0" borderId="174" xfId="59" applyNumberFormat="1" applyFont="1" applyBorder="1" applyAlignment="1">
      <alignment horizontal="center" vertical="center"/>
    </xf>
    <xf numFmtId="3" fontId="148" fillId="0" borderId="175" xfId="59" applyNumberFormat="1" applyFont="1" applyBorder="1" applyAlignment="1">
      <alignment horizontal="center" vertical="center"/>
    </xf>
    <xf numFmtId="3" fontId="148" fillId="18" borderId="175" xfId="59" applyNumberFormat="1" applyFont="1" applyFill="1" applyBorder="1" applyAlignment="1">
      <alignment horizontal="center" vertical="center"/>
    </xf>
    <xf numFmtId="0" fontId="147" fillId="20" borderId="96" xfId="59" applyFont="1" applyFill="1" applyBorder="1" applyAlignment="1">
      <alignment horizontal="center" vertical="center" wrapText="1"/>
    </xf>
    <xf numFmtId="9" fontId="147" fillId="35" borderId="154" xfId="50" applyFont="1" applyFill="1" applyBorder="1" applyAlignment="1">
      <alignment horizontal="center" vertical="center"/>
    </xf>
    <xf numFmtId="9" fontId="147" fillId="35" borderId="174" xfId="50" applyFont="1" applyFill="1" applyBorder="1" applyAlignment="1">
      <alignment horizontal="center" vertical="center"/>
    </xf>
    <xf numFmtId="9" fontId="147" fillId="35" borderId="177" xfId="50" applyFont="1" applyFill="1" applyBorder="1" applyAlignment="1">
      <alignment horizontal="center" vertical="center"/>
    </xf>
    <xf numFmtId="9" fontId="147" fillId="35" borderId="199" xfId="50" applyFont="1" applyFill="1" applyBorder="1" applyAlignment="1">
      <alignment horizontal="center" vertical="center"/>
    </xf>
    <xf numFmtId="9" fontId="147" fillId="35" borderId="176" xfId="50" applyFont="1" applyFill="1" applyBorder="1" applyAlignment="1">
      <alignment horizontal="center" vertical="center"/>
    </xf>
    <xf numFmtId="3" fontId="147" fillId="35" borderId="177" xfId="59" applyNumberFormat="1" applyFont="1" applyFill="1" applyBorder="1" applyAlignment="1">
      <alignment horizontal="center" vertical="center"/>
    </xf>
    <xf numFmtId="3" fontId="148" fillId="18" borderId="17" xfId="59" applyNumberFormat="1" applyFont="1" applyFill="1" applyBorder="1" applyAlignment="1">
      <alignment horizontal="center" vertical="center"/>
    </xf>
    <xf numFmtId="3" fontId="148" fillId="0" borderId="17" xfId="59" applyNumberFormat="1" applyFont="1" applyFill="1" applyBorder="1" applyAlignment="1">
      <alignment horizontal="center" vertical="center"/>
    </xf>
    <xf numFmtId="9" fontId="147" fillId="35" borderId="72" xfId="50" applyFont="1" applyFill="1" applyBorder="1" applyAlignment="1">
      <alignment horizontal="center" vertical="center"/>
    </xf>
    <xf numFmtId="0" fontId="147" fillId="20" borderId="30" xfId="59" applyFont="1" applyFill="1" applyBorder="1" applyAlignment="1">
      <alignment horizontal="center" vertical="center" wrapText="1"/>
    </xf>
    <xf numFmtId="0" fontId="148" fillId="0" borderId="190" xfId="45" applyFont="1" applyFill="1" applyBorder="1" applyAlignment="1">
      <alignment horizontal="right" vertical="center" wrapText="1"/>
    </xf>
    <xf numFmtId="0" fontId="148" fillId="0" borderId="175" xfId="59" applyFont="1" applyBorder="1" applyAlignment="1">
      <alignment horizontal="center" vertical="center"/>
    </xf>
    <xf numFmtId="0" fontId="148" fillId="0" borderId="84" xfId="45" applyFont="1" applyFill="1" applyBorder="1" applyAlignment="1">
      <alignment horizontal="right" vertical="center" wrapText="1"/>
    </xf>
    <xf numFmtId="3" fontId="148" fillId="0" borderId="179" xfId="59" applyNumberFormat="1" applyFont="1" applyBorder="1" applyAlignment="1">
      <alignment horizontal="center" vertical="center"/>
    </xf>
    <xf numFmtId="0" fontId="148" fillId="0" borderId="169" xfId="59" applyFont="1" applyBorder="1" applyAlignment="1">
      <alignment horizontal="center" vertical="center"/>
    </xf>
    <xf numFmtId="3" fontId="148" fillId="0" borderId="169" xfId="59" applyNumberFormat="1" applyFont="1" applyBorder="1" applyAlignment="1">
      <alignment horizontal="center" vertical="center"/>
    </xf>
    <xf numFmtId="3" fontId="148" fillId="18" borderId="169" xfId="59" applyNumberFormat="1" applyFont="1" applyFill="1" applyBorder="1" applyAlignment="1">
      <alignment horizontal="center" vertical="center"/>
    </xf>
    <xf numFmtId="3" fontId="148" fillId="0" borderId="46" xfId="59" applyNumberFormat="1" applyFont="1" applyFill="1" applyBorder="1" applyAlignment="1">
      <alignment vertical="center"/>
    </xf>
    <xf numFmtId="9" fontId="147" fillId="35" borderId="69" xfId="50" applyFont="1" applyFill="1" applyBorder="1" applyAlignment="1">
      <alignment horizontal="center" vertical="center"/>
    </xf>
    <xf numFmtId="3" fontId="148" fillId="0" borderId="169" xfId="59" applyNumberFormat="1" applyFont="1" applyFill="1" applyBorder="1" applyAlignment="1">
      <alignment horizontal="center" vertical="center"/>
    </xf>
    <xf numFmtId="3" fontId="148" fillId="0" borderId="29" xfId="59" applyNumberFormat="1" applyFont="1" applyFill="1" applyBorder="1" applyAlignment="1">
      <alignment horizontal="center" vertical="center"/>
    </xf>
    <xf numFmtId="9" fontId="147" fillId="35" borderId="179" xfId="50" applyFont="1" applyFill="1" applyBorder="1" applyAlignment="1">
      <alignment horizontal="center" vertical="center"/>
    </xf>
    <xf numFmtId="9" fontId="147" fillId="35" borderId="173" xfId="50" applyFont="1" applyFill="1" applyBorder="1" applyAlignment="1">
      <alignment horizontal="center" vertical="center"/>
    </xf>
    <xf numFmtId="9" fontId="147" fillId="35" borderId="28" xfId="50" applyFont="1" applyFill="1" applyBorder="1" applyAlignment="1">
      <alignment horizontal="center" vertical="center"/>
    </xf>
    <xf numFmtId="9" fontId="118" fillId="35" borderId="75" xfId="50" applyFont="1" applyFill="1" applyBorder="1" applyAlignment="1">
      <alignment horizontal="center" vertical="center"/>
    </xf>
    <xf numFmtId="9" fontId="118" fillId="35" borderId="194" xfId="50" applyFont="1" applyFill="1" applyBorder="1" applyAlignment="1">
      <alignment horizontal="center" vertical="center"/>
    </xf>
    <xf numFmtId="3" fontId="155" fillId="0" borderId="200" xfId="47" applyNumberFormat="1" applyFont="1" applyFill="1" applyBorder="1" applyAlignment="1">
      <alignment horizontal="center" vertical="center"/>
    </xf>
    <xf numFmtId="3" fontId="155" fillId="0" borderId="198" xfId="47" applyNumberFormat="1" applyFont="1" applyFill="1" applyBorder="1" applyAlignment="1">
      <alignment horizontal="center" vertical="center"/>
    </xf>
    <xf numFmtId="3" fontId="147" fillId="35" borderId="199" xfId="59" applyNumberFormat="1" applyFont="1" applyFill="1" applyBorder="1" applyAlignment="1">
      <alignment horizontal="center" vertical="center"/>
    </xf>
    <xf numFmtId="0" fontId="148" fillId="0" borderId="198" xfId="59" applyFont="1" applyFill="1" applyBorder="1" applyAlignment="1">
      <alignment horizontal="center" vertical="center"/>
    </xf>
    <xf numFmtId="0" fontId="160" fillId="0" borderId="62" xfId="45" applyFont="1" applyFill="1" applyBorder="1" applyAlignment="1">
      <alignment vertical="center" wrapText="1"/>
    </xf>
    <xf numFmtId="0" fontId="160" fillId="0" borderId="64" xfId="45" applyFont="1" applyFill="1" applyBorder="1" applyAlignment="1">
      <alignment vertical="center" wrapText="1"/>
    </xf>
    <xf numFmtId="0" fontId="123" fillId="0" borderId="183" xfId="45" applyFont="1" applyFill="1" applyBorder="1" applyAlignment="1">
      <alignment vertical="center" wrapText="1"/>
    </xf>
    <xf numFmtId="0" fontId="148" fillId="0" borderId="183" xfId="46" applyFont="1" applyFill="1" applyBorder="1" applyAlignment="1">
      <alignment horizontal="left" vertical="center"/>
    </xf>
    <xf numFmtId="0" fontId="148" fillId="0" borderId="82" xfId="46" applyFont="1" applyFill="1" applyBorder="1" applyAlignment="1">
      <alignment horizontal="left" vertical="center"/>
    </xf>
    <xf numFmtId="0" fontId="148" fillId="0" borderId="63" xfId="45" applyFont="1" applyFill="1" applyBorder="1" applyAlignment="1">
      <alignment horizontal="right" vertical="center" wrapText="1"/>
    </xf>
    <xf numFmtId="0" fontId="93" fillId="0" borderId="200" xfId="631" applyFill="1" applyBorder="1" applyAlignment="1">
      <alignment horizontal="center"/>
    </xf>
    <xf numFmtId="0" fontId="93" fillId="0" borderId="172" xfId="631" applyFill="1" applyBorder="1" applyAlignment="1">
      <alignment horizontal="center"/>
    </xf>
    <xf numFmtId="1" fontId="93" fillId="0" borderId="198" xfId="631" applyNumberFormat="1" applyFill="1" applyBorder="1" applyAlignment="1">
      <alignment horizontal="center"/>
    </xf>
    <xf numFmtId="1" fontId="93" fillId="0" borderId="198" xfId="50" applyNumberFormat="1" applyFont="1" applyFill="1" applyBorder="1" applyAlignment="1">
      <alignment horizontal="center"/>
    </xf>
    <xf numFmtId="1" fontId="93" fillId="0" borderId="17" xfId="631" applyNumberFormat="1" applyFill="1" applyBorder="1" applyAlignment="1">
      <alignment horizontal="center"/>
    </xf>
    <xf numFmtId="1" fontId="93" fillId="0" borderId="17" xfId="50" applyNumberFormat="1" applyFont="1" applyFill="1" applyBorder="1" applyAlignment="1">
      <alignment horizontal="center"/>
    </xf>
    <xf numFmtId="0" fontId="93" fillId="0" borderId="198" xfId="631" applyFill="1" applyBorder="1" applyAlignment="1">
      <alignment horizontal="center"/>
    </xf>
    <xf numFmtId="0" fontId="93" fillId="0" borderId="17" xfId="631" applyFill="1" applyBorder="1" applyAlignment="1">
      <alignment horizontal="center"/>
    </xf>
    <xf numFmtId="0" fontId="93" fillId="0" borderId="154" xfId="631" applyFill="1" applyBorder="1" applyAlignment="1">
      <alignment horizontal="center"/>
    </xf>
    <xf numFmtId="0" fontId="93" fillId="0" borderId="174" xfId="631" applyFill="1" applyBorder="1" applyAlignment="1">
      <alignment horizontal="center"/>
    </xf>
    <xf numFmtId="0" fontId="93" fillId="0" borderId="175" xfId="631" applyFill="1" applyBorder="1" applyAlignment="1">
      <alignment horizontal="center"/>
    </xf>
    <xf numFmtId="9" fontId="93" fillId="0" borderId="198" xfId="50" applyFont="1" applyBorder="1" applyAlignment="1">
      <alignment horizontal="center"/>
    </xf>
    <xf numFmtId="9" fontId="93" fillId="0" borderId="17" xfId="50" applyFont="1" applyBorder="1" applyAlignment="1">
      <alignment horizontal="center"/>
    </xf>
    <xf numFmtId="1" fontId="93" fillId="0" borderId="72" xfId="631" applyNumberFormat="1" applyFill="1" applyBorder="1" applyAlignment="1">
      <alignment horizontal="center"/>
    </xf>
    <xf numFmtId="0" fontId="93" fillId="0" borderId="198" xfId="631" applyBorder="1" applyAlignment="1">
      <alignment horizontal="center"/>
    </xf>
    <xf numFmtId="9" fontId="93" fillId="0" borderId="72" xfId="50" applyFont="1" applyBorder="1" applyAlignment="1">
      <alignment horizontal="center"/>
    </xf>
    <xf numFmtId="9" fontId="155" fillId="0" borderId="200" xfId="50" applyFont="1" applyFill="1" applyBorder="1" applyAlignment="1">
      <alignment horizontal="center" vertical="center"/>
    </xf>
    <xf numFmtId="9" fontId="155" fillId="0" borderId="198" xfId="50" applyFont="1" applyFill="1" applyBorder="1" applyAlignment="1">
      <alignment horizontal="center" vertical="center"/>
    </xf>
    <xf numFmtId="9" fontId="148" fillId="0" borderId="198" xfId="50" applyFont="1" applyFill="1" applyBorder="1" applyAlignment="1">
      <alignment horizontal="center" vertical="center"/>
    </xf>
    <xf numFmtId="9" fontId="148" fillId="35" borderId="75" xfId="50" applyFont="1" applyFill="1" applyBorder="1" applyAlignment="1">
      <alignment horizontal="center" vertical="center"/>
    </xf>
    <xf numFmtId="9" fontId="148" fillId="35" borderId="76" xfId="50" applyFont="1" applyFill="1" applyBorder="1" applyAlignment="1">
      <alignment horizontal="center" vertical="center"/>
    </xf>
    <xf numFmtId="9" fontId="148" fillId="35" borderId="78" xfId="50" applyFont="1" applyFill="1" applyBorder="1" applyAlignment="1">
      <alignment horizontal="center" vertical="center"/>
    </xf>
    <xf numFmtId="9" fontId="93" fillId="0" borderId="200" xfId="50" applyFont="1" applyBorder="1" applyAlignment="1">
      <alignment horizontal="center"/>
    </xf>
    <xf numFmtId="9" fontId="93" fillId="0" borderId="198" xfId="50" applyFont="1" applyFill="1" applyBorder="1" applyAlignment="1">
      <alignment horizontal="center"/>
    </xf>
    <xf numFmtId="1" fontId="157" fillId="20" borderId="96" xfId="45" applyNumberFormat="1" applyFont="1" applyFill="1" applyBorder="1" applyAlignment="1">
      <alignment horizontal="center" vertical="center" wrapText="1"/>
    </xf>
    <xf numFmtId="9" fontId="93" fillId="0" borderId="181" xfId="50" applyFont="1" applyBorder="1" applyAlignment="1">
      <alignment horizontal="center"/>
    </xf>
    <xf numFmtId="3" fontId="115" fillId="18" borderId="17" xfId="59" applyNumberFormat="1" applyFill="1" applyBorder="1" applyAlignment="1">
      <alignment horizontal="center" vertical="center"/>
    </xf>
    <xf numFmtId="3" fontId="147" fillId="35" borderId="176" xfId="59" applyNumberFormat="1" applyFont="1" applyFill="1" applyBorder="1" applyAlignment="1">
      <alignment horizontal="center" vertical="center"/>
    </xf>
    <xf numFmtId="9" fontId="118" fillId="35" borderId="154" xfId="50" applyFont="1" applyFill="1" applyBorder="1" applyAlignment="1">
      <alignment horizontal="center" vertical="center"/>
    </xf>
    <xf numFmtId="9" fontId="118" fillId="35" borderId="174" xfId="50" applyFont="1" applyFill="1" applyBorder="1" applyAlignment="1">
      <alignment horizontal="center" vertical="center"/>
    </xf>
    <xf numFmtId="9" fontId="118" fillId="35" borderId="177" xfId="50" applyFont="1" applyFill="1" applyBorder="1" applyAlignment="1">
      <alignment horizontal="center" vertical="center"/>
    </xf>
    <xf numFmtId="9" fontId="118" fillId="35" borderId="72" xfId="50" applyFont="1" applyFill="1" applyBorder="1" applyAlignment="1">
      <alignment horizontal="center" vertical="center"/>
    </xf>
    <xf numFmtId="9" fontId="118" fillId="35" borderId="91" xfId="50" applyFont="1" applyFill="1" applyBorder="1" applyAlignment="1">
      <alignment horizontal="center" vertical="center"/>
    </xf>
    <xf numFmtId="0" fontId="160" fillId="0" borderId="63" xfId="45" applyFont="1" applyFill="1" applyBorder="1" applyAlignment="1">
      <alignment horizontal="right" vertical="center" wrapText="1"/>
    </xf>
    <xf numFmtId="0" fontId="160" fillId="0" borderId="190" xfId="45" applyFont="1" applyFill="1" applyBorder="1" applyAlignment="1">
      <alignment horizontal="right" vertical="center" wrapText="1"/>
    </xf>
    <xf numFmtId="0" fontId="160" fillId="0" borderId="84" xfId="45" applyFont="1" applyFill="1" applyBorder="1" applyAlignment="1">
      <alignment horizontal="right" vertical="center" wrapText="1"/>
    </xf>
    <xf numFmtId="9" fontId="118" fillId="35" borderId="69" xfId="50" applyFont="1" applyFill="1" applyBorder="1" applyAlignment="1">
      <alignment horizontal="center" vertical="center"/>
    </xf>
    <xf numFmtId="3" fontId="115" fillId="0" borderId="29" xfId="59" applyNumberFormat="1" applyFont="1" applyFill="1" applyBorder="1" applyAlignment="1">
      <alignment horizontal="center" vertical="center"/>
    </xf>
    <xf numFmtId="9" fontId="118" fillId="35" borderId="28" xfId="50" applyFont="1" applyFill="1" applyBorder="1" applyAlignment="1">
      <alignment horizontal="center" vertical="center"/>
    </xf>
    <xf numFmtId="3" fontId="115" fillId="20" borderId="28" xfId="59" applyNumberFormat="1" applyFill="1" applyBorder="1" applyAlignment="1">
      <alignment horizontal="center" vertical="center"/>
    </xf>
    <xf numFmtId="3" fontId="115" fillId="20" borderId="29" xfId="59" applyNumberFormat="1" applyFill="1" applyBorder="1" applyAlignment="1">
      <alignment horizontal="center" vertical="center"/>
    </xf>
    <xf numFmtId="3" fontId="148" fillId="20" borderId="31" xfId="59" applyNumberFormat="1" applyFont="1" applyFill="1" applyBorder="1" applyAlignment="1">
      <alignment horizontal="center" vertical="center"/>
    </xf>
    <xf numFmtId="0" fontId="148" fillId="20" borderId="84" xfId="46" applyFont="1" applyFill="1" applyBorder="1" applyAlignment="1">
      <alignment horizontal="center" vertical="center"/>
    </xf>
    <xf numFmtId="3" fontId="148" fillId="20" borderId="29" xfId="59" applyNumberFormat="1" applyFont="1" applyFill="1" applyBorder="1" applyAlignment="1">
      <alignment horizontal="center" vertical="center"/>
    </xf>
    <xf numFmtId="3" fontId="148" fillId="20" borderId="28" xfId="59" applyNumberFormat="1" applyFont="1" applyFill="1" applyBorder="1" applyAlignment="1">
      <alignment horizontal="center" vertical="center"/>
    </xf>
    <xf numFmtId="1" fontId="157" fillId="20" borderId="80" xfId="45" applyNumberFormat="1" applyFont="1" applyFill="1" applyBorder="1" applyAlignment="1">
      <alignment horizontal="center" vertical="center" wrapText="1"/>
    </xf>
    <xf numFmtId="1" fontId="93" fillId="0" borderId="169" xfId="631" applyNumberFormat="1" applyFill="1" applyBorder="1" applyAlignment="1">
      <alignment horizontal="center"/>
    </xf>
    <xf numFmtId="1" fontId="93" fillId="0" borderId="169" xfId="50" applyNumberFormat="1" applyFont="1" applyFill="1" applyBorder="1" applyAlignment="1">
      <alignment horizontal="center"/>
    </xf>
    <xf numFmtId="0" fontId="93" fillId="0" borderId="169" xfId="631" applyFill="1" applyBorder="1" applyAlignment="1">
      <alignment horizontal="center"/>
    </xf>
    <xf numFmtId="9" fontId="93" fillId="0" borderId="169" xfId="50" applyFont="1" applyBorder="1" applyAlignment="1">
      <alignment horizontal="center"/>
    </xf>
    <xf numFmtId="0" fontId="93" fillId="0" borderId="16" xfId="631" applyFill="1" applyBorder="1" applyAlignment="1">
      <alignment horizontal="center"/>
    </xf>
    <xf numFmtId="1" fontId="93" fillId="0" borderId="179" xfId="631" applyNumberFormat="1" applyFill="1" applyBorder="1" applyAlignment="1">
      <alignment horizontal="center"/>
    </xf>
    <xf numFmtId="9" fontId="93" fillId="0" borderId="179" xfId="50" applyFont="1" applyBorder="1" applyAlignment="1">
      <alignment horizontal="center"/>
    </xf>
    <xf numFmtId="3" fontId="171" fillId="35" borderId="76" xfId="59" applyNumberFormat="1" applyFont="1" applyFill="1" applyBorder="1" applyAlignment="1">
      <alignment horizontal="center" vertical="center"/>
    </xf>
    <xf numFmtId="9" fontId="171" fillId="35" borderId="76" xfId="50" applyFont="1" applyFill="1" applyBorder="1" applyAlignment="1">
      <alignment horizontal="center" vertical="center"/>
    </xf>
    <xf numFmtId="3" fontId="115" fillId="0" borderId="179" xfId="59" applyNumberFormat="1" applyBorder="1" applyAlignment="1">
      <alignment horizontal="center" vertical="center"/>
    </xf>
    <xf numFmtId="0" fontId="115" fillId="0" borderId="169" xfId="59" applyBorder="1" applyAlignment="1">
      <alignment horizontal="center" vertical="center"/>
    </xf>
    <xf numFmtId="3" fontId="115" fillId="0" borderId="169" xfId="59" applyNumberFormat="1" applyBorder="1" applyAlignment="1">
      <alignment horizontal="center" vertical="center"/>
    </xf>
    <xf numFmtId="3" fontId="115" fillId="18" borderId="169" xfId="59" applyNumberFormat="1" applyFill="1" applyBorder="1" applyAlignment="1">
      <alignment horizontal="center" vertical="center"/>
    </xf>
    <xf numFmtId="3" fontId="147" fillId="35" borderId="173" xfId="59" applyNumberFormat="1" applyFont="1" applyFill="1" applyBorder="1" applyAlignment="1">
      <alignment horizontal="center" vertical="center"/>
    </xf>
    <xf numFmtId="3" fontId="147" fillId="35" borderId="180" xfId="59" applyNumberFormat="1" applyFont="1" applyFill="1" applyBorder="1" applyAlignment="1">
      <alignment horizontal="center" vertical="center"/>
    </xf>
    <xf numFmtId="3" fontId="118" fillId="35" borderId="30" xfId="59" applyNumberFormat="1" applyFont="1" applyFill="1" applyBorder="1" applyAlignment="1">
      <alignment horizontal="center" vertical="center"/>
    </xf>
    <xf numFmtId="9" fontId="118" fillId="35" borderId="179" xfId="50" applyFont="1" applyFill="1" applyBorder="1" applyAlignment="1">
      <alignment horizontal="center" vertical="center"/>
    </xf>
    <xf numFmtId="9" fontId="118" fillId="35" borderId="173" xfId="50" applyFont="1" applyFill="1" applyBorder="1" applyAlignment="1">
      <alignment horizontal="center" vertical="center"/>
    </xf>
    <xf numFmtId="0" fontId="148" fillId="0" borderId="63" xfId="631" applyFont="1" applyFill="1" applyBorder="1" applyAlignment="1">
      <alignment horizontal="center" vertical="center"/>
    </xf>
    <xf numFmtId="9" fontId="93" fillId="0" borderId="41" xfId="50" applyFont="1" applyBorder="1" applyAlignment="1">
      <alignment horizontal="center"/>
    </xf>
    <xf numFmtId="9" fontId="93" fillId="0" borderId="42" xfId="50" applyFont="1" applyBorder="1" applyAlignment="1">
      <alignment horizontal="center"/>
    </xf>
    <xf numFmtId="0" fontId="188" fillId="0" borderId="0" xfId="59" applyFont="1" applyBorder="1" applyAlignment="1">
      <alignment horizontal="center" vertical="center"/>
    </xf>
    <xf numFmtId="1" fontId="266" fillId="34" borderId="154" xfId="45" applyNumberFormat="1" applyFont="1" applyFill="1" applyBorder="1" applyAlignment="1">
      <alignment horizontal="center" vertical="center" wrapText="1"/>
    </xf>
    <xf numFmtId="1" fontId="266" fillId="34" borderId="198" xfId="45" applyNumberFormat="1" applyFont="1" applyFill="1" applyBorder="1" applyAlignment="1">
      <alignment horizontal="center" vertical="center" wrapText="1"/>
    </xf>
    <xf numFmtId="1" fontId="267" fillId="34" borderId="194" xfId="45" applyNumberFormat="1" applyFont="1" applyFill="1" applyBorder="1" applyAlignment="1">
      <alignment horizontal="center" vertical="center" wrapText="1"/>
    </xf>
    <xf numFmtId="1" fontId="260" fillId="34" borderId="69" xfId="45" applyNumberFormat="1" applyFont="1" applyFill="1" applyBorder="1" applyAlignment="1">
      <alignment horizontal="center" vertical="center" wrapText="1"/>
    </xf>
    <xf numFmtId="1" fontId="260" fillId="34" borderId="75" xfId="45" applyNumberFormat="1" applyFont="1" applyFill="1" applyBorder="1" applyAlignment="1">
      <alignment horizontal="center" vertical="center" wrapText="1"/>
    </xf>
    <xf numFmtId="0" fontId="241" fillId="0" borderId="194" xfId="59" applyFont="1" applyFill="1" applyBorder="1" applyAlignment="1">
      <alignment vertical="center" wrapText="1"/>
    </xf>
    <xf numFmtId="1" fontId="267" fillId="34" borderId="199" xfId="45" applyNumberFormat="1" applyFont="1" applyFill="1" applyBorder="1" applyAlignment="1">
      <alignment horizontal="center" vertical="center" wrapText="1"/>
    </xf>
    <xf numFmtId="0" fontId="241" fillId="0" borderId="173" xfId="59" applyFont="1" applyFill="1" applyBorder="1" applyAlignment="1">
      <alignment vertical="center" wrapText="1"/>
    </xf>
    <xf numFmtId="167" fontId="148" fillId="0" borderId="76" xfId="50" applyNumberFormat="1" applyFont="1" applyFill="1" applyBorder="1" applyAlignment="1">
      <alignment horizontal="center" vertical="center"/>
    </xf>
    <xf numFmtId="167" fontId="148" fillId="0" borderId="75" xfId="50" applyNumberFormat="1" applyFont="1" applyFill="1" applyBorder="1" applyAlignment="1">
      <alignment horizontal="center" vertical="center"/>
    </xf>
    <xf numFmtId="167" fontId="148" fillId="0" borderId="119" xfId="50" applyNumberFormat="1" applyFont="1" applyFill="1" applyBorder="1" applyAlignment="1">
      <alignment horizontal="center" vertical="center"/>
    </xf>
    <xf numFmtId="167" fontId="148" fillId="0" borderId="198" xfId="50" applyNumberFormat="1" applyFont="1" applyFill="1" applyBorder="1" applyAlignment="1">
      <alignment horizontal="center" vertical="center"/>
    </xf>
    <xf numFmtId="167" fontId="148" fillId="0" borderId="175" xfId="50" applyNumberFormat="1" applyFont="1" applyFill="1" applyBorder="1" applyAlignment="1">
      <alignment horizontal="center" vertical="center"/>
    </xf>
    <xf numFmtId="167" fontId="148" fillId="0" borderId="74" xfId="50" applyNumberFormat="1" applyFont="1" applyFill="1" applyBorder="1" applyAlignment="1">
      <alignment horizontal="center" vertical="center"/>
    </xf>
    <xf numFmtId="167" fontId="148" fillId="0" borderId="17" xfId="50" applyNumberFormat="1" applyFont="1" applyFill="1" applyBorder="1" applyAlignment="1">
      <alignment horizontal="center" vertical="center"/>
    </xf>
    <xf numFmtId="167" fontId="148" fillId="0" borderId="169" xfId="50" applyNumberFormat="1" applyFont="1" applyFill="1" applyBorder="1" applyAlignment="1">
      <alignment horizontal="center" vertical="center"/>
    </xf>
    <xf numFmtId="3" fontId="115" fillId="0" borderId="198" xfId="59" applyNumberFormat="1" applyFill="1" applyBorder="1" applyAlignment="1">
      <alignment horizontal="center" vertical="center"/>
    </xf>
    <xf numFmtId="0" fontId="115" fillId="0" borderId="198" xfId="59" applyFill="1" applyBorder="1" applyAlignment="1">
      <alignment horizontal="center" vertical="center"/>
    </xf>
    <xf numFmtId="3" fontId="115" fillId="0" borderId="154" xfId="59" applyNumberFormat="1" applyFill="1" applyBorder="1" applyAlignment="1">
      <alignment horizontal="center" vertical="center"/>
    </xf>
    <xf numFmtId="0" fontId="115" fillId="0" borderId="154" xfId="59" applyFill="1" applyBorder="1" applyAlignment="1">
      <alignment horizontal="center" vertical="center"/>
    </xf>
    <xf numFmtId="3" fontId="115" fillId="0" borderId="174" xfId="59" applyNumberFormat="1" applyFill="1" applyBorder="1" applyAlignment="1">
      <alignment horizontal="center" vertical="center"/>
    </xf>
    <xf numFmtId="3" fontId="115" fillId="0" borderId="175" xfId="59" applyNumberFormat="1" applyFill="1" applyBorder="1" applyAlignment="1">
      <alignment horizontal="center" vertical="center"/>
    </xf>
    <xf numFmtId="3" fontId="115" fillId="0" borderId="179" xfId="59" applyNumberFormat="1" applyFill="1" applyBorder="1" applyAlignment="1">
      <alignment horizontal="center" vertical="center"/>
    </xf>
    <xf numFmtId="0" fontId="115" fillId="0" borderId="169" xfId="59" applyFill="1" applyBorder="1" applyAlignment="1">
      <alignment horizontal="center" vertical="center"/>
    </xf>
    <xf numFmtId="3" fontId="115" fillId="0" borderId="169" xfId="59" applyNumberFormat="1" applyFill="1" applyBorder="1" applyAlignment="1">
      <alignment horizontal="center" vertical="center"/>
    </xf>
    <xf numFmtId="3" fontId="115" fillId="0" borderId="70" xfId="59" applyNumberFormat="1" applyFill="1" applyBorder="1" applyAlignment="1">
      <alignment horizontal="center" vertical="center"/>
    </xf>
    <xf numFmtId="3" fontId="115" fillId="0" borderId="200" xfId="59" applyNumberFormat="1" applyFill="1" applyBorder="1" applyAlignment="1">
      <alignment horizontal="center" vertical="center"/>
    </xf>
    <xf numFmtId="0" fontId="115" fillId="0" borderId="200" xfId="59" applyFill="1" applyBorder="1" applyAlignment="1">
      <alignment horizontal="center" vertical="center"/>
    </xf>
    <xf numFmtId="3" fontId="115" fillId="0" borderId="181" xfId="59" applyNumberFormat="1" applyFill="1" applyBorder="1" applyAlignment="1">
      <alignment horizontal="center" vertical="center"/>
    </xf>
    <xf numFmtId="3" fontId="115" fillId="0" borderId="172" xfId="59" applyNumberFormat="1" applyFill="1" applyBorder="1" applyAlignment="1">
      <alignment horizontal="center" vertical="center"/>
    </xf>
    <xf numFmtId="0" fontId="160" fillId="0" borderId="60" xfId="45" applyFont="1" applyFill="1" applyBorder="1" applyAlignment="1">
      <alignment horizontal="center" vertical="center" wrapText="1"/>
    </xf>
    <xf numFmtId="0" fontId="160" fillId="0" borderId="191" xfId="45" applyFont="1" applyFill="1" applyBorder="1" applyAlignment="1">
      <alignment horizontal="center" vertical="center" wrapText="1"/>
    </xf>
    <xf numFmtId="0" fontId="160" fillId="0" borderId="192" xfId="45" applyFont="1" applyFill="1" applyBorder="1" applyAlignment="1">
      <alignment horizontal="center" vertical="center" wrapText="1"/>
    </xf>
    <xf numFmtId="0" fontId="160" fillId="0" borderId="190" xfId="45" applyFont="1" applyFill="1" applyBorder="1" applyAlignment="1">
      <alignment horizontal="center" vertical="center" wrapText="1"/>
    </xf>
    <xf numFmtId="0" fontId="160" fillId="0" borderId="63" xfId="45" applyFont="1" applyFill="1" applyBorder="1" applyAlignment="1">
      <alignment horizontal="center" vertical="center" wrapText="1"/>
    </xf>
    <xf numFmtId="3" fontId="115" fillId="0" borderId="16" xfId="59" applyNumberFormat="1" applyFill="1" applyBorder="1" applyAlignment="1">
      <alignment horizontal="center" vertical="center"/>
    </xf>
    <xf numFmtId="0" fontId="115" fillId="0" borderId="175" xfId="59" applyFill="1" applyBorder="1" applyAlignment="1">
      <alignment horizontal="center" vertical="center"/>
    </xf>
    <xf numFmtId="167" fontId="148" fillId="0" borderId="16" xfId="50" applyNumberFormat="1" applyFont="1" applyFill="1" applyBorder="1" applyAlignment="1">
      <alignment horizontal="center" vertical="center"/>
    </xf>
    <xf numFmtId="167" fontId="148" fillId="0" borderId="200" xfId="50" applyNumberFormat="1" applyFont="1" applyFill="1" applyBorder="1" applyAlignment="1">
      <alignment horizontal="center" vertical="center"/>
    </xf>
    <xf numFmtId="167" fontId="148" fillId="0" borderId="181" xfId="50" applyNumberFormat="1" applyFont="1" applyFill="1" applyBorder="1" applyAlignment="1">
      <alignment horizontal="center" vertical="center"/>
    </xf>
    <xf numFmtId="167" fontId="148" fillId="0" borderId="70" xfId="50" applyNumberFormat="1" applyFont="1" applyFill="1" applyBorder="1" applyAlignment="1">
      <alignment horizontal="center" vertical="center"/>
    </xf>
    <xf numFmtId="167" fontId="148" fillId="0" borderId="172" xfId="50" applyNumberFormat="1" applyFont="1" applyFill="1" applyBorder="1" applyAlignment="1">
      <alignment horizontal="center" vertical="center"/>
    </xf>
    <xf numFmtId="3" fontId="148" fillId="0" borderId="16" xfId="59" applyNumberFormat="1" applyFont="1" applyFill="1" applyBorder="1" applyAlignment="1">
      <alignment horizontal="center" vertical="center"/>
    </xf>
    <xf numFmtId="3" fontId="148" fillId="0" borderId="200" xfId="59" applyNumberFormat="1" applyFont="1" applyFill="1" applyBorder="1" applyAlignment="1">
      <alignment horizontal="center" vertical="center"/>
    </xf>
    <xf numFmtId="3" fontId="148" fillId="0" borderId="181" xfId="59" applyNumberFormat="1" applyFont="1" applyFill="1" applyBorder="1" applyAlignment="1">
      <alignment horizontal="center" vertical="center"/>
    </xf>
    <xf numFmtId="3" fontId="148" fillId="0" borderId="172" xfId="59" applyNumberFormat="1" applyFont="1" applyFill="1" applyBorder="1" applyAlignment="1">
      <alignment horizontal="center" vertical="center"/>
    </xf>
    <xf numFmtId="3" fontId="148" fillId="0" borderId="113" xfId="59" applyNumberFormat="1" applyFont="1" applyFill="1" applyBorder="1" applyAlignment="1">
      <alignment horizontal="center" vertical="center"/>
    </xf>
    <xf numFmtId="3" fontId="148" fillId="0" borderId="154" xfId="59" applyNumberFormat="1" applyFont="1" applyFill="1" applyBorder="1" applyAlignment="1">
      <alignment horizontal="center" vertical="center"/>
    </xf>
    <xf numFmtId="3" fontId="148" fillId="0" borderId="179" xfId="59" applyNumberFormat="1" applyFont="1" applyFill="1" applyBorder="1" applyAlignment="1">
      <alignment horizontal="center" vertical="center"/>
    </xf>
    <xf numFmtId="167" fontId="148" fillId="0" borderId="13" xfId="50" applyNumberFormat="1" applyFont="1" applyFill="1" applyBorder="1" applyAlignment="1">
      <alignment horizontal="center" vertical="center"/>
    </xf>
    <xf numFmtId="167" fontId="148" fillId="0" borderId="113" xfId="50" applyNumberFormat="1" applyFont="1" applyFill="1" applyBorder="1" applyAlignment="1">
      <alignment horizontal="center" vertical="center"/>
    </xf>
    <xf numFmtId="3" fontId="115" fillId="20" borderId="96" xfId="59" applyNumberFormat="1" applyFill="1" applyBorder="1" applyAlignment="1">
      <alignment horizontal="center" vertical="center"/>
    </xf>
    <xf numFmtId="167" fontId="148" fillId="20" borderId="96" xfId="50" applyNumberFormat="1" applyFont="1" applyFill="1" applyBorder="1" applyAlignment="1">
      <alignment horizontal="center" vertical="center"/>
    </xf>
    <xf numFmtId="167" fontId="148" fillId="20" borderId="29" xfId="50" applyNumberFormat="1" applyFont="1" applyFill="1" applyBorder="1" applyAlignment="1">
      <alignment horizontal="center" vertical="center"/>
    </xf>
    <xf numFmtId="0" fontId="265" fillId="20" borderId="84" xfId="45" applyFont="1" applyFill="1" applyBorder="1" applyAlignment="1">
      <alignment horizontal="center" vertical="center" wrapText="1"/>
    </xf>
    <xf numFmtId="3" fontId="118" fillId="20" borderId="28" xfId="59" applyNumberFormat="1" applyFont="1" applyFill="1" applyBorder="1" applyAlignment="1">
      <alignment horizontal="center" vertical="center"/>
    </xf>
    <xf numFmtId="3" fontId="118" fillId="20" borderId="29" xfId="59" applyNumberFormat="1" applyFont="1" applyFill="1" applyBorder="1" applyAlignment="1">
      <alignment horizontal="center" vertical="center"/>
    </xf>
    <xf numFmtId="3" fontId="118" fillId="20" borderId="96" xfId="59" applyNumberFormat="1" applyFont="1" applyFill="1" applyBorder="1" applyAlignment="1">
      <alignment horizontal="center" vertical="center"/>
    </xf>
    <xf numFmtId="167" fontId="118" fillId="20" borderId="96" xfId="50" applyNumberFormat="1" applyFont="1" applyFill="1" applyBorder="1" applyAlignment="1">
      <alignment horizontal="center" vertical="center"/>
    </xf>
    <xf numFmtId="167" fontId="118" fillId="20" borderId="29" xfId="50" applyNumberFormat="1" applyFont="1" applyFill="1" applyBorder="1" applyAlignment="1">
      <alignment horizontal="center" vertical="center"/>
    </xf>
    <xf numFmtId="3" fontId="118" fillId="20" borderId="31" xfId="59" applyNumberFormat="1" applyFont="1" applyFill="1" applyBorder="1" applyAlignment="1">
      <alignment horizontal="center" vertical="center"/>
    </xf>
    <xf numFmtId="167" fontId="118" fillId="20" borderId="31" xfId="50" applyNumberFormat="1" applyFont="1" applyFill="1" applyBorder="1" applyAlignment="1">
      <alignment horizontal="center" vertical="center"/>
    </xf>
    <xf numFmtId="0" fontId="119" fillId="0" borderId="198" xfId="59" applyFont="1" applyFill="1" applyBorder="1" applyAlignment="1">
      <alignment horizontal="center" vertical="center"/>
    </xf>
    <xf numFmtId="0" fontId="121" fillId="35" borderId="194" xfId="59" applyFont="1" applyFill="1" applyBorder="1" applyAlignment="1">
      <alignment horizontal="center" vertical="center"/>
    </xf>
    <xf numFmtId="0" fontId="119" fillId="0" borderId="200" xfId="59" applyFont="1" applyFill="1" applyBorder="1" applyAlignment="1">
      <alignment horizontal="center" vertical="center"/>
    </xf>
    <xf numFmtId="0" fontId="160" fillId="0" borderId="162" xfId="45" applyFont="1" applyFill="1" applyBorder="1" applyAlignment="1">
      <alignment vertical="center" wrapText="1"/>
    </xf>
    <xf numFmtId="0" fontId="148" fillId="0" borderId="162" xfId="46" applyFont="1" applyFill="1" applyBorder="1" applyAlignment="1">
      <alignment horizontal="left" vertical="center"/>
    </xf>
    <xf numFmtId="0" fontId="160" fillId="0" borderId="191" xfId="45" applyFont="1" applyFill="1" applyBorder="1" applyAlignment="1">
      <alignment vertical="center" wrapText="1"/>
    </xf>
    <xf numFmtId="0" fontId="123" fillId="0" borderId="191" xfId="45" applyFont="1" applyFill="1" applyBorder="1" applyAlignment="1">
      <alignment vertical="center" wrapText="1"/>
    </xf>
    <xf numFmtId="0" fontId="148" fillId="0" borderId="191" xfId="46" applyFont="1" applyFill="1" applyBorder="1" applyAlignment="1">
      <alignment horizontal="left" vertical="center"/>
    </xf>
    <xf numFmtId="0" fontId="119" fillId="0" borderId="154" xfId="59" applyFont="1" applyFill="1" applyBorder="1" applyAlignment="1">
      <alignment horizontal="center" vertical="center"/>
    </xf>
    <xf numFmtId="0" fontId="119" fillId="0" borderId="194" xfId="59" applyFont="1" applyFill="1" applyBorder="1" applyAlignment="1">
      <alignment horizontal="center" vertical="center"/>
    </xf>
    <xf numFmtId="0" fontId="119" fillId="0" borderId="174" xfId="59" applyFont="1" applyFill="1" applyBorder="1" applyAlignment="1">
      <alignment horizontal="center" vertical="center"/>
    </xf>
    <xf numFmtId="0" fontId="119" fillId="0" borderId="177" xfId="59" applyFont="1" applyFill="1" applyBorder="1" applyAlignment="1">
      <alignment horizontal="center" vertical="center"/>
    </xf>
    <xf numFmtId="0" fontId="119" fillId="0" borderId="199" xfId="59" applyFont="1" applyFill="1" applyBorder="1" applyAlignment="1">
      <alignment horizontal="center" vertical="center"/>
    </xf>
    <xf numFmtId="0" fontId="121" fillId="35" borderId="154" xfId="59" applyFont="1" applyFill="1" applyBorder="1" applyAlignment="1">
      <alignment horizontal="center" vertical="center"/>
    </xf>
    <xf numFmtId="0" fontId="148" fillId="0" borderId="190" xfId="46" applyFont="1" applyFill="1" applyBorder="1" applyAlignment="1">
      <alignment horizontal="left" vertical="center"/>
    </xf>
    <xf numFmtId="0" fontId="119" fillId="0" borderId="179" xfId="59" applyFont="1" applyFill="1" applyBorder="1" applyAlignment="1">
      <alignment horizontal="center" vertical="center"/>
    </xf>
    <xf numFmtId="0" fontId="119" fillId="0" borderId="173" xfId="59" applyFont="1" applyFill="1" applyBorder="1" applyAlignment="1">
      <alignment horizontal="center" vertical="center"/>
    </xf>
    <xf numFmtId="0" fontId="119" fillId="0" borderId="172" xfId="59" applyFont="1" applyFill="1" applyBorder="1" applyAlignment="1">
      <alignment horizontal="center" vertical="center"/>
    </xf>
    <xf numFmtId="0" fontId="119" fillId="0" borderId="180" xfId="59" applyFont="1" applyFill="1" applyBorder="1" applyAlignment="1">
      <alignment horizontal="center" vertical="center"/>
    </xf>
    <xf numFmtId="0" fontId="121" fillId="35" borderId="179" xfId="59" applyFont="1" applyFill="1" applyBorder="1" applyAlignment="1">
      <alignment horizontal="center" vertical="center"/>
    </xf>
    <xf numFmtId="0" fontId="121" fillId="35" borderId="173" xfId="59" applyFont="1" applyFill="1" applyBorder="1" applyAlignment="1">
      <alignment horizontal="center" vertical="center"/>
    </xf>
    <xf numFmtId="0" fontId="119" fillId="0" borderId="28" xfId="59" applyFont="1" applyFill="1" applyBorder="1" applyAlignment="1">
      <alignment horizontal="center" vertical="center"/>
    </xf>
    <xf numFmtId="0" fontId="119" fillId="0" borderId="31" xfId="59" applyFont="1" applyFill="1" applyBorder="1" applyAlignment="1">
      <alignment horizontal="center" vertical="center"/>
    </xf>
    <xf numFmtId="0" fontId="119" fillId="0" borderId="96" xfId="59" applyFont="1" applyFill="1" applyBorder="1" applyAlignment="1">
      <alignment horizontal="center" vertical="center"/>
    </xf>
    <xf numFmtId="0" fontId="119" fillId="0" borderId="30" xfId="59" applyFont="1" applyFill="1" applyBorder="1" applyAlignment="1">
      <alignment horizontal="center" vertical="center"/>
    </xf>
    <xf numFmtId="0" fontId="121" fillId="35" borderId="28" xfId="59" applyFont="1" applyFill="1" applyBorder="1" applyAlignment="1">
      <alignment horizontal="center" vertical="center"/>
    </xf>
    <xf numFmtId="0" fontId="121" fillId="35" borderId="31" xfId="59" applyFont="1" applyFill="1" applyBorder="1" applyAlignment="1">
      <alignment horizontal="center" vertical="center"/>
    </xf>
    <xf numFmtId="0" fontId="160" fillId="0" borderId="63" xfId="45" applyFont="1" applyFill="1" applyBorder="1" applyAlignment="1">
      <alignment vertical="center" wrapText="1"/>
    </xf>
    <xf numFmtId="0" fontId="119" fillId="0" borderId="72" xfId="59" applyFont="1" applyFill="1" applyBorder="1" applyAlignment="1">
      <alignment horizontal="center" vertical="center"/>
    </xf>
    <xf numFmtId="0" fontId="119" fillId="0" borderId="91" xfId="59" applyFont="1" applyFill="1" applyBorder="1" applyAlignment="1">
      <alignment horizontal="center" vertical="center"/>
    </xf>
    <xf numFmtId="0" fontId="119" fillId="0" borderId="16" xfId="59" applyFont="1" applyFill="1" applyBorder="1" applyAlignment="1">
      <alignment horizontal="center" vertical="center"/>
    </xf>
    <xf numFmtId="0" fontId="119" fillId="0" borderId="14" xfId="59" applyFont="1" applyFill="1" applyBorder="1" applyAlignment="1">
      <alignment horizontal="center" vertical="center"/>
    </xf>
    <xf numFmtId="0" fontId="121" fillId="35" borderId="72" xfId="59" applyFont="1" applyFill="1" applyBorder="1" applyAlignment="1">
      <alignment horizontal="center" vertical="center"/>
    </xf>
    <xf numFmtId="0" fontId="121" fillId="35" borderId="91" xfId="59" applyFont="1" applyFill="1" applyBorder="1" applyAlignment="1">
      <alignment horizontal="center" vertical="center"/>
    </xf>
    <xf numFmtId="0" fontId="118" fillId="20" borderId="174" xfId="59" applyFont="1" applyFill="1" applyBorder="1" applyAlignment="1">
      <alignment horizontal="center" vertical="center"/>
    </xf>
    <xf numFmtId="0" fontId="118" fillId="20" borderId="177" xfId="59" applyFont="1" applyFill="1" applyBorder="1" applyAlignment="1">
      <alignment horizontal="center" vertical="center"/>
    </xf>
    <xf numFmtId="0" fontId="118" fillId="20" borderId="181" xfId="59" applyFont="1" applyFill="1" applyBorder="1" applyAlignment="1">
      <alignment horizontal="center" vertical="center"/>
    </xf>
    <xf numFmtId="0" fontId="118" fillId="20" borderId="176" xfId="59" applyFont="1" applyFill="1" applyBorder="1" applyAlignment="1">
      <alignment horizontal="center" vertical="center"/>
    </xf>
    <xf numFmtId="0" fontId="119" fillId="0" borderId="169" xfId="59" applyFont="1" applyFill="1" applyBorder="1" applyAlignment="1">
      <alignment horizontal="center" vertical="center"/>
    </xf>
    <xf numFmtId="0" fontId="121" fillId="35" borderId="16" xfId="59" applyFont="1" applyFill="1" applyBorder="1" applyAlignment="1">
      <alignment horizontal="center" vertical="center"/>
    </xf>
    <xf numFmtId="0" fontId="121" fillId="35" borderId="17" xfId="59" applyFont="1" applyFill="1" applyBorder="1" applyAlignment="1">
      <alignment horizontal="center" vertical="center"/>
    </xf>
    <xf numFmtId="0" fontId="119" fillId="20" borderId="28" xfId="59" applyFont="1" applyFill="1" applyBorder="1" applyAlignment="1">
      <alignment horizontal="center" vertical="center"/>
    </xf>
    <xf numFmtId="0" fontId="119" fillId="20" borderId="31" xfId="59" applyFont="1" applyFill="1" applyBorder="1" applyAlignment="1">
      <alignment horizontal="center" vertical="center"/>
    </xf>
    <xf numFmtId="0" fontId="119" fillId="20" borderId="96" xfId="59" applyFont="1" applyFill="1" applyBorder="1" applyAlignment="1">
      <alignment horizontal="center" vertical="center"/>
    </xf>
    <xf numFmtId="0" fontId="119" fillId="20" borderId="30" xfId="59" applyFont="1" applyFill="1" applyBorder="1" applyAlignment="1">
      <alignment horizontal="center" vertical="center"/>
    </xf>
    <xf numFmtId="0" fontId="186" fillId="34" borderId="48" xfId="59" applyFont="1" applyFill="1" applyBorder="1" applyAlignment="1">
      <alignment horizontal="center" vertical="center" wrapText="1"/>
    </xf>
    <xf numFmtId="0" fontId="171" fillId="20" borderId="50" xfId="46" applyFont="1" applyFill="1" applyBorder="1" applyAlignment="1">
      <alignment horizontal="center" vertical="center"/>
    </xf>
    <xf numFmtId="3" fontId="171" fillId="20" borderId="48" xfId="48" applyNumberFormat="1" applyFont="1" applyFill="1" applyBorder="1" applyAlignment="1">
      <alignment horizontal="center" wrapText="1"/>
    </xf>
    <xf numFmtId="0" fontId="186" fillId="34" borderId="169" xfId="59" applyFont="1" applyFill="1" applyBorder="1" applyAlignment="1">
      <alignment horizontal="center" vertical="center" wrapText="1"/>
    </xf>
    <xf numFmtId="0" fontId="171" fillId="20" borderId="71" xfId="46" applyFont="1" applyFill="1" applyBorder="1" applyAlignment="1">
      <alignment horizontal="center" vertical="center"/>
    </xf>
    <xf numFmtId="3" fontId="171" fillId="20" borderId="74" xfId="48" applyNumberFormat="1" applyFont="1" applyFill="1" applyBorder="1" applyAlignment="1">
      <alignment horizontal="center" wrapText="1"/>
    </xf>
    <xf numFmtId="3" fontId="171" fillId="20" borderId="75" xfId="48" applyNumberFormat="1" applyFont="1" applyFill="1" applyBorder="1" applyAlignment="1">
      <alignment horizontal="center" wrapText="1"/>
    </xf>
    <xf numFmtId="0" fontId="171" fillId="20" borderId="199" xfId="46" applyFont="1" applyFill="1" applyBorder="1" applyAlignment="1">
      <alignment horizontal="center" vertical="center"/>
    </xf>
    <xf numFmtId="3" fontId="171" fillId="20" borderId="198" xfId="48" applyNumberFormat="1" applyFont="1" applyFill="1" applyBorder="1" applyAlignment="1">
      <alignment horizontal="center" wrapText="1"/>
    </xf>
    <xf numFmtId="3" fontId="171" fillId="20" borderId="194" xfId="48" applyNumberFormat="1" applyFont="1" applyFill="1" applyBorder="1" applyAlignment="1">
      <alignment horizontal="center" wrapText="1"/>
    </xf>
    <xf numFmtId="0" fontId="171" fillId="20" borderId="176" xfId="46" applyFont="1" applyFill="1" applyBorder="1" applyAlignment="1">
      <alignment horizontal="center" vertical="center"/>
    </xf>
    <xf numFmtId="3" fontId="171" fillId="20" borderId="175" xfId="48" applyNumberFormat="1" applyFont="1" applyFill="1" applyBorder="1" applyAlignment="1">
      <alignment horizontal="center" wrapText="1"/>
    </xf>
    <xf numFmtId="3" fontId="171" fillId="20" borderId="177" xfId="48" applyNumberFormat="1" applyFont="1" applyFill="1" applyBorder="1" applyAlignment="1">
      <alignment horizontal="center" wrapText="1"/>
    </xf>
    <xf numFmtId="0" fontId="186" fillId="34" borderId="28" xfId="59" applyFont="1" applyFill="1" applyBorder="1" applyAlignment="1">
      <alignment horizontal="center" vertical="center" wrapText="1"/>
    </xf>
    <xf numFmtId="0" fontId="186" fillId="34" borderId="29" xfId="59" applyFont="1" applyFill="1" applyBorder="1" applyAlignment="1">
      <alignment horizontal="center" vertical="center" wrapText="1"/>
    </xf>
    <xf numFmtId="0" fontId="186" fillId="34" borderId="31" xfId="59" applyFont="1" applyFill="1" applyBorder="1" applyAlignment="1">
      <alignment horizontal="center" vertical="center" wrapText="1"/>
    </xf>
    <xf numFmtId="0" fontId="147" fillId="41" borderId="51" xfId="59" applyFont="1" applyFill="1" applyBorder="1" applyAlignment="1">
      <alignment horizontal="center" vertical="center" wrapText="1"/>
    </xf>
    <xf numFmtId="0" fontId="147" fillId="42" borderId="51" xfId="59" applyFont="1" applyFill="1" applyBorder="1" applyAlignment="1">
      <alignment horizontal="center" vertical="center" wrapText="1"/>
    </xf>
    <xf numFmtId="0" fontId="170" fillId="20" borderId="53" xfId="46" applyFont="1" applyFill="1" applyBorder="1" applyAlignment="1">
      <alignment horizontal="center" vertical="center"/>
    </xf>
    <xf numFmtId="3" fontId="170" fillId="20" borderId="48" xfId="48" applyNumberFormat="1" applyFont="1" applyFill="1" applyBorder="1" applyAlignment="1">
      <alignment horizontal="right" wrapText="1" indent="1"/>
    </xf>
    <xf numFmtId="3" fontId="170" fillId="20" borderId="48" xfId="48" applyNumberFormat="1" applyFont="1" applyFill="1" applyBorder="1" applyAlignment="1">
      <alignment horizontal="center" vertical="center" wrapText="1"/>
    </xf>
    <xf numFmtId="3" fontId="170" fillId="20" borderId="48" xfId="48" applyNumberFormat="1" applyFont="1" applyFill="1" applyBorder="1" applyAlignment="1">
      <alignment horizontal="center" wrapText="1"/>
    </xf>
    <xf numFmtId="0" fontId="147" fillId="43" borderId="48" xfId="59" applyFont="1" applyFill="1" applyBorder="1" applyAlignment="1">
      <alignment horizontal="center" vertical="center" wrapText="1"/>
    </xf>
    <xf numFmtId="0" fontId="147" fillId="20" borderId="50" xfId="46" applyFont="1" applyFill="1" applyBorder="1" applyAlignment="1">
      <alignment horizontal="center" vertical="center"/>
    </xf>
    <xf numFmtId="3" fontId="147" fillId="20" borderId="48" xfId="48" applyNumberFormat="1" applyFont="1" applyFill="1" applyBorder="1" applyAlignment="1">
      <alignment horizontal="center" wrapText="1"/>
    </xf>
    <xf numFmtId="0" fontId="186" fillId="34" borderId="32" xfId="2237" applyFont="1" applyFill="1" applyBorder="1" applyAlignment="1">
      <alignment horizontal="center" vertical="center" wrapText="1"/>
    </xf>
    <xf numFmtId="0" fontId="186" fillId="34" borderId="88" xfId="2237" applyFont="1" applyFill="1" applyBorder="1" applyAlignment="1">
      <alignment horizontal="center" vertical="center" wrapText="1"/>
    </xf>
    <xf numFmtId="0" fontId="186" fillId="34" borderId="28" xfId="2237" applyFont="1" applyFill="1" applyBorder="1" applyAlignment="1">
      <alignment horizontal="center" vertical="center" wrapText="1"/>
    </xf>
    <xf numFmtId="0" fontId="186" fillId="34" borderId="29" xfId="2237" applyFont="1" applyFill="1" applyBorder="1" applyAlignment="1">
      <alignment horizontal="center" vertical="center" wrapText="1"/>
    </xf>
    <xf numFmtId="0" fontId="186" fillId="34" borderId="30" xfId="2237" applyFont="1" applyFill="1" applyBorder="1" applyAlignment="1">
      <alignment horizontal="center" vertical="center" wrapText="1"/>
    </xf>
    <xf numFmtId="0" fontId="186" fillId="34" borderId="96" xfId="2237" applyFont="1" applyFill="1" applyBorder="1" applyAlignment="1">
      <alignment horizontal="center" vertical="center" wrapText="1"/>
    </xf>
    <xf numFmtId="0" fontId="186" fillId="34" borderId="31" xfId="2237" applyFont="1" applyFill="1" applyBorder="1" applyAlignment="1">
      <alignment horizontal="center" vertical="center" wrapText="1"/>
    </xf>
    <xf numFmtId="0" fontId="186" fillId="34" borderId="36" xfId="2237" applyFont="1" applyFill="1" applyBorder="1" applyAlignment="1">
      <alignment horizontal="center" vertical="center" wrapText="1"/>
    </xf>
    <xf numFmtId="0" fontId="151" fillId="20" borderId="41" xfId="2237" applyFont="1" applyFill="1" applyBorder="1" applyAlignment="1">
      <alignment horizontal="center" vertical="center"/>
    </xf>
    <xf numFmtId="0" fontId="151" fillId="20" borderId="42" xfId="2237" applyFont="1" applyFill="1" applyBorder="1" applyAlignment="1">
      <alignment horizontal="center" vertical="center"/>
    </xf>
    <xf numFmtId="0" fontId="151" fillId="20" borderId="43" xfId="2237" applyFont="1" applyFill="1" applyBorder="1" applyAlignment="1">
      <alignment horizontal="center" vertical="center"/>
    </xf>
    <xf numFmtId="0" fontId="151" fillId="20" borderId="67" xfId="2237" applyFont="1" applyFill="1" applyBorder="1" applyAlignment="1">
      <alignment horizontal="center" vertical="center"/>
    </xf>
    <xf numFmtId="9" fontId="151" fillId="20" borderId="29" xfId="50" applyFont="1" applyFill="1" applyBorder="1" applyAlignment="1">
      <alignment horizontal="center" vertical="center"/>
    </xf>
    <xf numFmtId="9" fontId="151" fillId="20" borderId="30" xfId="50" applyFont="1" applyFill="1" applyBorder="1" applyAlignment="1">
      <alignment horizontal="center" vertical="center"/>
    </xf>
    <xf numFmtId="0" fontId="155" fillId="0" borderId="63" xfId="2237" applyFont="1" applyFill="1" applyBorder="1" applyAlignment="1">
      <alignment horizontal="left" vertical="center" wrapText="1" indent="1" readingOrder="1"/>
    </xf>
    <xf numFmtId="9" fontId="147" fillId="0" borderId="17" xfId="50" applyFont="1" applyBorder="1" applyAlignment="1">
      <alignment horizontal="center" vertical="center"/>
    </xf>
    <xf numFmtId="9" fontId="147" fillId="0" borderId="14" xfId="50" applyFont="1" applyBorder="1" applyAlignment="1">
      <alignment horizontal="center" vertical="center"/>
    </xf>
    <xf numFmtId="0" fontId="155" fillId="0" borderId="192" xfId="2237" applyFont="1" applyFill="1" applyBorder="1" applyAlignment="1">
      <alignment horizontal="left" vertical="center" wrapText="1" indent="1" readingOrder="1"/>
    </xf>
    <xf numFmtId="0" fontId="155" fillId="0" borderId="192" xfId="2237" applyFont="1" applyFill="1" applyBorder="1" applyAlignment="1">
      <alignment horizontal="left" vertical="center" indent="1" readingOrder="1"/>
    </xf>
    <xf numFmtId="0" fontId="228" fillId="0" borderId="75" xfId="2237" applyFont="1" applyFill="1" applyBorder="1" applyAlignment="1">
      <alignment horizontal="center" vertical="center"/>
    </xf>
    <xf numFmtId="0" fontId="228" fillId="0" borderId="177" xfId="2237" applyFont="1" applyFill="1" applyBorder="1" applyAlignment="1">
      <alignment horizontal="center" vertical="center"/>
    </xf>
    <xf numFmtId="0" fontId="151" fillId="20" borderId="44" xfId="2237" applyFont="1" applyFill="1" applyBorder="1" applyAlignment="1">
      <alignment horizontal="center" vertical="center"/>
    </xf>
    <xf numFmtId="0" fontId="226" fillId="0" borderId="17" xfId="59" applyFont="1" applyBorder="1" applyAlignment="1">
      <alignment horizontal="center"/>
    </xf>
    <xf numFmtId="1" fontId="186" fillId="34" borderId="28" xfId="45" applyNumberFormat="1" applyFont="1" applyFill="1" applyBorder="1" applyAlignment="1">
      <alignment horizontal="center" vertical="center" wrapText="1"/>
    </xf>
    <xf numFmtId="1" fontId="186" fillId="34" borderId="29" xfId="45" applyNumberFormat="1" applyFont="1" applyFill="1" applyBorder="1" applyAlignment="1">
      <alignment horizontal="center" vertical="center" wrapText="1"/>
    </xf>
    <xf numFmtId="0" fontId="148" fillId="0" borderId="115" xfId="46" applyFont="1" applyFill="1" applyBorder="1" applyAlignment="1">
      <alignment horizontal="left" vertical="center"/>
    </xf>
    <xf numFmtId="0" fontId="148" fillId="0" borderId="114" xfId="46" applyFont="1" applyFill="1" applyBorder="1" applyAlignment="1">
      <alignment horizontal="left" vertical="center"/>
    </xf>
    <xf numFmtId="0" fontId="148" fillId="0" borderId="184" xfId="46" applyFont="1" applyFill="1" applyBorder="1" applyAlignment="1">
      <alignment horizontal="left" vertical="center"/>
    </xf>
    <xf numFmtId="4" fontId="147" fillId="0" borderId="61" xfId="0" applyNumberFormat="1" applyFont="1" applyFill="1" applyBorder="1" applyAlignment="1">
      <alignment horizontal="center"/>
    </xf>
    <xf numFmtId="4" fontId="147" fillId="0" borderId="178" xfId="0" applyNumberFormat="1" applyFont="1" applyFill="1" applyBorder="1" applyAlignment="1">
      <alignment horizontal="center"/>
    </xf>
    <xf numFmtId="4" fontId="147" fillId="0" borderId="18" xfId="59" applyNumberFormat="1" applyFont="1" applyFill="1" applyBorder="1" applyAlignment="1">
      <alignment horizontal="center" vertical="center"/>
    </xf>
    <xf numFmtId="4" fontId="147" fillId="0" borderId="97" xfId="59" applyNumberFormat="1" applyFont="1" applyFill="1" applyBorder="1" applyAlignment="1">
      <alignment horizontal="center" vertical="center"/>
    </xf>
    <xf numFmtId="4" fontId="147" fillId="0" borderId="178" xfId="59" applyNumberFormat="1" applyFont="1" applyFill="1" applyBorder="1" applyAlignment="1">
      <alignment horizontal="center" vertical="center"/>
    </xf>
    <xf numFmtId="4" fontId="147" fillId="35" borderId="62" xfId="0" applyNumberFormat="1" applyFont="1" applyFill="1" applyBorder="1" applyAlignment="1">
      <alignment horizontal="center"/>
    </xf>
    <xf numFmtId="4" fontId="147" fillId="35" borderId="82" xfId="0" applyNumberFormat="1" applyFont="1" applyFill="1" applyBorder="1" applyAlignment="1">
      <alignment horizontal="center"/>
    </xf>
    <xf numFmtId="4" fontId="147" fillId="35" borderId="64" xfId="59" applyNumberFormat="1" applyFont="1" applyFill="1" applyBorder="1" applyAlignment="1">
      <alignment horizontal="center" vertical="center"/>
    </xf>
    <xf numFmtId="4" fontId="147" fillId="35" borderId="201" xfId="59" applyNumberFormat="1" applyFont="1" applyFill="1" applyBorder="1" applyAlignment="1">
      <alignment horizontal="center" vertical="center"/>
    </xf>
    <xf numFmtId="4" fontId="147" fillId="35" borderId="82" xfId="59" applyNumberFormat="1" applyFont="1" applyFill="1" applyBorder="1" applyAlignment="1">
      <alignment horizontal="center" vertical="center"/>
    </xf>
    <xf numFmtId="4" fontId="147" fillId="0" borderId="115" xfId="0" applyNumberFormat="1" applyFont="1" applyFill="1" applyBorder="1" applyAlignment="1">
      <alignment horizontal="center"/>
    </xf>
    <xf numFmtId="4" fontId="147" fillId="0" borderId="112" xfId="0" applyNumberFormat="1" applyFont="1" applyFill="1" applyBorder="1" applyAlignment="1">
      <alignment horizontal="center"/>
    </xf>
    <xf numFmtId="4" fontId="147" fillId="0" borderId="114" xfId="59" applyNumberFormat="1" applyFont="1" applyFill="1" applyBorder="1" applyAlignment="1">
      <alignment horizontal="center" vertical="center"/>
    </xf>
    <xf numFmtId="4" fontId="147" fillId="0" borderId="184" xfId="59" applyNumberFormat="1" applyFont="1" applyFill="1" applyBorder="1" applyAlignment="1">
      <alignment horizontal="center" vertical="center"/>
    </xf>
    <xf numFmtId="4" fontId="147" fillId="0" borderId="112" xfId="59" applyNumberFormat="1" applyFont="1" applyFill="1" applyBorder="1" applyAlignment="1">
      <alignment horizontal="center" vertical="center"/>
    </xf>
    <xf numFmtId="4" fontId="147" fillId="20" borderId="29" xfId="0" applyNumberFormat="1" applyFont="1" applyFill="1" applyBorder="1" applyAlignment="1">
      <alignment horizontal="center"/>
    </xf>
    <xf numFmtId="4" fontId="147" fillId="20" borderId="31" xfId="0" applyNumberFormat="1" applyFont="1" applyFill="1" applyBorder="1" applyAlignment="1">
      <alignment horizontal="center"/>
    </xf>
    <xf numFmtId="0" fontId="147" fillId="41" borderId="48" xfId="59" applyFont="1" applyFill="1" applyBorder="1" applyAlignment="1">
      <alignment horizontal="center" vertical="center" wrapText="1"/>
    </xf>
    <xf numFmtId="0" fontId="118" fillId="20" borderId="32" xfId="59" applyFont="1" applyFill="1" applyBorder="1" applyAlignment="1">
      <alignment horizontal="center" vertical="center"/>
    </xf>
    <xf numFmtId="0" fontId="119" fillId="0" borderId="74" xfId="59" applyFont="1" applyFill="1" applyBorder="1" applyAlignment="1">
      <alignment horizontal="center" vertical="center"/>
    </xf>
    <xf numFmtId="0" fontId="118" fillId="20" borderId="90" xfId="59" applyFont="1" applyFill="1" applyBorder="1" applyAlignment="1">
      <alignment horizontal="center" vertical="center"/>
    </xf>
    <xf numFmtId="0" fontId="119" fillId="0" borderId="70" xfId="59" applyFont="1" applyFill="1" applyBorder="1" applyAlignment="1">
      <alignment horizontal="center" vertical="center"/>
    </xf>
    <xf numFmtId="0" fontId="118" fillId="20" borderId="89" xfId="59" applyFont="1" applyFill="1" applyBorder="1" applyAlignment="1">
      <alignment horizontal="center" vertical="center"/>
    </xf>
    <xf numFmtId="0" fontId="119" fillId="0" borderId="71" xfId="59" applyFont="1" applyFill="1" applyBorder="1" applyAlignment="1">
      <alignment horizontal="center" vertical="center"/>
    </xf>
    <xf numFmtId="0" fontId="119" fillId="0" borderId="29" xfId="59" applyFont="1" applyFill="1" applyBorder="1" applyAlignment="1">
      <alignment horizontal="center" vertical="center"/>
    </xf>
    <xf numFmtId="0" fontId="253" fillId="20" borderId="32" xfId="59" applyFont="1" applyFill="1" applyBorder="1" applyAlignment="1">
      <alignment horizontal="center" vertical="center"/>
    </xf>
    <xf numFmtId="0" fontId="253" fillId="20" borderId="90" xfId="59" applyFont="1" applyFill="1" applyBorder="1" applyAlignment="1">
      <alignment horizontal="center" vertical="center"/>
    </xf>
    <xf numFmtId="0" fontId="119" fillId="0" borderId="69" xfId="59" applyFont="1" applyFill="1" applyBorder="1" applyAlignment="1">
      <alignment horizontal="center" vertical="center"/>
    </xf>
    <xf numFmtId="0" fontId="119" fillId="0" borderId="75" xfId="59" applyFont="1" applyFill="1" applyBorder="1" applyAlignment="1">
      <alignment horizontal="center" vertical="center"/>
    </xf>
    <xf numFmtId="0" fontId="253" fillId="20" borderId="89" xfId="59" applyFont="1" applyFill="1" applyBorder="1" applyAlignment="1">
      <alignment horizontal="center" vertical="center"/>
    </xf>
    <xf numFmtId="9" fontId="119" fillId="0" borderId="70" xfId="50" applyFont="1" applyFill="1" applyBorder="1" applyAlignment="1">
      <alignment horizontal="center" vertical="center"/>
    </xf>
    <xf numFmtId="9" fontId="119" fillId="0" borderId="200" xfId="50" applyFont="1" applyFill="1" applyBorder="1" applyAlignment="1">
      <alignment horizontal="center" vertical="center"/>
    </xf>
    <xf numFmtId="9" fontId="119" fillId="0" borderId="172" xfId="50" applyFont="1" applyFill="1" applyBorder="1" applyAlignment="1">
      <alignment horizontal="center" vertical="center"/>
    </xf>
    <xf numFmtId="9" fontId="119" fillId="0" borderId="96" xfId="50" applyFont="1" applyFill="1" applyBorder="1" applyAlignment="1">
      <alignment horizontal="center" vertical="center"/>
    </xf>
    <xf numFmtId="9" fontId="119" fillId="0" borderId="71" xfId="50" applyFont="1" applyFill="1" applyBorder="1" applyAlignment="1">
      <alignment horizontal="center" vertical="center"/>
    </xf>
    <xf numFmtId="9" fontId="119" fillId="0" borderId="199" xfId="50" applyFont="1" applyFill="1" applyBorder="1" applyAlignment="1">
      <alignment horizontal="center" vertical="center"/>
    </xf>
    <xf numFmtId="9" fontId="119" fillId="0" borderId="180" xfId="50" applyFont="1" applyFill="1" applyBorder="1" applyAlignment="1">
      <alignment horizontal="center" vertical="center"/>
    </xf>
    <xf numFmtId="9" fontId="119" fillId="0" borderId="30" xfId="50" applyFont="1" applyFill="1" applyBorder="1" applyAlignment="1">
      <alignment horizontal="center" vertical="center"/>
    </xf>
    <xf numFmtId="9" fontId="119" fillId="0" borderId="69" xfId="50" applyFont="1" applyFill="1" applyBorder="1" applyAlignment="1">
      <alignment horizontal="center" vertical="center"/>
    </xf>
    <xf numFmtId="9" fontId="119" fillId="0" borderId="75" xfId="50" applyFont="1" applyFill="1" applyBorder="1" applyAlignment="1">
      <alignment horizontal="center" vertical="center"/>
    </xf>
    <xf numFmtId="9" fontId="119" fillId="0" borderId="154" xfId="50" applyFont="1" applyFill="1" applyBorder="1" applyAlignment="1">
      <alignment horizontal="center" vertical="center"/>
    </xf>
    <xf numFmtId="9" fontId="119" fillId="0" borderId="194" xfId="50" applyFont="1" applyFill="1" applyBorder="1" applyAlignment="1">
      <alignment horizontal="center" vertical="center"/>
    </xf>
    <xf numFmtId="9" fontId="119" fillId="0" borderId="179" xfId="50" applyFont="1" applyFill="1" applyBorder="1" applyAlignment="1">
      <alignment horizontal="center" vertical="center"/>
    </xf>
    <xf numFmtId="9" fontId="119" fillId="0" borderId="173" xfId="50" applyFont="1" applyFill="1" applyBorder="1" applyAlignment="1">
      <alignment horizontal="center" vertical="center"/>
    </xf>
    <xf numFmtId="9" fontId="119" fillId="0" borderId="28" xfId="50" applyFont="1" applyFill="1" applyBorder="1" applyAlignment="1">
      <alignment horizontal="center" vertical="center"/>
    </xf>
    <xf numFmtId="9" fontId="119" fillId="0" borderId="31" xfId="50" applyFont="1" applyFill="1" applyBorder="1" applyAlignment="1">
      <alignment horizontal="center" vertical="center"/>
    </xf>
    <xf numFmtId="0" fontId="148" fillId="0" borderId="115" xfId="367" applyFont="1" applyFill="1" applyBorder="1" applyAlignment="1">
      <alignment horizontal="center"/>
    </xf>
    <xf numFmtId="3" fontId="177" fillId="20" borderId="96" xfId="367" applyNumberFormat="1" applyFont="1" applyFill="1" applyBorder="1" applyAlignment="1">
      <alignment horizontal="center" vertical="center" wrapText="1"/>
    </xf>
    <xf numFmtId="3" fontId="177" fillId="20" borderId="30" xfId="367" applyNumberFormat="1" applyFont="1" applyFill="1" applyBorder="1" applyAlignment="1">
      <alignment horizontal="center" vertical="center" wrapText="1"/>
    </xf>
    <xf numFmtId="3" fontId="177" fillId="20" borderId="28" xfId="367" applyNumberFormat="1" applyFont="1" applyFill="1" applyBorder="1" applyAlignment="1">
      <alignment horizontal="center" vertical="center" wrapText="1"/>
    </xf>
    <xf numFmtId="3" fontId="177" fillId="20" borderId="31" xfId="367" applyNumberFormat="1" applyFont="1" applyFill="1" applyBorder="1" applyAlignment="1">
      <alignment horizontal="center" vertical="center" wrapText="1"/>
    </xf>
    <xf numFmtId="3" fontId="177" fillId="20" borderId="27" xfId="367" applyNumberFormat="1" applyFont="1" applyFill="1" applyBorder="1" applyAlignment="1">
      <alignment horizontal="center" vertical="center" wrapText="1"/>
    </xf>
    <xf numFmtId="3" fontId="148" fillId="0" borderId="198" xfId="367" applyNumberFormat="1" applyFont="1" applyBorder="1" applyAlignment="1">
      <alignment horizontal="center" vertical="center"/>
    </xf>
    <xf numFmtId="3" fontId="148" fillId="0" borderId="198" xfId="367" applyNumberFormat="1" applyFont="1" applyFill="1" applyBorder="1" applyAlignment="1">
      <alignment horizontal="center" vertical="center"/>
    </xf>
    <xf numFmtId="3" fontId="148" fillId="0" borderId="17" xfId="367" applyNumberFormat="1" applyFont="1" applyBorder="1" applyAlignment="1">
      <alignment horizontal="center" vertical="center"/>
    </xf>
    <xf numFmtId="3" fontId="148" fillId="0" borderId="17" xfId="367" applyNumberFormat="1" applyFont="1" applyFill="1" applyBorder="1" applyAlignment="1">
      <alignment horizontal="center" vertical="center"/>
    </xf>
    <xf numFmtId="3" fontId="148" fillId="0" borderId="169" xfId="367" applyNumberFormat="1" applyFont="1" applyBorder="1" applyAlignment="1">
      <alignment horizontal="center" vertical="center"/>
    </xf>
    <xf numFmtId="3" fontId="148" fillId="0" borderId="169" xfId="367" applyNumberFormat="1" applyFont="1" applyFill="1" applyBorder="1" applyAlignment="1">
      <alignment horizontal="center" vertical="center"/>
    </xf>
    <xf numFmtId="3" fontId="177" fillId="20" borderId="29" xfId="367" applyNumberFormat="1" applyFont="1" applyFill="1" applyBorder="1" applyAlignment="1">
      <alignment horizontal="center" vertical="center" wrapText="1"/>
    </xf>
    <xf numFmtId="3" fontId="171" fillId="20" borderId="29" xfId="367" applyNumberFormat="1" applyFont="1" applyFill="1" applyBorder="1" applyAlignment="1">
      <alignment horizontal="center" vertical="center" wrapText="1"/>
    </xf>
    <xf numFmtId="3" fontId="171" fillId="20" borderId="31" xfId="367" applyNumberFormat="1" applyFont="1" applyFill="1" applyBorder="1" applyAlignment="1">
      <alignment horizontal="center" vertical="center" wrapText="1"/>
    </xf>
    <xf numFmtId="0" fontId="148" fillId="0" borderId="18" xfId="367" applyFont="1" applyBorder="1" applyAlignment="1">
      <alignment horizontal="left" vertical="center"/>
    </xf>
    <xf numFmtId="0" fontId="148" fillId="0" borderId="197" xfId="367" applyFont="1" applyBorder="1" applyAlignment="1">
      <alignment horizontal="left" vertical="center"/>
    </xf>
    <xf numFmtId="0" fontId="148" fillId="0" borderId="97" xfId="367" applyFont="1" applyBorder="1" applyAlignment="1">
      <alignment horizontal="left" vertical="center"/>
    </xf>
    <xf numFmtId="3" fontId="148" fillId="0" borderId="16" xfId="367" applyNumberFormat="1" applyFont="1" applyBorder="1" applyAlignment="1">
      <alignment horizontal="center" vertical="center"/>
    </xf>
    <xf numFmtId="3" fontId="148" fillId="0" borderId="200" xfId="367" applyNumberFormat="1" applyFont="1" applyBorder="1" applyAlignment="1">
      <alignment horizontal="center" vertical="center"/>
    </xf>
    <xf numFmtId="3" fontId="148" fillId="0" borderId="172" xfId="367" applyNumberFormat="1" applyFont="1" applyBorder="1" applyAlignment="1">
      <alignment horizontal="center" vertical="center"/>
    </xf>
    <xf numFmtId="3" fontId="148" fillId="0" borderId="72" xfId="367" applyNumberFormat="1" applyFont="1" applyBorder="1" applyAlignment="1">
      <alignment horizontal="center" vertical="center"/>
    </xf>
    <xf numFmtId="3" fontId="148" fillId="0" borderId="91" xfId="367" applyNumberFormat="1" applyFont="1" applyBorder="1" applyAlignment="1">
      <alignment horizontal="center" vertical="center"/>
    </xf>
    <xf numFmtId="3" fontId="148" fillId="0" borderId="154" xfId="367" applyNumberFormat="1" applyFont="1" applyBorder="1" applyAlignment="1">
      <alignment horizontal="center" vertical="center"/>
    </xf>
    <xf numFmtId="3" fontId="148" fillId="0" borderId="194" xfId="367" applyNumberFormat="1" applyFont="1" applyBorder="1" applyAlignment="1">
      <alignment horizontal="center" vertical="center"/>
    </xf>
    <xf numFmtId="3" fontId="148" fillId="0" borderId="179" xfId="367" applyNumberFormat="1" applyFont="1" applyBorder="1" applyAlignment="1">
      <alignment horizontal="center" vertical="center"/>
    </xf>
    <xf numFmtId="3" fontId="148" fillId="0" borderId="173" xfId="367" applyNumberFormat="1" applyFont="1" applyBorder="1" applyAlignment="1">
      <alignment horizontal="center" vertical="center"/>
    </xf>
    <xf numFmtId="3" fontId="148" fillId="0" borderId="14" xfId="367" applyNumberFormat="1" applyFont="1" applyFill="1" applyBorder="1" applyAlignment="1">
      <alignment horizontal="center" vertical="center"/>
    </xf>
    <xf numFmtId="3" fontId="148" fillId="0" borderId="199" xfId="367" applyNumberFormat="1" applyFont="1" applyFill="1" applyBorder="1" applyAlignment="1">
      <alignment horizontal="center" vertical="center"/>
    </xf>
    <xf numFmtId="3" fontId="148" fillId="0" borderId="180" xfId="367" applyNumberFormat="1" applyFont="1" applyFill="1" applyBorder="1" applyAlignment="1">
      <alignment horizontal="center" vertical="center"/>
    </xf>
    <xf numFmtId="3" fontId="171" fillId="20" borderId="96" xfId="367" applyNumberFormat="1" applyFont="1" applyFill="1" applyBorder="1" applyAlignment="1">
      <alignment horizontal="center" vertical="center" wrapText="1"/>
    </xf>
    <xf numFmtId="0" fontId="148" fillId="0" borderId="72" xfId="367" applyFont="1" applyFill="1" applyBorder="1" applyAlignment="1">
      <alignment horizontal="center"/>
    </xf>
    <xf numFmtId="0" fontId="148" fillId="0" borderId="154" xfId="367" applyFont="1" applyFill="1" applyBorder="1" applyAlignment="1">
      <alignment horizontal="center"/>
    </xf>
    <xf numFmtId="0" fontId="148" fillId="0" borderId="179" xfId="367" applyFont="1" applyFill="1" applyBorder="1" applyAlignment="1">
      <alignment horizontal="center"/>
    </xf>
    <xf numFmtId="3" fontId="149" fillId="20" borderId="41" xfId="45" applyNumberFormat="1" applyFont="1" applyFill="1" applyBorder="1" applyAlignment="1">
      <alignment horizontal="center" vertical="center" wrapText="1"/>
    </xf>
    <xf numFmtId="3" fontId="149" fillId="20" borderId="44" xfId="45" applyNumberFormat="1" applyFont="1" applyFill="1" applyBorder="1" applyAlignment="1">
      <alignment horizontal="center" vertical="center" wrapText="1"/>
    </xf>
    <xf numFmtId="3" fontId="149" fillId="20" borderId="67" xfId="45" applyNumberFormat="1" applyFont="1" applyFill="1" applyBorder="1" applyAlignment="1">
      <alignment horizontal="center" vertical="center" wrapText="1"/>
    </xf>
    <xf numFmtId="3" fontId="149" fillId="20" borderId="42" xfId="45" applyNumberFormat="1" applyFont="1" applyFill="1" applyBorder="1" applyAlignment="1">
      <alignment horizontal="center" vertical="center" wrapText="1"/>
    </xf>
    <xf numFmtId="3" fontId="149" fillId="20" borderId="43" xfId="45" applyNumberFormat="1" applyFont="1" applyFill="1" applyBorder="1" applyAlignment="1">
      <alignment horizontal="center" vertical="center" wrapText="1"/>
    </xf>
    <xf numFmtId="0" fontId="148" fillId="0" borderId="14" xfId="367" applyFont="1" applyFill="1" applyBorder="1" applyAlignment="1">
      <alignment horizontal="center"/>
    </xf>
    <xf numFmtId="0" fontId="148" fillId="0" borderId="199" xfId="367" applyFont="1" applyFill="1" applyBorder="1" applyAlignment="1">
      <alignment horizontal="center"/>
    </xf>
    <xf numFmtId="0" fontId="148" fillId="0" borderId="180" xfId="367" applyFont="1" applyFill="1" applyBorder="1" applyAlignment="1">
      <alignment horizontal="center"/>
    </xf>
    <xf numFmtId="0" fontId="148" fillId="0" borderId="16" xfId="367" applyFont="1" applyFill="1" applyBorder="1" applyAlignment="1">
      <alignment horizontal="center"/>
    </xf>
    <xf numFmtId="0" fontId="148" fillId="0" borderId="200" xfId="367" applyFont="1" applyFill="1" applyBorder="1" applyAlignment="1">
      <alignment horizontal="center"/>
    </xf>
    <xf numFmtId="0" fontId="148" fillId="0" borderId="172" xfId="367" applyFont="1" applyFill="1" applyBorder="1" applyAlignment="1">
      <alignment horizontal="center"/>
    </xf>
    <xf numFmtId="0" fontId="148" fillId="0" borderId="114" xfId="367" applyFont="1" applyFill="1" applyBorder="1" applyAlignment="1">
      <alignment horizontal="center"/>
    </xf>
    <xf numFmtId="0" fontId="148" fillId="0" borderId="162" xfId="367" applyFont="1" applyFill="1" applyBorder="1" applyAlignment="1">
      <alignment horizontal="center"/>
    </xf>
    <xf numFmtId="0" fontId="148" fillId="0" borderId="184" xfId="367" applyFont="1" applyFill="1" applyBorder="1" applyAlignment="1">
      <alignment horizontal="center"/>
    </xf>
    <xf numFmtId="0" fontId="147" fillId="35" borderId="16" xfId="367" applyFont="1" applyFill="1" applyBorder="1" applyAlignment="1">
      <alignment horizontal="center"/>
    </xf>
    <xf numFmtId="0" fontId="147" fillId="35" borderId="17" xfId="367" applyFont="1" applyFill="1" applyBorder="1" applyAlignment="1">
      <alignment horizontal="center"/>
    </xf>
    <xf numFmtId="0" fontId="147" fillId="35" borderId="200" xfId="367" applyFont="1" applyFill="1" applyBorder="1" applyAlignment="1">
      <alignment horizontal="center"/>
    </xf>
    <xf numFmtId="0" fontId="147" fillId="35" borderId="198" xfId="367" applyFont="1" applyFill="1" applyBorder="1" applyAlignment="1">
      <alignment horizontal="center"/>
    </xf>
    <xf numFmtId="0" fontId="147" fillId="35" borderId="172" xfId="367" applyFont="1" applyFill="1" applyBorder="1" applyAlignment="1">
      <alignment horizontal="center"/>
    </xf>
    <xf numFmtId="0" fontId="147" fillId="35" borderId="169" xfId="367" applyFont="1" applyFill="1" applyBorder="1" applyAlignment="1">
      <alignment horizontal="center"/>
    </xf>
    <xf numFmtId="3" fontId="149" fillId="20" borderId="66" xfId="45" applyNumberFormat="1" applyFont="1" applyFill="1" applyBorder="1" applyAlignment="1">
      <alignment horizontal="center" vertical="center" wrapText="1"/>
    </xf>
    <xf numFmtId="3" fontId="149" fillId="20" borderId="46" xfId="45" applyNumberFormat="1" applyFont="1" applyFill="1" applyBorder="1" applyAlignment="1">
      <alignment horizontal="center" vertical="center" wrapText="1"/>
    </xf>
    <xf numFmtId="3" fontId="148" fillId="0" borderId="16" xfId="367" applyNumberFormat="1" applyFont="1" applyFill="1" applyBorder="1" applyAlignment="1">
      <alignment horizontal="center" vertical="center"/>
    </xf>
    <xf numFmtId="3" fontId="148" fillId="0" borderId="200" xfId="367" applyNumberFormat="1" applyFont="1" applyFill="1" applyBorder="1" applyAlignment="1">
      <alignment horizontal="center" vertical="center"/>
    </xf>
    <xf numFmtId="3" fontId="148" fillId="0" borderId="172" xfId="367" applyNumberFormat="1" applyFont="1" applyFill="1" applyBorder="1" applyAlignment="1">
      <alignment horizontal="center" vertical="center"/>
    </xf>
    <xf numFmtId="0" fontId="155" fillId="0" borderId="198" xfId="7221" applyFont="1" applyBorder="1" applyAlignment="1">
      <alignment horizontal="left"/>
    </xf>
    <xf numFmtId="0" fontId="155" fillId="0" borderId="198" xfId="7221" applyFont="1" applyBorder="1"/>
    <xf numFmtId="0" fontId="155" fillId="0" borderId="198" xfId="7221" applyFont="1" applyBorder="1" applyAlignment="1">
      <alignment horizontal="center" vertical="center"/>
    </xf>
    <xf numFmtId="3" fontId="155" fillId="0" borderId="198" xfId="7221" applyNumberFormat="1" applyFont="1" applyBorder="1" applyAlignment="1">
      <alignment horizontal="center" vertical="center"/>
    </xf>
    <xf numFmtId="3" fontId="228" fillId="20" borderId="17" xfId="7221" applyNumberFormat="1" applyFont="1" applyFill="1" applyBorder="1" applyAlignment="1">
      <alignment horizontal="center" vertical="center"/>
    </xf>
    <xf numFmtId="0" fontId="148" fillId="0" borderId="71" xfId="59" applyFont="1" applyFill="1" applyBorder="1" applyAlignment="1">
      <alignment horizontal="center" vertical="center"/>
    </xf>
    <xf numFmtId="0" fontId="148" fillId="0" borderId="14" xfId="59" applyFont="1" applyFill="1" applyBorder="1" applyAlignment="1">
      <alignment horizontal="center" vertical="center"/>
    </xf>
    <xf numFmtId="0" fontId="148" fillId="0" borderId="199" xfId="59" applyFont="1" applyFill="1" applyBorder="1" applyAlignment="1">
      <alignment horizontal="center" vertical="center"/>
    </xf>
    <xf numFmtId="0" fontId="148" fillId="0" borderId="176" xfId="59" applyFont="1" applyFill="1" applyBorder="1" applyAlignment="1">
      <alignment horizontal="center" vertical="center"/>
    </xf>
    <xf numFmtId="3" fontId="147" fillId="35" borderId="115" xfId="59" applyNumberFormat="1" applyFont="1" applyFill="1" applyBorder="1" applyAlignment="1">
      <alignment horizontal="center" vertical="center"/>
    </xf>
    <xf numFmtId="3" fontId="147" fillId="35" borderId="162" xfId="59" applyNumberFormat="1" applyFont="1" applyFill="1" applyBorder="1" applyAlignment="1">
      <alignment horizontal="center" vertical="center"/>
    </xf>
    <xf numFmtId="3" fontId="147" fillId="35" borderId="112" xfId="59" applyNumberFormat="1" applyFont="1" applyFill="1" applyBorder="1" applyAlignment="1">
      <alignment horizontal="center" vertical="center"/>
    </xf>
    <xf numFmtId="0" fontId="148" fillId="0" borderId="184" xfId="45" applyFont="1" applyFill="1" applyBorder="1" applyAlignment="1">
      <alignment horizontal="right" vertical="center" wrapText="1"/>
    </xf>
    <xf numFmtId="3" fontId="148" fillId="0" borderId="193" xfId="59" applyNumberFormat="1" applyFont="1" applyBorder="1" applyAlignment="1">
      <alignment horizontal="center" vertical="center"/>
    </xf>
    <xf numFmtId="3" fontId="148" fillId="18" borderId="180" xfId="59" applyNumberFormat="1" applyFont="1" applyFill="1" applyBorder="1" applyAlignment="1">
      <alignment horizontal="center" vertical="center"/>
    </xf>
    <xf numFmtId="3" fontId="148" fillId="0" borderId="173" xfId="59" applyNumberFormat="1" applyFont="1" applyFill="1" applyBorder="1" applyAlignment="1">
      <alignment horizontal="center" vertical="center"/>
    </xf>
    <xf numFmtId="9" fontId="147" fillId="35" borderId="184" xfId="50" applyFont="1" applyFill="1" applyBorder="1" applyAlignment="1">
      <alignment horizontal="center" vertical="center"/>
    </xf>
    <xf numFmtId="9" fontId="147" fillId="35" borderId="190" xfId="50" applyFont="1" applyFill="1" applyBorder="1" applyAlignment="1">
      <alignment horizontal="center" vertical="center"/>
    </xf>
    <xf numFmtId="3" fontId="147" fillId="35" borderId="193" xfId="59" applyNumberFormat="1" applyFont="1" applyFill="1" applyBorder="1" applyAlignment="1">
      <alignment horizontal="center" vertical="center"/>
    </xf>
    <xf numFmtId="3" fontId="147" fillId="35" borderId="169" xfId="59" applyNumberFormat="1" applyFont="1" applyFill="1" applyBorder="1" applyAlignment="1">
      <alignment horizontal="center" vertical="center"/>
    </xf>
    <xf numFmtId="0" fontId="147" fillId="35" borderId="194" xfId="59" applyFont="1" applyFill="1" applyBorder="1" applyAlignment="1">
      <alignment horizontal="center" vertical="center"/>
    </xf>
    <xf numFmtId="0" fontId="147" fillId="35" borderId="173" xfId="59" applyFont="1" applyFill="1" applyBorder="1" applyAlignment="1">
      <alignment horizontal="center" vertical="center"/>
    </xf>
    <xf numFmtId="3" fontId="148" fillId="0" borderId="72" xfId="59" applyNumberFormat="1" applyFont="1" applyFill="1" applyBorder="1" applyAlignment="1">
      <alignment horizontal="center" vertical="center"/>
    </xf>
    <xf numFmtId="3" fontId="148" fillId="0" borderId="174" xfId="59" applyNumberFormat="1" applyFont="1" applyFill="1" applyBorder="1" applyAlignment="1">
      <alignment horizontal="center" vertical="center"/>
    </xf>
    <xf numFmtId="3" fontId="148" fillId="0" borderId="28" xfId="59" applyNumberFormat="1" applyFont="1" applyFill="1" applyBorder="1" applyAlignment="1">
      <alignment horizontal="center" vertical="center"/>
    </xf>
    <xf numFmtId="3" fontId="147" fillId="35" borderId="30" xfId="59" applyNumberFormat="1" applyFont="1" applyFill="1" applyBorder="1" applyAlignment="1">
      <alignment horizontal="center" vertical="center"/>
    </xf>
    <xf numFmtId="1" fontId="151" fillId="35" borderId="199" xfId="50" applyNumberFormat="1" applyFont="1" applyFill="1" applyBorder="1" applyAlignment="1">
      <alignment horizontal="center"/>
    </xf>
    <xf numFmtId="0" fontId="151" fillId="35" borderId="199" xfId="631" applyFont="1" applyFill="1" applyBorder="1" applyAlignment="1">
      <alignment horizontal="center"/>
    </xf>
    <xf numFmtId="9" fontId="151" fillId="35" borderId="199" xfId="50" applyFont="1" applyFill="1" applyBorder="1" applyAlignment="1">
      <alignment horizontal="center"/>
    </xf>
    <xf numFmtId="1" fontId="151" fillId="35" borderId="14" xfId="50" applyNumberFormat="1" applyFont="1" applyFill="1" applyBorder="1" applyAlignment="1">
      <alignment horizontal="center"/>
    </xf>
    <xf numFmtId="9" fontId="151" fillId="35" borderId="91" xfId="50" applyFont="1" applyFill="1" applyBorder="1" applyAlignment="1">
      <alignment horizontal="center"/>
    </xf>
    <xf numFmtId="1" fontId="151" fillId="35" borderId="91" xfId="50" applyNumberFormat="1" applyFont="1" applyFill="1" applyBorder="1" applyAlignment="1">
      <alignment horizontal="center"/>
    </xf>
    <xf numFmtId="1" fontId="151" fillId="35" borderId="194" xfId="50" applyNumberFormat="1" applyFont="1" applyFill="1" applyBorder="1" applyAlignment="1">
      <alignment horizontal="center"/>
    </xf>
    <xf numFmtId="1" fontId="151" fillId="35" borderId="173" xfId="50" applyNumberFormat="1" applyFont="1" applyFill="1" applyBorder="1" applyAlignment="1">
      <alignment horizontal="center"/>
    </xf>
    <xf numFmtId="1" fontId="151" fillId="35" borderId="31" xfId="631" applyNumberFormat="1" applyFont="1" applyFill="1" applyBorder="1" applyAlignment="1">
      <alignment horizontal="center"/>
    </xf>
    <xf numFmtId="0" fontId="151" fillId="35" borderId="14" xfId="631" applyFont="1" applyFill="1" applyBorder="1" applyAlignment="1">
      <alignment horizontal="center"/>
    </xf>
    <xf numFmtId="0" fontId="151" fillId="35" borderId="180" xfId="631" applyFont="1" applyFill="1" applyBorder="1" applyAlignment="1">
      <alignment horizontal="center"/>
    </xf>
    <xf numFmtId="9" fontId="151" fillId="35" borderId="64" xfId="50" applyFont="1" applyFill="1" applyBorder="1" applyAlignment="1">
      <alignment horizontal="center"/>
    </xf>
    <xf numFmtId="9" fontId="151" fillId="35" borderId="183" xfId="50" applyFont="1" applyFill="1" applyBorder="1" applyAlignment="1">
      <alignment horizontal="center"/>
    </xf>
    <xf numFmtId="9" fontId="151" fillId="35" borderId="201" xfId="50" applyFont="1" applyFill="1" applyBorder="1" applyAlignment="1">
      <alignment horizontal="center"/>
    </xf>
    <xf numFmtId="9" fontId="151" fillId="35" borderId="80" xfId="50" applyFont="1" applyFill="1" applyBorder="1" applyAlignment="1">
      <alignment horizontal="center"/>
    </xf>
    <xf numFmtId="0" fontId="151" fillId="35" borderId="75" xfId="631" applyFont="1" applyFill="1" applyBorder="1" applyAlignment="1">
      <alignment horizontal="center"/>
    </xf>
    <xf numFmtId="0" fontId="151" fillId="35" borderId="194" xfId="631" applyFont="1" applyFill="1" applyBorder="1" applyAlignment="1">
      <alignment horizontal="center"/>
    </xf>
    <xf numFmtId="0" fontId="151" fillId="35" borderId="177" xfId="631" applyFont="1" applyFill="1" applyBorder="1" applyAlignment="1">
      <alignment horizontal="center"/>
    </xf>
    <xf numFmtId="1" fontId="151" fillId="35" borderId="44" xfId="631" applyNumberFormat="1" applyFont="1" applyFill="1" applyBorder="1" applyAlignment="1">
      <alignment horizontal="center"/>
    </xf>
    <xf numFmtId="1" fontId="151" fillId="35" borderId="75" xfId="50" applyNumberFormat="1" applyFont="1" applyFill="1" applyBorder="1" applyAlignment="1">
      <alignment horizontal="center"/>
    </xf>
    <xf numFmtId="1" fontId="151" fillId="35" borderId="177" xfId="50" applyNumberFormat="1" applyFont="1" applyFill="1" applyBorder="1" applyAlignment="1">
      <alignment horizontal="center"/>
    </xf>
    <xf numFmtId="9" fontId="151" fillId="35" borderId="44" xfId="50" applyFont="1" applyFill="1" applyBorder="1" applyAlignment="1">
      <alignment horizontal="center"/>
    </xf>
    <xf numFmtId="0" fontId="149" fillId="0" borderId="0" xfId="59" applyFont="1" applyAlignment="1">
      <alignment horizontal="center" vertical="center"/>
    </xf>
    <xf numFmtId="0" fontId="147" fillId="0" borderId="0" xfId="59" applyFont="1" applyFill="1" applyBorder="1" applyAlignment="1">
      <alignment vertical="center" wrapText="1"/>
    </xf>
    <xf numFmtId="0" fontId="156" fillId="0" borderId="0" xfId="59" applyFont="1" applyBorder="1" applyAlignment="1">
      <alignment vertical="center" wrapText="1"/>
    </xf>
    <xf numFmtId="9" fontId="148" fillId="0" borderId="198" xfId="50" applyFont="1" applyBorder="1" applyAlignment="1">
      <alignment horizontal="center" vertical="center"/>
    </xf>
    <xf numFmtId="9" fontId="148" fillId="18" borderId="199" xfId="50" applyFont="1" applyFill="1" applyBorder="1" applyAlignment="1">
      <alignment horizontal="center" vertical="center"/>
    </xf>
    <xf numFmtId="9" fontId="147" fillId="35" borderId="114" xfId="50" applyFont="1" applyFill="1" applyBorder="1" applyAlignment="1">
      <alignment horizontal="center" vertical="center"/>
    </xf>
    <xf numFmtId="9" fontId="147" fillId="35" borderId="162" xfId="50" applyFont="1" applyFill="1" applyBorder="1" applyAlignment="1">
      <alignment horizontal="center" vertical="center"/>
    </xf>
    <xf numFmtId="9" fontId="147" fillId="35" borderId="112" xfId="50" applyFont="1" applyFill="1" applyBorder="1" applyAlignment="1">
      <alignment horizontal="center" vertical="center"/>
    </xf>
    <xf numFmtId="3" fontId="148" fillId="0" borderId="118" xfId="59" applyNumberFormat="1" applyFont="1" applyBorder="1" applyAlignment="1">
      <alignment horizontal="center" vertical="center"/>
    </xf>
    <xf numFmtId="0" fontId="148" fillId="0" borderId="113" xfId="59" applyFont="1" applyBorder="1" applyAlignment="1">
      <alignment horizontal="center" vertical="center"/>
    </xf>
    <xf numFmtId="3" fontId="148" fillId="0" borderId="113" xfId="59" applyNumberFormat="1" applyFont="1" applyBorder="1" applyAlignment="1">
      <alignment horizontal="center" vertical="center"/>
    </xf>
    <xf numFmtId="3" fontId="148" fillId="18" borderId="122" xfId="59" applyNumberFormat="1" applyFont="1" applyFill="1" applyBorder="1" applyAlignment="1">
      <alignment horizontal="center" vertical="center"/>
    </xf>
    <xf numFmtId="9" fontId="147" fillId="35" borderId="196" xfId="50" applyFont="1" applyFill="1" applyBorder="1" applyAlignment="1">
      <alignment horizontal="center" vertical="center"/>
    </xf>
    <xf numFmtId="9" fontId="147" fillId="35" borderId="117" xfId="50" applyFont="1" applyFill="1" applyBorder="1" applyAlignment="1">
      <alignment horizontal="center" vertical="center"/>
    </xf>
    <xf numFmtId="1" fontId="147" fillId="35" borderId="184" xfId="50" applyNumberFormat="1" applyFont="1" applyFill="1" applyBorder="1" applyAlignment="1">
      <alignment horizontal="center" vertical="center"/>
    </xf>
    <xf numFmtId="0" fontId="157" fillId="0" borderId="0" xfId="59" applyFont="1" applyBorder="1" applyAlignment="1">
      <alignment vertical="center"/>
    </xf>
    <xf numFmtId="0" fontId="241" fillId="0" borderId="0" xfId="7221" applyFont="1"/>
    <xf numFmtId="0" fontId="28" fillId="0" borderId="0" xfId="7240" applyFont="1" applyFill="1"/>
    <xf numFmtId="0" fontId="246" fillId="35" borderId="198" xfId="7240" applyFont="1" applyFill="1" applyBorder="1" applyAlignment="1">
      <alignment horizontal="center" vertical="center" wrapText="1"/>
    </xf>
    <xf numFmtId="0" fontId="246" fillId="35" borderId="198" xfId="7240" applyFont="1" applyFill="1" applyBorder="1" applyAlignment="1">
      <alignment horizontal="left" vertical="center" wrapText="1"/>
    </xf>
    <xf numFmtId="9" fontId="246" fillId="35" borderId="198" xfId="7240" applyNumberFormat="1" applyFont="1" applyFill="1" applyBorder="1" applyAlignment="1">
      <alignment horizontal="center" vertical="center" wrapText="1"/>
    </xf>
    <xf numFmtId="15" fontId="246" fillId="35" borderId="198" xfId="7240" applyNumberFormat="1" applyFont="1" applyFill="1" applyBorder="1" applyAlignment="1">
      <alignment horizontal="center" vertical="center" wrapText="1"/>
    </xf>
    <xf numFmtId="44" fontId="246" fillId="35" borderId="198" xfId="4211" applyFont="1" applyFill="1" applyBorder="1" applyAlignment="1">
      <alignment horizontal="center" vertical="center" wrapText="1"/>
    </xf>
    <xf numFmtId="0" fontId="246" fillId="35" borderId="186" xfId="7240" applyFont="1" applyFill="1" applyBorder="1" applyAlignment="1">
      <alignment horizontal="justify" vertical="center" wrapText="1"/>
    </xf>
    <xf numFmtId="0" fontId="246" fillId="35" borderId="198" xfId="7240" applyFont="1" applyFill="1" applyBorder="1" applyAlignment="1">
      <alignment horizontal="justify" vertical="center" wrapText="1"/>
    </xf>
    <xf numFmtId="0" fontId="246" fillId="35" borderId="17" xfId="7240" applyFont="1" applyFill="1" applyBorder="1" applyAlignment="1">
      <alignment horizontal="center" vertical="center" wrapText="1"/>
    </xf>
    <xf numFmtId="15" fontId="246" fillId="35" borderId="17" xfId="7240" applyNumberFormat="1" applyFont="1" applyFill="1" applyBorder="1" applyAlignment="1">
      <alignment horizontal="center" vertical="center" wrapText="1"/>
    </xf>
    <xf numFmtId="0" fontId="246" fillId="35" borderId="169" xfId="7240" applyFont="1" applyFill="1" applyBorder="1" applyAlignment="1">
      <alignment horizontal="center" vertical="center" wrapText="1"/>
    </xf>
    <xf numFmtId="1" fontId="147" fillId="20" borderId="32" xfId="45" applyNumberFormat="1" applyFont="1" applyFill="1" applyBorder="1" applyAlignment="1">
      <alignment horizontal="center" vertical="center" wrapText="1"/>
    </xf>
    <xf numFmtId="3" fontId="147" fillId="35" borderId="184" xfId="59" applyNumberFormat="1" applyFont="1" applyFill="1" applyBorder="1" applyAlignment="1">
      <alignment horizontal="center" vertical="center"/>
    </xf>
    <xf numFmtId="3" fontId="147" fillId="35" borderId="27" xfId="59" applyNumberFormat="1" applyFont="1" applyFill="1" applyBorder="1" applyAlignment="1">
      <alignment horizontal="center" vertical="center"/>
    </xf>
    <xf numFmtId="0" fontId="147" fillId="35" borderId="162" xfId="59" applyFont="1" applyFill="1" applyBorder="1" applyAlignment="1">
      <alignment horizontal="center" vertical="center"/>
    </xf>
    <xf numFmtId="1" fontId="151" fillId="35" borderId="43" xfId="631" applyNumberFormat="1" applyFont="1" applyFill="1" applyBorder="1" applyAlignment="1">
      <alignment horizontal="center"/>
    </xf>
    <xf numFmtId="9" fontId="93" fillId="0" borderId="193" xfId="50" applyFont="1" applyBorder="1" applyAlignment="1">
      <alignment horizontal="center"/>
    </xf>
    <xf numFmtId="9" fontId="151" fillId="35" borderId="180" xfId="50" applyFont="1" applyFill="1" applyBorder="1" applyAlignment="1">
      <alignment horizontal="center"/>
    </xf>
    <xf numFmtId="9" fontId="151" fillId="35" borderId="14" xfId="50" applyFont="1" applyFill="1" applyBorder="1" applyAlignment="1">
      <alignment horizontal="center"/>
    </xf>
    <xf numFmtId="0" fontId="93" fillId="0" borderId="72" xfId="631" applyBorder="1" applyAlignment="1">
      <alignment horizontal="center"/>
    </xf>
    <xf numFmtId="0" fontId="93" fillId="0" borderId="17" xfId="631" applyBorder="1" applyAlignment="1">
      <alignment horizontal="center"/>
    </xf>
    <xf numFmtId="3" fontId="93" fillId="0" borderId="69" xfId="631" applyNumberFormat="1" applyFill="1" applyBorder="1" applyAlignment="1">
      <alignment horizontal="center"/>
    </xf>
    <xf numFmtId="3" fontId="93" fillId="0" borderId="74" xfId="631" applyNumberFormat="1" applyFill="1" applyBorder="1" applyAlignment="1">
      <alignment horizontal="center"/>
    </xf>
    <xf numFmtId="3" fontId="93" fillId="0" borderId="74" xfId="50" applyNumberFormat="1" applyFont="1" applyFill="1" applyBorder="1" applyAlignment="1">
      <alignment horizontal="center"/>
    </xf>
    <xf numFmtId="3" fontId="151" fillId="35" borderId="71" xfId="50" applyNumberFormat="1" applyFont="1" applyFill="1" applyBorder="1" applyAlignment="1">
      <alignment horizontal="center"/>
    </xf>
    <xf numFmtId="3" fontId="93" fillId="0" borderId="154" xfId="631" applyNumberFormat="1" applyFill="1" applyBorder="1" applyAlignment="1">
      <alignment horizontal="center"/>
    </xf>
    <xf numFmtId="3" fontId="93" fillId="0" borderId="195" xfId="631" applyNumberFormat="1" applyFill="1" applyBorder="1" applyAlignment="1">
      <alignment horizontal="center"/>
    </xf>
    <xf numFmtId="3" fontId="93" fillId="0" borderId="195" xfId="50" applyNumberFormat="1" applyFont="1" applyFill="1" applyBorder="1" applyAlignment="1">
      <alignment horizontal="center"/>
    </xf>
    <xf numFmtId="3" fontId="151" fillId="35" borderId="188" xfId="50" applyNumberFormat="1" applyFont="1" applyFill="1" applyBorder="1" applyAlignment="1">
      <alignment horizontal="center"/>
    </xf>
    <xf numFmtId="3" fontId="93" fillId="0" borderId="174" xfId="631" applyNumberFormat="1" applyFill="1" applyBorder="1" applyAlignment="1">
      <alignment horizontal="center"/>
    </xf>
    <xf numFmtId="3" fontId="93" fillId="0" borderId="175" xfId="631" applyNumberFormat="1" applyFill="1" applyBorder="1" applyAlignment="1">
      <alignment horizontal="center"/>
    </xf>
    <xf numFmtId="3" fontId="93" fillId="0" borderId="175" xfId="50" applyNumberFormat="1" applyFont="1" applyFill="1" applyBorder="1" applyAlignment="1">
      <alignment horizontal="center"/>
    </xf>
    <xf numFmtId="3" fontId="151" fillId="35" borderId="176" xfId="50" applyNumberFormat="1" applyFont="1" applyFill="1" applyBorder="1" applyAlignment="1">
      <alignment horizontal="center"/>
    </xf>
    <xf numFmtId="3" fontId="93" fillId="0" borderId="28" xfId="631" applyNumberFormat="1" applyFill="1" applyBorder="1" applyAlignment="1">
      <alignment horizontal="center"/>
    </xf>
    <xf numFmtId="3" fontId="93" fillId="0" borderId="29" xfId="631" applyNumberFormat="1" applyFill="1" applyBorder="1" applyAlignment="1">
      <alignment horizontal="center"/>
    </xf>
    <xf numFmtId="3" fontId="151" fillId="35" borderId="30" xfId="631" applyNumberFormat="1" applyFont="1" applyFill="1" applyBorder="1" applyAlignment="1">
      <alignment horizontal="center"/>
    </xf>
    <xf numFmtId="3" fontId="93" fillId="0" borderId="69" xfId="631" applyNumberFormat="1" applyBorder="1" applyAlignment="1">
      <alignment horizontal="center"/>
    </xf>
    <xf numFmtId="3" fontId="93" fillId="0" borderId="74" xfId="631" applyNumberFormat="1" applyBorder="1" applyAlignment="1">
      <alignment horizontal="center"/>
    </xf>
    <xf numFmtId="3" fontId="151" fillId="35" borderId="75" xfId="631" applyNumberFormat="1" applyFont="1" applyFill="1" applyBorder="1" applyAlignment="1">
      <alignment horizontal="center"/>
    </xf>
    <xf numFmtId="3" fontId="93" fillId="0" borderId="154" xfId="631" applyNumberFormat="1" applyBorder="1" applyAlignment="1">
      <alignment horizontal="center"/>
    </xf>
    <xf numFmtId="3" fontId="93" fillId="0" borderId="195" xfId="631" applyNumberFormat="1" applyBorder="1" applyAlignment="1">
      <alignment horizontal="center"/>
    </xf>
    <xf numFmtId="3" fontId="151" fillId="35" borderId="194" xfId="631" applyNumberFormat="1" applyFont="1" applyFill="1" applyBorder="1" applyAlignment="1">
      <alignment horizontal="center"/>
    </xf>
    <xf numFmtId="3" fontId="93" fillId="0" borderId="174" xfId="631" applyNumberFormat="1" applyBorder="1" applyAlignment="1">
      <alignment horizontal="center"/>
    </xf>
    <xf numFmtId="3" fontId="93" fillId="0" borderId="175" xfId="631" applyNumberFormat="1" applyBorder="1" applyAlignment="1">
      <alignment horizontal="center"/>
    </xf>
    <xf numFmtId="3" fontId="151" fillId="35" borderId="177" xfId="631" applyNumberFormat="1" applyFont="1" applyFill="1" applyBorder="1" applyAlignment="1">
      <alignment horizontal="center"/>
    </xf>
    <xf numFmtId="3" fontId="151" fillId="35" borderId="31" xfId="631" applyNumberFormat="1" applyFont="1" applyFill="1" applyBorder="1" applyAlignment="1">
      <alignment horizontal="center"/>
    </xf>
    <xf numFmtId="0" fontId="148" fillId="0" borderId="190" xfId="0" applyFont="1" applyBorder="1"/>
    <xf numFmtId="0" fontId="149" fillId="35" borderId="198" xfId="0" applyFont="1" applyFill="1" applyBorder="1"/>
    <xf numFmtId="0" fontId="149" fillId="35" borderId="198" xfId="0" applyFont="1" applyFill="1" applyBorder="1" applyAlignment="1">
      <alignment horizontal="right"/>
    </xf>
    <xf numFmtId="15" fontId="149" fillId="35" borderId="198" xfId="0" applyNumberFormat="1" applyFont="1" applyFill="1" applyBorder="1"/>
    <xf numFmtId="15" fontId="56" fillId="0" borderId="0" xfId="7211" applyNumberFormat="1"/>
    <xf numFmtId="0" fontId="27" fillId="0" borderId="0" xfId="7211" applyFont="1" applyAlignment="1">
      <alignment horizontal="center"/>
    </xf>
    <xf numFmtId="0" fontId="27" fillId="0" borderId="0" xfId="7211" applyFont="1"/>
    <xf numFmtId="0" fontId="149" fillId="35" borderId="198" xfId="0" applyFont="1" applyFill="1" applyBorder="1" applyAlignment="1">
      <alignment horizontal="center"/>
    </xf>
    <xf numFmtId="0" fontId="148" fillId="0" borderId="198" xfId="7216" applyFont="1" applyFill="1" applyBorder="1" applyAlignment="1">
      <alignment horizontal="center" vertical="center" wrapText="1"/>
    </xf>
    <xf numFmtId="182" fontId="148" fillId="0" borderId="198" xfId="7216" applyNumberFormat="1" applyFont="1" applyFill="1" applyBorder="1" applyAlignment="1">
      <alignment horizontal="center" vertical="center" wrapText="1"/>
    </xf>
    <xf numFmtId="182" fontId="148" fillId="0" borderId="198" xfId="7216" applyNumberFormat="1" applyFont="1" applyFill="1" applyBorder="1" applyAlignment="1">
      <alignment horizontal="left" vertical="center" wrapText="1"/>
    </xf>
    <xf numFmtId="0" fontId="148" fillId="21" borderId="198" xfId="7215" applyFont="1" applyFill="1" applyBorder="1" applyAlignment="1">
      <alignment horizontal="center" vertical="center" wrapText="1"/>
    </xf>
    <xf numFmtId="0" fontId="148" fillId="25" borderId="198" xfId="7215" applyFont="1" applyFill="1" applyBorder="1" applyAlignment="1">
      <alignment horizontal="center" vertical="center" wrapText="1"/>
    </xf>
    <xf numFmtId="0" fontId="148" fillId="29" borderId="198" xfId="7215" applyFont="1" applyFill="1" applyBorder="1" applyAlignment="1">
      <alignment horizontal="center" vertical="center" wrapText="1"/>
    </xf>
    <xf numFmtId="0" fontId="148" fillId="37" borderId="198" xfId="7215" applyFont="1" applyFill="1" applyBorder="1" applyAlignment="1">
      <alignment horizontal="center" vertical="center" wrapText="1"/>
    </xf>
    <xf numFmtId="0" fontId="148" fillId="31" borderId="74" xfId="7215" applyFont="1" applyFill="1" applyBorder="1" applyAlignment="1">
      <alignment horizontal="center" vertical="center" wrapText="1"/>
    </xf>
    <xf numFmtId="0" fontId="148" fillId="31" borderId="198" xfId="7215" applyFont="1" applyFill="1" applyBorder="1" applyAlignment="1">
      <alignment horizontal="center" vertical="center" wrapText="1"/>
    </xf>
    <xf numFmtId="0" fontId="148" fillId="32" borderId="198" xfId="7215" applyFont="1" applyFill="1" applyBorder="1" applyAlignment="1">
      <alignment horizontal="center" vertical="center" wrapText="1"/>
    </xf>
    <xf numFmtId="0" fontId="148" fillId="22" borderId="198" xfId="7215" applyFont="1" applyFill="1" applyBorder="1" applyAlignment="1">
      <alignment horizontal="center" vertical="center" wrapText="1"/>
    </xf>
    <xf numFmtId="0" fontId="148" fillId="29" borderId="198" xfId="7215" applyFont="1" applyFill="1" applyBorder="1" applyAlignment="1">
      <alignment horizontal="left" vertical="center" wrapText="1"/>
    </xf>
    <xf numFmtId="0" fontId="148" fillId="31" borderId="169" xfId="7215" applyFont="1" applyFill="1" applyBorder="1" applyAlignment="1">
      <alignment horizontal="center" vertical="center" wrapText="1"/>
    </xf>
    <xf numFmtId="0" fontId="148" fillId="29" borderId="194" xfId="7215" applyFont="1" applyFill="1" applyBorder="1" applyAlignment="1">
      <alignment horizontal="center" vertical="center" wrapText="1"/>
    </xf>
    <xf numFmtId="0" fontId="148" fillId="25" borderId="194" xfId="7215" applyFont="1" applyFill="1" applyBorder="1" applyAlignment="1">
      <alignment horizontal="center" vertical="center" wrapText="1"/>
    </xf>
    <xf numFmtId="0" fontId="148" fillId="22" borderId="169" xfId="7215" applyFont="1" applyFill="1" applyBorder="1" applyAlignment="1">
      <alignment horizontal="center" vertical="center" wrapText="1"/>
    </xf>
    <xf numFmtId="0" fontId="148" fillId="22" borderId="198" xfId="7215" applyFont="1" applyFill="1" applyBorder="1" applyAlignment="1">
      <alignment horizontal="center" vertical="center" wrapText="1"/>
    </xf>
    <xf numFmtId="0" fontId="148" fillId="31" borderId="198" xfId="7215" applyFont="1" applyFill="1" applyBorder="1" applyAlignment="1">
      <alignment horizontal="center" vertical="center" wrapText="1"/>
    </xf>
    <xf numFmtId="0" fontId="32" fillId="35" borderId="198" xfId="7211" applyFont="1" applyFill="1" applyBorder="1" applyAlignment="1">
      <alignment horizontal="center" vertical="center" wrapText="1"/>
    </xf>
    <xf numFmtId="49" fontId="32" fillId="35" borderId="198" xfId="7211" applyNumberFormat="1" applyFont="1" applyFill="1" applyBorder="1" applyAlignment="1">
      <alignment horizontal="center" vertical="center" wrapText="1"/>
    </xf>
    <xf numFmtId="0" fontId="32" fillId="35" borderId="198" xfId="7211" applyFont="1" applyFill="1" applyBorder="1" applyAlignment="1">
      <alignment horizontal="left" vertical="center" wrapText="1"/>
    </xf>
    <xf numFmtId="15" fontId="32" fillId="35" borderId="198" xfId="7211" applyNumberFormat="1" applyFont="1" applyFill="1" applyBorder="1" applyAlignment="1">
      <alignment vertical="center" wrapText="1"/>
    </xf>
    <xf numFmtId="0" fontId="26" fillId="35" borderId="198" xfId="7211" applyFont="1" applyFill="1" applyBorder="1" applyAlignment="1">
      <alignment horizontal="center" vertical="center" wrapText="1"/>
    </xf>
    <xf numFmtId="49" fontId="26" fillId="35" borderId="198" xfId="7211" applyNumberFormat="1" applyFont="1" applyFill="1" applyBorder="1" applyAlignment="1">
      <alignment horizontal="center" vertical="center" wrapText="1"/>
    </xf>
    <xf numFmtId="0" fontId="26" fillId="35" borderId="198" xfId="7211" applyFont="1" applyFill="1" applyBorder="1" applyAlignment="1">
      <alignment horizontal="left" vertical="center" wrapText="1"/>
    </xf>
    <xf numFmtId="0" fontId="0" fillId="0" borderId="198" xfId="0" applyBorder="1" applyAlignment="1">
      <alignment vertical="center" wrapText="1"/>
    </xf>
    <xf numFmtId="49" fontId="26" fillId="35" borderId="169" xfId="7211" applyNumberFormat="1" applyFont="1" applyFill="1" applyBorder="1" applyAlignment="1">
      <alignment horizontal="center" vertical="center" wrapText="1"/>
    </xf>
    <xf numFmtId="0" fontId="26" fillId="35" borderId="169" xfId="7211" applyFont="1" applyFill="1" applyBorder="1" applyAlignment="1">
      <alignment horizontal="left" vertical="center" wrapText="1"/>
    </xf>
    <xf numFmtId="0" fontId="70" fillId="18" borderId="198" xfId="4220" applyFill="1" applyBorder="1" applyAlignment="1">
      <alignment horizontal="center"/>
    </xf>
    <xf numFmtId="0" fontId="70" fillId="18" borderId="154" xfId="4220" applyFill="1" applyBorder="1"/>
    <xf numFmtId="0" fontId="70" fillId="18" borderId="194" xfId="4220" applyFill="1" applyBorder="1"/>
    <xf numFmtId="0" fontId="70" fillId="18" borderId="200" xfId="4220" applyFill="1" applyBorder="1" applyAlignment="1">
      <alignment horizontal="center"/>
    </xf>
    <xf numFmtId="15" fontId="70" fillId="18" borderId="194" xfId="4220" applyNumberFormat="1" applyFill="1" applyBorder="1" applyAlignment="1">
      <alignment horizontal="center"/>
    </xf>
    <xf numFmtId="0" fontId="57" fillId="18" borderId="154" xfId="4220" applyFont="1" applyFill="1" applyBorder="1"/>
    <xf numFmtId="0" fontId="57" fillId="18" borderId="198" xfId="4220" applyFont="1" applyFill="1" applyBorder="1" applyAlignment="1">
      <alignment horizontal="center"/>
    </xf>
    <xf numFmtId="0" fontId="57" fillId="18" borderId="194" xfId="4220" applyFont="1" applyFill="1" applyBorder="1" applyAlignment="1">
      <alignment horizontal="center"/>
    </xf>
    <xf numFmtId="0" fontId="57" fillId="18" borderId="193" xfId="4220" applyFont="1" applyFill="1" applyBorder="1"/>
    <xf numFmtId="0" fontId="54" fillId="18" borderId="173" xfId="4220" applyFont="1" applyFill="1" applyBorder="1"/>
    <xf numFmtId="0" fontId="70" fillId="18" borderId="172" xfId="4220" applyFill="1" applyBorder="1" applyAlignment="1">
      <alignment horizontal="center"/>
    </xf>
    <xf numFmtId="15" fontId="70" fillId="18" borderId="173" xfId="4220" applyNumberFormat="1" applyFill="1" applyBorder="1" applyAlignment="1">
      <alignment horizontal="center"/>
    </xf>
    <xf numFmtId="182" fontId="148" fillId="21" borderId="198" xfId="7215" applyNumberFormat="1" applyFont="1" applyFill="1" applyBorder="1" applyAlignment="1">
      <alignment horizontal="center" vertical="center" wrapText="1"/>
    </xf>
    <xf numFmtId="0" fontId="148" fillId="21" borderId="198" xfId="7215" applyFont="1" applyFill="1" applyBorder="1" applyAlignment="1">
      <alignment vertical="center" wrapText="1"/>
    </xf>
    <xf numFmtId="0" fontId="148" fillId="21" borderId="198" xfId="7215" applyFont="1" applyFill="1" applyBorder="1" applyAlignment="1">
      <alignment horizontal="left" vertical="center" wrapText="1"/>
    </xf>
    <xf numFmtId="0" fontId="148" fillId="21" borderId="74" xfId="7215" applyFont="1" applyFill="1" applyBorder="1" applyAlignment="1">
      <alignment horizontal="center" vertical="center" wrapText="1"/>
    </xf>
    <xf numFmtId="182" fontId="148" fillId="21" borderId="74" xfId="7215" applyNumberFormat="1" applyFont="1" applyFill="1" applyBorder="1" applyAlignment="1">
      <alignment horizontal="center" vertical="center" wrapText="1"/>
    </xf>
    <xf numFmtId="0" fontId="148" fillId="21" borderId="74" xfId="7215" applyFont="1" applyFill="1" applyBorder="1" applyAlignment="1">
      <alignment vertical="center" wrapText="1"/>
    </xf>
    <xf numFmtId="0" fontId="148" fillId="21" borderId="75" xfId="7215" applyFont="1" applyFill="1" applyBorder="1" applyAlignment="1">
      <alignment horizontal="center" vertical="center" wrapText="1"/>
    </xf>
    <xf numFmtId="182" fontId="148" fillId="21" borderId="194" xfId="7215" applyNumberFormat="1" applyFont="1" applyFill="1" applyBorder="1" applyAlignment="1">
      <alignment horizontal="center" vertical="center" wrapText="1"/>
    </xf>
    <xf numFmtId="0" fontId="148" fillId="21" borderId="194" xfId="7215" applyFont="1" applyFill="1" applyBorder="1" applyAlignment="1">
      <alignment horizontal="center" vertical="center" wrapText="1"/>
    </xf>
    <xf numFmtId="0" fontId="148" fillId="21" borderId="169" xfId="7215" applyFont="1" applyFill="1" applyBorder="1" applyAlignment="1">
      <alignment horizontal="left" vertical="center" wrapText="1"/>
    </xf>
    <xf numFmtId="0" fontId="148" fillId="21" borderId="169" xfId="7215" applyFont="1" applyFill="1" applyBorder="1" applyAlignment="1">
      <alignment horizontal="center" vertical="center" wrapText="1"/>
    </xf>
    <xf numFmtId="182" fontId="148" fillId="21" borderId="169" xfId="7215" applyNumberFormat="1" applyFont="1" applyFill="1" applyBorder="1" applyAlignment="1">
      <alignment horizontal="center" vertical="center" wrapText="1"/>
    </xf>
    <xf numFmtId="0" fontId="148" fillId="21" borderId="169" xfId="7215" applyFont="1" applyFill="1" applyBorder="1" applyAlignment="1">
      <alignment vertical="center" wrapText="1"/>
    </xf>
    <xf numFmtId="182" fontId="148" fillId="21" borderId="173" xfId="7215" applyNumberFormat="1" applyFont="1" applyFill="1" applyBorder="1" applyAlignment="1">
      <alignment horizontal="center" vertical="center" wrapText="1"/>
    </xf>
    <xf numFmtId="182" fontId="148" fillId="25" borderId="198" xfId="7215" applyNumberFormat="1" applyFont="1" applyFill="1" applyBorder="1" applyAlignment="1">
      <alignment horizontal="center" vertical="center" wrapText="1"/>
    </xf>
    <xf numFmtId="0" fontId="148" fillId="25" borderId="198" xfId="7215" applyFont="1" applyFill="1" applyBorder="1" applyAlignment="1">
      <alignment vertical="center" wrapText="1"/>
    </xf>
    <xf numFmtId="0" fontId="148" fillId="25" borderId="198" xfId="7215" applyFont="1" applyFill="1" applyBorder="1" applyAlignment="1">
      <alignment horizontal="left" vertical="center" wrapText="1"/>
    </xf>
    <xf numFmtId="182" fontId="148" fillId="25" borderId="198" xfId="7215" applyNumberFormat="1" applyFont="1" applyFill="1" applyBorder="1" applyAlignment="1">
      <alignment horizontal="left" vertical="center" wrapText="1"/>
    </xf>
    <xf numFmtId="0" fontId="148" fillId="25" borderId="74" xfId="7215" applyFont="1" applyFill="1" applyBorder="1" applyAlignment="1">
      <alignment horizontal="center" vertical="center" wrapText="1"/>
    </xf>
    <xf numFmtId="182" fontId="148" fillId="25" borderId="74" xfId="7215" applyNumberFormat="1" applyFont="1" applyFill="1" applyBorder="1" applyAlignment="1">
      <alignment horizontal="center" vertical="center" wrapText="1"/>
    </xf>
    <xf numFmtId="0" fontId="148" fillId="25" borderId="74" xfId="7215" applyFont="1" applyFill="1" applyBorder="1" applyAlignment="1">
      <alignment vertical="center" wrapText="1"/>
    </xf>
    <xf numFmtId="0" fontId="148" fillId="25" borderId="75" xfId="7215" applyFont="1" applyFill="1" applyBorder="1" applyAlignment="1">
      <alignment horizontal="center" vertical="center" wrapText="1"/>
    </xf>
    <xf numFmtId="15" fontId="148" fillId="25" borderId="194" xfId="7215" applyNumberFormat="1" applyFont="1" applyFill="1" applyBorder="1" applyAlignment="1">
      <alignment horizontal="center" vertical="center" wrapText="1"/>
    </xf>
    <xf numFmtId="182" fontId="148" fillId="25" borderId="194" xfId="7215" applyNumberFormat="1" applyFont="1" applyFill="1" applyBorder="1" applyAlignment="1">
      <alignment horizontal="center" vertical="center" wrapText="1"/>
    </xf>
    <xf numFmtId="0" fontId="148" fillId="25" borderId="169" xfId="7215" applyFont="1" applyFill="1" applyBorder="1" applyAlignment="1">
      <alignment horizontal="left" vertical="center" wrapText="1"/>
    </xf>
    <xf numFmtId="0" fontId="148" fillId="25" borderId="169" xfId="7215" applyFont="1" applyFill="1" applyBorder="1" applyAlignment="1">
      <alignment horizontal="center" vertical="center" wrapText="1"/>
    </xf>
    <xf numFmtId="182" fontId="148" fillId="25" borderId="169" xfId="7215" applyNumberFormat="1" applyFont="1" applyFill="1" applyBorder="1" applyAlignment="1">
      <alignment horizontal="center" vertical="center" wrapText="1"/>
    </xf>
    <xf numFmtId="182" fontId="148" fillId="25" borderId="169" xfId="7215" applyNumberFormat="1" applyFont="1" applyFill="1" applyBorder="1" applyAlignment="1">
      <alignment horizontal="left" vertical="center" wrapText="1"/>
    </xf>
    <xf numFmtId="15" fontId="148" fillId="25" borderId="173" xfId="7215" applyNumberFormat="1" applyFont="1" applyFill="1" applyBorder="1" applyAlignment="1">
      <alignment horizontal="center" vertical="center" wrapText="1"/>
    </xf>
    <xf numFmtId="182" fontId="148" fillId="29" borderId="198" xfId="7215" applyNumberFormat="1" applyFont="1" applyFill="1" applyBorder="1" applyAlignment="1">
      <alignment horizontal="center" vertical="center" wrapText="1"/>
    </xf>
    <xf numFmtId="0" fontId="148" fillId="29" borderId="198" xfId="7215" applyFont="1" applyFill="1" applyBorder="1" applyAlignment="1">
      <alignment vertical="center" wrapText="1"/>
    </xf>
    <xf numFmtId="182" fontId="148" fillId="29" borderId="198" xfId="7215" applyNumberFormat="1" applyFont="1" applyFill="1" applyBorder="1" applyAlignment="1">
      <alignment horizontal="left" vertical="center" wrapText="1"/>
    </xf>
    <xf numFmtId="15" fontId="148" fillId="29" borderId="198" xfId="7215" applyNumberFormat="1" applyFont="1" applyFill="1" applyBorder="1" applyAlignment="1">
      <alignment horizontal="center" vertical="center" wrapText="1"/>
    </xf>
    <xf numFmtId="0" fontId="148" fillId="29" borderId="74" xfId="7215" applyFont="1" applyFill="1" applyBorder="1" applyAlignment="1">
      <alignment horizontal="center" vertical="center" wrapText="1"/>
    </xf>
    <xf numFmtId="182" fontId="148" fillId="29" borderId="74" xfId="7215" applyNumberFormat="1" applyFont="1" applyFill="1" applyBorder="1" applyAlignment="1">
      <alignment horizontal="center" vertical="center" wrapText="1"/>
    </xf>
    <xf numFmtId="0" fontId="148" fillId="29" borderId="74" xfId="7215" applyFont="1" applyFill="1" applyBorder="1" applyAlignment="1">
      <alignment vertical="center" wrapText="1"/>
    </xf>
    <xf numFmtId="0" fontId="148" fillId="29" borderId="75" xfId="7215" applyFont="1" applyFill="1" applyBorder="1" applyAlignment="1">
      <alignment horizontal="center" vertical="center" wrapText="1"/>
    </xf>
    <xf numFmtId="182" fontId="148" fillId="29" borderId="194" xfId="7215" applyNumberFormat="1" applyFont="1" applyFill="1" applyBorder="1" applyAlignment="1">
      <alignment horizontal="center" vertical="center" wrapText="1"/>
    </xf>
    <xf numFmtId="15" fontId="148" fillId="29" borderId="194" xfId="7215" applyNumberFormat="1" applyFont="1" applyFill="1" applyBorder="1" applyAlignment="1">
      <alignment horizontal="center" vertical="center" wrapText="1"/>
    </xf>
    <xf numFmtId="0" fontId="148" fillId="29" borderId="175" xfId="7215" applyFont="1" applyFill="1" applyBorder="1" applyAlignment="1">
      <alignment horizontal="left" vertical="center" wrapText="1"/>
    </xf>
    <xf numFmtId="182" fontId="148" fillId="29" borderId="175" xfId="7215" applyNumberFormat="1" applyFont="1" applyFill="1" applyBorder="1" applyAlignment="1">
      <alignment horizontal="center" vertical="center" wrapText="1"/>
    </xf>
    <xf numFmtId="182" fontId="148" fillId="29" borderId="175" xfId="7215" applyNumberFormat="1" applyFont="1" applyFill="1" applyBorder="1" applyAlignment="1">
      <alignment horizontal="left" vertical="center" wrapText="1"/>
    </xf>
    <xf numFmtId="0" fontId="148" fillId="29" borderId="169" xfId="7215" applyFont="1" applyFill="1" applyBorder="1" applyAlignment="1">
      <alignment horizontal="left" vertical="center" wrapText="1"/>
    </xf>
    <xf numFmtId="182" fontId="148" fillId="29" borderId="169" xfId="7215" applyNumberFormat="1" applyFont="1" applyFill="1" applyBorder="1" applyAlignment="1">
      <alignment horizontal="center" vertical="center" wrapText="1"/>
    </xf>
    <xf numFmtId="182" fontId="148" fillId="29" borderId="169" xfId="7215" applyNumberFormat="1" applyFont="1" applyFill="1" applyBorder="1" applyAlignment="1">
      <alignment horizontal="left" vertical="center" wrapText="1"/>
    </xf>
    <xf numFmtId="15" fontId="148" fillId="29" borderId="173" xfId="7215" applyNumberFormat="1" applyFont="1" applyFill="1" applyBorder="1" applyAlignment="1">
      <alignment horizontal="center" vertical="center" wrapText="1"/>
    </xf>
    <xf numFmtId="182" fontId="148" fillId="37" borderId="198" xfId="7215" applyNumberFormat="1" applyFont="1" applyFill="1" applyBorder="1" applyAlignment="1">
      <alignment horizontal="center" vertical="center" wrapText="1"/>
    </xf>
    <xf numFmtId="0" fontId="148" fillId="37" borderId="198" xfId="7215" applyFont="1" applyFill="1" applyBorder="1" applyAlignment="1">
      <alignment vertical="center" wrapText="1"/>
    </xf>
    <xf numFmtId="0" fontId="148" fillId="37" borderId="74" xfId="7215" applyFont="1" applyFill="1" applyBorder="1" applyAlignment="1">
      <alignment horizontal="center" vertical="center" wrapText="1"/>
    </xf>
    <xf numFmtId="182" fontId="148" fillId="37" borderId="74" xfId="7215" applyNumberFormat="1" applyFont="1" applyFill="1" applyBorder="1" applyAlignment="1">
      <alignment horizontal="center" vertical="center" wrapText="1"/>
    </xf>
    <xf numFmtId="0" fontId="148" fillId="37" borderId="74" xfId="7215" applyFont="1" applyFill="1" applyBorder="1" applyAlignment="1">
      <alignment vertical="center" wrapText="1"/>
    </xf>
    <xf numFmtId="0" fontId="148" fillId="37" borderId="75" xfId="7215" applyFont="1" applyFill="1" applyBorder="1" applyAlignment="1">
      <alignment horizontal="center" vertical="center" wrapText="1"/>
    </xf>
    <xf numFmtId="182" fontId="148" fillId="37" borderId="194" xfId="7215" applyNumberFormat="1" applyFont="1" applyFill="1" applyBorder="1" applyAlignment="1">
      <alignment horizontal="center" vertical="center" wrapText="1"/>
    </xf>
    <xf numFmtId="0" fontId="148" fillId="37" borderId="194" xfId="7215" applyFont="1" applyFill="1" applyBorder="1" applyAlignment="1">
      <alignment horizontal="center" vertical="center" wrapText="1"/>
    </xf>
    <xf numFmtId="0" fontId="148" fillId="37" borderId="175" xfId="7215" applyFont="1" applyFill="1" applyBorder="1" applyAlignment="1">
      <alignment horizontal="left" vertical="center" wrapText="1"/>
    </xf>
    <xf numFmtId="182" fontId="148" fillId="37" borderId="175" xfId="7215" applyNumberFormat="1" applyFont="1" applyFill="1" applyBorder="1" applyAlignment="1">
      <alignment horizontal="center" vertical="center" wrapText="1"/>
    </xf>
    <xf numFmtId="182" fontId="148" fillId="37" borderId="175" xfId="7215" applyNumberFormat="1" applyFont="1" applyFill="1" applyBorder="1" applyAlignment="1">
      <alignment horizontal="left" vertical="center" wrapText="1"/>
    </xf>
    <xf numFmtId="15" fontId="148" fillId="37" borderId="177" xfId="7215" applyNumberFormat="1" applyFont="1" applyFill="1" applyBorder="1" applyAlignment="1">
      <alignment horizontal="center" vertical="center" wrapText="1"/>
    </xf>
    <xf numFmtId="15" fontId="148" fillId="22" borderId="198" xfId="7215" applyNumberFormat="1" applyFont="1" applyFill="1" applyBorder="1" applyAlignment="1">
      <alignment horizontal="left" vertical="center" wrapText="1"/>
    </xf>
    <xf numFmtId="182" fontId="148" fillId="22" borderId="198" xfId="7215" applyNumberFormat="1" applyFont="1" applyFill="1" applyBorder="1" applyAlignment="1">
      <alignment horizontal="center" vertical="center" wrapText="1"/>
    </xf>
    <xf numFmtId="0" fontId="148" fillId="22" borderId="198" xfId="7215" applyFont="1" applyFill="1" applyBorder="1" applyAlignment="1">
      <alignment vertical="center" wrapText="1"/>
    </xf>
    <xf numFmtId="0" fontId="148" fillId="22" borderId="198" xfId="7215" applyFont="1" applyFill="1" applyBorder="1" applyAlignment="1">
      <alignment horizontal="left" vertical="center" wrapText="1"/>
    </xf>
    <xf numFmtId="15" fontId="148" fillId="22" borderId="74" xfId="7215" applyNumberFormat="1" applyFont="1" applyFill="1" applyBorder="1" applyAlignment="1">
      <alignment horizontal="left" vertical="center" wrapText="1"/>
    </xf>
    <xf numFmtId="15" fontId="148" fillId="22" borderId="75" xfId="7215" applyNumberFormat="1" applyFont="1" applyFill="1" applyBorder="1" applyAlignment="1">
      <alignment horizontal="left" vertical="center" wrapText="1"/>
    </xf>
    <xf numFmtId="15" fontId="148" fillId="22" borderId="194" xfId="7215" applyNumberFormat="1" applyFont="1" applyFill="1" applyBorder="1" applyAlignment="1">
      <alignment horizontal="left" vertical="center" wrapText="1"/>
    </xf>
    <xf numFmtId="182" fontId="148" fillId="22" borderId="194" xfId="7215" applyNumberFormat="1" applyFont="1" applyFill="1" applyBorder="1" applyAlignment="1">
      <alignment horizontal="center" vertical="center" wrapText="1"/>
    </xf>
    <xf numFmtId="0" fontId="148" fillId="32" borderId="17" xfId="7215" applyFont="1" applyFill="1" applyBorder="1" applyAlignment="1">
      <alignment horizontal="center" vertical="center" wrapText="1"/>
    </xf>
    <xf numFmtId="182" fontId="148" fillId="31" borderId="198" xfId="7215" applyNumberFormat="1" applyFont="1" applyFill="1" applyBorder="1" applyAlignment="1">
      <alignment horizontal="center" vertical="center" wrapText="1"/>
    </xf>
    <xf numFmtId="182" fontId="148" fillId="31" borderId="198" xfId="7215" applyNumberFormat="1" applyFont="1" applyFill="1" applyBorder="1" applyAlignment="1">
      <alignment horizontal="left" vertical="center" wrapText="1"/>
    </xf>
    <xf numFmtId="182" fontId="148" fillId="31" borderId="198" xfId="7215" applyNumberFormat="1" applyFont="1" applyFill="1" applyBorder="1" applyAlignment="1">
      <alignment horizontal="center" vertical="center" wrapText="1"/>
    </xf>
    <xf numFmtId="0" fontId="148" fillId="31" borderId="198" xfId="7215" applyFont="1" applyFill="1" applyBorder="1" applyAlignment="1">
      <alignment horizontal="left" vertical="center" wrapText="1"/>
    </xf>
    <xf numFmtId="182" fontId="148" fillId="31" borderId="74" xfId="7215" applyNumberFormat="1" applyFont="1" applyFill="1" applyBorder="1" applyAlignment="1">
      <alignment horizontal="center" vertical="center" wrapText="1"/>
    </xf>
    <xf numFmtId="182" fontId="148" fillId="31" borderId="74" xfId="7215" applyNumberFormat="1" applyFont="1" applyFill="1" applyBorder="1" applyAlignment="1">
      <alignment horizontal="left" vertical="center" wrapText="1"/>
    </xf>
    <xf numFmtId="182" fontId="148" fillId="31" borderId="75" xfId="7215" applyNumberFormat="1" applyFont="1" applyFill="1" applyBorder="1" applyAlignment="1">
      <alignment horizontal="center" vertical="center" wrapText="1"/>
    </xf>
    <xf numFmtId="182" fontId="148" fillId="31" borderId="194" xfId="7215" applyNumberFormat="1" applyFont="1" applyFill="1" applyBorder="1" applyAlignment="1">
      <alignment horizontal="center" vertical="center" wrapText="1"/>
    </xf>
    <xf numFmtId="182" fontId="148" fillId="31" borderId="194" xfId="7215" applyNumberFormat="1" applyFont="1" applyFill="1" applyBorder="1" applyAlignment="1">
      <alignment horizontal="center" vertical="center" wrapText="1"/>
    </xf>
    <xf numFmtId="182" fontId="148" fillId="31" borderId="175" xfId="7215" applyNumberFormat="1" applyFont="1" applyFill="1" applyBorder="1" applyAlignment="1">
      <alignment horizontal="left" vertical="center" wrapText="1"/>
    </xf>
    <xf numFmtId="182" fontId="148" fillId="31" borderId="177" xfId="7215" applyNumberFormat="1" applyFont="1" applyFill="1" applyBorder="1" applyAlignment="1">
      <alignment horizontal="center" vertical="center" wrapText="1"/>
    </xf>
    <xf numFmtId="182" fontId="148" fillId="31" borderId="169" xfId="7215" applyNumberFormat="1" applyFont="1" applyFill="1" applyBorder="1" applyAlignment="1">
      <alignment horizontal="center" vertical="center" wrapText="1"/>
    </xf>
    <xf numFmtId="182" fontId="148" fillId="31" borderId="173" xfId="7215" applyNumberFormat="1" applyFont="1" applyFill="1" applyBorder="1" applyAlignment="1">
      <alignment horizontal="center" vertical="center" wrapText="1"/>
    </xf>
    <xf numFmtId="0" fontId="148" fillId="32" borderId="198" xfId="7215" applyFont="1" applyFill="1" applyBorder="1" applyAlignment="1">
      <alignment horizontal="left" vertical="center" wrapText="1"/>
    </xf>
    <xf numFmtId="182" fontId="148" fillId="32" borderId="198" xfId="7215" applyNumberFormat="1" applyFont="1" applyFill="1" applyBorder="1" applyAlignment="1">
      <alignment horizontal="center" vertical="center" wrapText="1"/>
    </xf>
    <xf numFmtId="182" fontId="148" fillId="32" borderId="198" xfId="7215" applyNumberFormat="1" applyFont="1" applyFill="1" applyBorder="1" applyAlignment="1">
      <alignment horizontal="left" vertical="center" wrapText="1"/>
    </xf>
    <xf numFmtId="15" fontId="148" fillId="32" borderId="198" xfId="7215" applyNumberFormat="1" applyFont="1" applyFill="1" applyBorder="1" applyAlignment="1">
      <alignment horizontal="center" vertical="center" wrapText="1"/>
    </xf>
    <xf numFmtId="182" fontId="148" fillId="32" borderId="194" xfId="7215" applyNumberFormat="1" applyFont="1" applyFill="1" applyBorder="1" applyAlignment="1">
      <alignment horizontal="center" vertical="center" wrapText="1"/>
    </xf>
    <xf numFmtId="182" fontId="148" fillId="32" borderId="194" xfId="7215" applyNumberFormat="1" applyFont="1" applyFill="1" applyBorder="1" applyAlignment="1">
      <alignment vertical="center" wrapText="1"/>
    </xf>
    <xf numFmtId="0" fontId="148" fillId="32" borderId="17" xfId="7215" applyFont="1" applyFill="1" applyBorder="1" applyAlignment="1">
      <alignment horizontal="left" vertical="center" wrapText="1"/>
    </xf>
    <xf numFmtId="182" fontId="148" fillId="32" borderId="17" xfId="7215" applyNumberFormat="1" applyFont="1" applyFill="1" applyBorder="1" applyAlignment="1">
      <alignment horizontal="center" vertical="center" wrapText="1"/>
    </xf>
    <xf numFmtId="182" fontId="148" fillId="32" borderId="17" xfId="7215" applyNumberFormat="1" applyFont="1" applyFill="1" applyBorder="1" applyAlignment="1">
      <alignment horizontal="left" vertical="center" wrapText="1"/>
    </xf>
    <xf numFmtId="182" fontId="148" fillId="32" borderId="91" xfId="7215" applyNumberFormat="1" applyFont="1" applyFill="1" applyBorder="1" applyAlignment="1">
      <alignment horizontal="center" vertical="center" wrapText="1"/>
    </xf>
    <xf numFmtId="0" fontId="148" fillId="31" borderId="175" xfId="7215" applyFont="1" applyFill="1" applyBorder="1" applyAlignment="1">
      <alignment horizontal="left" vertical="center" wrapText="1"/>
    </xf>
    <xf numFmtId="0" fontId="148" fillId="32" borderId="169" xfId="7215" applyFont="1" applyFill="1" applyBorder="1" applyAlignment="1">
      <alignment horizontal="left" vertical="center" wrapText="1"/>
    </xf>
    <xf numFmtId="0" fontId="148" fillId="32" borderId="169" xfId="7215" applyFont="1" applyFill="1" applyBorder="1" applyAlignment="1">
      <alignment horizontal="center" vertical="center" wrapText="1"/>
    </xf>
    <xf numFmtId="182" fontId="148" fillId="32" borderId="169" xfId="7215" applyNumberFormat="1" applyFont="1" applyFill="1" applyBorder="1" applyAlignment="1">
      <alignment horizontal="center" vertical="center" wrapText="1"/>
    </xf>
    <xf numFmtId="182" fontId="148" fillId="32" borderId="169" xfId="7215" applyNumberFormat="1" applyFont="1" applyFill="1" applyBorder="1" applyAlignment="1">
      <alignment horizontal="left" vertical="center" wrapText="1"/>
    </xf>
    <xf numFmtId="182" fontId="148" fillId="32" borderId="173" xfId="7215" applyNumberFormat="1" applyFont="1" applyFill="1" applyBorder="1" applyAlignment="1">
      <alignment horizontal="center" vertical="center" wrapText="1"/>
    </xf>
    <xf numFmtId="182" fontId="148" fillId="29" borderId="74" xfId="7215" applyNumberFormat="1" applyFont="1" applyFill="1" applyBorder="1" applyAlignment="1">
      <alignment horizontal="left" vertical="center" wrapText="1"/>
    </xf>
    <xf numFmtId="182" fontId="148" fillId="29" borderId="75" xfId="7215" applyNumberFormat="1" applyFont="1" applyFill="1" applyBorder="1" applyAlignment="1">
      <alignment horizontal="center" vertical="center" wrapText="1"/>
    </xf>
    <xf numFmtId="182" fontId="148" fillId="29" borderId="177" xfId="7215" applyNumberFormat="1" applyFont="1" applyFill="1" applyBorder="1" applyAlignment="1">
      <alignment horizontal="center" vertical="center" wrapText="1"/>
    </xf>
    <xf numFmtId="0" fontId="148" fillId="22" borderId="169" xfId="7215" applyFont="1" applyFill="1" applyBorder="1" applyAlignment="1">
      <alignment horizontal="left" vertical="center" wrapText="1"/>
    </xf>
    <xf numFmtId="182" fontId="148" fillId="22" borderId="169" xfId="7215" applyNumberFormat="1" applyFont="1" applyFill="1" applyBorder="1" applyAlignment="1">
      <alignment horizontal="center" vertical="center" wrapText="1"/>
    </xf>
    <xf numFmtId="0" fontId="148" fillId="22" borderId="169" xfId="7215" applyFont="1" applyFill="1" applyBorder="1" applyAlignment="1">
      <alignment vertical="center" wrapText="1"/>
    </xf>
    <xf numFmtId="182" fontId="148" fillId="22" borderId="173" xfId="7215" applyNumberFormat="1" applyFont="1" applyFill="1" applyBorder="1" applyAlignment="1">
      <alignment horizontal="center" vertical="center" wrapText="1"/>
    </xf>
    <xf numFmtId="0" fontId="148" fillId="31" borderId="198" xfId="7215" applyFont="1" applyFill="1" applyBorder="1" applyAlignment="1">
      <alignment vertical="center" wrapText="1"/>
    </xf>
    <xf numFmtId="0" fontId="148" fillId="31" borderId="74" xfId="7215" applyFont="1" applyFill="1" applyBorder="1" applyAlignment="1">
      <alignment horizontal="left" vertical="center" wrapText="1"/>
    </xf>
    <xf numFmtId="0" fontId="148" fillId="31" borderId="74" xfId="7215" applyFont="1" applyFill="1" applyBorder="1" applyAlignment="1">
      <alignment vertical="center" wrapText="1"/>
    </xf>
    <xf numFmtId="0" fontId="148" fillId="31" borderId="169" xfId="7215" applyFont="1" applyFill="1" applyBorder="1" applyAlignment="1">
      <alignment horizontal="left" vertical="center" wrapText="1"/>
    </xf>
    <xf numFmtId="0" fontId="148" fillId="31" borderId="169" xfId="7215" applyFont="1" applyFill="1" applyBorder="1" applyAlignment="1">
      <alignment vertical="center" wrapText="1"/>
    </xf>
    <xf numFmtId="0" fontId="148" fillId="29" borderId="175" xfId="7215" applyFont="1" applyFill="1" applyBorder="1" applyAlignment="1">
      <alignment vertical="center" wrapText="1"/>
    </xf>
    <xf numFmtId="0" fontId="147" fillId="0" borderId="60" xfId="7215" applyFont="1" applyFill="1" applyBorder="1" applyAlignment="1">
      <alignment vertical="center" wrapText="1"/>
    </xf>
    <xf numFmtId="0" fontId="147" fillId="0" borderId="191" xfId="7215" applyFont="1" applyFill="1" applyBorder="1" applyAlignment="1">
      <alignment vertical="center" wrapText="1"/>
    </xf>
    <xf numFmtId="0" fontId="147" fillId="0" borderId="190" xfId="7215" applyFont="1" applyFill="1" applyBorder="1" applyAlignment="1">
      <alignment vertical="center" wrapText="1"/>
    </xf>
    <xf numFmtId="0" fontId="147" fillId="22" borderId="84" xfId="7215" applyFont="1" applyFill="1" applyBorder="1" applyAlignment="1">
      <alignment vertical="center" wrapText="1"/>
    </xf>
    <xf numFmtId="0" fontId="148" fillId="0" borderId="198" xfId="7215" applyFont="1" applyFill="1" applyBorder="1" applyAlignment="1">
      <alignment vertical="center" wrapText="1"/>
    </xf>
    <xf numFmtId="0" fontId="147" fillId="22" borderId="69" xfId="7215" applyFont="1" applyFill="1" applyBorder="1" applyAlignment="1">
      <alignment horizontal="center" vertical="center" wrapText="1"/>
    </xf>
    <xf numFmtId="0" fontId="147" fillId="22" borderId="74" xfId="7215" applyFont="1" applyFill="1" applyBorder="1" applyAlignment="1">
      <alignment horizontal="center" vertical="center" wrapText="1"/>
    </xf>
    <xf numFmtId="0" fontId="147" fillId="22" borderId="75" xfId="7215" applyFont="1" applyFill="1" applyBorder="1" applyAlignment="1">
      <alignment horizontal="center" vertical="center" wrapText="1"/>
    </xf>
    <xf numFmtId="0" fontId="148" fillId="0" borderId="193" xfId="7215" applyFont="1" applyFill="1" applyBorder="1" applyAlignment="1">
      <alignment vertical="center" wrapText="1"/>
    </xf>
    <xf numFmtId="0" fontId="148" fillId="0" borderId="169" xfId="7215" applyFont="1" applyFill="1" applyBorder="1" applyAlignment="1">
      <alignment vertical="center" wrapText="1"/>
    </xf>
    <xf numFmtId="0" fontId="148" fillId="0" borderId="28" xfId="7215" applyFont="1" applyFill="1" applyBorder="1" applyAlignment="1">
      <alignment vertical="center" wrapText="1"/>
    </xf>
    <xf numFmtId="0" fontId="147" fillId="44" borderId="194" xfId="7215" applyFont="1" applyFill="1" applyBorder="1" applyAlignment="1">
      <alignment vertical="center" wrapText="1"/>
    </xf>
    <xf numFmtId="0" fontId="147" fillId="44" borderId="173" xfId="7215" applyFont="1" applyFill="1" applyBorder="1" applyAlignment="1">
      <alignment vertical="center" wrapText="1"/>
    </xf>
    <xf numFmtId="0" fontId="147" fillId="44" borderId="31" xfId="7215" applyFont="1" applyFill="1" applyBorder="1" applyAlignment="1">
      <alignment vertical="center" wrapText="1"/>
    </xf>
    <xf numFmtId="0" fontId="148" fillId="0" borderId="198" xfId="7216" applyFont="1" applyFill="1" applyBorder="1" applyAlignment="1">
      <alignment horizontal="center" vertical="center" wrapText="1"/>
    </xf>
    <xf numFmtId="0" fontId="148" fillId="0" borderId="198" xfId="7216" applyFont="1" applyFill="1" applyBorder="1" applyAlignment="1">
      <alignment horizontal="left" vertical="center" wrapText="1"/>
    </xf>
    <xf numFmtId="182" fontId="148" fillId="0" borderId="198" xfId="7216" applyNumberFormat="1" applyFont="1" applyFill="1" applyBorder="1" applyAlignment="1">
      <alignment horizontal="center" vertical="center" wrapText="1"/>
    </xf>
    <xf numFmtId="182" fontId="148" fillId="0" borderId="198" xfId="7216" applyNumberFormat="1" applyFont="1" applyFill="1" applyBorder="1" applyAlignment="1">
      <alignment horizontal="left" vertical="center" wrapText="1"/>
    </xf>
    <xf numFmtId="0" fontId="220" fillId="35" borderId="198" xfId="0" applyFont="1" applyFill="1" applyBorder="1" applyAlignment="1"/>
    <xf numFmtId="0" fontId="220" fillId="35" borderId="198" xfId="0" applyFont="1" applyFill="1" applyBorder="1" applyAlignment="1">
      <alignment horizontal="center"/>
    </xf>
    <xf numFmtId="0" fontId="220" fillId="35" borderId="198" xfId="0" applyFont="1" applyFill="1" applyBorder="1" applyAlignment="1">
      <alignment horizontal="left"/>
    </xf>
    <xf numFmtId="15" fontId="0" fillId="35" borderId="198" xfId="0" applyNumberFormat="1" applyFill="1" applyBorder="1"/>
    <xf numFmtId="15" fontId="220" fillId="35" borderId="198" xfId="0" applyNumberFormat="1" applyFont="1" applyFill="1" applyBorder="1" applyAlignment="1">
      <alignment horizontal="right"/>
    </xf>
    <xf numFmtId="0" fontId="220" fillId="0" borderId="198" xfId="0" applyFont="1" applyFill="1" applyBorder="1" applyAlignment="1">
      <alignment horizontal="right"/>
    </xf>
    <xf numFmtId="0" fontId="210" fillId="0" borderId="198" xfId="0" applyFont="1" applyBorder="1"/>
    <xf numFmtId="0" fontId="210" fillId="0" borderId="198" xfId="0" applyFont="1" applyBorder="1" applyAlignment="1">
      <alignment horizontal="center"/>
    </xf>
    <xf numFmtId="15" fontId="210" fillId="0" borderId="198" xfId="0" applyNumberFormat="1" applyFont="1" applyBorder="1"/>
    <xf numFmtId="0" fontId="210" fillId="35" borderId="198" xfId="0" applyFont="1" applyFill="1" applyBorder="1" applyAlignment="1"/>
    <xf numFmtId="0" fontId="210" fillId="35" borderId="198" xfId="0" applyFont="1" applyFill="1" applyBorder="1" applyAlignment="1">
      <alignment horizontal="left"/>
    </xf>
    <xf numFmtId="0" fontId="221" fillId="35" borderId="198" xfId="0" applyFont="1" applyFill="1" applyBorder="1" applyAlignment="1">
      <alignment horizontal="center"/>
    </xf>
    <xf numFmtId="15" fontId="221" fillId="35" borderId="198" xfId="0" applyNumberFormat="1" applyFont="1" applyFill="1" applyBorder="1" applyAlignment="1">
      <alignment horizontal="center"/>
    </xf>
    <xf numFmtId="0" fontId="210" fillId="0" borderId="198" xfId="0" applyFont="1" applyFill="1" applyBorder="1" applyAlignment="1"/>
    <xf numFmtId="0" fontId="210" fillId="0" borderId="198" xfId="0" applyFont="1" applyFill="1" applyBorder="1" applyAlignment="1">
      <alignment horizontal="center"/>
    </xf>
    <xf numFmtId="0" fontId="210" fillId="0" borderId="198" xfId="0" applyFont="1" applyFill="1" applyBorder="1" applyAlignment="1">
      <alignment horizontal="left"/>
    </xf>
    <xf numFmtId="15" fontId="210" fillId="0" borderId="198" xfId="0" applyNumberFormat="1" applyFont="1" applyFill="1" applyBorder="1" applyAlignment="1">
      <alignment horizontal="right"/>
    </xf>
    <xf numFmtId="15" fontId="210" fillId="0" borderId="198" xfId="0" applyNumberFormat="1" applyFont="1" applyFill="1" applyBorder="1" applyAlignment="1"/>
    <xf numFmtId="15" fontId="221" fillId="0" borderId="198" xfId="0" applyNumberFormat="1" applyFont="1" applyFill="1" applyBorder="1" applyAlignment="1">
      <alignment horizontal="right"/>
    </xf>
    <xf numFmtId="0" fontId="149" fillId="0" borderId="198" xfId="0" applyFont="1" applyFill="1" applyBorder="1" applyAlignment="1"/>
    <xf numFmtId="0" fontId="157" fillId="0" borderId="198" xfId="0" applyFont="1" applyFill="1" applyBorder="1" applyAlignment="1">
      <alignment horizontal="center"/>
    </xf>
    <xf numFmtId="0" fontId="157" fillId="0" borderId="198" xfId="0" applyFont="1" applyFill="1" applyBorder="1" applyAlignment="1"/>
    <xf numFmtId="0" fontId="157" fillId="0" borderId="198" xfId="0" applyFont="1" applyFill="1" applyBorder="1" applyAlignment="1">
      <alignment horizontal="left"/>
    </xf>
    <xf numFmtId="15" fontId="157" fillId="0" borderId="198" xfId="0" applyNumberFormat="1" applyFont="1" applyFill="1" applyBorder="1" applyAlignment="1">
      <alignment horizontal="right"/>
    </xf>
    <xf numFmtId="15" fontId="222" fillId="0" borderId="198" xfId="0" applyNumberFormat="1" applyFont="1" applyFill="1" applyBorder="1" applyAlignment="1">
      <alignment horizontal="right"/>
    </xf>
    <xf numFmtId="0" fontId="210" fillId="0" borderId="198" xfId="0" applyFont="1" applyFill="1" applyBorder="1"/>
    <xf numFmtId="15" fontId="210" fillId="0" borderId="198" xfId="0" applyNumberFormat="1" applyFont="1" applyFill="1" applyBorder="1"/>
    <xf numFmtId="0" fontId="25" fillId="35" borderId="198" xfId="7211" applyFont="1" applyFill="1" applyBorder="1" applyAlignment="1">
      <alignment horizontal="center" vertical="center" wrapText="1"/>
    </xf>
    <xf numFmtId="49" fontId="25" fillId="35" borderId="198" xfId="7211" applyNumberFormat="1" applyFont="1" applyFill="1" applyBorder="1" applyAlignment="1">
      <alignment horizontal="center" vertical="center" wrapText="1"/>
    </xf>
    <xf numFmtId="0" fontId="25" fillId="35" borderId="198" xfId="7211" applyFont="1" applyFill="1" applyBorder="1" applyAlignment="1">
      <alignment horizontal="left" vertical="center" wrapText="1"/>
    </xf>
    <xf numFmtId="0" fontId="56" fillId="35" borderId="198" xfId="7211" applyFont="1" applyFill="1" applyBorder="1" applyAlignment="1">
      <alignment horizontal="center"/>
    </xf>
    <xf numFmtId="0" fontId="56" fillId="35" borderId="198" xfId="7211" applyFont="1" applyFill="1" applyBorder="1" applyAlignment="1">
      <alignment horizontal="left"/>
    </xf>
    <xf numFmtId="15" fontId="56" fillId="35" borderId="198" xfId="7211" applyNumberFormat="1" applyFont="1" applyFill="1" applyBorder="1" applyAlignment="1">
      <alignment horizontal="center"/>
    </xf>
    <xf numFmtId="0" fontId="179" fillId="35" borderId="162" xfId="7218" applyFont="1" applyFill="1" applyBorder="1" applyAlignment="1">
      <alignment horizontal="right" vertical="center" wrapText="1"/>
    </xf>
    <xf numFmtId="0" fontId="148" fillId="22" borderId="17" xfId="7215" applyFont="1" applyFill="1" applyBorder="1" applyAlignment="1">
      <alignment horizontal="left" vertical="center" wrapText="1"/>
    </xf>
    <xf numFmtId="15" fontId="148" fillId="22" borderId="17" xfId="7215" applyNumberFormat="1" applyFont="1" applyFill="1" applyBorder="1" applyAlignment="1">
      <alignment horizontal="left" vertical="center" wrapText="1"/>
    </xf>
    <xf numFmtId="15" fontId="148" fillId="22" borderId="91" xfId="7215" applyNumberFormat="1" applyFont="1" applyFill="1" applyBorder="1" applyAlignment="1">
      <alignment horizontal="left" vertical="center" wrapText="1"/>
    </xf>
    <xf numFmtId="0" fontId="147" fillId="38" borderId="41" xfId="7216" applyFont="1" applyFill="1" applyBorder="1" applyAlignment="1">
      <alignment horizontal="center" vertical="center" wrapText="1"/>
    </xf>
    <xf numFmtId="0" fontId="147" fillId="38" borderId="42" xfId="7216" applyFont="1" applyFill="1" applyBorder="1" applyAlignment="1">
      <alignment horizontal="center" vertical="center" wrapText="1"/>
    </xf>
    <xf numFmtId="2" fontId="148" fillId="0" borderId="198" xfId="7216" applyNumberFormat="1" applyFont="1" applyFill="1" applyBorder="1" applyAlignment="1">
      <alignment horizontal="center" vertical="center" wrapText="1"/>
    </xf>
    <xf numFmtId="0" fontId="148" fillId="35" borderId="169" xfId="7216" applyFont="1" applyFill="1" applyBorder="1" applyAlignment="1">
      <alignment vertical="center" wrapText="1"/>
    </xf>
    <xf numFmtId="182" fontId="148" fillId="35" borderId="169" xfId="7216" applyNumberFormat="1" applyFont="1" applyFill="1" applyBorder="1" applyAlignment="1">
      <alignment horizontal="center" vertical="center" wrapText="1"/>
    </xf>
    <xf numFmtId="182" fontId="148" fillId="35" borderId="169" xfId="7216" applyNumberFormat="1" applyFont="1" applyFill="1" applyBorder="1" applyAlignment="1">
      <alignment horizontal="left" vertical="center" wrapText="1"/>
    </xf>
    <xf numFmtId="0" fontId="147" fillId="38" borderId="38" xfId="7216" applyFont="1" applyFill="1" applyBorder="1" applyAlignment="1">
      <alignment horizontal="center" vertical="center" wrapText="1"/>
    </xf>
    <xf numFmtId="0" fontId="147" fillId="38" borderId="15" xfId="7216" applyFont="1" applyFill="1" applyBorder="1" applyAlignment="1">
      <alignment horizontal="center" vertical="center" wrapText="1"/>
    </xf>
    <xf numFmtId="182" fontId="148" fillId="26" borderId="198" xfId="7216" applyNumberFormat="1" applyFont="1" applyFill="1" applyBorder="1" applyAlignment="1">
      <alignment horizontal="center" vertical="center" wrapText="1"/>
    </xf>
    <xf numFmtId="0" fontId="147" fillId="0" borderId="60" xfId="7216" applyFont="1" applyFill="1" applyBorder="1" applyAlignment="1">
      <alignment horizontal="center" vertical="center" wrapText="1"/>
    </xf>
    <xf numFmtId="0" fontId="147" fillId="0" borderId="191" xfId="7216" applyFont="1" applyFill="1" applyBorder="1" applyAlignment="1">
      <alignment horizontal="center" vertical="center" wrapText="1"/>
    </xf>
    <xf numFmtId="0" fontId="147" fillId="0" borderId="192" xfId="7216" applyFont="1" applyFill="1" applyBorder="1" applyAlignment="1">
      <alignment horizontal="center" vertical="center" wrapText="1"/>
    </xf>
    <xf numFmtId="0" fontId="147" fillId="38" borderId="194" xfId="7216" applyFont="1" applyFill="1" applyBorder="1" applyAlignment="1">
      <alignment vertical="center" wrapText="1"/>
    </xf>
    <xf numFmtId="0" fontId="148" fillId="0" borderId="174" xfId="7216" applyFont="1" applyFill="1" applyBorder="1" applyAlignment="1">
      <alignment vertical="center" wrapText="1"/>
    </xf>
    <xf numFmtId="0" fontId="148" fillId="0" borderId="175" xfId="7216" applyFont="1" applyFill="1" applyBorder="1" applyAlignment="1">
      <alignment vertical="center" wrapText="1"/>
    </xf>
    <xf numFmtId="0" fontId="147" fillId="38" borderId="177" xfId="7216" applyFont="1" applyFill="1" applyBorder="1" applyAlignment="1">
      <alignment vertical="center" wrapText="1"/>
    </xf>
    <xf numFmtId="1" fontId="147" fillId="0" borderId="0" xfId="821" applyNumberFormat="1" applyFont="1" applyFill="1" applyBorder="1" applyAlignment="1">
      <alignment horizontal="center" vertical="center"/>
    </xf>
    <xf numFmtId="0" fontId="147" fillId="0" borderId="83" xfId="43" applyFont="1" applyFill="1" applyBorder="1" applyAlignment="1">
      <alignment horizontal="center" vertical="center"/>
    </xf>
    <xf numFmtId="1" fontId="147" fillId="20" borderId="27" xfId="821" applyNumberFormat="1" applyFont="1" applyFill="1" applyBorder="1" applyAlignment="1">
      <alignment horizontal="center" vertical="center"/>
    </xf>
    <xf numFmtId="1" fontId="147" fillId="20" borderId="40" xfId="821" applyNumberFormat="1" applyFont="1" applyFill="1" applyBorder="1" applyAlignment="1">
      <alignment horizontal="center" vertical="center"/>
    </xf>
    <xf numFmtId="9" fontId="148" fillId="0" borderId="46" xfId="50" applyFont="1" applyFill="1" applyBorder="1" applyAlignment="1">
      <alignment horizontal="center" vertical="center"/>
    </xf>
    <xf numFmtId="9" fontId="148" fillId="0" borderId="88" xfId="50" applyFont="1" applyFill="1" applyBorder="1" applyAlignment="1">
      <alignment horizontal="center" vertical="center"/>
    </xf>
    <xf numFmtId="9" fontId="148" fillId="0" borderId="88" xfId="50" applyNumberFormat="1" applyFont="1" applyFill="1" applyBorder="1" applyAlignment="1">
      <alignment horizontal="center" vertical="center"/>
    </xf>
    <xf numFmtId="9" fontId="148" fillId="0" borderId="46" xfId="50" applyNumberFormat="1" applyFont="1" applyFill="1" applyBorder="1" applyAlignment="1">
      <alignment horizontal="center" vertical="center"/>
    </xf>
    <xf numFmtId="9" fontId="148" fillId="0" borderId="90" xfId="50" applyFont="1" applyFill="1" applyBorder="1" applyAlignment="1">
      <alignment horizontal="center" vertical="center"/>
    </xf>
    <xf numFmtId="9" fontId="148" fillId="0" borderId="86" xfId="50" applyFont="1" applyFill="1" applyBorder="1" applyAlignment="1">
      <alignment horizontal="center" vertical="center"/>
    </xf>
    <xf numFmtId="9" fontId="148" fillId="0" borderId="68" xfId="50" applyFont="1" applyFill="1" applyBorder="1" applyAlignment="1">
      <alignment horizontal="center" vertical="center"/>
    </xf>
    <xf numFmtId="3" fontId="171" fillId="20" borderId="84" xfId="626" applyNumberFormat="1" applyFont="1" applyFill="1" applyBorder="1" applyAlignment="1">
      <alignment horizontal="right" vertical="center" indent="1"/>
    </xf>
    <xf numFmtId="3" fontId="171" fillId="20" borderId="79" xfId="626" applyNumberFormat="1" applyFont="1" applyFill="1" applyBorder="1" applyAlignment="1">
      <alignment horizontal="right" vertical="center" indent="1"/>
    </xf>
    <xf numFmtId="3" fontId="171" fillId="20" borderId="80" xfId="626" applyNumberFormat="1" applyFont="1" applyFill="1" applyBorder="1" applyAlignment="1">
      <alignment horizontal="right" vertical="center" indent="1"/>
    </xf>
    <xf numFmtId="9" fontId="24" fillId="0" borderId="14" xfId="50" applyFont="1" applyBorder="1"/>
    <xf numFmtId="9" fontId="24" fillId="0" borderId="16" xfId="50" applyFont="1" applyBorder="1"/>
    <xf numFmtId="14" fontId="36" fillId="30" borderId="198" xfId="7266" applyNumberFormat="1" applyFill="1" applyBorder="1" applyAlignment="1">
      <alignment horizontal="center"/>
    </xf>
    <xf numFmtId="0" fontId="36" fillId="30" borderId="198" xfId="7266" applyFill="1" applyBorder="1" applyAlignment="1">
      <alignment horizontal="center"/>
    </xf>
    <xf numFmtId="0" fontId="36" fillId="30" borderId="198" xfId="7266" applyFill="1" applyBorder="1"/>
    <xf numFmtId="0" fontId="151" fillId="30" borderId="193" xfId="7266" applyFont="1" applyFill="1" applyBorder="1" applyAlignment="1">
      <alignment horizontal="center" wrapText="1"/>
    </xf>
    <xf numFmtId="0" fontId="151" fillId="30" borderId="169" xfId="7266" applyFont="1" applyFill="1" applyBorder="1" applyAlignment="1">
      <alignment horizontal="center" wrapText="1"/>
    </xf>
    <xf numFmtId="0" fontId="151" fillId="29" borderId="172" xfId="7266" applyFont="1" applyFill="1" applyBorder="1" applyAlignment="1">
      <alignment horizontal="center" wrapText="1"/>
    </xf>
    <xf numFmtId="0" fontId="151" fillId="29" borderId="169" xfId="7266" applyFont="1" applyFill="1" applyBorder="1" applyAlignment="1">
      <alignment horizontal="center" wrapText="1"/>
    </xf>
    <xf numFmtId="0" fontId="151" fillId="29" borderId="173" xfId="7266" applyFont="1" applyFill="1" applyBorder="1" applyAlignment="1">
      <alignment horizontal="center" wrapText="1"/>
    </xf>
    <xf numFmtId="14" fontId="36" fillId="30" borderId="69" xfId="7266" applyNumberFormat="1" applyFill="1" applyBorder="1" applyAlignment="1">
      <alignment horizontal="center"/>
    </xf>
    <xf numFmtId="0" fontId="148" fillId="30" borderId="74" xfId="7266" applyFont="1" applyFill="1" applyBorder="1" applyAlignment="1">
      <alignment horizontal="center"/>
    </xf>
    <xf numFmtId="0" fontId="36" fillId="30" borderId="74" xfId="7266" applyFill="1" applyBorder="1" applyAlignment="1">
      <alignment horizontal="center"/>
    </xf>
    <xf numFmtId="0" fontId="36" fillId="30" borderId="74" xfId="7266" applyFill="1" applyBorder="1"/>
    <xf numFmtId="14" fontId="36" fillId="30" borderId="74" xfId="7266" applyNumberFormat="1" applyFill="1" applyBorder="1" applyAlignment="1">
      <alignment horizontal="center"/>
    </xf>
    <xf numFmtId="0" fontId="36" fillId="29" borderId="70" xfId="7266" applyFill="1" applyBorder="1" applyAlignment="1">
      <alignment horizontal="center"/>
    </xf>
    <xf numFmtId="14" fontId="36" fillId="29" borderId="74" xfId="7266" applyNumberFormat="1" applyFill="1" applyBorder="1" applyAlignment="1">
      <alignment horizontal="center"/>
    </xf>
    <xf numFmtId="0" fontId="36" fillId="29" borderId="74" xfId="7266" applyFill="1" applyBorder="1"/>
    <xf numFmtId="0" fontId="36" fillId="29" borderId="75" xfId="7266" applyFill="1" applyBorder="1" applyAlignment="1">
      <alignment horizontal="center"/>
    </xf>
    <xf numFmtId="0" fontId="148" fillId="30" borderId="198" xfId="7266" applyFont="1" applyFill="1" applyBorder="1" applyAlignment="1">
      <alignment horizontal="center"/>
    </xf>
    <xf numFmtId="0" fontId="36" fillId="29" borderId="200" xfId="7266" applyFill="1" applyBorder="1" applyAlignment="1">
      <alignment horizontal="center"/>
    </xf>
    <xf numFmtId="14" fontId="36" fillId="29" borderId="198" xfId="7266" applyNumberFormat="1" applyFill="1" applyBorder="1" applyAlignment="1">
      <alignment horizontal="center"/>
    </xf>
    <xf numFmtId="0" fontId="36" fillId="29" borderId="198" xfId="7266" applyFill="1" applyBorder="1"/>
    <xf numFmtId="0" fontId="36" fillId="29" borderId="194" xfId="7266" applyFill="1" applyBorder="1" applyAlignment="1">
      <alignment horizontal="center"/>
    </xf>
    <xf numFmtId="14" fontId="148" fillId="30" borderId="198" xfId="7266" applyNumberFormat="1" applyFont="1" applyFill="1" applyBorder="1" applyAlignment="1">
      <alignment horizontal="center"/>
    </xf>
    <xf numFmtId="0" fontId="148" fillId="30" borderId="198" xfId="0" applyFont="1" applyFill="1" applyBorder="1" applyAlignment="1">
      <alignment horizontal="center"/>
    </xf>
    <xf numFmtId="0" fontId="0" fillId="30" borderId="198" xfId="0" applyFill="1" applyBorder="1"/>
    <xf numFmtId="0" fontId="0" fillId="30" borderId="198" xfId="0" applyFill="1" applyBorder="1" applyAlignment="1">
      <alignment horizontal="center"/>
    </xf>
    <xf numFmtId="14" fontId="0" fillId="30" borderId="198" xfId="0" applyNumberFormat="1" applyFill="1" applyBorder="1" applyAlignment="1">
      <alignment horizontal="center"/>
    </xf>
    <xf numFmtId="9" fontId="148" fillId="0" borderId="115" xfId="50" applyFont="1" applyFill="1" applyBorder="1" applyAlignment="1">
      <alignment horizontal="center"/>
    </xf>
    <xf numFmtId="9" fontId="148" fillId="0" borderId="111" xfId="50" applyFont="1" applyFill="1" applyBorder="1" applyAlignment="1">
      <alignment horizontal="center"/>
    </xf>
    <xf numFmtId="9" fontId="148" fillId="0" borderId="140" xfId="50" applyFont="1" applyFill="1" applyBorder="1" applyAlignment="1">
      <alignment horizontal="center"/>
    </xf>
    <xf numFmtId="9" fontId="148" fillId="0" borderId="90" xfId="50" applyFont="1" applyFill="1" applyBorder="1" applyAlignment="1">
      <alignment horizontal="center"/>
    </xf>
    <xf numFmtId="9" fontId="148" fillId="0" borderId="150" xfId="50" applyFont="1" applyFill="1" applyBorder="1" applyAlignment="1">
      <alignment horizontal="center"/>
    </xf>
    <xf numFmtId="9" fontId="148" fillId="0" borderId="86" xfId="50" applyFont="1" applyFill="1" applyBorder="1" applyAlignment="1">
      <alignment horizontal="center"/>
    </xf>
    <xf numFmtId="0" fontId="24" fillId="30" borderId="186" xfId="7269" applyFont="1" applyFill="1" applyBorder="1"/>
    <xf numFmtId="0" fontId="36" fillId="29" borderId="200" xfId="7269" applyFill="1" applyBorder="1" applyAlignment="1">
      <alignment horizontal="center"/>
    </xf>
    <xf numFmtId="14" fontId="36" fillId="29" borderId="198" xfId="7269" applyNumberFormat="1" applyFill="1" applyBorder="1"/>
    <xf numFmtId="0" fontId="36" fillId="29" borderId="198" xfId="7269" applyFill="1" applyBorder="1"/>
    <xf numFmtId="0" fontId="36" fillId="29" borderId="194" xfId="7269" applyFill="1" applyBorder="1" applyAlignment="1">
      <alignment horizontal="center"/>
    </xf>
    <xf numFmtId="0" fontId="115" fillId="30" borderId="198" xfId="0" applyFont="1" applyFill="1" applyBorder="1" applyAlignment="1">
      <alignment horizontal="center"/>
    </xf>
    <xf numFmtId="0" fontId="115" fillId="30" borderId="198" xfId="0" applyFont="1" applyFill="1" applyBorder="1"/>
    <xf numFmtId="14" fontId="115" fillId="30" borderId="198" xfId="0" applyNumberFormat="1" applyFont="1" applyFill="1" applyBorder="1" applyAlignment="1">
      <alignment horizontal="center"/>
    </xf>
    <xf numFmtId="0" fontId="24" fillId="29" borderId="200" xfId="7269" applyFont="1" applyFill="1" applyBorder="1" applyAlignment="1">
      <alignment horizontal="center"/>
    </xf>
    <xf numFmtId="0" fontId="24" fillId="29" borderId="171" xfId="7269" applyFont="1" applyFill="1" applyBorder="1" applyAlignment="1">
      <alignment horizontal="center"/>
    </xf>
    <xf numFmtId="14" fontId="24" fillId="29" borderId="186" xfId="7269" applyNumberFormat="1" applyFont="1" applyFill="1" applyBorder="1"/>
    <xf numFmtId="0" fontId="24" fillId="29" borderId="186" xfId="7269" applyFont="1" applyFill="1" applyBorder="1"/>
    <xf numFmtId="0" fontId="24" fillId="29" borderId="189" xfId="7269" applyFont="1" applyFill="1" applyBorder="1" applyAlignment="1">
      <alignment horizontal="center"/>
    </xf>
    <xf numFmtId="0" fontId="24" fillId="29" borderId="198" xfId="7269" applyFont="1" applyFill="1" applyBorder="1"/>
    <xf numFmtId="3" fontId="148" fillId="18" borderId="96" xfId="0" applyNumberFormat="1" applyFont="1" applyFill="1" applyBorder="1" applyAlignment="1">
      <alignment horizontal="center"/>
    </xf>
    <xf numFmtId="3" fontId="148" fillId="18" borderId="29" xfId="0" applyNumberFormat="1" applyFont="1" applyFill="1" applyBorder="1" applyAlignment="1">
      <alignment horizontal="center"/>
    </xf>
    <xf numFmtId="3" fontId="148" fillId="0" borderId="31" xfId="0" applyNumberFormat="1" applyFont="1" applyFill="1" applyBorder="1" applyAlignment="1">
      <alignment horizontal="center"/>
    </xf>
    <xf numFmtId="3" fontId="148" fillId="18" borderId="70" xfId="0" applyNumberFormat="1" applyFont="1" applyFill="1" applyBorder="1" applyAlignment="1">
      <alignment horizontal="center"/>
    </xf>
    <xf numFmtId="3" fontId="148" fillId="18" borderId="74" xfId="0" applyNumberFormat="1" applyFont="1" applyFill="1" applyBorder="1" applyAlignment="1">
      <alignment horizontal="center"/>
    </xf>
    <xf numFmtId="3" fontId="148" fillId="0" borderId="75" xfId="0" applyNumberFormat="1" applyFont="1" applyFill="1" applyBorder="1" applyAlignment="1">
      <alignment horizontal="center"/>
    </xf>
    <xf numFmtId="9" fontId="148" fillId="18" borderId="87" xfId="50" applyFont="1" applyFill="1" applyBorder="1" applyAlignment="1">
      <alignment horizontal="center"/>
    </xf>
    <xf numFmtId="9" fontId="148" fillId="18" borderId="147" xfId="50" applyFont="1" applyFill="1" applyBorder="1" applyAlignment="1">
      <alignment horizontal="center"/>
    </xf>
    <xf numFmtId="9" fontId="148" fillId="0" borderId="148" xfId="50" applyFont="1" applyFill="1" applyBorder="1" applyAlignment="1">
      <alignment horizontal="center"/>
    </xf>
    <xf numFmtId="0" fontId="22" fillId="0" borderId="0" xfId="7266" applyFont="1"/>
    <xf numFmtId="0" fontId="22" fillId="0" borderId="0" xfId="7269" applyFont="1"/>
    <xf numFmtId="0" fontId="22" fillId="29" borderId="171" xfId="7269" applyFont="1" applyFill="1" applyBorder="1" applyAlignment="1">
      <alignment horizontal="center"/>
    </xf>
    <xf numFmtId="0" fontId="22" fillId="29" borderId="186" xfId="7269" applyFont="1" applyFill="1" applyBorder="1"/>
    <xf numFmtId="0" fontId="22" fillId="29" borderId="198" xfId="7269" applyFont="1" applyFill="1" applyBorder="1"/>
    <xf numFmtId="0" fontId="22" fillId="29" borderId="194" xfId="7269" applyFont="1" applyFill="1" applyBorder="1" applyAlignment="1">
      <alignment horizontal="center"/>
    </xf>
    <xf numFmtId="0" fontId="22" fillId="30" borderId="198" xfId="7266" applyFont="1" applyFill="1" applyBorder="1" applyAlignment="1">
      <alignment horizontal="center"/>
    </xf>
    <xf numFmtId="0" fontId="22" fillId="29" borderId="200" xfId="7266" applyFont="1" applyFill="1" applyBorder="1" applyAlignment="1">
      <alignment horizontal="center"/>
    </xf>
    <xf numFmtId="14" fontId="22" fillId="29" borderId="198" xfId="7266" applyNumberFormat="1" applyFont="1" applyFill="1" applyBorder="1" applyAlignment="1">
      <alignment horizontal="center"/>
    </xf>
    <xf numFmtId="0" fontId="22" fillId="29" borderId="198" xfId="7266" applyFont="1" applyFill="1" applyBorder="1"/>
    <xf numFmtId="0" fontId="22" fillId="29" borderId="194" xfId="7266" applyFont="1" applyFill="1" applyBorder="1" applyAlignment="1">
      <alignment horizontal="center"/>
    </xf>
    <xf numFmtId="0" fontId="22" fillId="30" borderId="169" xfId="7266" applyFont="1" applyFill="1" applyBorder="1" applyAlignment="1">
      <alignment horizontal="center"/>
    </xf>
    <xf numFmtId="0" fontId="22" fillId="29" borderId="172" xfId="7266" applyFont="1" applyFill="1" applyBorder="1" applyAlignment="1">
      <alignment horizontal="left"/>
    </xf>
    <xf numFmtId="14" fontId="22" fillId="29" borderId="169" xfId="7266" applyNumberFormat="1" applyFont="1" applyFill="1" applyBorder="1" applyAlignment="1">
      <alignment horizontal="center"/>
    </xf>
    <xf numFmtId="0" fontId="22" fillId="29" borderId="169" xfId="7266" applyFont="1" applyFill="1" applyBorder="1"/>
    <xf numFmtId="0" fontId="22" fillId="29" borderId="173" xfId="7266" applyFont="1" applyFill="1" applyBorder="1" applyAlignment="1">
      <alignment horizontal="center"/>
    </xf>
    <xf numFmtId="0" fontId="22" fillId="29" borderId="198" xfId="7266" applyFont="1" applyFill="1" applyBorder="1" applyAlignment="1">
      <alignment horizontal="center"/>
    </xf>
    <xf numFmtId="0" fontId="22" fillId="29" borderId="198" xfId="7266" applyFont="1" applyFill="1" applyBorder="1" applyAlignment="1">
      <alignment horizontal="left"/>
    </xf>
    <xf numFmtId="14" fontId="22" fillId="30" borderId="198" xfId="7266" applyNumberFormat="1" applyFont="1" applyFill="1" applyBorder="1" applyAlignment="1">
      <alignment horizontal="center"/>
    </xf>
    <xf numFmtId="0" fontId="22" fillId="30" borderId="198" xfId="7266" applyFont="1" applyFill="1" applyBorder="1"/>
    <xf numFmtId="14" fontId="22" fillId="29" borderId="198" xfId="7266" applyNumberFormat="1" applyFont="1" applyFill="1" applyBorder="1"/>
    <xf numFmtId="14" fontId="148" fillId="30" borderId="154" xfId="0" applyNumberFormat="1" applyFont="1" applyFill="1" applyBorder="1" applyAlignment="1">
      <alignment horizontal="center"/>
    </xf>
    <xf numFmtId="0" fontId="148" fillId="30" borderId="198" xfId="0" applyFont="1" applyFill="1" applyBorder="1"/>
    <xf numFmtId="14" fontId="148" fillId="30" borderId="198" xfId="0" applyNumberFormat="1" applyFont="1" applyFill="1" applyBorder="1" applyAlignment="1">
      <alignment horizontal="center"/>
    </xf>
    <xf numFmtId="14" fontId="148" fillId="30" borderId="193" xfId="0" applyNumberFormat="1" applyFont="1" applyFill="1" applyBorder="1" applyAlignment="1">
      <alignment horizontal="center"/>
    </xf>
    <xf numFmtId="0" fontId="148" fillId="30" borderId="169" xfId="0" applyFont="1" applyFill="1" applyBorder="1" applyAlignment="1">
      <alignment horizontal="center"/>
    </xf>
    <xf numFmtId="0" fontId="148" fillId="30" borderId="169" xfId="0" applyFont="1" applyFill="1" applyBorder="1"/>
    <xf numFmtId="14" fontId="148" fillId="30" borderId="169" xfId="0" applyNumberFormat="1" applyFont="1" applyFill="1" applyBorder="1" applyAlignment="1">
      <alignment horizontal="center"/>
    </xf>
    <xf numFmtId="0" fontId="21" fillId="0" borderId="0" xfId="7266" applyFont="1"/>
    <xf numFmtId="0" fontId="21" fillId="30" borderId="198" xfId="7266" applyFont="1" applyFill="1" applyBorder="1" applyAlignment="1">
      <alignment horizontal="center"/>
    </xf>
    <xf numFmtId="0" fontId="21" fillId="30" borderId="198" xfId="7266" applyFont="1" applyFill="1" applyBorder="1"/>
    <xf numFmtId="0" fontId="36" fillId="29" borderId="198" xfId="7266" applyFill="1" applyBorder="1" applyAlignment="1">
      <alignment horizontal="center"/>
    </xf>
    <xf numFmtId="0" fontId="36" fillId="26" borderId="171" xfId="7269" applyFill="1" applyBorder="1" applyAlignment="1">
      <alignment horizontal="center"/>
    </xf>
    <xf numFmtId="14" fontId="36" fillId="26" borderId="186" xfId="7269" applyNumberFormat="1" applyFill="1" applyBorder="1"/>
    <xf numFmtId="0" fontId="36" fillId="26" borderId="186" xfId="7269" applyFill="1" applyBorder="1"/>
    <xf numFmtId="0" fontId="36" fillId="26" borderId="189" xfId="7269" applyFill="1" applyBorder="1" applyAlignment="1">
      <alignment horizontal="center"/>
    </xf>
    <xf numFmtId="0" fontId="22" fillId="26" borderId="200" xfId="7269" applyFont="1" applyFill="1" applyBorder="1" applyAlignment="1">
      <alignment horizontal="center"/>
    </xf>
    <xf numFmtId="14" fontId="36" fillId="26" borderId="198" xfId="7269" applyNumberFormat="1" applyFill="1" applyBorder="1"/>
    <xf numFmtId="0" fontId="23" fillId="26" borderId="198" xfId="7269" applyFont="1" applyFill="1" applyBorder="1"/>
    <xf numFmtId="0" fontId="36" fillId="26" borderId="194" xfId="7269" applyFill="1" applyBorder="1" applyAlignment="1">
      <alignment horizontal="center"/>
    </xf>
    <xf numFmtId="0" fontId="24" fillId="26" borderId="200" xfId="7269" applyFont="1" applyFill="1" applyBorder="1" applyAlignment="1">
      <alignment horizontal="center"/>
    </xf>
    <xf numFmtId="0" fontId="36" fillId="26" borderId="198" xfId="7269" applyFill="1" applyBorder="1"/>
    <xf numFmtId="0" fontId="21" fillId="29" borderId="198" xfId="7266" applyFont="1" applyFill="1" applyBorder="1" applyAlignment="1">
      <alignment horizontal="center"/>
    </xf>
    <xf numFmtId="0" fontId="21" fillId="29" borderId="198" xfId="7266" applyFont="1" applyFill="1" applyBorder="1"/>
    <xf numFmtId="49" fontId="21" fillId="35" borderId="198" xfId="7211" applyNumberFormat="1" applyFont="1" applyFill="1" applyBorder="1" applyAlignment="1">
      <alignment horizontal="center" vertical="center" wrapText="1"/>
    </xf>
    <xf numFmtId="49" fontId="21" fillId="35" borderId="169" xfId="7211" applyNumberFormat="1" applyFont="1" applyFill="1" applyBorder="1" applyAlignment="1">
      <alignment horizontal="center" vertical="center" wrapText="1"/>
    </xf>
    <xf numFmtId="0" fontId="21" fillId="35" borderId="198" xfId="7211" applyFont="1" applyFill="1" applyBorder="1" applyAlignment="1">
      <alignment horizontal="left" vertical="center" wrapText="1"/>
    </xf>
    <xf numFmtId="0" fontId="21" fillId="0" borderId="198" xfId="7211" applyFont="1" applyFill="1" applyBorder="1" applyAlignment="1">
      <alignment horizontal="center" vertical="center"/>
    </xf>
    <xf numFmtId="0" fontId="20" fillId="30" borderId="186" xfId="7269" applyFont="1" applyFill="1" applyBorder="1" applyAlignment="1">
      <alignment horizontal="center"/>
    </xf>
    <xf numFmtId="0" fontId="148" fillId="0" borderId="193" xfId="7272" applyFont="1" applyFill="1" applyBorder="1" applyAlignment="1">
      <alignment horizontal="center" vertical="center"/>
    </xf>
    <xf numFmtId="0" fontId="36" fillId="0" borderId="169" xfId="7272" applyFill="1" applyBorder="1" applyAlignment="1">
      <alignment horizontal="center" vertical="center"/>
    </xf>
    <xf numFmtId="0" fontId="148" fillId="0" borderId="169" xfId="7270" applyFont="1" applyFill="1" applyBorder="1" applyAlignment="1">
      <alignment horizontal="center" vertical="center"/>
    </xf>
    <xf numFmtId="181" fontId="148" fillId="0" borderId="169" xfId="7270" applyNumberFormat="1" applyFont="1" applyFill="1" applyBorder="1" applyAlignment="1">
      <alignment horizontal="center" vertical="center"/>
    </xf>
    <xf numFmtId="181" fontId="148" fillId="0" borderId="193" xfId="7270" applyNumberFormat="1" applyFont="1" applyFill="1" applyBorder="1" applyAlignment="1">
      <alignment horizontal="center" vertical="center"/>
    </xf>
    <xf numFmtId="181" fontId="148" fillId="0" borderId="173" xfId="7270" applyNumberFormat="1" applyFont="1" applyFill="1" applyBorder="1" applyAlignment="1">
      <alignment horizontal="center" vertical="center"/>
    </xf>
    <xf numFmtId="0" fontId="36" fillId="0" borderId="193" xfId="7271" applyFont="1" applyFill="1" applyBorder="1" applyAlignment="1" applyProtection="1">
      <alignment horizontal="center" vertical="center"/>
      <protection locked="0"/>
    </xf>
    <xf numFmtId="181" fontId="148" fillId="0" borderId="169" xfId="7271" applyNumberFormat="1" applyFont="1" applyFill="1" applyBorder="1" applyAlignment="1" applyProtection="1">
      <alignment horizontal="center" vertical="center"/>
      <protection locked="0"/>
    </xf>
    <xf numFmtId="181" fontId="148" fillId="0" borderId="173" xfId="7271" applyNumberFormat="1" applyFont="1" applyFill="1" applyBorder="1" applyAlignment="1" applyProtection="1">
      <alignment horizontal="center" vertical="center"/>
      <protection locked="0"/>
    </xf>
    <xf numFmtId="181" fontId="148" fillId="0" borderId="193" xfId="7271" applyNumberFormat="1" applyFont="1" applyFill="1" applyBorder="1" applyAlignment="1" applyProtection="1">
      <alignment horizontal="center" vertical="center"/>
      <protection locked="0"/>
    </xf>
    <xf numFmtId="0" fontId="148" fillId="0" borderId="173" xfId="7271" applyNumberFormat="1" applyFont="1" applyFill="1" applyBorder="1" applyAlignment="1" applyProtection="1">
      <alignment horizontal="center" vertical="center"/>
      <protection locked="0"/>
    </xf>
    <xf numFmtId="0" fontId="36" fillId="0" borderId="169" xfId="7271" applyFont="1" applyFill="1" applyBorder="1" applyAlignment="1" applyProtection="1">
      <alignment horizontal="center" vertical="center"/>
      <protection locked="0"/>
    </xf>
    <xf numFmtId="0" fontId="36" fillId="0" borderId="173" xfId="7271" applyFont="1" applyFill="1" applyBorder="1" applyAlignment="1" applyProtection="1">
      <alignment horizontal="center" vertical="center"/>
      <protection locked="0"/>
    </xf>
    <xf numFmtId="0" fontId="36" fillId="0" borderId="184" xfId="7271" applyFont="1" applyFill="1" applyBorder="1" applyAlignment="1" applyProtection="1">
      <alignment horizontal="center" vertical="center"/>
      <protection locked="0"/>
    </xf>
    <xf numFmtId="0" fontId="36" fillId="0" borderId="172" xfId="7271" applyFont="1" applyFill="1" applyBorder="1" applyAlignment="1" applyProtection="1">
      <alignment horizontal="center" vertical="center"/>
      <protection locked="0"/>
    </xf>
    <xf numFmtId="181" fontId="205" fillId="0" borderId="193" xfId="7270" applyNumberFormat="1" applyFont="1" applyFill="1" applyBorder="1" applyAlignment="1">
      <alignment horizontal="center" vertical="center"/>
    </xf>
    <xf numFmtId="181" fontId="205" fillId="0" borderId="173" xfId="7270" applyNumberFormat="1" applyFont="1" applyFill="1" applyBorder="1" applyAlignment="1">
      <alignment horizontal="center" vertical="center"/>
    </xf>
    <xf numFmtId="0" fontId="0" fillId="0" borderId="169" xfId="7271" applyFont="1" applyFill="1" applyBorder="1" applyAlignment="1" applyProtection="1">
      <alignment horizontal="center" vertical="center" wrapText="1"/>
      <protection locked="0"/>
    </xf>
    <xf numFmtId="181" fontId="205" fillId="0" borderId="169" xfId="7270" applyNumberFormat="1" applyFont="1" applyFill="1" applyBorder="1" applyAlignment="1">
      <alignment horizontal="center" vertical="center"/>
    </xf>
    <xf numFmtId="0" fontId="0" fillId="0" borderId="169" xfId="7271" applyFont="1" applyFill="1" applyBorder="1" applyAlignment="1" applyProtection="1">
      <alignment horizontal="center" vertical="center"/>
      <protection locked="0"/>
    </xf>
    <xf numFmtId="0" fontId="148" fillId="0" borderId="193" xfId="7270" applyFont="1" applyFill="1" applyBorder="1" applyAlignment="1">
      <alignment horizontal="center" vertical="center"/>
    </xf>
    <xf numFmtId="0" fontId="148" fillId="0" borderId="193" xfId="7271" applyFont="1" applyFill="1" applyBorder="1" applyAlignment="1" applyProtection="1">
      <alignment horizontal="center" vertical="center"/>
      <protection locked="0"/>
    </xf>
    <xf numFmtId="0" fontId="0" fillId="0" borderId="193" xfId="7271" applyFont="1" applyFill="1" applyBorder="1" applyAlignment="1" applyProtection="1">
      <alignment horizontal="center" vertical="center"/>
      <protection locked="0"/>
    </xf>
    <xf numFmtId="0" fontId="148" fillId="0" borderId="38" xfId="7272" applyFont="1" applyFill="1" applyBorder="1" applyAlignment="1">
      <alignment horizontal="center" vertical="center"/>
    </xf>
    <xf numFmtId="0" fontId="36" fillId="0" borderId="15" xfId="7272" applyFill="1" applyBorder="1" applyAlignment="1">
      <alignment horizontal="center" vertical="center"/>
    </xf>
    <xf numFmtId="181" fontId="205" fillId="0" borderId="38" xfId="7270" applyNumberFormat="1" applyFont="1" applyFill="1" applyBorder="1" applyAlignment="1">
      <alignment horizontal="center" vertical="center"/>
    </xf>
    <xf numFmtId="181" fontId="148" fillId="0" borderId="15" xfId="7270" applyNumberFormat="1" applyFont="1" applyFill="1" applyBorder="1" applyAlignment="1">
      <alignment horizontal="center" vertical="center"/>
    </xf>
    <xf numFmtId="181" fontId="205" fillId="0" borderId="39" xfId="7270" applyNumberFormat="1" applyFont="1" applyFill="1" applyBorder="1" applyAlignment="1">
      <alignment horizontal="center" vertical="center"/>
    </xf>
    <xf numFmtId="0" fontId="148" fillId="0" borderId="15" xfId="7270" applyFont="1" applyFill="1" applyBorder="1" applyAlignment="1">
      <alignment horizontal="center" vertical="center"/>
    </xf>
    <xf numFmtId="0" fontId="36" fillId="0" borderId="38" xfId="7271" applyFont="1" applyFill="1" applyBorder="1" applyAlignment="1" applyProtection="1">
      <alignment horizontal="center" vertical="center"/>
      <protection locked="0"/>
    </xf>
    <xf numFmtId="181" fontId="148" fillId="0" borderId="15" xfId="7271" applyNumberFormat="1" applyFont="1" applyFill="1" applyBorder="1" applyAlignment="1" applyProtection="1">
      <alignment horizontal="center" vertical="center"/>
      <protection locked="0"/>
    </xf>
    <xf numFmtId="181" fontId="148" fillId="0" borderId="39" xfId="7271" applyNumberFormat="1" applyFont="1" applyFill="1" applyBorder="1" applyAlignment="1" applyProtection="1">
      <alignment horizontal="center" vertical="center"/>
      <protection locked="0"/>
    </xf>
    <xf numFmtId="181" fontId="148" fillId="0" borderId="38" xfId="7271" applyNumberFormat="1" applyFont="1" applyFill="1" applyBorder="1" applyAlignment="1" applyProtection="1">
      <alignment horizontal="center" vertical="center" wrapText="1"/>
      <protection locked="0"/>
    </xf>
    <xf numFmtId="181" fontId="148" fillId="0" borderId="39" xfId="7271" applyNumberFormat="1" applyFont="1" applyFill="1" applyBorder="1" applyAlignment="1" applyProtection="1">
      <alignment horizontal="center" vertical="center" wrapText="1"/>
      <protection locked="0"/>
    </xf>
    <xf numFmtId="0" fontId="148" fillId="0" borderId="39" xfId="7271" applyNumberFormat="1" applyFont="1" applyFill="1" applyBorder="1" applyAlignment="1" applyProtection="1">
      <alignment horizontal="center" vertical="center"/>
      <protection locked="0"/>
    </xf>
    <xf numFmtId="0" fontId="0" fillId="0" borderId="15" xfId="7271" applyFont="1" applyFill="1" applyBorder="1" applyAlignment="1" applyProtection="1">
      <alignment horizontal="center" vertical="center" wrapText="1"/>
      <protection locked="0"/>
    </xf>
    <xf numFmtId="0" fontId="36" fillId="0" borderId="39" xfId="7271" applyFont="1" applyFill="1" applyBorder="1" applyAlignment="1" applyProtection="1">
      <alignment horizontal="center" vertical="center"/>
      <protection locked="0"/>
    </xf>
    <xf numFmtId="0" fontId="36" fillId="0" borderId="37" xfId="7271" applyFont="1" applyFill="1" applyBorder="1" applyAlignment="1" applyProtection="1">
      <alignment horizontal="center" vertical="center"/>
      <protection locked="0"/>
    </xf>
    <xf numFmtId="0" fontId="36" fillId="0" borderId="12" xfId="7271" applyFont="1" applyFill="1" applyBorder="1" applyAlignment="1" applyProtection="1">
      <alignment horizontal="center" vertical="center"/>
      <protection locked="0"/>
    </xf>
    <xf numFmtId="0" fontId="36" fillId="0" borderId="15" xfId="7271" applyFont="1" applyFill="1" applyBorder="1" applyAlignment="1" applyProtection="1">
      <alignment horizontal="center" vertical="center"/>
      <protection locked="0"/>
    </xf>
    <xf numFmtId="181" fontId="205" fillId="0" borderId="72" xfId="7270" applyNumberFormat="1" applyFont="1" applyFill="1" applyBorder="1" applyAlignment="1">
      <alignment horizontal="center" vertical="center"/>
    </xf>
    <xf numFmtId="181" fontId="148" fillId="0" borderId="17" xfId="7270" applyNumberFormat="1" applyFont="1" applyFill="1" applyBorder="1" applyAlignment="1">
      <alignment horizontal="center" vertical="center"/>
    </xf>
    <xf numFmtId="181" fontId="205" fillId="0" borderId="91" xfId="7270" applyNumberFormat="1" applyFont="1" applyFill="1" applyBorder="1" applyAlignment="1">
      <alignment horizontal="center" vertical="center"/>
    </xf>
    <xf numFmtId="0" fontId="148" fillId="0" borderId="17" xfId="7270" applyFont="1" applyFill="1" applyBorder="1" applyAlignment="1">
      <alignment horizontal="center" vertical="center"/>
    </xf>
    <xf numFmtId="0" fontId="36" fillId="0" borderId="72" xfId="7271" applyFont="1" applyFill="1" applyBorder="1" applyAlignment="1" applyProtection="1">
      <alignment horizontal="center" vertical="center"/>
      <protection locked="0"/>
    </xf>
    <xf numFmtId="181" fontId="148" fillId="0" borderId="17" xfId="7271" applyNumberFormat="1" applyFont="1" applyFill="1" applyBorder="1" applyAlignment="1" applyProtection="1">
      <alignment horizontal="center" vertical="center"/>
      <protection locked="0"/>
    </xf>
    <xf numFmtId="181" fontId="148" fillId="0" borderId="91" xfId="7271" applyNumberFormat="1" applyFont="1" applyFill="1" applyBorder="1" applyAlignment="1" applyProtection="1">
      <alignment horizontal="center" vertical="center"/>
      <protection locked="0"/>
    </xf>
    <xf numFmtId="181" fontId="148" fillId="0" borderId="72" xfId="7271" applyNumberFormat="1" applyFont="1" applyFill="1" applyBorder="1" applyAlignment="1" applyProtection="1">
      <alignment horizontal="center" vertical="center"/>
      <protection locked="0"/>
    </xf>
    <xf numFmtId="0" fontId="148" fillId="0" borderId="91" xfId="7271" applyNumberFormat="1" applyFont="1" applyFill="1" applyBorder="1" applyAlignment="1" applyProtection="1">
      <alignment horizontal="center" vertical="center"/>
      <protection locked="0"/>
    </xf>
    <xf numFmtId="0" fontId="36" fillId="0" borderId="17" xfId="7271" applyFont="1" applyFill="1" applyBorder="1" applyAlignment="1" applyProtection="1">
      <alignment horizontal="center" vertical="center"/>
      <protection locked="0"/>
    </xf>
    <xf numFmtId="0" fontId="36" fillId="0" borderId="91" xfId="7271" applyFont="1" applyFill="1" applyBorder="1" applyAlignment="1" applyProtection="1">
      <alignment horizontal="center" vertical="center"/>
      <protection locked="0"/>
    </xf>
    <xf numFmtId="0" fontId="36" fillId="0" borderId="114" xfId="7271" applyFont="1" applyFill="1" applyBorder="1" applyAlignment="1" applyProtection="1">
      <alignment horizontal="center" vertical="center"/>
      <protection locked="0"/>
    </xf>
    <xf numFmtId="0" fontId="36" fillId="0" borderId="16" xfId="7271" applyFont="1" applyFill="1" applyBorder="1" applyAlignment="1" applyProtection="1">
      <alignment horizontal="center" vertical="center"/>
      <protection locked="0"/>
    </xf>
    <xf numFmtId="0" fontId="36" fillId="0" borderId="14" xfId="7271" applyFont="1" applyFill="1" applyBorder="1" applyAlignment="1" applyProtection="1">
      <alignment horizontal="center" vertical="center"/>
      <protection locked="0"/>
    </xf>
    <xf numFmtId="181" fontId="148" fillId="0" borderId="38" xfId="7271" applyNumberFormat="1" applyFont="1" applyFill="1" applyBorder="1" applyAlignment="1" applyProtection="1">
      <alignment horizontal="center" vertical="center"/>
      <protection locked="0"/>
    </xf>
    <xf numFmtId="0" fontId="148" fillId="0" borderId="72" xfId="7270" applyFont="1" applyFill="1" applyBorder="1" applyAlignment="1">
      <alignment horizontal="center" vertical="center"/>
    </xf>
    <xf numFmtId="181" fontId="148" fillId="0" borderId="91" xfId="7270" applyNumberFormat="1" applyFont="1" applyFill="1" applyBorder="1" applyAlignment="1">
      <alignment horizontal="center" vertical="center"/>
    </xf>
    <xf numFmtId="181" fontId="148" fillId="0" borderId="72" xfId="7270" applyNumberFormat="1" applyFont="1" applyFill="1" applyBorder="1" applyAlignment="1">
      <alignment horizontal="center" vertical="center"/>
    </xf>
    <xf numFmtId="0" fontId="148" fillId="0" borderId="72" xfId="7271" applyFont="1" applyFill="1" applyBorder="1" applyAlignment="1" applyProtection="1">
      <alignment horizontal="center" vertical="center" wrapText="1"/>
      <protection locked="0"/>
    </xf>
    <xf numFmtId="0" fontId="0" fillId="0" borderId="17" xfId="7271" applyFont="1" applyFill="1" applyBorder="1" applyAlignment="1" applyProtection="1">
      <alignment horizontal="center" vertical="center" wrapText="1"/>
      <protection locked="0"/>
    </xf>
    <xf numFmtId="0" fontId="148" fillId="0" borderId="38" xfId="7270" applyFont="1" applyFill="1" applyBorder="1" applyAlignment="1">
      <alignment horizontal="center" vertical="center"/>
    </xf>
    <xf numFmtId="181" fontId="148" fillId="0" borderId="39" xfId="7270" applyNumberFormat="1" applyFont="1" applyFill="1" applyBorder="1" applyAlignment="1">
      <alignment horizontal="center" vertical="center"/>
    </xf>
    <xf numFmtId="181" fontId="148" fillId="0" borderId="38" xfId="7270" applyNumberFormat="1" applyFont="1" applyFill="1" applyBorder="1" applyAlignment="1">
      <alignment horizontal="center" vertical="center"/>
    </xf>
    <xf numFmtId="0" fontId="0" fillId="0" borderId="38" xfId="7271" applyFont="1" applyFill="1" applyBorder="1" applyAlignment="1" applyProtection="1">
      <alignment horizontal="center" vertical="center"/>
      <protection locked="0"/>
    </xf>
    <xf numFmtId="0" fontId="0" fillId="0" borderId="72" xfId="7271" applyFont="1" applyFill="1" applyBorder="1" applyAlignment="1" applyProtection="1">
      <alignment horizontal="center" vertical="center"/>
      <protection locked="0"/>
    </xf>
    <xf numFmtId="0" fontId="148" fillId="0" borderId="198" xfId="7272" applyFont="1" applyFill="1" applyBorder="1" applyAlignment="1">
      <alignment horizontal="center" vertical="center"/>
    </xf>
    <xf numFmtId="0" fontId="36" fillId="0" borderId="198" xfId="7272" applyFill="1" applyBorder="1" applyAlignment="1">
      <alignment horizontal="center" vertical="center"/>
    </xf>
    <xf numFmtId="0" fontId="36" fillId="0" borderId="198" xfId="7272" applyFill="1" applyBorder="1" applyAlignment="1">
      <alignment vertical="center"/>
    </xf>
    <xf numFmtId="181" fontId="205" fillId="0" borderId="198" xfId="7270" applyNumberFormat="1" applyFont="1" applyFill="1" applyBorder="1" applyAlignment="1">
      <alignment horizontal="center" vertical="center"/>
    </xf>
    <xf numFmtId="0" fontId="148" fillId="0" borderId="198" xfId="7270" applyFont="1" applyFill="1" applyBorder="1" applyAlignment="1">
      <alignment horizontal="center" vertical="center"/>
    </xf>
    <xf numFmtId="0" fontId="0" fillId="0" borderId="198" xfId="7271" applyFont="1" applyFill="1" applyBorder="1" applyAlignment="1" applyProtection="1">
      <alignment horizontal="center" vertical="center" wrapText="1"/>
      <protection locked="0"/>
    </xf>
    <xf numFmtId="181" fontId="148" fillId="0" borderId="198" xfId="7271" applyNumberFormat="1" applyFont="1" applyFill="1" applyBorder="1" applyAlignment="1" applyProtection="1">
      <alignment horizontal="center" vertical="center" wrapText="1"/>
      <protection locked="0"/>
    </xf>
    <xf numFmtId="181" fontId="148" fillId="0" borderId="198" xfId="7271" applyNumberFormat="1" applyFont="1" applyFill="1" applyBorder="1" applyAlignment="1" applyProtection="1">
      <alignment horizontal="center" vertical="center"/>
      <protection locked="0"/>
    </xf>
    <xf numFmtId="184" fontId="148" fillId="0" borderId="198" xfId="7271" applyNumberFormat="1" applyFont="1" applyFill="1" applyBorder="1" applyAlignment="1" applyProtection="1">
      <alignment horizontal="center" vertical="center"/>
      <protection locked="0"/>
    </xf>
    <xf numFmtId="0" fontId="36" fillId="0" borderId="198" xfId="7271" applyFont="1" applyFill="1" applyBorder="1" applyAlignment="1" applyProtection="1">
      <alignment horizontal="center" vertical="center"/>
      <protection locked="0"/>
    </xf>
    <xf numFmtId="0" fontId="36" fillId="0" borderId="198" xfId="7272" applyFont="1" applyFill="1" applyBorder="1" applyAlignment="1">
      <alignment vertical="center"/>
    </xf>
    <xf numFmtId="181" fontId="148" fillId="0" borderId="198" xfId="7270" applyNumberFormat="1" applyFont="1" applyFill="1" applyBorder="1" applyAlignment="1">
      <alignment horizontal="center" vertical="center"/>
    </xf>
    <xf numFmtId="0" fontId="0" fillId="0" borderId="198" xfId="7271" applyFont="1" applyFill="1" applyBorder="1" applyAlignment="1" applyProtection="1">
      <alignment horizontal="center" vertical="center"/>
      <protection locked="0"/>
    </xf>
    <xf numFmtId="0" fontId="20" fillId="0" borderId="198" xfId="7271" applyFont="1" applyFill="1" applyBorder="1" applyAlignment="1" applyProtection="1">
      <alignment horizontal="center" vertical="center"/>
      <protection locked="0"/>
    </xf>
    <xf numFmtId="0" fontId="36" fillId="0" borderId="180" xfId="7271" applyFont="1" applyFill="1" applyBorder="1" applyAlignment="1" applyProtection="1">
      <alignment horizontal="center" vertical="center"/>
      <protection locked="0"/>
    </xf>
    <xf numFmtId="0" fontId="36" fillId="0" borderId="199" xfId="7271" applyFont="1" applyFill="1" applyBorder="1" applyAlignment="1" applyProtection="1">
      <alignment horizontal="center" vertical="center"/>
      <protection locked="0"/>
    </xf>
    <xf numFmtId="0" fontId="36" fillId="0" borderId="11" xfId="7271" applyFont="1" applyFill="1" applyBorder="1" applyAlignment="1" applyProtection="1">
      <alignment horizontal="center" vertical="center"/>
      <protection locked="0"/>
    </xf>
    <xf numFmtId="0" fontId="20" fillId="0" borderId="169" xfId="7271" applyFont="1" applyFill="1" applyBorder="1" applyAlignment="1" applyProtection="1">
      <alignment horizontal="center" vertical="center"/>
      <protection locked="0"/>
    </xf>
    <xf numFmtId="0" fontId="20" fillId="29" borderId="171" xfId="7269" applyFont="1" applyFill="1" applyBorder="1" applyAlignment="1">
      <alignment horizontal="center"/>
    </xf>
    <xf numFmtId="0" fontId="151" fillId="0" borderId="36" xfId="3799" applyFont="1" applyBorder="1" applyAlignment="1">
      <alignment horizontal="center" vertical="center" wrapText="1"/>
    </xf>
    <xf numFmtId="0" fontId="148" fillId="31" borderId="198" xfId="7215" applyFont="1" applyFill="1" applyBorder="1" applyAlignment="1">
      <alignment horizontal="center" vertical="center" wrapText="1"/>
    </xf>
    <xf numFmtId="182" fontId="148" fillId="31" borderId="198" xfId="7215" applyNumberFormat="1" applyFont="1" applyFill="1" applyBorder="1" applyAlignment="1">
      <alignment horizontal="center" vertical="center" wrapText="1"/>
    </xf>
    <xf numFmtId="182" fontId="148" fillId="31" borderId="194" xfId="7215" applyNumberFormat="1" applyFont="1" applyFill="1" applyBorder="1" applyAlignment="1">
      <alignment horizontal="center" vertical="center" wrapText="1"/>
    </xf>
    <xf numFmtId="0" fontId="148" fillId="0" borderId="17" xfId="7272" applyFont="1" applyFill="1" applyBorder="1" applyAlignment="1">
      <alignment horizontal="center" vertical="center"/>
    </xf>
    <xf numFmtId="0" fontId="36" fillId="0" borderId="17" xfId="7272" applyFill="1" applyBorder="1" applyAlignment="1">
      <alignment vertical="center"/>
    </xf>
    <xf numFmtId="181" fontId="205" fillId="0" borderId="17" xfId="7270" applyNumberFormat="1" applyFont="1" applyFill="1" applyBorder="1" applyAlignment="1">
      <alignment horizontal="center" vertical="center"/>
    </xf>
    <xf numFmtId="181" fontId="148" fillId="0" borderId="17" xfId="7271" applyNumberFormat="1" applyFont="1" applyFill="1" applyBorder="1" applyAlignment="1" applyProtection="1">
      <alignment horizontal="center" vertical="center" wrapText="1"/>
      <protection locked="0"/>
    </xf>
    <xf numFmtId="184" fontId="148" fillId="0" borderId="17" xfId="7271" applyNumberFormat="1" applyFont="1" applyFill="1" applyBorder="1" applyAlignment="1" applyProtection="1">
      <alignment horizontal="center" vertical="center"/>
      <protection locked="0"/>
    </xf>
    <xf numFmtId="0" fontId="20" fillId="0" borderId="17" xfId="7271" applyFont="1" applyFill="1" applyBorder="1" applyAlignment="1" applyProtection="1">
      <alignment horizontal="center" vertical="center"/>
      <protection locked="0"/>
    </xf>
    <xf numFmtId="0" fontId="148" fillId="0" borderId="72" xfId="7271" applyFont="1" applyFill="1" applyBorder="1" applyAlignment="1" applyProtection="1">
      <alignment horizontal="center" vertical="center"/>
      <protection locked="0"/>
    </xf>
    <xf numFmtId="0" fontId="148" fillId="0" borderId="169" xfId="7272" applyFont="1" applyFill="1" applyBorder="1" applyAlignment="1">
      <alignment horizontal="center" vertical="center"/>
    </xf>
    <xf numFmtId="0" fontId="36" fillId="0" borderId="169" xfId="7272" applyFont="1" applyFill="1" applyBorder="1" applyAlignment="1">
      <alignment vertical="center"/>
    </xf>
    <xf numFmtId="184" fontId="148" fillId="0" borderId="169" xfId="7271" applyNumberFormat="1" applyFont="1" applyFill="1" applyBorder="1" applyAlignment="1" applyProtection="1">
      <alignment horizontal="center" vertical="center"/>
      <protection locked="0"/>
    </xf>
    <xf numFmtId="181" fontId="148" fillId="0" borderId="169" xfId="7271" applyNumberFormat="1" applyFont="1" applyFill="1" applyBorder="1" applyAlignment="1" applyProtection="1">
      <alignment horizontal="center" vertical="center" wrapText="1"/>
      <protection locked="0"/>
    </xf>
    <xf numFmtId="0" fontId="19" fillId="30" borderId="186" xfId="7269" applyFont="1" applyFill="1" applyBorder="1" applyAlignment="1">
      <alignment horizontal="center"/>
    </xf>
    <xf numFmtId="0" fontId="19" fillId="29" borderId="186" xfId="7269" applyFont="1" applyFill="1" applyBorder="1"/>
    <xf numFmtId="0" fontId="115" fillId="30" borderId="186" xfId="0" applyFont="1" applyFill="1" applyBorder="1" applyAlignment="1">
      <alignment horizontal="center"/>
    </xf>
    <xf numFmtId="0" fontId="19" fillId="29" borderId="171" xfId="7269" applyFont="1" applyFill="1" applyBorder="1" applyAlignment="1">
      <alignment horizontal="center"/>
    </xf>
    <xf numFmtId="0" fontId="19" fillId="29" borderId="200" xfId="7269" applyFont="1" applyFill="1" applyBorder="1" applyAlignment="1">
      <alignment horizontal="center"/>
    </xf>
    <xf numFmtId="181" fontId="148" fillId="0" borderId="72" xfId="7271" applyNumberFormat="1" applyFont="1" applyFill="1" applyBorder="1" applyAlignment="1" applyProtection="1">
      <alignment horizontal="center" vertical="center" wrapText="1"/>
      <protection locked="0"/>
    </xf>
    <xf numFmtId="181" fontId="148" fillId="0" borderId="91" xfId="7271" applyNumberFormat="1" applyFont="1" applyFill="1" applyBorder="1" applyAlignment="1" applyProtection="1">
      <alignment horizontal="center" vertical="center" wrapText="1"/>
      <protection locked="0"/>
    </xf>
    <xf numFmtId="0" fontId="18" fillId="0" borderId="0" xfId="7270" applyFont="1" applyFill="1" applyBorder="1" applyAlignment="1">
      <alignment horizontal="left" vertical="center"/>
    </xf>
    <xf numFmtId="0" fontId="18" fillId="0" borderId="0" xfId="7270" applyFont="1" applyFill="1" applyBorder="1" applyAlignment="1">
      <alignment horizontal="center" vertical="center"/>
    </xf>
    <xf numFmtId="0" fontId="18" fillId="0" borderId="0" xfId="7271" applyFont="1" applyFill="1" applyBorder="1" applyAlignment="1" applyProtection="1">
      <alignment horizontal="center" vertical="center"/>
      <protection locked="0"/>
    </xf>
    <xf numFmtId="0" fontId="18" fillId="0" borderId="0" xfId="7272" applyFont="1" applyFill="1" applyAlignment="1">
      <alignment horizontal="center" vertical="center"/>
    </xf>
    <xf numFmtId="0" fontId="18" fillId="0" borderId="199" xfId="7271" applyFont="1" applyFill="1" applyBorder="1" applyAlignment="1" applyProtection="1">
      <alignment horizontal="center" vertical="center"/>
      <protection locked="0"/>
    </xf>
    <xf numFmtId="0" fontId="210" fillId="0" borderId="71" xfId="0" applyFont="1" applyBorder="1" applyAlignment="1">
      <alignment horizontal="right"/>
    </xf>
    <xf numFmtId="0" fontId="210" fillId="0" borderId="176" xfId="0" applyFont="1" applyBorder="1" applyAlignment="1">
      <alignment horizontal="right"/>
    </xf>
    <xf numFmtId="0" fontId="210" fillId="0" borderId="14" xfId="0" applyFont="1" applyBorder="1" applyAlignment="1">
      <alignment horizontal="right"/>
    </xf>
    <xf numFmtId="0" fontId="210" fillId="0" borderId="199" xfId="0" applyFont="1" applyBorder="1" applyAlignment="1">
      <alignment horizontal="right"/>
    </xf>
    <xf numFmtId="0" fontId="149" fillId="0" borderId="115" xfId="0" applyFont="1" applyBorder="1"/>
    <xf numFmtId="0" fontId="149" fillId="0" borderId="112" xfId="0" applyFont="1" applyBorder="1"/>
    <xf numFmtId="0" fontId="149" fillId="0" borderId="162" xfId="0" applyFont="1" applyBorder="1"/>
    <xf numFmtId="176" fontId="148" fillId="0" borderId="198" xfId="0" applyNumberFormat="1" applyFont="1" applyBorder="1" applyAlignment="1">
      <alignment horizontal="right" vertical="center" indent="1"/>
    </xf>
    <xf numFmtId="176" fontId="148" fillId="0" borderId="198" xfId="0" applyNumberFormat="1" applyFont="1" applyFill="1" applyBorder="1" applyAlignment="1">
      <alignment horizontal="right" vertical="center" indent="1"/>
    </xf>
    <xf numFmtId="0" fontId="171" fillId="20" borderId="112" xfId="43" applyFont="1" applyFill="1" applyBorder="1" applyAlignment="1">
      <alignment horizontal="centerContinuous" vertical="center"/>
    </xf>
    <xf numFmtId="176" fontId="148" fillId="0" borderId="69" xfId="0" applyNumberFormat="1" applyFont="1" applyBorder="1" applyAlignment="1">
      <alignment horizontal="right" vertical="center" indent="1"/>
    </xf>
    <xf numFmtId="176" fontId="148" fillId="0" borderId="74" xfId="0" applyNumberFormat="1" applyFont="1" applyBorder="1" applyAlignment="1">
      <alignment horizontal="right" vertical="center" indent="1"/>
    </xf>
    <xf numFmtId="176" fontId="148" fillId="0" borderId="74" xfId="0" applyNumberFormat="1" applyFont="1" applyFill="1" applyBorder="1" applyAlignment="1">
      <alignment horizontal="right" vertical="center" indent="1"/>
    </xf>
    <xf numFmtId="176" fontId="148" fillId="0" borderId="154" xfId="0" applyNumberFormat="1" applyFont="1" applyBorder="1" applyAlignment="1">
      <alignment horizontal="right" vertical="center" indent="1"/>
    </xf>
    <xf numFmtId="176" fontId="148" fillId="0" borderId="174" xfId="0" applyNumberFormat="1" applyFont="1" applyBorder="1" applyAlignment="1">
      <alignment horizontal="right" vertical="center" indent="1"/>
    </xf>
    <xf numFmtId="176" fontId="148" fillId="0" borderId="175" xfId="0" applyNumberFormat="1" applyFont="1" applyBorder="1" applyAlignment="1">
      <alignment horizontal="right" vertical="center" indent="1"/>
    </xf>
    <xf numFmtId="176" fontId="148" fillId="0" borderId="175" xfId="0" applyNumberFormat="1" applyFont="1" applyFill="1" applyBorder="1" applyAlignment="1">
      <alignment horizontal="right" vertical="center" indent="1"/>
    </xf>
    <xf numFmtId="0" fontId="36" fillId="0" borderId="86" xfId="7271" applyFont="1" applyFill="1" applyBorder="1" applyAlignment="1" applyProtection="1">
      <alignment horizontal="center" vertical="center"/>
      <protection locked="0"/>
    </xf>
    <xf numFmtId="0" fontId="36" fillId="0" borderId="64" xfId="7271" applyFont="1" applyFill="1" applyBorder="1" applyAlignment="1" applyProtection="1">
      <alignment horizontal="center" vertical="center"/>
      <protection locked="0"/>
    </xf>
    <xf numFmtId="0" fontId="36" fillId="0" borderId="201" xfId="7271" applyFont="1" applyFill="1" applyBorder="1" applyAlignment="1" applyProtection="1">
      <alignment horizontal="center" vertical="center"/>
      <protection locked="0"/>
    </xf>
    <xf numFmtId="0" fontId="36" fillId="0" borderId="183" xfId="7271" applyFont="1" applyFill="1" applyBorder="1" applyAlignment="1" applyProtection="1">
      <alignment horizontal="center" vertical="center"/>
      <protection locked="0"/>
    </xf>
    <xf numFmtId="0" fontId="148" fillId="0" borderId="63" xfId="0" applyFont="1" applyBorder="1"/>
    <xf numFmtId="176" fontId="148" fillId="0" borderId="114" xfId="0" applyNumberFormat="1" applyFont="1" applyBorder="1"/>
    <xf numFmtId="0" fontId="148" fillId="0" borderId="197" xfId="0" applyFont="1" applyBorder="1"/>
    <xf numFmtId="0" fontId="148" fillId="0" borderId="191" xfId="0" applyFont="1" applyBorder="1"/>
    <xf numFmtId="176" fontId="146" fillId="20" borderId="84" xfId="0" applyNumberFormat="1" applyFont="1" applyFill="1" applyBorder="1"/>
    <xf numFmtId="176" fontId="148" fillId="0" borderId="60" xfId="0" applyNumberFormat="1" applyFont="1" applyBorder="1"/>
    <xf numFmtId="176" fontId="148" fillId="0" borderId="63" xfId="0" applyNumberFormat="1" applyFont="1" applyBorder="1"/>
    <xf numFmtId="176" fontId="148" fillId="0" borderId="191" xfId="0" applyNumberFormat="1" applyFont="1" applyBorder="1"/>
    <xf numFmtId="176" fontId="148" fillId="0" borderId="190" xfId="0" applyNumberFormat="1" applyFont="1" applyBorder="1"/>
    <xf numFmtId="0" fontId="158" fillId="20" borderId="112" xfId="0" applyFont="1" applyFill="1" applyBorder="1" applyAlignment="1"/>
    <xf numFmtId="14" fontId="118" fillId="0" borderId="0" xfId="59" applyNumberFormat="1" applyFont="1" applyFill="1" applyAlignment="1">
      <alignment vertical="center"/>
    </xf>
    <xf numFmtId="0" fontId="148" fillId="0" borderId="0" xfId="367" applyFont="1" applyFill="1" applyAlignment="1">
      <alignment horizontal="center" vertical="center"/>
    </xf>
    <xf numFmtId="0" fontId="148" fillId="0" borderId="0" xfId="367" applyFont="1" applyFill="1" applyAlignment="1">
      <alignment vertical="center"/>
    </xf>
    <xf numFmtId="0" fontId="151" fillId="31" borderId="75" xfId="4218" applyNumberFormat="1" applyFont="1" applyFill="1" applyBorder="1" applyAlignment="1">
      <alignment horizontal="center"/>
    </xf>
    <xf numFmtId="0" fontId="151" fillId="31" borderId="76" xfId="4218" applyNumberFormat="1" applyFont="1" applyFill="1" applyBorder="1" applyAlignment="1">
      <alignment horizontal="center"/>
    </xf>
    <xf numFmtId="0" fontId="151" fillId="31" borderId="119" xfId="4218" applyNumberFormat="1" applyFont="1" applyFill="1" applyBorder="1" applyAlignment="1">
      <alignment horizontal="center"/>
    </xf>
    <xf numFmtId="0" fontId="36" fillId="0" borderId="169" xfId="7272" applyFill="1" applyBorder="1" applyAlignment="1">
      <alignment vertical="center"/>
    </xf>
    <xf numFmtId="0" fontId="148" fillId="0" borderId="15" xfId="7272" applyFont="1" applyFill="1" applyBorder="1" applyAlignment="1">
      <alignment horizontal="center" vertical="center"/>
    </xf>
    <xf numFmtId="0" fontId="36" fillId="0" borderId="15" xfId="7272" applyFill="1" applyBorder="1" applyAlignment="1">
      <alignment vertical="center"/>
    </xf>
    <xf numFmtId="181" fontId="205" fillId="0" borderId="15" xfId="7270" applyNumberFormat="1" applyFont="1" applyFill="1" applyBorder="1" applyAlignment="1">
      <alignment horizontal="center" vertical="center"/>
    </xf>
    <xf numFmtId="181" fontId="148" fillId="0" borderId="15" xfId="7271" applyNumberFormat="1" applyFont="1" applyFill="1" applyBorder="1" applyAlignment="1" applyProtection="1">
      <alignment horizontal="center" vertical="center" wrapText="1"/>
      <protection locked="0"/>
    </xf>
    <xf numFmtId="184" fontId="148" fillId="0" borderId="15" xfId="7271" applyNumberFormat="1" applyFont="1" applyFill="1" applyBorder="1" applyAlignment="1" applyProtection="1">
      <alignment horizontal="center" vertical="center"/>
      <protection locked="0"/>
    </xf>
    <xf numFmtId="0" fontId="20" fillId="0" borderId="15" xfId="7271" applyFont="1" applyFill="1" applyBorder="1" applyAlignment="1" applyProtection="1">
      <alignment horizontal="center" vertical="center"/>
      <protection locked="0"/>
    </xf>
    <xf numFmtId="0" fontId="20" fillId="0" borderId="17" xfId="7272" applyFont="1" applyFill="1" applyBorder="1" applyAlignment="1">
      <alignment vertical="center"/>
    </xf>
    <xf numFmtId="0" fontId="0" fillId="0" borderId="17" xfId="7271" applyFont="1" applyFill="1" applyBorder="1" applyAlignment="1" applyProtection="1">
      <alignment horizontal="center" vertical="center"/>
      <protection locked="0"/>
    </xf>
    <xf numFmtId="0" fontId="36" fillId="0" borderId="17" xfId="7272" applyFont="1" applyFill="1" applyBorder="1" applyAlignment="1">
      <alignment vertical="center"/>
    </xf>
    <xf numFmtId="0" fontId="36" fillId="0" borderId="15" xfId="7272" applyFont="1" applyFill="1" applyBorder="1" applyAlignment="1">
      <alignment vertical="center"/>
    </xf>
    <xf numFmtId="0" fontId="148" fillId="0" borderId="15" xfId="0" applyFont="1" applyFill="1" applyBorder="1" applyAlignment="1">
      <alignment horizontal="left"/>
    </xf>
    <xf numFmtId="0" fontId="20" fillId="0" borderId="15" xfId="7272" applyFont="1" applyFill="1" applyBorder="1" applyAlignment="1">
      <alignment vertical="center"/>
    </xf>
    <xf numFmtId="0" fontId="18" fillId="0" borderId="198" xfId="7271" applyFont="1" applyFill="1" applyBorder="1" applyAlignment="1" applyProtection="1">
      <alignment horizontal="center" vertical="center"/>
      <protection locked="0"/>
    </xf>
    <xf numFmtId="0" fontId="18" fillId="0" borderId="198" xfId="7272" applyFont="1" applyFill="1" applyBorder="1" applyAlignment="1">
      <alignment vertical="center"/>
    </xf>
    <xf numFmtId="0" fontId="17" fillId="0" borderId="198" xfId="7272" applyFont="1" applyFill="1" applyBorder="1" applyAlignment="1">
      <alignment vertical="center"/>
    </xf>
    <xf numFmtId="0" fontId="19" fillId="0" borderId="198" xfId="7272" applyFont="1" applyFill="1" applyBorder="1" applyAlignment="1">
      <alignment vertical="center"/>
    </xf>
    <xf numFmtId="0" fontId="36" fillId="0" borderId="198" xfId="7270" applyFill="1" applyBorder="1" applyAlignment="1">
      <alignment horizontal="center" vertical="center"/>
    </xf>
    <xf numFmtId="0" fontId="17" fillId="0" borderId="198" xfId="7270" applyFont="1" applyFill="1" applyBorder="1" applyAlignment="1">
      <alignment horizontal="center" vertical="center"/>
    </xf>
    <xf numFmtId="0" fontId="17" fillId="0" borderId="198" xfId="7271" applyFont="1" applyFill="1" applyBorder="1" applyAlignment="1" applyProtection="1">
      <alignment horizontal="center" vertical="center"/>
      <protection locked="0"/>
    </xf>
    <xf numFmtId="0" fontId="18" fillId="0" borderId="198" xfId="7270" applyFont="1" applyFill="1" applyBorder="1" applyAlignment="1">
      <alignment horizontal="left" vertical="center"/>
    </xf>
    <xf numFmtId="0" fontId="18" fillId="0" borderId="198" xfId="7270" applyFont="1" applyFill="1" applyBorder="1" applyAlignment="1">
      <alignment horizontal="center" vertical="center"/>
    </xf>
    <xf numFmtId="0" fontId="179" fillId="0" borderId="33" xfId="7270" applyFont="1" applyFill="1" applyBorder="1" applyAlignment="1" applyProtection="1">
      <alignment vertical="center" wrapText="1"/>
    </xf>
    <xf numFmtId="0" fontId="179" fillId="0" borderId="34" xfId="7270" applyFont="1" applyFill="1" applyBorder="1" applyAlignment="1" applyProtection="1">
      <alignment vertical="center" wrapText="1"/>
    </xf>
    <xf numFmtId="0" fontId="36" fillId="0" borderId="154" xfId="7270" applyFill="1" applyBorder="1" applyAlignment="1">
      <alignment horizontal="center" vertical="center"/>
    </xf>
    <xf numFmtId="0" fontId="36" fillId="0" borderId="174" xfId="7270" applyFill="1" applyBorder="1" applyAlignment="1">
      <alignment horizontal="center" vertical="center"/>
    </xf>
    <xf numFmtId="0" fontId="36" fillId="0" borderId="175" xfId="7270" applyFill="1" applyBorder="1" applyAlignment="1">
      <alignment horizontal="center" vertical="center"/>
    </xf>
    <xf numFmtId="0" fontId="36" fillId="0" borderId="200" xfId="7273" applyFont="1" applyFill="1" applyBorder="1" applyAlignment="1">
      <alignment horizontal="left" wrapText="1"/>
    </xf>
    <xf numFmtId="14" fontId="148" fillId="0" borderId="16" xfId="7270" applyNumberFormat="1" applyFont="1" applyFill="1" applyBorder="1" applyAlignment="1">
      <alignment horizontal="left" vertical="center"/>
    </xf>
    <xf numFmtId="0" fontId="36" fillId="0" borderId="172" xfId="7273" applyFont="1" applyFill="1" applyBorder="1" applyAlignment="1">
      <alignment horizontal="left" wrapText="1"/>
    </xf>
    <xf numFmtId="14" fontId="36" fillId="0" borderId="200" xfId="7270" applyNumberFormat="1" applyFont="1" applyFill="1" applyBorder="1" applyAlignment="1">
      <alignment horizontal="center" vertical="center"/>
    </xf>
    <xf numFmtId="0" fontId="36" fillId="0" borderId="12" xfId="7273" applyFont="1" applyFill="1" applyBorder="1" applyAlignment="1">
      <alignment horizontal="left" vertical="center" wrapText="1"/>
    </xf>
    <xf numFmtId="0" fontId="36" fillId="0" borderId="200" xfId="7273" applyFont="1" applyFill="1" applyBorder="1" applyAlignment="1">
      <alignment horizontal="left" vertical="center" wrapText="1"/>
    </xf>
    <xf numFmtId="14" fontId="0" fillId="0" borderId="16" xfId="7270" applyNumberFormat="1" applyFont="1" applyFill="1" applyBorder="1" applyAlignment="1">
      <alignment horizontal="center" vertical="center" wrapText="1"/>
    </xf>
    <xf numFmtId="14" fontId="0" fillId="0" borderId="200" xfId="7270" applyNumberFormat="1" applyFont="1" applyFill="1" applyBorder="1" applyAlignment="1">
      <alignment horizontal="center" vertical="center"/>
    </xf>
    <xf numFmtId="14" fontId="148" fillId="0" borderId="200" xfId="7270" applyNumberFormat="1" applyFont="1" applyFill="1" applyBorder="1" applyAlignment="1">
      <alignment horizontal="left" vertical="center"/>
    </xf>
    <xf numFmtId="14" fontId="115" fillId="0" borderId="12" xfId="7270" applyNumberFormat="1" applyFont="1" applyFill="1" applyBorder="1" applyAlignment="1">
      <alignment horizontal="left" vertical="center" wrapText="1"/>
    </xf>
    <xf numFmtId="14" fontId="36" fillId="0" borderId="16" xfId="7270" applyNumberFormat="1" applyFont="1" applyFill="1" applyBorder="1" applyAlignment="1">
      <alignment horizontal="center" vertical="center"/>
    </xf>
    <xf numFmtId="14" fontId="20" fillId="0" borderId="12" xfId="7270" applyNumberFormat="1" applyFont="1" applyFill="1" applyBorder="1" applyAlignment="1">
      <alignment horizontal="left" vertical="center"/>
    </xf>
    <xf numFmtId="14" fontId="0" fillId="26" borderId="16" xfId="7270" applyNumberFormat="1" applyFont="1" applyFill="1" applyBorder="1" applyAlignment="1">
      <alignment horizontal="center" vertical="center" wrapText="1"/>
    </xf>
    <xf numFmtId="14" fontId="115" fillId="0" borderId="200" xfId="7270" applyNumberFormat="1" applyFont="1" applyFill="1" applyBorder="1" applyAlignment="1">
      <alignment horizontal="left" vertical="center" wrapText="1"/>
    </xf>
    <xf numFmtId="0" fontId="36" fillId="0" borderId="12" xfId="7273" applyFont="1" applyFill="1" applyBorder="1" applyAlignment="1">
      <alignment horizontal="left" wrapText="1"/>
    </xf>
    <xf numFmtId="14" fontId="19" fillId="0" borderId="200" xfId="7270" applyNumberFormat="1" applyFont="1" applyFill="1" applyBorder="1" applyAlignment="1">
      <alignment horizontal="left" vertical="center"/>
    </xf>
    <xf numFmtId="14" fontId="115" fillId="0" borderId="172" xfId="7270" applyNumberFormat="1" applyFont="1" applyFill="1" applyBorder="1" applyAlignment="1">
      <alignment horizontal="left" vertical="center" wrapText="1"/>
    </xf>
    <xf numFmtId="14" fontId="17" fillId="0" borderId="200" xfId="7270" applyNumberFormat="1" applyFont="1" applyFill="1" applyBorder="1" applyAlignment="1">
      <alignment horizontal="left" vertical="center"/>
    </xf>
    <xf numFmtId="14" fontId="148" fillId="0" borderId="172" xfId="7270" applyNumberFormat="1" applyFont="1" applyFill="1" applyBorder="1" applyAlignment="1">
      <alignment horizontal="left" vertical="center"/>
    </xf>
    <xf numFmtId="14" fontId="115" fillId="0" borderId="16" xfId="7270" applyNumberFormat="1" applyFont="1" applyFill="1" applyBorder="1" applyAlignment="1">
      <alignment horizontal="left" vertical="center" wrapText="1"/>
    </xf>
    <xf numFmtId="14" fontId="19" fillId="0" borderId="200" xfId="7270" applyNumberFormat="1" applyFont="1" applyFill="1" applyBorder="1" applyAlignment="1">
      <alignment vertical="center"/>
    </xf>
    <xf numFmtId="14" fontId="36" fillId="0" borderId="200" xfId="7270" applyNumberFormat="1" applyFont="1" applyFill="1" applyBorder="1" applyAlignment="1">
      <alignment vertical="center"/>
    </xf>
    <xf numFmtId="14" fontId="0" fillId="0" borderId="12" xfId="7270" applyNumberFormat="1" applyFont="1" applyFill="1" applyBorder="1" applyAlignment="1">
      <alignment horizontal="center" vertical="center" wrapText="1"/>
    </xf>
    <xf numFmtId="14" fontId="0" fillId="0" borderId="200" xfId="7270" applyNumberFormat="1" applyFont="1" applyFill="1" applyBorder="1" applyAlignment="1">
      <alignment horizontal="center" vertical="center" wrapText="1"/>
    </xf>
    <xf numFmtId="14" fontId="0" fillId="26" borderId="172" xfId="7270" applyNumberFormat="1" applyFont="1" applyFill="1" applyBorder="1" applyAlignment="1">
      <alignment horizontal="center" vertical="center" wrapText="1"/>
    </xf>
    <xf numFmtId="14" fontId="0" fillId="0" borderId="172" xfId="7270" applyNumberFormat="1" applyFont="1" applyFill="1" applyBorder="1" applyAlignment="1">
      <alignment horizontal="center" vertical="center"/>
    </xf>
    <xf numFmtId="14" fontId="0" fillId="0" borderId="16" xfId="7270" applyNumberFormat="1" applyFont="1" applyFill="1" applyBorder="1" applyAlignment="1">
      <alignment horizontal="left" vertical="center"/>
    </xf>
    <xf numFmtId="14" fontId="0" fillId="0" borderId="200" xfId="7270" applyNumberFormat="1" applyFont="1" applyFill="1" applyBorder="1" applyAlignment="1">
      <alignment horizontal="left" vertical="center" wrapText="1"/>
    </xf>
    <xf numFmtId="14" fontId="36" fillId="0" borderId="172" xfId="7270" applyNumberFormat="1" applyFont="1" applyFill="1" applyBorder="1" applyAlignment="1">
      <alignment horizontal="center" vertical="center"/>
    </xf>
    <xf numFmtId="14" fontId="0" fillId="0" borderId="12" xfId="7270" applyNumberFormat="1" applyFont="1" applyFill="1" applyBorder="1" applyAlignment="1">
      <alignment horizontal="center" vertical="center"/>
    </xf>
    <xf numFmtId="14" fontId="0" fillId="0" borderId="16" xfId="7270" applyNumberFormat="1" applyFont="1" applyFill="1" applyBorder="1" applyAlignment="1">
      <alignment horizontal="center" vertical="center"/>
    </xf>
    <xf numFmtId="0" fontId="151" fillId="0" borderId="33" xfId="7271" applyFont="1" applyFill="1" applyBorder="1" applyAlignment="1" applyProtection="1">
      <alignment horizontal="center" vertical="center"/>
    </xf>
    <xf numFmtId="14" fontId="36" fillId="0" borderId="194" xfId="7270" applyNumberFormat="1" applyFont="1" applyFill="1" applyBorder="1" applyAlignment="1">
      <alignment horizontal="center" vertical="center"/>
    </xf>
    <xf numFmtId="14" fontId="0" fillId="0" borderId="91" xfId="7270" applyNumberFormat="1" applyFont="1" applyFill="1" applyBorder="1" applyAlignment="1">
      <alignment horizontal="center" vertical="center"/>
    </xf>
    <xf numFmtId="14" fontId="36" fillId="0" borderId="173" xfId="7270" applyNumberFormat="1" applyFont="1" applyFill="1" applyBorder="1" applyAlignment="1">
      <alignment horizontal="center" vertical="center"/>
    </xf>
    <xf numFmtId="14" fontId="0" fillId="0" borderId="39" xfId="7270" applyNumberFormat="1" applyFont="1" applyFill="1" applyBorder="1" applyAlignment="1">
      <alignment horizontal="center" vertical="center" wrapText="1"/>
    </xf>
    <xf numFmtId="14" fontId="0" fillId="0" borderId="91" xfId="7270" applyNumberFormat="1" applyFont="1" applyFill="1" applyBorder="1" applyAlignment="1">
      <alignment horizontal="center" vertical="center" wrapText="1"/>
    </xf>
    <xf numFmtId="14" fontId="115" fillId="0" borderId="194" xfId="7270" applyNumberFormat="1" applyFont="1" applyFill="1" applyBorder="1" applyAlignment="1">
      <alignment horizontal="center" vertical="center"/>
    </xf>
    <xf numFmtId="14" fontId="0" fillId="0" borderId="194" xfId="7270" applyNumberFormat="1" applyFont="1" applyFill="1" applyBorder="1" applyAlignment="1">
      <alignment horizontal="center" vertical="center"/>
    </xf>
    <xf numFmtId="14" fontId="36" fillId="0" borderId="91" xfId="7270" applyNumberFormat="1" applyFont="1" applyFill="1" applyBorder="1" applyAlignment="1">
      <alignment horizontal="center" vertical="center"/>
    </xf>
    <xf numFmtId="14" fontId="36" fillId="0" borderId="39" xfId="7270" applyNumberFormat="1" applyFont="1" applyFill="1" applyBorder="1" applyAlignment="1">
      <alignment horizontal="center" vertical="center"/>
    </xf>
    <xf numFmtId="14" fontId="0" fillId="0" borderId="194" xfId="7270" applyNumberFormat="1" applyFont="1" applyFill="1" applyBorder="1" applyAlignment="1">
      <alignment horizontal="center" vertical="center" wrapText="1"/>
    </xf>
    <xf numFmtId="14" fontId="0" fillId="0" borderId="173" xfId="7270" applyNumberFormat="1" applyFont="1" applyFill="1" applyBorder="1" applyAlignment="1">
      <alignment horizontal="center" vertical="center" wrapText="1"/>
    </xf>
    <xf numFmtId="14" fontId="0" fillId="0" borderId="173" xfId="7270" applyNumberFormat="1" applyFont="1" applyFill="1" applyBorder="1" applyAlignment="1">
      <alignment horizontal="center" vertical="center"/>
    </xf>
    <xf numFmtId="14" fontId="19" fillId="0" borderId="194" xfId="7270" applyNumberFormat="1" applyFont="1" applyFill="1" applyBorder="1" applyAlignment="1">
      <alignment horizontal="center" vertical="center"/>
    </xf>
    <xf numFmtId="14" fontId="115" fillId="0" borderId="91" xfId="7270" applyNumberFormat="1" applyFont="1" applyFill="1" applyBorder="1" applyAlignment="1">
      <alignment horizontal="center" vertical="center"/>
    </xf>
    <xf numFmtId="14" fontId="115" fillId="0" borderId="194" xfId="7270" applyNumberFormat="1" applyFont="1" applyFill="1" applyBorder="1" applyAlignment="1">
      <alignment horizontal="center" vertical="center" wrapText="1"/>
    </xf>
    <xf numFmtId="14" fontId="115" fillId="0" borderId="173" xfId="7270" applyNumberFormat="1" applyFont="1" applyFill="1" applyBorder="1" applyAlignment="1">
      <alignment horizontal="center" vertical="center"/>
    </xf>
    <xf numFmtId="14" fontId="0" fillId="0" borderId="39" xfId="7270" applyNumberFormat="1" applyFont="1" applyFill="1" applyBorder="1" applyAlignment="1">
      <alignment horizontal="center" vertical="center"/>
    </xf>
    <xf numFmtId="0" fontId="36" fillId="0" borderId="200" xfId="7270" applyFill="1" applyBorder="1" applyAlignment="1">
      <alignment horizontal="center" vertical="center"/>
    </xf>
    <xf numFmtId="0" fontId="36" fillId="0" borderId="194" xfId="7273" applyFont="1" applyFill="1" applyBorder="1" applyAlignment="1">
      <alignment horizontal="left" wrapText="1"/>
    </xf>
    <xf numFmtId="0" fontId="36" fillId="0" borderId="173" xfId="7273" applyFont="1" applyFill="1" applyBorder="1" applyAlignment="1">
      <alignment horizontal="left" wrapText="1"/>
    </xf>
    <xf numFmtId="0" fontId="36" fillId="0" borderId="39" xfId="7273" applyFont="1" applyFill="1" applyBorder="1" applyAlignment="1">
      <alignment horizontal="left" wrapText="1"/>
    </xf>
    <xf numFmtId="14" fontId="0" fillId="26" borderId="91" xfId="7270" applyNumberFormat="1" applyFont="1" applyFill="1" applyBorder="1" applyAlignment="1">
      <alignment horizontal="center" vertical="center" wrapText="1"/>
    </xf>
    <xf numFmtId="14" fontId="0" fillId="26" borderId="173" xfId="7270" applyNumberFormat="1" applyFont="1" applyFill="1" applyBorder="1" applyAlignment="1">
      <alignment horizontal="center" vertical="center" wrapText="1"/>
    </xf>
    <xf numFmtId="14" fontId="0" fillId="0" borderId="86" xfId="7270" applyNumberFormat="1" applyFont="1" applyFill="1" applyBorder="1" applyAlignment="1">
      <alignment horizontal="center" vertical="center"/>
    </xf>
    <xf numFmtId="0" fontId="36" fillId="0" borderId="194" xfId="7270" applyFill="1" applyBorder="1" applyAlignment="1">
      <alignment horizontal="center" vertical="center"/>
    </xf>
    <xf numFmtId="0" fontId="36" fillId="0" borderId="177" xfId="7270" applyFill="1" applyBorder="1" applyAlignment="1">
      <alignment horizontal="center" vertical="center"/>
    </xf>
    <xf numFmtId="0" fontId="148" fillId="0" borderId="11" xfId="7272" applyFont="1" applyFill="1" applyBorder="1" applyAlignment="1">
      <alignment horizontal="center" vertical="center"/>
    </xf>
    <xf numFmtId="0" fontId="17" fillId="0" borderId="199" xfId="7270" applyFont="1" applyFill="1" applyBorder="1" applyAlignment="1">
      <alignment horizontal="center" vertical="center"/>
    </xf>
    <xf numFmtId="0" fontId="179" fillId="0" borderId="35" xfId="7270" applyFont="1" applyFill="1" applyBorder="1" applyAlignment="1" applyProtection="1">
      <alignment vertical="center" wrapText="1"/>
    </xf>
    <xf numFmtId="0" fontId="148" fillId="0" borderId="199" xfId="7272" applyFont="1" applyFill="1" applyBorder="1" applyAlignment="1">
      <alignment horizontal="center" vertical="center"/>
    </xf>
    <xf numFmtId="0" fontId="148" fillId="0" borderId="14" xfId="7272" applyFont="1" applyFill="1" applyBorder="1" applyAlignment="1">
      <alignment horizontal="center" vertical="center"/>
    </xf>
    <xf numFmtId="0" fontId="148" fillId="0" borderId="180" xfId="7272" applyFont="1" applyFill="1" applyBorder="1" applyAlignment="1">
      <alignment horizontal="center" vertical="center"/>
    </xf>
    <xf numFmtId="0" fontId="17" fillId="0" borderId="176" xfId="7270" applyFont="1" applyFill="1" applyBorder="1" applyAlignment="1">
      <alignment horizontal="center" vertical="center"/>
    </xf>
    <xf numFmtId="0" fontId="151" fillId="0" borderId="95" xfId="7270" applyFont="1" applyFill="1" applyBorder="1" applyAlignment="1" applyProtection="1">
      <alignment horizontal="center" vertical="center"/>
    </xf>
    <xf numFmtId="0" fontId="36" fillId="0" borderId="181" xfId="7270" applyFill="1" applyBorder="1" applyAlignment="1">
      <alignment horizontal="center" vertical="center"/>
    </xf>
    <xf numFmtId="0" fontId="149" fillId="0" borderId="154" xfId="7271" applyFont="1" applyFill="1" applyBorder="1" applyAlignment="1" applyProtection="1">
      <alignment horizontal="center" vertical="center"/>
      <protection locked="0"/>
    </xf>
    <xf numFmtId="0" fontId="18" fillId="0" borderId="194" xfId="7270" applyFont="1" applyFill="1" applyBorder="1" applyAlignment="1">
      <alignment horizontal="center" vertical="center"/>
    </xf>
    <xf numFmtId="0" fontId="17" fillId="0" borderId="154" xfId="7271" applyFont="1" applyFill="1" applyBorder="1" applyAlignment="1" applyProtection="1">
      <alignment horizontal="center" vertical="center"/>
      <protection locked="0"/>
    </xf>
    <xf numFmtId="0" fontId="17" fillId="0" borderId="174" xfId="7271" applyFont="1" applyFill="1" applyBorder="1" applyAlignment="1" applyProtection="1">
      <alignment horizontal="center" vertical="center"/>
      <protection locked="0"/>
    </xf>
    <xf numFmtId="0" fontId="17" fillId="0" borderId="175" xfId="7271" applyFont="1" applyFill="1" applyBorder="1" applyAlignment="1" applyProtection="1">
      <alignment horizontal="center" vertical="center"/>
      <protection locked="0"/>
    </xf>
    <xf numFmtId="0" fontId="18" fillId="0" borderId="175" xfId="7270" applyFont="1" applyFill="1" applyBorder="1" applyAlignment="1">
      <alignment horizontal="left" vertical="center"/>
    </xf>
    <xf numFmtId="0" fontId="18" fillId="0" borderId="177" xfId="7270" applyFont="1" applyFill="1" applyBorder="1" applyAlignment="1">
      <alignment horizontal="center" vertical="center"/>
    </xf>
    <xf numFmtId="0" fontId="151" fillId="0" borderId="194" xfId="7273" applyFont="1" applyFill="1" applyBorder="1" applyAlignment="1">
      <alignment horizontal="center" wrapText="1"/>
    </xf>
    <xf numFmtId="0" fontId="19" fillId="0" borderId="193" xfId="7273" applyFont="1" applyFill="1" applyBorder="1" applyAlignment="1">
      <alignment horizontal="center"/>
    </xf>
    <xf numFmtId="181" fontId="148" fillId="0" borderId="194" xfId="7270" applyNumberFormat="1" applyFont="1" applyFill="1" applyBorder="1" applyAlignment="1">
      <alignment horizontal="center" vertical="center"/>
    </xf>
    <xf numFmtId="0" fontId="151" fillId="26" borderId="38" xfId="7273" applyFont="1" applyFill="1" applyBorder="1" applyAlignment="1">
      <alignment horizontal="center" wrapText="1"/>
    </xf>
    <xf numFmtId="0" fontId="151" fillId="0" borderId="39" xfId="7273" applyFont="1" applyFill="1" applyBorder="1" applyAlignment="1">
      <alignment horizontal="center" wrapText="1"/>
    </xf>
    <xf numFmtId="0" fontId="18" fillId="0" borderId="154" xfId="7273" applyFont="1" applyFill="1" applyBorder="1" applyAlignment="1">
      <alignment horizontal="center"/>
    </xf>
    <xf numFmtId="15" fontId="17" fillId="0" borderId="194" xfId="7273" applyNumberFormat="1" applyFont="1" applyFill="1" applyBorder="1" applyAlignment="1">
      <alignment horizontal="center" vertical="center" wrapText="1"/>
    </xf>
    <xf numFmtId="0" fontId="205" fillId="0" borderId="72" xfId="7270" applyFont="1" applyFill="1" applyBorder="1" applyAlignment="1">
      <alignment horizontal="center" vertical="center"/>
    </xf>
    <xf numFmtId="0" fontId="19" fillId="0" borderId="154" xfId="7273" applyFont="1" applyFill="1" applyBorder="1" applyAlignment="1">
      <alignment horizontal="center"/>
    </xf>
    <xf numFmtId="0" fontId="205" fillId="0" borderId="38" xfId="7270" applyFont="1" applyFill="1" applyBorder="1" applyAlignment="1">
      <alignment horizontal="center" vertical="center"/>
    </xf>
    <xf numFmtId="0" fontId="205" fillId="26" borderId="72" xfId="7270" applyFont="1" applyFill="1" applyBorder="1" applyAlignment="1">
      <alignment horizontal="center" vertical="center"/>
    </xf>
    <xf numFmtId="181" fontId="205" fillId="0" borderId="194" xfId="7270" applyNumberFormat="1" applyFont="1" applyFill="1" applyBorder="1" applyAlignment="1">
      <alignment horizontal="center" vertical="center"/>
    </xf>
    <xf numFmtId="0" fontId="205" fillId="0" borderId="193" xfId="7270" applyFont="1" applyFill="1" applyBorder="1" applyAlignment="1">
      <alignment horizontal="center" vertical="center"/>
    </xf>
    <xf numFmtId="0" fontId="205" fillId="26" borderId="193" xfId="7270" applyFont="1" applyFill="1" applyBorder="1" applyAlignment="1">
      <alignment horizontal="center" vertical="center"/>
    </xf>
    <xf numFmtId="0" fontId="36" fillId="0" borderId="91" xfId="7273" applyFill="1" applyBorder="1" applyAlignment="1">
      <alignment horizontal="center" vertical="center"/>
    </xf>
    <xf numFmtId="14" fontId="148" fillId="0" borderId="194" xfId="0" applyNumberFormat="1" applyFont="1" applyFill="1" applyBorder="1" applyAlignment="1">
      <alignment horizontal="center" vertical="center"/>
    </xf>
    <xf numFmtId="0" fontId="0" fillId="0" borderId="194" xfId="0" applyFill="1" applyBorder="1" applyAlignment="1">
      <alignment horizontal="center" vertical="center"/>
    </xf>
    <xf numFmtId="14" fontId="148" fillId="0" borderId="91" xfId="7273" applyNumberFormat="1" applyFont="1" applyFill="1" applyBorder="1" applyAlignment="1">
      <alignment horizontal="center" vertical="center"/>
    </xf>
    <xf numFmtId="14" fontId="36" fillId="0" borderId="194" xfId="7273" applyNumberFormat="1" applyFill="1" applyBorder="1" applyAlignment="1">
      <alignment horizontal="center" vertical="center"/>
    </xf>
    <xf numFmtId="0" fontId="36" fillId="0" borderId="173" xfId="7272" applyFont="1" applyFill="1" applyBorder="1" applyAlignment="1">
      <alignment horizontal="center" vertical="center"/>
    </xf>
    <xf numFmtId="0" fontId="36" fillId="0" borderId="194" xfId="7272" applyFont="1" applyFill="1" applyBorder="1" applyAlignment="1">
      <alignment horizontal="center" vertical="center"/>
    </xf>
    <xf numFmtId="0" fontId="148" fillId="0" borderId="83" xfId="7270" applyFont="1" applyFill="1" applyBorder="1" applyAlignment="1">
      <alignment horizontal="center" vertical="center"/>
    </xf>
    <xf numFmtId="181" fontId="148" fillId="0" borderId="86" xfId="7270" applyNumberFormat="1" applyFont="1" applyFill="1" applyBorder="1" applyAlignment="1">
      <alignment horizontal="center" vertical="center"/>
    </xf>
    <xf numFmtId="0" fontId="151" fillId="0" borderId="88" xfId="7270" applyFont="1" applyFill="1" applyBorder="1" applyAlignment="1" applyProtection="1">
      <alignment horizontal="center" vertical="center" wrapText="1"/>
    </xf>
    <xf numFmtId="0" fontId="151" fillId="0" borderId="36" xfId="7270" applyFont="1" applyFill="1" applyBorder="1" applyAlignment="1" applyProtection="1">
      <alignment horizontal="center" vertical="center" wrapText="1"/>
    </xf>
    <xf numFmtId="0" fontId="151" fillId="0" borderId="33" xfId="7270" applyFont="1" applyFill="1" applyBorder="1" applyAlignment="1" applyProtection="1">
      <alignment horizontal="center" vertical="center" wrapText="1"/>
    </xf>
    <xf numFmtId="181" fontId="148" fillId="0" borderId="83" xfId="7270" applyNumberFormat="1" applyFont="1" applyFill="1" applyBorder="1" applyAlignment="1">
      <alignment horizontal="center" vertical="center"/>
    </xf>
    <xf numFmtId="0" fontId="18" fillId="0" borderId="175" xfId="7270" applyFont="1" applyFill="1" applyBorder="1" applyAlignment="1">
      <alignment horizontal="center" vertical="center"/>
    </xf>
    <xf numFmtId="0" fontId="36" fillId="0" borderId="200" xfId="7271" applyFont="1" applyFill="1" applyBorder="1" applyAlignment="1" applyProtection="1">
      <alignment horizontal="center" vertical="center"/>
      <protection locked="0"/>
    </xf>
    <xf numFmtId="0" fontId="36" fillId="0" borderId="154" xfId="7272" applyFill="1" applyBorder="1" applyAlignment="1">
      <alignment horizontal="center" vertical="center"/>
    </xf>
    <xf numFmtId="0" fontId="36" fillId="0" borderId="72" xfId="7272" applyFont="1" applyFill="1" applyBorder="1" applyAlignment="1">
      <alignment horizontal="center" vertical="center"/>
    </xf>
    <xf numFmtId="0" fontId="36" fillId="0" borderId="193" xfId="7272" applyFill="1" applyBorder="1" applyAlignment="1">
      <alignment horizontal="center" vertical="center"/>
    </xf>
    <xf numFmtId="0" fontId="36" fillId="0" borderId="38" xfId="7272" applyFill="1" applyBorder="1" applyAlignment="1">
      <alignment horizontal="center" vertical="center"/>
    </xf>
    <xf numFmtId="0" fontId="36" fillId="0" borderId="72" xfId="7272" applyFill="1" applyBorder="1" applyAlignment="1">
      <alignment horizontal="center" vertical="center"/>
    </xf>
    <xf numFmtId="0" fontId="36" fillId="0" borderId="154" xfId="7272" applyFont="1" applyFill="1" applyBorder="1" applyAlignment="1">
      <alignment horizontal="center" vertical="center"/>
    </xf>
    <xf numFmtId="0" fontId="36" fillId="0" borderId="193" xfId="7272" applyFont="1" applyFill="1" applyBorder="1" applyAlignment="1">
      <alignment horizontal="center" vertical="center"/>
    </xf>
    <xf numFmtId="0" fontId="36" fillId="0" borderId="38" xfId="7272" applyFont="1" applyFill="1" applyBorder="1" applyAlignment="1">
      <alignment horizontal="center" vertical="center"/>
    </xf>
    <xf numFmtId="0" fontId="19" fillId="0" borderId="154" xfId="7272" applyFont="1" applyFill="1" applyBorder="1" applyAlignment="1">
      <alignment horizontal="center" vertical="center"/>
    </xf>
    <xf numFmtId="0" fontId="19" fillId="0" borderId="193" xfId="7272" applyFont="1" applyFill="1" applyBorder="1" applyAlignment="1">
      <alignment horizontal="center" vertical="center"/>
    </xf>
    <xf numFmtId="0" fontId="17" fillId="0" borderId="154" xfId="7270" applyFont="1" applyFill="1" applyBorder="1" applyAlignment="1">
      <alignment horizontal="center" vertical="center"/>
    </xf>
    <xf numFmtId="15" fontId="36" fillId="0" borderId="194" xfId="7270" applyNumberFormat="1" applyFill="1" applyBorder="1" applyAlignment="1">
      <alignment horizontal="center" vertical="center"/>
    </xf>
    <xf numFmtId="0" fontId="17" fillId="0" borderId="174" xfId="7270" applyFont="1" applyFill="1" applyBorder="1" applyAlignment="1">
      <alignment horizontal="center" vertical="center"/>
    </xf>
    <xf numFmtId="0" fontId="17" fillId="0" borderId="175" xfId="7270" applyFont="1" applyFill="1" applyBorder="1" applyAlignment="1">
      <alignment horizontal="center" vertical="center"/>
    </xf>
    <xf numFmtId="15" fontId="36" fillId="0" borderId="177" xfId="7270" applyNumberFormat="1" applyFill="1" applyBorder="1" applyAlignment="1">
      <alignment horizontal="center" vertical="center"/>
    </xf>
    <xf numFmtId="0" fontId="36" fillId="0" borderId="33" xfId="7271" applyFont="1" applyFill="1" applyBorder="1" applyAlignment="1" applyProtection="1">
      <alignment horizontal="center" vertical="center"/>
    </xf>
    <xf numFmtId="0" fontId="148" fillId="0" borderId="34" xfId="7271" applyFont="1" applyFill="1" applyBorder="1" applyAlignment="1" applyProtection="1">
      <alignment horizontal="center" vertical="center"/>
    </xf>
    <xf numFmtId="181" fontId="148" fillId="0" borderId="194" xfId="7271" applyNumberFormat="1" applyFont="1" applyFill="1" applyBorder="1" applyAlignment="1" applyProtection="1">
      <alignment horizontal="center" vertical="center"/>
      <protection locked="0"/>
    </xf>
    <xf numFmtId="0" fontId="0" fillId="0" borderId="38" xfId="7271" applyFont="1" applyFill="1" applyBorder="1" applyAlignment="1" applyProtection="1">
      <alignment horizontal="center" vertical="center" wrapText="1"/>
      <protection locked="0"/>
    </xf>
    <xf numFmtId="0" fontId="0" fillId="0" borderId="72" xfId="7271" applyFont="1" applyFill="1" applyBorder="1" applyAlignment="1" applyProtection="1">
      <alignment horizontal="center" vertical="center" wrapText="1"/>
      <protection locked="0"/>
    </xf>
    <xf numFmtId="0" fontId="115" fillId="0" borderId="154" xfId="7271" applyFont="1" applyFill="1" applyBorder="1" applyAlignment="1" applyProtection="1">
      <alignment horizontal="center" vertical="center"/>
      <protection locked="0"/>
    </xf>
    <xf numFmtId="0" fontId="0" fillId="0" borderId="154" xfId="7271" applyFont="1" applyFill="1" applyBorder="1" applyAlignment="1" applyProtection="1">
      <alignment horizontal="center" vertical="center" wrapText="1"/>
      <protection locked="0"/>
    </xf>
    <xf numFmtId="181" fontId="148" fillId="0" borderId="194" xfId="7271" applyNumberFormat="1" applyFont="1" applyFill="1" applyBorder="1" applyAlignment="1" applyProtection="1">
      <alignment horizontal="center" vertical="center" wrapText="1"/>
      <protection locked="0"/>
    </xf>
    <xf numFmtId="0" fontId="0" fillId="0" borderId="193" xfId="7271" applyFont="1" applyFill="1" applyBorder="1" applyAlignment="1" applyProtection="1">
      <alignment horizontal="center" vertical="center" wrapText="1"/>
      <protection locked="0"/>
    </xf>
    <xf numFmtId="181" fontId="148" fillId="0" borderId="173" xfId="7271" applyNumberFormat="1" applyFont="1" applyFill="1" applyBorder="1" applyAlignment="1" applyProtection="1">
      <alignment horizontal="center" vertical="center" wrapText="1"/>
      <protection locked="0"/>
    </xf>
    <xf numFmtId="0" fontId="115" fillId="0" borderId="193" xfId="7271" applyFont="1" applyFill="1" applyBorder="1" applyAlignment="1" applyProtection="1">
      <alignment horizontal="center" vertical="center" wrapText="1"/>
      <protection locked="0"/>
    </xf>
    <xf numFmtId="0" fontId="115" fillId="0" borderId="72" xfId="7271" applyFont="1" applyFill="1" applyBorder="1" applyAlignment="1" applyProtection="1">
      <alignment horizontal="center" vertical="center" wrapText="1"/>
      <protection locked="0"/>
    </xf>
    <xf numFmtId="0" fontId="0" fillId="0" borderId="83" xfId="7271" applyFont="1" applyFill="1" applyBorder="1" applyAlignment="1" applyProtection="1">
      <alignment horizontal="center" vertical="center"/>
      <protection locked="0"/>
    </xf>
    <xf numFmtId="181" fontId="148" fillId="0" borderId="86" xfId="7271" applyNumberFormat="1" applyFont="1" applyFill="1" applyBorder="1" applyAlignment="1" applyProtection="1">
      <alignment horizontal="center" vertical="center"/>
      <protection locked="0"/>
    </xf>
    <xf numFmtId="0" fontId="36" fillId="0" borderId="194" xfId="7271" applyFont="1" applyFill="1" applyBorder="1" applyAlignment="1" applyProtection="1">
      <alignment horizontal="center" vertical="center"/>
      <protection locked="0"/>
    </xf>
    <xf numFmtId="0" fontId="36" fillId="0" borderId="174" xfId="7271" applyFont="1" applyFill="1" applyBorder="1" applyAlignment="1" applyProtection="1">
      <alignment horizontal="center" vertical="center"/>
      <protection locked="0"/>
    </xf>
    <xf numFmtId="0" fontId="36" fillId="0" borderId="175" xfId="7271" applyFont="1" applyFill="1" applyBorder="1" applyAlignment="1" applyProtection="1">
      <alignment horizontal="center" vertical="center"/>
      <protection locked="0"/>
    </xf>
    <xf numFmtId="0" fontId="36" fillId="0" borderId="177" xfId="7271" applyFont="1" applyFill="1" applyBorder="1" applyAlignment="1" applyProtection="1">
      <alignment horizontal="center" vertical="center"/>
      <protection locked="0"/>
    </xf>
    <xf numFmtId="0" fontId="148" fillId="0" borderId="194" xfId="7271" applyNumberFormat="1" applyFont="1" applyFill="1" applyBorder="1" applyAlignment="1" applyProtection="1">
      <alignment horizontal="center" vertical="center"/>
      <protection locked="0"/>
    </xf>
    <xf numFmtId="181" fontId="148" fillId="0" borderId="154" xfId="7271" applyNumberFormat="1" applyFont="1" applyFill="1" applyBorder="1" applyAlignment="1" applyProtection="1">
      <alignment horizontal="center" vertical="center" wrapText="1"/>
      <protection locked="0"/>
    </xf>
    <xf numFmtId="181" fontId="148" fillId="0" borderId="193" xfId="7271" applyNumberFormat="1" applyFont="1" applyFill="1" applyBorder="1" applyAlignment="1" applyProtection="1">
      <alignment horizontal="center" vertical="center" wrapText="1"/>
      <protection locked="0"/>
    </xf>
    <xf numFmtId="181" fontId="148" fillId="0" borderId="83" xfId="7271" applyNumberFormat="1" applyFont="1" applyFill="1" applyBorder="1" applyAlignment="1" applyProtection="1">
      <alignment horizontal="center" vertical="center"/>
      <protection locked="0"/>
    </xf>
    <xf numFmtId="0" fontId="148" fillId="0" borderId="86" xfId="7271" applyNumberFormat="1" applyFont="1" applyFill="1" applyBorder="1" applyAlignment="1" applyProtection="1">
      <alignment horizontal="center" vertical="center"/>
      <protection locked="0"/>
    </xf>
    <xf numFmtId="0" fontId="36" fillId="0" borderId="34" xfId="7271" applyFont="1" applyFill="1" applyBorder="1" applyAlignment="1" applyProtection="1">
      <alignment horizontal="center" vertical="center"/>
    </xf>
    <xf numFmtId="0" fontId="148" fillId="0" borderId="194" xfId="7271" applyFont="1" applyFill="1" applyBorder="1" applyAlignment="1" applyProtection="1">
      <alignment horizontal="center" vertical="center"/>
      <protection locked="0"/>
    </xf>
    <xf numFmtId="0" fontId="148" fillId="0" borderId="91" xfId="7271" applyFont="1" applyFill="1" applyBorder="1" applyAlignment="1" applyProtection="1">
      <alignment horizontal="center" vertical="center"/>
      <protection locked="0"/>
    </xf>
    <xf numFmtId="0" fontId="148" fillId="0" borderId="193" xfId="7271" applyFont="1" applyFill="1" applyBorder="1" applyAlignment="1" applyProtection="1">
      <alignment horizontal="center" vertical="center" wrapText="1"/>
      <protection locked="0"/>
    </xf>
    <xf numFmtId="0" fontId="148" fillId="0" borderId="173" xfId="7271" applyFont="1" applyFill="1" applyBorder="1" applyAlignment="1" applyProtection="1">
      <alignment horizontal="center" vertical="center" wrapText="1"/>
      <protection locked="0"/>
    </xf>
    <xf numFmtId="0" fontId="148" fillId="0" borderId="38" xfId="7271" applyFont="1" applyFill="1" applyBorder="1" applyAlignment="1" applyProtection="1">
      <alignment horizontal="center" vertical="center" wrapText="1"/>
      <protection locked="0"/>
    </xf>
    <xf numFmtId="0" fontId="148" fillId="0" borderId="39" xfId="7271" applyFont="1" applyFill="1" applyBorder="1" applyAlignment="1" applyProtection="1">
      <alignment horizontal="center" vertical="center" wrapText="1"/>
      <protection locked="0"/>
    </xf>
    <xf numFmtId="0" fontId="148" fillId="0" borderId="154" xfId="7271" applyFont="1" applyFill="1" applyBorder="1" applyAlignment="1" applyProtection="1">
      <alignment horizontal="center" vertical="center" wrapText="1"/>
      <protection locked="0"/>
    </xf>
    <xf numFmtId="0" fontId="148" fillId="0" borderId="194" xfId="7271" applyFont="1" applyFill="1" applyBorder="1" applyAlignment="1" applyProtection="1">
      <alignment horizontal="center" vertical="center" wrapText="1"/>
      <protection locked="0"/>
    </xf>
    <xf numFmtId="0" fontId="148" fillId="0" borderId="38" xfId="7271" applyFont="1" applyFill="1" applyBorder="1" applyAlignment="1" applyProtection="1">
      <alignment horizontal="center" vertical="center"/>
      <protection locked="0"/>
    </xf>
    <xf numFmtId="0" fontId="148" fillId="0" borderId="39" xfId="7271" applyFont="1" applyFill="1" applyBorder="1" applyAlignment="1" applyProtection="1">
      <alignment horizontal="center" vertical="center"/>
      <protection locked="0"/>
    </xf>
    <xf numFmtId="0" fontId="148" fillId="0" borderId="91" xfId="7271" applyFont="1" applyFill="1" applyBorder="1" applyAlignment="1" applyProtection="1">
      <alignment horizontal="center" vertical="center" wrapText="1"/>
      <protection locked="0"/>
    </xf>
    <xf numFmtId="0" fontId="148" fillId="0" borderId="173" xfId="7271" applyFont="1" applyFill="1" applyBorder="1" applyAlignment="1" applyProtection="1">
      <alignment horizontal="center" vertical="center"/>
      <protection locked="0"/>
    </xf>
    <xf numFmtId="0" fontId="148" fillId="0" borderId="83" xfId="7271" applyFont="1" applyFill="1" applyBorder="1" applyAlignment="1" applyProtection="1">
      <alignment horizontal="center" vertical="center"/>
      <protection locked="0"/>
    </xf>
    <xf numFmtId="0" fontId="148" fillId="0" borderId="86" xfId="7271" applyFont="1" applyFill="1" applyBorder="1" applyAlignment="1" applyProtection="1">
      <alignment horizontal="center" vertical="center"/>
      <protection locked="0"/>
    </xf>
    <xf numFmtId="0" fontId="148" fillId="0" borderId="174" xfId="7271" applyFont="1" applyFill="1" applyBorder="1" applyAlignment="1" applyProtection="1">
      <alignment horizontal="center" vertical="center"/>
      <protection locked="0"/>
    </xf>
    <xf numFmtId="0" fontId="148" fillId="0" borderId="177" xfId="7271" applyFont="1" applyFill="1" applyBorder="1" applyAlignment="1" applyProtection="1">
      <alignment horizontal="center" vertical="center"/>
      <protection locked="0"/>
    </xf>
    <xf numFmtId="3" fontId="36" fillId="0" borderId="199" xfId="7271" applyNumberFormat="1" applyFont="1" applyFill="1" applyBorder="1" applyAlignment="1" applyProtection="1">
      <alignment horizontal="center" vertical="center"/>
      <protection locked="0"/>
    </xf>
    <xf numFmtId="3" fontId="36" fillId="0" borderId="14" xfId="7271" applyNumberFormat="1" applyFont="1" applyFill="1" applyBorder="1" applyAlignment="1" applyProtection="1">
      <alignment horizontal="center" vertical="center"/>
      <protection locked="0"/>
    </xf>
    <xf numFmtId="3" fontId="36" fillId="0" borderId="180" xfId="7271" applyNumberFormat="1" applyFont="1" applyFill="1" applyBorder="1" applyAlignment="1" applyProtection="1">
      <alignment horizontal="center" vertical="center"/>
      <protection locked="0"/>
    </xf>
    <xf numFmtId="3" fontId="36" fillId="0" borderId="11" xfId="7271" applyNumberFormat="1" applyFont="1" applyFill="1" applyBorder="1" applyAlignment="1" applyProtection="1">
      <alignment horizontal="center" vertical="center"/>
      <protection locked="0"/>
    </xf>
    <xf numFmtId="0" fontId="36" fillId="0" borderId="36" xfId="7271" applyFont="1" applyFill="1" applyBorder="1" applyAlignment="1" applyProtection="1">
      <alignment horizontal="center" vertical="center"/>
    </xf>
    <xf numFmtId="0" fontId="36" fillId="0" borderId="90" xfId="7271" applyFont="1" applyFill="1" applyBorder="1" applyAlignment="1" applyProtection="1">
      <alignment horizontal="center" vertical="center"/>
    </xf>
    <xf numFmtId="0" fontId="18" fillId="0" borderId="194" xfId="7271" applyFont="1" applyFill="1" applyBorder="1" applyAlignment="1" applyProtection="1">
      <alignment horizontal="center" vertical="center"/>
      <protection locked="0"/>
    </xf>
    <xf numFmtId="0" fontId="36" fillId="0" borderId="83" xfId="7271" applyFont="1" applyFill="1" applyBorder="1" applyAlignment="1" applyProtection="1">
      <alignment horizontal="center" vertical="center"/>
      <protection locked="0"/>
    </xf>
    <xf numFmtId="0" fontId="18" fillId="0" borderId="162" xfId="7271" applyFont="1" applyFill="1" applyBorder="1" applyAlignment="1" applyProtection="1">
      <alignment horizontal="center" vertical="center"/>
      <protection locked="0"/>
    </xf>
    <xf numFmtId="0" fontId="36" fillId="0" borderId="112" xfId="7271" applyFont="1" applyFill="1" applyBorder="1" applyAlignment="1" applyProtection="1">
      <alignment horizontal="center" vertical="center"/>
      <protection locked="0"/>
    </xf>
    <xf numFmtId="0" fontId="20" fillId="0" borderId="14" xfId="7271" applyFont="1" applyFill="1" applyBorder="1" applyAlignment="1" applyProtection="1">
      <alignment horizontal="center" vertical="center"/>
      <protection locked="0"/>
    </xf>
    <xf numFmtId="0" fontId="20" fillId="0" borderId="180" xfId="7271" applyFont="1" applyFill="1" applyBorder="1" applyAlignment="1" applyProtection="1">
      <alignment horizontal="center" vertical="center"/>
      <protection locked="0"/>
    </xf>
    <xf numFmtId="0" fontId="20" fillId="0" borderId="199" xfId="7271" applyFont="1" applyFill="1" applyBorder="1" applyAlignment="1" applyProtection="1">
      <alignment horizontal="center" vertical="center"/>
      <protection locked="0"/>
    </xf>
    <xf numFmtId="0" fontId="20" fillId="0" borderId="11" xfId="7271" applyFont="1" applyFill="1" applyBorder="1" applyAlignment="1" applyProtection="1">
      <alignment horizontal="center" vertical="center"/>
      <protection locked="0"/>
    </xf>
    <xf numFmtId="0" fontId="151" fillId="0" borderId="33" xfId="7271" applyFont="1" applyFill="1" applyBorder="1" applyAlignment="1" applyProtection="1">
      <alignment horizontal="center" vertical="center" wrapText="1"/>
    </xf>
    <xf numFmtId="0" fontId="151" fillId="0" borderId="36" xfId="7271" applyFont="1" applyFill="1" applyBorder="1" applyAlignment="1" applyProtection="1">
      <alignment horizontal="center" vertical="center" wrapText="1"/>
    </xf>
    <xf numFmtId="0" fontId="151" fillId="0" borderId="90" xfId="7271" applyFont="1" applyFill="1" applyBorder="1" applyAlignment="1" applyProtection="1">
      <alignment horizontal="center" vertical="center" wrapText="1"/>
    </xf>
    <xf numFmtId="0" fontId="36" fillId="0" borderId="82" xfId="7271" applyFont="1" applyFill="1" applyBorder="1" applyAlignment="1" applyProtection="1">
      <alignment horizontal="center" vertical="center"/>
      <protection locked="0"/>
    </xf>
    <xf numFmtId="0" fontId="151" fillId="0" borderId="89" xfId="7272" applyFont="1" applyFill="1" applyBorder="1" applyAlignment="1">
      <alignment horizontal="left" vertical="center"/>
    </xf>
    <xf numFmtId="0" fontId="36" fillId="0" borderId="95" xfId="7271" applyFont="1" applyFill="1" applyBorder="1" applyAlignment="1" applyProtection="1">
      <alignment horizontal="center" vertical="center"/>
    </xf>
    <xf numFmtId="0" fontId="36" fillId="0" borderId="35" xfId="7271" applyFont="1" applyFill="1" applyBorder="1" applyAlignment="1" applyProtection="1">
      <alignment horizontal="center" vertical="center"/>
    </xf>
    <xf numFmtId="0" fontId="151" fillId="0" borderId="95" xfId="7271" applyFont="1" applyFill="1" applyBorder="1" applyAlignment="1" applyProtection="1">
      <alignment horizontal="center" vertical="center" wrapText="1"/>
    </xf>
    <xf numFmtId="0" fontId="151" fillId="0" borderId="88" xfId="7271" applyFont="1" applyFill="1" applyBorder="1" applyAlignment="1" applyProtection="1">
      <alignment horizontal="center" vertical="center" wrapText="1"/>
    </xf>
    <xf numFmtId="0" fontId="151" fillId="0" borderId="35" xfId="7271" applyFont="1" applyFill="1" applyBorder="1" applyAlignment="1" applyProtection="1">
      <alignment horizontal="center" vertical="center" wrapText="1"/>
    </xf>
    <xf numFmtId="0" fontId="36" fillId="0" borderId="191" xfId="7272" applyFill="1" applyBorder="1" applyAlignment="1">
      <alignment horizontal="left" vertical="center"/>
    </xf>
    <xf numFmtId="0" fontId="36" fillId="0" borderId="63" xfId="7272" applyFill="1" applyBorder="1" applyAlignment="1">
      <alignment horizontal="left" vertical="center"/>
    </xf>
    <xf numFmtId="0" fontId="36" fillId="0" borderId="190" xfId="7272" applyFill="1" applyBorder="1" applyAlignment="1">
      <alignment horizontal="left" vertical="center"/>
    </xf>
    <xf numFmtId="0" fontId="36" fillId="0" borderId="83" xfId="7272" applyFill="1" applyBorder="1" applyAlignment="1">
      <alignment horizontal="left" vertical="center"/>
    </xf>
    <xf numFmtId="0" fontId="36" fillId="0" borderId="83" xfId="7272" applyFont="1" applyFill="1" applyBorder="1" applyAlignment="1">
      <alignment horizontal="left" vertical="center"/>
    </xf>
    <xf numFmtId="0" fontId="17" fillId="0" borderId="191" xfId="7272" applyFont="1" applyFill="1" applyBorder="1" applyAlignment="1">
      <alignment horizontal="center" vertical="center"/>
    </xf>
    <xf numFmtId="0" fontId="17" fillId="0" borderId="192" xfId="7272" applyFont="1" applyFill="1" applyBorder="1" applyAlignment="1">
      <alignment horizontal="center" vertical="center"/>
    </xf>
    <xf numFmtId="0" fontId="36" fillId="0" borderId="181" xfId="7271" applyFont="1" applyFill="1" applyBorder="1" applyAlignment="1" applyProtection="1">
      <alignment horizontal="center" vertical="center"/>
      <protection locked="0"/>
    </xf>
    <xf numFmtId="0" fontId="36" fillId="0" borderId="176" xfId="7271" applyFont="1" applyFill="1" applyBorder="1" applyAlignment="1" applyProtection="1">
      <alignment horizontal="center" vertical="center"/>
      <protection locked="0"/>
    </xf>
    <xf numFmtId="0" fontId="18" fillId="0" borderId="175" xfId="7271" applyFont="1" applyFill="1" applyBorder="1" applyAlignment="1" applyProtection="1">
      <alignment horizontal="center" vertical="center"/>
      <protection locked="0"/>
    </xf>
    <xf numFmtId="0" fontId="18" fillId="0" borderId="176" xfId="7271" applyFont="1" applyFill="1" applyBorder="1" applyAlignment="1" applyProtection="1">
      <alignment horizontal="center" vertical="center"/>
      <protection locked="0"/>
    </xf>
    <xf numFmtId="0" fontId="228" fillId="0" borderId="0" xfId="7221" applyFont="1" applyBorder="1" applyAlignment="1">
      <alignment horizontal="center"/>
    </xf>
    <xf numFmtId="0" fontId="146" fillId="0" borderId="0" xfId="7221" applyFont="1" applyAlignment="1">
      <alignment horizontal="left"/>
    </xf>
    <xf numFmtId="0" fontId="16" fillId="0" borderId="173" xfId="7271" applyFont="1" applyFill="1" applyBorder="1" applyAlignment="1" applyProtection="1">
      <alignment horizontal="center" vertical="center"/>
      <protection locked="0"/>
    </xf>
    <xf numFmtId="0" fontId="16" fillId="0" borderId="15" xfId="7271" applyFont="1" applyFill="1" applyBorder="1" applyAlignment="1" applyProtection="1">
      <alignment horizontal="center" vertical="center"/>
      <protection locked="0"/>
    </xf>
    <xf numFmtId="0" fontId="16" fillId="0" borderId="39" xfId="7271" applyFont="1" applyFill="1" applyBorder="1" applyAlignment="1" applyProtection="1">
      <alignment horizontal="center" vertical="center"/>
      <protection locked="0"/>
    </xf>
    <xf numFmtId="0" fontId="16" fillId="0" borderId="198" xfId="7271" applyFont="1" applyFill="1" applyBorder="1" applyAlignment="1" applyProtection="1">
      <alignment horizontal="center" vertical="center"/>
      <protection locked="0"/>
    </xf>
    <xf numFmtId="0" fontId="16" fillId="0" borderId="194" xfId="7271" applyFont="1" applyFill="1" applyBorder="1" applyAlignment="1" applyProtection="1">
      <alignment horizontal="center" vertical="center"/>
      <protection locked="0"/>
    </xf>
    <xf numFmtId="0" fontId="16" fillId="0" borderId="91" xfId="7271" applyFont="1" applyFill="1" applyBorder="1" applyAlignment="1" applyProtection="1">
      <alignment horizontal="center" vertical="center"/>
      <protection locked="0"/>
    </xf>
    <xf numFmtId="0" fontId="16" fillId="0" borderId="17" xfId="7271" applyFont="1" applyFill="1" applyBorder="1" applyAlignment="1" applyProtection="1">
      <alignment horizontal="center" vertical="center"/>
      <protection locked="0"/>
    </xf>
    <xf numFmtId="0" fontId="16" fillId="0" borderId="169" xfId="7271" applyFont="1" applyFill="1" applyBorder="1" applyAlignment="1" applyProtection="1">
      <alignment horizontal="center" vertical="center"/>
      <protection locked="0"/>
    </xf>
    <xf numFmtId="0" fontId="16" fillId="0" borderId="162" xfId="7271" applyFont="1" applyFill="1" applyBorder="1" applyAlignment="1" applyProtection="1">
      <alignment horizontal="center" vertical="center"/>
      <protection locked="0"/>
    </xf>
    <xf numFmtId="0" fontId="16" fillId="0" borderId="37" xfId="7271" applyFont="1" applyFill="1" applyBorder="1" applyAlignment="1" applyProtection="1">
      <alignment horizontal="center" vertical="center"/>
      <protection locked="0"/>
    </xf>
    <xf numFmtId="0" fontId="16" fillId="0" borderId="114" xfId="7271" applyFont="1" applyFill="1" applyBorder="1" applyAlignment="1" applyProtection="1">
      <alignment horizontal="center" vertical="center"/>
      <protection locked="0"/>
    </xf>
    <xf numFmtId="0" fontId="16" fillId="35" borderId="169" xfId="7211" applyFont="1" applyFill="1" applyBorder="1" applyAlignment="1">
      <alignment horizontal="left" vertical="center" wrapText="1"/>
    </xf>
    <xf numFmtId="0" fontId="139" fillId="0" borderId="198" xfId="0" applyFont="1" applyBorder="1" applyAlignment="1">
      <alignment horizontal="center" vertical="center"/>
    </xf>
    <xf numFmtId="0" fontId="139" fillId="0" borderId="198" xfId="0" applyFont="1" applyBorder="1"/>
    <xf numFmtId="0" fontId="228" fillId="0" borderId="0" xfId="7221" applyFont="1" applyBorder="1" applyAlignment="1">
      <alignment horizontal="left"/>
    </xf>
    <xf numFmtId="0" fontId="155" fillId="0" borderId="198" xfId="7221" applyFont="1" applyBorder="1" applyAlignment="1">
      <alignment horizontal="left" vertical="center" wrapText="1"/>
    </xf>
    <xf numFmtId="0" fontId="155" fillId="0" borderId="198" xfId="7221" applyFont="1" applyFill="1" applyBorder="1" applyAlignment="1">
      <alignment vertical="center"/>
    </xf>
    <xf numFmtId="0" fontId="155" fillId="0" borderId="198" xfId="7221" applyFont="1" applyBorder="1" applyAlignment="1">
      <alignment horizontal="center"/>
    </xf>
    <xf numFmtId="0" fontId="139" fillId="0" borderId="198" xfId="0" applyFont="1" applyBorder="1" applyAlignment="1">
      <alignment horizontal="center"/>
    </xf>
    <xf numFmtId="0" fontId="155" fillId="0" borderId="198" xfId="7221" applyFont="1" applyFill="1" applyBorder="1"/>
    <xf numFmtId="0" fontId="155" fillId="0" borderId="198" xfId="7221" applyFont="1" applyBorder="1" applyAlignment="1">
      <alignment horizontal="center" vertical="center" wrapText="1"/>
    </xf>
    <xf numFmtId="0" fontId="155" fillId="0" borderId="198" xfId="7221" applyFont="1" applyFill="1" applyBorder="1" applyAlignment="1">
      <alignment horizontal="center" vertical="center"/>
    </xf>
    <xf numFmtId="0" fontId="29" fillId="0" borderId="198" xfId="7221" applyFont="1" applyFill="1" applyBorder="1" applyAlignment="1">
      <alignment horizontal="center" vertical="center"/>
    </xf>
    <xf numFmtId="0" fontId="155" fillId="0" borderId="198" xfId="7221" applyFont="1" applyBorder="1" applyAlignment="1">
      <alignment vertical="center" wrapText="1"/>
    </xf>
    <xf numFmtId="0" fontId="155" fillId="0" borderId="198" xfId="7221" applyFont="1" applyBorder="1" applyAlignment="1">
      <alignment vertical="center"/>
    </xf>
    <xf numFmtId="0" fontId="230" fillId="0" borderId="0" xfId="0" applyFont="1"/>
    <xf numFmtId="0" fontId="0" fillId="0" borderId="0" xfId="0" applyFont="1" applyAlignment="1">
      <alignment horizontal="left" vertical="center" wrapText="1"/>
    </xf>
    <xf numFmtId="49" fontId="147" fillId="0" borderId="0" xfId="72" applyNumberFormat="1" applyFont="1" applyBorder="1" applyAlignment="1">
      <alignment horizontal="left" vertical="center" wrapText="1"/>
    </xf>
    <xf numFmtId="0" fontId="155" fillId="0" borderId="0" xfId="0" applyFont="1" applyAlignment="1">
      <alignment horizontal="left" vertical="center" wrapText="1"/>
    </xf>
    <xf numFmtId="0" fontId="271" fillId="0" borderId="0" xfId="0" applyFont="1" applyAlignment="1">
      <alignment horizontal="center" vertical="center"/>
    </xf>
    <xf numFmtId="0" fontId="155" fillId="0" borderId="0" xfId="0" applyFont="1" applyAlignment="1">
      <alignment horizontal="center" vertical="center" wrapText="1"/>
    </xf>
    <xf numFmtId="0" fontId="155" fillId="0" borderId="198" xfId="0" applyFont="1" applyFill="1" applyBorder="1" applyAlignment="1">
      <alignment horizontal="center" vertical="center" wrapText="1"/>
    </xf>
    <xf numFmtId="0" fontId="155" fillId="0" borderId="198" xfId="0" applyFont="1" applyFill="1" applyBorder="1" applyAlignment="1">
      <alignment horizontal="left" vertical="center" wrapText="1"/>
    </xf>
    <xf numFmtId="3" fontId="120" fillId="0" borderId="198" xfId="221" applyNumberFormat="1" applyFont="1" applyBorder="1" applyAlignment="1">
      <alignment horizontal="center" vertical="center"/>
    </xf>
    <xf numFmtId="3" fontId="120" fillId="0" borderId="198" xfId="221" applyNumberFormat="1" applyFont="1" applyBorder="1" applyAlignment="1">
      <alignment horizontal="left" vertical="center" wrapText="1"/>
    </xf>
    <xf numFmtId="3" fontId="141" fillId="0" borderId="198" xfId="221" applyNumberFormat="1" applyFont="1" applyBorder="1" applyAlignment="1">
      <alignment horizontal="center" vertical="center"/>
    </xf>
    <xf numFmtId="0" fontId="272" fillId="0" borderId="0" xfId="0" applyFont="1" applyAlignment="1">
      <alignment horizontal="center"/>
    </xf>
    <xf numFmtId="0" fontId="186" fillId="40" borderId="28" xfId="7256" applyFont="1" applyFill="1" applyBorder="1" applyAlignment="1">
      <alignment horizontal="center"/>
    </xf>
    <xf numFmtId="0" fontId="186" fillId="40" borderId="31" xfId="7256" applyFont="1" applyFill="1" applyBorder="1" applyAlignment="1">
      <alignment horizontal="center"/>
    </xf>
    <xf numFmtId="0" fontId="158" fillId="0" borderId="0" xfId="7251" applyFont="1" applyAlignment="1">
      <alignment horizontal="center" vertical="center"/>
    </xf>
    <xf numFmtId="0" fontId="246" fillId="35" borderId="169" xfId="7240" applyFont="1" applyFill="1" applyBorder="1" applyAlignment="1">
      <alignment horizontal="center" vertical="center" wrapText="1"/>
    </xf>
    <xf numFmtId="0" fontId="56" fillId="0" borderId="198" xfId="7211" applyFill="1" applyBorder="1" applyAlignment="1">
      <alignment horizontal="left" vertical="center" wrapText="1"/>
    </xf>
    <xf numFmtId="0" fontId="186" fillId="40" borderId="30" xfId="7256" applyFont="1" applyFill="1" applyBorder="1" applyAlignment="1">
      <alignment horizontal="center"/>
    </xf>
    <xf numFmtId="0" fontId="30" fillId="0" borderId="71" xfId="7256" applyFont="1" applyBorder="1"/>
    <xf numFmtId="0" fontId="30" fillId="0" borderId="176" xfId="7256" applyFont="1" applyBorder="1"/>
    <xf numFmtId="0" fontId="30" fillId="0" borderId="199" xfId="7256" applyFont="1" applyBorder="1"/>
    <xf numFmtId="0" fontId="30" fillId="0" borderId="176" xfId="7256" applyFont="1" applyFill="1" applyBorder="1"/>
    <xf numFmtId="0" fontId="30" fillId="0" borderId="30" xfId="7256" applyFont="1" applyBorder="1"/>
    <xf numFmtId="0" fontId="30" fillId="0" borderId="43" xfId="7256" applyFont="1" applyBorder="1"/>
    <xf numFmtId="0" fontId="186" fillId="40" borderId="96" xfId="7256" applyFont="1" applyFill="1" applyBorder="1" applyAlignment="1">
      <alignment horizontal="center"/>
    </xf>
    <xf numFmtId="9" fontId="149" fillId="35" borderId="70" xfId="7257" applyFont="1" applyFill="1" applyBorder="1"/>
    <xf numFmtId="9" fontId="149" fillId="35" borderId="181" xfId="7257" applyFont="1" applyFill="1" applyBorder="1"/>
    <xf numFmtId="9" fontId="149" fillId="35" borderId="200" xfId="7257" applyFont="1" applyFill="1" applyBorder="1"/>
    <xf numFmtId="9" fontId="149" fillId="35" borderId="12" xfId="7257" applyFont="1" applyFill="1" applyBorder="1"/>
    <xf numFmtId="9" fontId="149" fillId="35" borderId="96" xfId="7257" applyFont="1" applyFill="1" applyBorder="1"/>
    <xf numFmtId="9" fontId="149" fillId="35" borderId="16" xfId="7257" applyFont="1" applyFill="1" applyBorder="1"/>
    <xf numFmtId="9" fontId="149" fillId="35" borderId="172" xfId="7257" applyFont="1" applyFill="1" applyBorder="1"/>
    <xf numFmtId="9" fontId="149" fillId="35" borderId="67" xfId="7257" applyFont="1" applyFill="1" applyBorder="1"/>
    <xf numFmtId="0" fontId="30" fillId="0" borderId="198" xfId="7256" applyFont="1" applyBorder="1"/>
    <xf numFmtId="0" fontId="30" fillId="0" borderId="194" xfId="7256" applyFont="1" applyBorder="1"/>
    <xf numFmtId="0" fontId="30" fillId="0" borderId="74" xfId="7256" applyFont="1" applyFill="1" applyBorder="1"/>
    <xf numFmtId="0" fontId="30" fillId="0" borderId="75" xfId="7256" applyFont="1" applyFill="1" applyBorder="1"/>
    <xf numFmtId="0" fontId="14" fillId="0" borderId="14" xfId="7256" applyFont="1" applyBorder="1"/>
    <xf numFmtId="0" fontId="151" fillId="0" borderId="0" xfId="7256" applyFont="1" applyFill="1"/>
    <xf numFmtId="0" fontId="26" fillId="29" borderId="154" xfId="4220" applyFont="1" applyFill="1" applyBorder="1"/>
    <xf numFmtId="0" fontId="26" fillId="29" borderId="194" xfId="4220" applyFont="1" applyFill="1" applyBorder="1"/>
    <xf numFmtId="0" fontId="70" fillId="29" borderId="200" xfId="4220" applyFill="1" applyBorder="1" applyAlignment="1">
      <alignment horizontal="center"/>
    </xf>
    <xf numFmtId="15" fontId="70" fillId="29" borderId="194" xfId="4220" applyNumberFormat="1" applyFill="1" applyBorder="1" applyAlignment="1">
      <alignment horizontal="center"/>
    </xf>
    <xf numFmtId="0" fontId="26" fillId="29" borderId="174" xfId="4220" applyFont="1" applyFill="1" applyBorder="1"/>
    <xf numFmtId="0" fontId="26" fillId="29" borderId="177" xfId="4220" applyFont="1" applyFill="1" applyBorder="1"/>
    <xf numFmtId="0" fontId="70" fillId="29" borderId="172" xfId="4220" applyFill="1" applyBorder="1" applyAlignment="1">
      <alignment horizontal="center"/>
    </xf>
    <xf numFmtId="15" fontId="70" fillId="29" borderId="173" xfId="4220" applyNumberFormat="1" applyFill="1" applyBorder="1" applyAlignment="1">
      <alignment horizontal="center"/>
    </xf>
    <xf numFmtId="0" fontId="26" fillId="29" borderId="198" xfId="4220" applyFont="1" applyFill="1" applyBorder="1" applyAlignment="1">
      <alignment horizontal="center"/>
    </xf>
    <xf numFmtId="0" fontId="26" fillId="29" borderId="199" xfId="4220" applyFont="1" applyFill="1" applyBorder="1"/>
    <xf numFmtId="0" fontId="70" fillId="29" borderId="154" xfId="4220" applyFill="1" applyBorder="1" applyAlignment="1">
      <alignment horizontal="center"/>
    </xf>
    <xf numFmtId="0" fontId="26" fillId="29" borderId="175" xfId="4220" applyFont="1" applyFill="1" applyBorder="1" applyAlignment="1">
      <alignment horizontal="center"/>
    </xf>
    <xf numFmtId="0" fontId="26" fillId="29" borderId="176" xfId="4220" applyFont="1" applyFill="1" applyBorder="1"/>
    <xf numFmtId="0" fontId="70" fillId="29" borderId="174" xfId="4220" applyFill="1" applyBorder="1" applyAlignment="1">
      <alignment horizontal="center"/>
    </xf>
    <xf numFmtId="15" fontId="70" fillId="29" borderId="177" xfId="4220" applyNumberFormat="1" applyFill="1" applyBorder="1" applyAlignment="1">
      <alignment horizontal="center"/>
    </xf>
    <xf numFmtId="0" fontId="70" fillId="29" borderId="0" xfId="4220" applyFill="1" applyAlignment="1">
      <alignment horizontal="center"/>
    </xf>
    <xf numFmtId="0" fontId="173" fillId="0" borderId="0" xfId="4220" applyFont="1"/>
    <xf numFmtId="0" fontId="210" fillId="0" borderId="0" xfId="4220" applyFont="1"/>
    <xf numFmtId="0" fontId="57" fillId="0" borderId="0" xfId="4220" applyFont="1" applyBorder="1" applyAlignment="1">
      <alignment horizontal="center" vertical="center"/>
    </xf>
    <xf numFmtId="0" fontId="26" fillId="29" borderId="198" xfId="4220" applyFont="1" applyFill="1" applyBorder="1" applyAlignment="1">
      <alignment horizontal="center" vertical="center"/>
    </xf>
    <xf numFmtId="0" fontId="26" fillId="29" borderId="175" xfId="4220" applyFont="1" applyFill="1" applyBorder="1" applyAlignment="1">
      <alignment horizontal="center" vertical="center"/>
    </xf>
    <xf numFmtId="3" fontId="214" fillId="0" borderId="198" xfId="7251" applyNumberFormat="1" applyFont="1" applyFill="1" applyBorder="1" applyAlignment="1">
      <alignment horizontal="center" vertical="center" wrapText="1"/>
    </xf>
    <xf numFmtId="0" fontId="241" fillId="0" borderId="198" xfId="0" applyFont="1" applyBorder="1" applyAlignment="1">
      <alignment horizontal="center" vertical="center" wrapText="1" readingOrder="1"/>
    </xf>
    <xf numFmtId="0" fontId="241" fillId="0" borderId="198" xfId="0" applyFont="1" applyBorder="1" applyAlignment="1">
      <alignment horizontal="left" vertical="center" wrapText="1" readingOrder="1"/>
    </xf>
    <xf numFmtId="1" fontId="157" fillId="0" borderId="154" xfId="59" applyNumberFormat="1" applyFont="1" applyFill="1" applyBorder="1" applyAlignment="1">
      <alignment horizontal="center" vertical="center"/>
    </xf>
    <xf numFmtId="1" fontId="157" fillId="0" borderId="198" xfId="59" applyNumberFormat="1" applyFont="1" applyFill="1" applyBorder="1" applyAlignment="1">
      <alignment horizontal="center" vertical="center"/>
    </xf>
    <xf numFmtId="1" fontId="157" fillId="0" borderId="199" xfId="59" applyNumberFormat="1" applyFont="1" applyFill="1" applyBorder="1" applyAlignment="1">
      <alignment horizontal="center" vertical="center"/>
    </xf>
    <xf numFmtId="1" fontId="225" fillId="35" borderId="194" xfId="59" applyNumberFormat="1" applyFont="1" applyFill="1" applyBorder="1" applyAlignment="1">
      <alignment horizontal="center" vertical="center"/>
    </xf>
    <xf numFmtId="1" fontId="157" fillId="0" borderId="179" xfId="59" applyNumberFormat="1" applyFont="1" applyFill="1" applyBorder="1" applyAlignment="1">
      <alignment horizontal="center" vertical="center"/>
    </xf>
    <xf numFmtId="1" fontId="157" fillId="0" borderId="169" xfId="59" applyNumberFormat="1" applyFont="1" applyFill="1" applyBorder="1" applyAlignment="1">
      <alignment horizontal="center" vertical="center"/>
    </xf>
    <xf numFmtId="1" fontId="157" fillId="0" borderId="180" xfId="59" applyNumberFormat="1" applyFont="1" applyFill="1" applyBorder="1" applyAlignment="1">
      <alignment horizontal="center" vertical="center"/>
    </xf>
    <xf numFmtId="1" fontId="225" fillId="35" borderId="173" xfId="59" applyNumberFormat="1" applyFont="1" applyFill="1" applyBorder="1" applyAlignment="1">
      <alignment horizontal="center" vertical="center"/>
    </xf>
    <xf numFmtId="1" fontId="225" fillId="20" borderId="28" xfId="59" applyNumberFormat="1" applyFont="1" applyFill="1" applyBorder="1" applyAlignment="1">
      <alignment horizontal="center" vertical="center"/>
    </xf>
    <xf numFmtId="1" fontId="225" fillId="20" borderId="29" xfId="59" applyNumberFormat="1" applyFont="1" applyFill="1" applyBorder="1" applyAlignment="1">
      <alignment horizontal="center" vertical="center"/>
    </xf>
    <xf numFmtId="1" fontId="225" fillId="20" borderId="30" xfId="59" applyNumberFormat="1" applyFont="1" applyFill="1" applyBorder="1" applyAlignment="1">
      <alignment horizontal="center" vertical="center"/>
    </xf>
    <xf numFmtId="1" fontId="225" fillId="20" borderId="31" xfId="59" applyNumberFormat="1" applyFont="1" applyFill="1" applyBorder="1" applyAlignment="1">
      <alignment horizontal="center" vertical="center"/>
    </xf>
    <xf numFmtId="0" fontId="206" fillId="20" borderId="182" xfId="7251" applyFont="1" applyFill="1" applyBorder="1" applyAlignment="1">
      <alignment vertical="center" wrapText="1" readingOrder="1"/>
    </xf>
    <xf numFmtId="0" fontId="206" fillId="20" borderId="171" xfId="7251" applyFont="1" applyFill="1" applyBorder="1" applyAlignment="1">
      <alignment horizontal="center" vertical="center" wrapText="1" readingOrder="1"/>
    </xf>
    <xf numFmtId="3" fontId="206" fillId="20" borderId="185" xfId="7251" applyNumberFormat="1" applyFont="1" applyFill="1" applyBorder="1" applyAlignment="1">
      <alignment horizontal="center" vertical="center" wrapText="1" readingOrder="1"/>
    </xf>
    <xf numFmtId="0" fontId="273" fillId="20" borderId="186" xfId="7251" applyFont="1" applyFill="1" applyBorder="1" applyAlignment="1">
      <alignment horizontal="center" vertical="center"/>
    </xf>
    <xf numFmtId="3" fontId="206" fillId="20" borderId="187" xfId="7251" applyNumberFormat="1" applyFont="1" applyFill="1" applyBorder="1" applyAlignment="1">
      <alignment horizontal="center" vertical="center" wrapText="1" readingOrder="1"/>
    </xf>
    <xf numFmtId="0" fontId="186" fillId="34" borderId="89" xfId="3799" applyFont="1" applyFill="1" applyBorder="1" applyAlignment="1">
      <alignment horizontal="center" vertical="center" wrapText="1"/>
    </xf>
    <xf numFmtId="0" fontId="186" fillId="34" borderId="33" xfId="3799" applyFont="1" applyFill="1" applyBorder="1" applyAlignment="1">
      <alignment horizontal="center" vertical="center" wrapText="1"/>
    </xf>
    <xf numFmtId="0" fontId="186" fillId="34" borderId="34" xfId="3799" applyFont="1" applyFill="1" applyBorder="1" applyAlignment="1">
      <alignment horizontal="center" vertical="center" wrapText="1"/>
    </xf>
    <xf numFmtId="0" fontId="186" fillId="34" borderId="36" xfId="3799" applyFont="1" applyFill="1" applyBorder="1" applyAlignment="1">
      <alignment horizontal="center" vertical="center" wrapText="1"/>
    </xf>
    <xf numFmtId="0" fontId="186" fillId="34" borderId="95" xfId="3799" applyFont="1" applyFill="1" applyBorder="1" applyAlignment="1">
      <alignment horizontal="center" vertical="center" wrapText="1"/>
    </xf>
    <xf numFmtId="0" fontId="186" fillId="34" borderId="35" xfId="3799" applyFont="1" applyFill="1" applyBorder="1" applyAlignment="1">
      <alignment horizontal="center" vertical="center" wrapText="1"/>
    </xf>
    <xf numFmtId="0" fontId="151" fillId="35" borderId="75" xfId="3799" applyFont="1" applyFill="1" applyBorder="1" applyAlignment="1">
      <alignment vertical="center"/>
    </xf>
    <xf numFmtId="0" fontId="151" fillId="35" borderId="76" xfId="3799" applyFont="1" applyFill="1" applyBorder="1" applyAlignment="1">
      <alignment vertical="center"/>
    </xf>
    <xf numFmtId="0" fontId="151" fillId="35" borderId="119" xfId="3799" applyFont="1" applyFill="1" applyBorder="1" applyAlignment="1">
      <alignment vertical="center"/>
    </xf>
    <xf numFmtId="0" fontId="151" fillId="35" borderId="31" xfId="3799" applyFont="1" applyFill="1" applyBorder="1" applyAlignment="1">
      <alignment vertical="center"/>
    </xf>
    <xf numFmtId="3" fontId="217" fillId="35" borderId="186" xfId="7251" applyNumberFormat="1" applyFont="1" applyFill="1" applyBorder="1" applyAlignment="1">
      <alignment horizontal="center" vertical="center" wrapText="1" readingOrder="1"/>
    </xf>
    <xf numFmtId="3" fontId="217" fillId="35" borderId="198" xfId="0" applyNumberFormat="1" applyFont="1" applyFill="1" applyBorder="1" applyAlignment="1">
      <alignment horizontal="center" vertical="center" wrapText="1" readingOrder="1"/>
    </xf>
    <xf numFmtId="3" fontId="217" fillId="35" borderId="159" xfId="7251" applyNumberFormat="1" applyFont="1" applyFill="1" applyBorder="1" applyAlignment="1">
      <alignment horizontal="center" vertical="center" wrapText="1"/>
    </xf>
    <xf numFmtId="0" fontId="186" fillId="34" borderId="28" xfId="3799" applyFont="1" applyFill="1" applyBorder="1" applyAlignment="1">
      <alignment horizontal="center" vertical="center" wrapText="1"/>
    </xf>
    <xf numFmtId="0" fontId="186" fillId="34" borderId="31" xfId="3799" applyFont="1" applyFill="1" applyBorder="1" applyAlignment="1">
      <alignment horizontal="center" vertical="center" wrapText="1"/>
    </xf>
    <xf numFmtId="0" fontId="151" fillId="0" borderId="72" xfId="3799" applyFont="1" applyBorder="1" applyAlignment="1">
      <alignment horizontal="center" vertical="center"/>
    </xf>
    <xf numFmtId="0" fontId="151" fillId="0" borderId="49" xfId="3799" applyFont="1" applyBorder="1" applyAlignment="1">
      <alignment horizontal="center" vertical="center"/>
    </xf>
    <xf numFmtId="0" fontId="151" fillId="35" borderId="91" xfId="4218" applyFont="1" applyFill="1" applyBorder="1" applyAlignment="1">
      <alignment horizontal="center"/>
    </xf>
    <xf numFmtId="0" fontId="151" fillId="35" borderId="76" xfId="4218" applyFont="1" applyFill="1" applyBorder="1" applyAlignment="1">
      <alignment horizontal="center"/>
    </xf>
    <xf numFmtId="0" fontId="171" fillId="22" borderId="78" xfId="4218" applyFont="1" applyFill="1" applyBorder="1" applyAlignment="1">
      <alignment horizontal="center"/>
    </xf>
    <xf numFmtId="9" fontId="171" fillId="22" borderId="78" xfId="50" applyFont="1" applyFill="1" applyBorder="1" applyAlignment="1">
      <alignment horizontal="center"/>
    </xf>
    <xf numFmtId="9" fontId="151" fillId="35" borderId="76" xfId="50" applyFont="1" applyFill="1" applyBorder="1" applyAlignment="1">
      <alignment horizontal="center"/>
    </xf>
    <xf numFmtId="0" fontId="147" fillId="0" borderId="47" xfId="43" applyFont="1" applyFill="1" applyBorder="1" applyAlignment="1">
      <alignment horizontal="center" vertical="center"/>
    </xf>
    <xf numFmtId="0" fontId="147" fillId="0" borderId="11" xfId="43" applyFont="1" applyFill="1" applyBorder="1" applyAlignment="1">
      <alignment horizontal="center" vertical="center"/>
    </xf>
    <xf numFmtId="1" fontId="147" fillId="35" borderId="11" xfId="821" applyNumberFormat="1" applyFont="1" applyFill="1" applyBorder="1" applyAlignment="1">
      <alignment horizontal="center" vertical="center"/>
    </xf>
    <xf numFmtId="9" fontId="147" fillId="35" borderId="86" xfId="50" applyFont="1" applyFill="1" applyBorder="1" applyAlignment="1">
      <alignment horizontal="center" vertical="center"/>
    </xf>
    <xf numFmtId="0" fontId="171" fillId="20" borderId="50" xfId="43" applyFont="1" applyFill="1" applyBorder="1" applyAlignment="1">
      <alignment horizontal="center" vertical="center"/>
    </xf>
    <xf numFmtId="1" fontId="171" fillId="20" borderId="92" xfId="821" applyNumberFormat="1" applyFont="1" applyFill="1" applyBorder="1" applyAlignment="1">
      <alignment horizontal="center" vertical="center"/>
    </xf>
    <xf numFmtId="1" fontId="171" fillId="20" borderId="50" xfId="821" applyNumberFormat="1" applyFont="1" applyFill="1" applyBorder="1" applyAlignment="1">
      <alignment horizontal="center" vertical="center"/>
    </xf>
    <xf numFmtId="1" fontId="171" fillId="20" borderId="52" xfId="821" applyNumberFormat="1" applyFont="1" applyFill="1" applyBorder="1" applyAlignment="1">
      <alignment horizontal="center" vertical="center"/>
    </xf>
    <xf numFmtId="1" fontId="171" fillId="20" borderId="53" xfId="821" applyNumberFormat="1" applyFont="1" applyFill="1" applyBorder="1" applyAlignment="1">
      <alignment horizontal="center" vertical="center"/>
    </xf>
    <xf numFmtId="9" fontId="171" fillId="20" borderId="53" xfId="50" applyFont="1" applyFill="1" applyBorder="1" applyAlignment="1">
      <alignment horizontal="center" vertical="center"/>
    </xf>
    <xf numFmtId="1" fontId="171" fillId="20" borderId="85" xfId="821" applyNumberFormat="1" applyFont="1" applyFill="1" applyBorder="1" applyAlignment="1">
      <alignment horizontal="center" vertical="center"/>
    </xf>
    <xf numFmtId="1" fontId="171" fillId="20" borderId="81" xfId="821" applyNumberFormat="1" applyFont="1" applyFill="1" applyBorder="1" applyAlignment="1">
      <alignment horizontal="center" vertical="center"/>
    </xf>
    <xf numFmtId="1" fontId="171" fillId="20" borderId="98" xfId="821" applyNumberFormat="1" applyFont="1" applyFill="1" applyBorder="1" applyAlignment="1">
      <alignment horizontal="center" vertical="center"/>
    </xf>
    <xf numFmtId="1" fontId="171" fillId="20" borderId="87" xfId="821" applyNumberFormat="1" applyFont="1" applyFill="1" applyBorder="1" applyAlignment="1">
      <alignment horizontal="center" vertical="center"/>
    </xf>
    <xf numFmtId="9" fontId="171" fillId="20" borderId="82" xfId="50" applyFont="1" applyFill="1" applyBorder="1" applyAlignment="1">
      <alignment horizontal="center" vertical="center"/>
    </xf>
    <xf numFmtId="1" fontId="171" fillId="35" borderId="81" xfId="821" applyNumberFormat="1" applyFont="1" applyFill="1" applyBorder="1" applyAlignment="1">
      <alignment horizontal="center" vertical="center"/>
    </xf>
    <xf numFmtId="9" fontId="171" fillId="35" borderId="82" xfId="50" applyFont="1" applyFill="1" applyBorder="1" applyAlignment="1">
      <alignment horizontal="center" vertical="center"/>
    </xf>
    <xf numFmtId="0" fontId="151" fillId="0" borderId="89" xfId="43" applyFont="1" applyFill="1" applyBorder="1" applyAlignment="1">
      <alignment horizontal="center" vertical="center"/>
    </xf>
    <xf numFmtId="0" fontId="151" fillId="0" borderId="83" xfId="43" applyFont="1" applyFill="1" applyBorder="1" applyAlignment="1">
      <alignment horizontal="center" vertical="center"/>
    </xf>
    <xf numFmtId="0" fontId="151" fillId="0" borderId="66" xfId="43" applyFont="1" applyFill="1" applyBorder="1" applyAlignment="1">
      <alignment horizontal="center" vertical="center"/>
    </xf>
    <xf numFmtId="166" fontId="274" fillId="34" borderId="65" xfId="821" applyNumberFormat="1" applyFont="1" applyFill="1" applyBorder="1" applyAlignment="1">
      <alignment horizontal="center" vertical="center"/>
    </xf>
    <xf numFmtId="166" fontId="274" fillId="34" borderId="97" xfId="821" applyNumberFormat="1" applyFont="1" applyFill="1" applyBorder="1" applyAlignment="1">
      <alignment horizontal="center" vertical="center"/>
    </xf>
    <xf numFmtId="166" fontId="274" fillId="34" borderId="93" xfId="821" applyNumberFormat="1" applyFont="1" applyFill="1" applyBorder="1" applyAlignment="1">
      <alignment horizontal="center" vertical="center"/>
    </xf>
    <xf numFmtId="166" fontId="274" fillId="34" borderId="0" xfId="821" applyNumberFormat="1" applyFont="1" applyFill="1" applyBorder="1" applyAlignment="1">
      <alignment horizontal="center" vertical="center"/>
    </xf>
    <xf numFmtId="166" fontId="274" fillId="34" borderId="84" xfId="821" applyNumberFormat="1" applyFont="1" applyFill="1" applyBorder="1" applyAlignment="1">
      <alignment horizontal="center" vertical="center"/>
    </xf>
    <xf numFmtId="166" fontId="274" fillId="34" borderId="79" xfId="821" applyNumberFormat="1" applyFont="1" applyFill="1" applyBorder="1" applyAlignment="1">
      <alignment horizontal="center" vertical="center"/>
    </xf>
    <xf numFmtId="166" fontId="274" fillId="34" borderId="89" xfId="821" applyNumberFormat="1" applyFont="1" applyFill="1" applyBorder="1" applyAlignment="1">
      <alignment horizontal="center" vertical="center"/>
    </xf>
    <xf numFmtId="166" fontId="274" fillId="34" borderId="88" xfId="821" applyNumberFormat="1" applyFont="1" applyFill="1" applyBorder="1" applyAlignment="1">
      <alignment horizontal="center" vertical="center"/>
    </xf>
    <xf numFmtId="166" fontId="274" fillId="34" borderId="90" xfId="821" applyNumberFormat="1" applyFont="1" applyFill="1" applyBorder="1" applyAlignment="1">
      <alignment horizontal="center" vertical="center"/>
    </xf>
    <xf numFmtId="0" fontId="171" fillId="20" borderId="66" xfId="43" applyFont="1" applyFill="1" applyBorder="1" applyAlignment="1">
      <alignment horizontal="center" vertical="center"/>
    </xf>
    <xf numFmtId="1" fontId="171" fillId="20" borderId="66" xfId="821" applyNumberFormat="1" applyFont="1" applyFill="1" applyBorder="1" applyAlignment="1">
      <alignment horizontal="center" vertical="center"/>
    </xf>
    <xf numFmtId="1" fontId="171" fillId="20" borderId="46" xfId="821" applyNumberFormat="1" applyFont="1" applyFill="1" applyBorder="1" applyAlignment="1">
      <alignment horizontal="center" vertical="center"/>
    </xf>
    <xf numFmtId="1" fontId="171" fillId="20" borderId="68" xfId="821" applyNumberFormat="1" applyFont="1" applyFill="1" applyBorder="1" applyAlignment="1">
      <alignment horizontal="center" vertical="center"/>
    </xf>
    <xf numFmtId="1" fontId="171" fillId="20" borderId="84" xfId="821" applyNumberFormat="1" applyFont="1" applyFill="1" applyBorder="1" applyAlignment="1">
      <alignment horizontal="center" vertical="center"/>
    </xf>
    <xf numFmtId="1" fontId="171" fillId="20" borderId="79" xfId="821" applyNumberFormat="1" applyFont="1" applyFill="1" applyBorder="1" applyAlignment="1">
      <alignment horizontal="center" vertical="center"/>
    </xf>
    <xf numFmtId="9" fontId="171" fillId="20" borderId="79" xfId="50" applyFont="1" applyFill="1" applyBorder="1" applyAlignment="1">
      <alignment horizontal="center" vertical="center"/>
    </xf>
    <xf numFmtId="9" fontId="171" fillId="20" borderId="46" xfId="50" applyNumberFormat="1" applyFont="1" applyFill="1" applyBorder="1" applyAlignment="1">
      <alignment horizontal="center" vertical="center"/>
    </xf>
    <xf numFmtId="9" fontId="171" fillId="20" borderId="68" xfId="50" applyFont="1" applyFill="1" applyBorder="1" applyAlignment="1">
      <alignment horizontal="center" vertical="center"/>
    </xf>
    <xf numFmtId="1" fontId="147" fillId="35" borderId="40" xfId="821" applyNumberFormat="1" applyFont="1" applyFill="1" applyBorder="1" applyAlignment="1">
      <alignment horizontal="center" vertical="center"/>
    </xf>
    <xf numFmtId="1" fontId="147" fillId="35" borderId="88" xfId="821" applyNumberFormat="1" applyFont="1" applyFill="1" applyBorder="1" applyAlignment="1">
      <alignment horizontal="center" vertical="center"/>
    </xf>
    <xf numFmtId="9" fontId="147" fillId="35" borderId="88" xfId="50" applyFont="1" applyFill="1" applyBorder="1" applyAlignment="1">
      <alignment horizontal="center" vertical="center"/>
    </xf>
    <xf numFmtId="9" fontId="147" fillId="35" borderId="90" xfId="50" applyFont="1" applyFill="1" applyBorder="1" applyAlignment="1">
      <alignment horizontal="center" vertical="center"/>
    </xf>
    <xf numFmtId="1" fontId="147" fillId="35" borderId="0" xfId="821" applyNumberFormat="1" applyFont="1" applyFill="1" applyBorder="1" applyAlignment="1">
      <alignment horizontal="center" vertical="center"/>
    </xf>
    <xf numFmtId="9" fontId="147" fillId="35" borderId="0" xfId="50" applyFont="1" applyFill="1" applyBorder="1" applyAlignment="1">
      <alignment horizontal="center" vertical="center"/>
    </xf>
    <xf numFmtId="1" fontId="147" fillId="35" borderId="46" xfId="821" applyNumberFormat="1" applyFont="1" applyFill="1" applyBorder="1" applyAlignment="1">
      <alignment horizontal="center" vertical="center"/>
    </xf>
    <xf numFmtId="9" fontId="147" fillId="35" borderId="46" xfId="50" applyFont="1" applyFill="1" applyBorder="1" applyAlignment="1">
      <alignment horizontal="center" vertical="center"/>
    </xf>
    <xf numFmtId="9" fontId="147" fillId="35" borderId="68" xfId="50" applyFont="1" applyFill="1" applyBorder="1" applyAlignment="1">
      <alignment horizontal="center" vertical="center"/>
    </xf>
    <xf numFmtId="0" fontId="186" fillId="34" borderId="11" xfId="629" applyFont="1" applyFill="1" applyBorder="1" applyAlignment="1">
      <alignment horizontal="center" vertical="center" wrapText="1"/>
    </xf>
    <xf numFmtId="0" fontId="186" fillId="34" borderId="39" xfId="629" applyFont="1" applyFill="1" applyBorder="1" applyAlignment="1">
      <alignment horizontal="center" vertical="center" wrapText="1"/>
    </xf>
    <xf numFmtId="0" fontId="274" fillId="34" borderId="55" xfId="629" applyFont="1" applyFill="1" applyBorder="1" applyAlignment="1">
      <alignment horizontal="center" vertical="center" wrapText="1"/>
    </xf>
    <xf numFmtId="0" fontId="274" fillId="34" borderId="113" xfId="629" applyFont="1" applyFill="1" applyBorder="1" applyAlignment="1">
      <alignment horizontal="center" vertical="center" wrapText="1"/>
    </xf>
    <xf numFmtId="0" fontId="274" fillId="34" borderId="118" xfId="629" applyFont="1" applyFill="1" applyBorder="1" applyAlignment="1">
      <alignment horizontal="center" vertical="center" wrapText="1"/>
    </xf>
    <xf numFmtId="3" fontId="148" fillId="35" borderId="131" xfId="626" applyNumberFormat="1" applyFont="1" applyFill="1" applyBorder="1" applyAlignment="1">
      <alignment horizontal="right" vertical="center" indent="1"/>
    </xf>
    <xf numFmtId="3" fontId="147" fillId="35" borderId="132" xfId="626" applyNumberFormat="1" applyFont="1" applyFill="1" applyBorder="1" applyAlignment="1">
      <alignment horizontal="right" vertical="center" indent="1"/>
    </xf>
    <xf numFmtId="3" fontId="148" fillId="35" borderId="20" xfId="626" applyNumberFormat="1" applyFont="1" applyFill="1" applyBorder="1" applyAlignment="1">
      <alignment horizontal="right" vertical="center" indent="1"/>
    </xf>
    <xf numFmtId="3" fontId="147" fillId="35" borderId="124" xfId="626" applyNumberFormat="1" applyFont="1" applyFill="1" applyBorder="1" applyAlignment="1">
      <alignment horizontal="right" vertical="center" indent="1"/>
    </xf>
    <xf numFmtId="3" fontId="148" fillId="35" borderId="125" xfId="626" applyNumberFormat="1" applyFont="1" applyFill="1" applyBorder="1" applyAlignment="1">
      <alignment horizontal="right" vertical="center" indent="1"/>
    </xf>
    <xf numFmtId="3" fontId="147" fillId="35" borderId="126" xfId="626" applyNumberFormat="1" applyFont="1" applyFill="1" applyBorder="1" applyAlignment="1">
      <alignment horizontal="right" vertical="center" indent="1"/>
    </xf>
    <xf numFmtId="3" fontId="177" fillId="20" borderId="46" xfId="626" applyNumberFormat="1" applyFont="1" applyFill="1" applyBorder="1" applyAlignment="1">
      <alignment horizontal="right" vertical="center" indent="1"/>
    </xf>
    <xf numFmtId="3" fontId="177" fillId="20" borderId="67" xfId="626" applyNumberFormat="1" applyFont="1" applyFill="1" applyBorder="1" applyAlignment="1">
      <alignment horizontal="right" vertical="center" indent="1"/>
    </xf>
    <xf numFmtId="3" fontId="177" fillId="20" borderId="66" xfId="626" applyNumberFormat="1" applyFont="1" applyFill="1" applyBorder="1" applyAlignment="1">
      <alignment horizontal="right" vertical="center" indent="1"/>
    </xf>
    <xf numFmtId="3" fontId="177" fillId="20" borderId="68" xfId="626" applyNumberFormat="1" applyFont="1" applyFill="1" applyBorder="1" applyAlignment="1">
      <alignment horizontal="right" vertical="center" indent="1"/>
    </xf>
    <xf numFmtId="9" fontId="151" fillId="35" borderId="28" xfId="50" applyFont="1" applyFill="1" applyBorder="1"/>
    <xf numFmtId="9" fontId="151" fillId="35" borderId="31" xfId="50" applyFont="1" applyFill="1" applyBorder="1"/>
    <xf numFmtId="0" fontId="275" fillId="34" borderId="27" xfId="0" applyFont="1" applyFill="1" applyBorder="1" applyAlignment="1">
      <alignment vertical="center"/>
    </xf>
    <xf numFmtId="0" fontId="275" fillId="45" borderId="95" xfId="0" applyFont="1" applyFill="1" applyBorder="1" applyAlignment="1">
      <alignment horizontal="center" vertical="center"/>
    </xf>
    <xf numFmtId="0" fontId="275" fillId="45" borderId="34" xfId="0" applyFont="1" applyFill="1" applyBorder="1" applyAlignment="1">
      <alignment horizontal="center" vertical="center"/>
    </xf>
    <xf numFmtId="0" fontId="275" fillId="45" borderId="36" xfId="0" applyFont="1" applyFill="1" applyBorder="1" applyAlignment="1">
      <alignment horizontal="center" vertical="center"/>
    </xf>
    <xf numFmtId="0" fontId="274" fillId="34" borderId="33" xfId="4217" applyFont="1" applyFill="1" applyBorder="1" applyAlignment="1">
      <alignment horizontal="center" vertical="center" wrapText="1"/>
    </xf>
    <xf numFmtId="0" fontId="274" fillId="34" borderId="34" xfId="4217" applyFont="1" applyFill="1" applyBorder="1" applyAlignment="1">
      <alignment horizontal="center" vertical="center" wrapText="1"/>
    </xf>
    <xf numFmtId="0" fontId="274" fillId="34" borderId="36" xfId="4219" applyFont="1" applyFill="1" applyBorder="1" applyAlignment="1">
      <alignment horizontal="center" vertical="center"/>
    </xf>
    <xf numFmtId="9" fontId="211" fillId="35" borderId="75" xfId="50" applyFont="1" applyFill="1" applyBorder="1" applyAlignment="1">
      <alignment horizontal="center"/>
    </xf>
    <xf numFmtId="9" fontId="211" fillId="35" borderId="76" xfId="50" applyFont="1" applyFill="1" applyBorder="1" applyAlignment="1">
      <alignment horizontal="center"/>
    </xf>
    <xf numFmtId="9" fontId="211" fillId="35" borderId="78" xfId="50" applyFont="1" applyFill="1" applyBorder="1" applyAlignment="1">
      <alignment horizontal="center"/>
    </xf>
    <xf numFmtId="9" fontId="211" fillId="35" borderId="44" xfId="50" applyFont="1" applyFill="1" applyBorder="1" applyAlignment="1">
      <alignment horizontal="center"/>
    </xf>
    <xf numFmtId="0" fontId="275" fillId="34" borderId="32" xfId="0" applyFont="1" applyFill="1" applyBorder="1"/>
    <xf numFmtId="0" fontId="275" fillId="45" borderId="95" xfId="0" applyFont="1" applyFill="1" applyBorder="1" applyAlignment="1">
      <alignment horizontal="center"/>
    </xf>
    <xf numFmtId="0" fontId="275" fillId="45" borderId="34" xfId="0" applyFont="1" applyFill="1" applyBorder="1" applyAlignment="1">
      <alignment horizontal="center"/>
    </xf>
    <xf numFmtId="0" fontId="275" fillId="45" borderId="36" xfId="0" applyFont="1" applyFill="1" applyBorder="1" applyAlignment="1">
      <alignment horizontal="center"/>
    </xf>
    <xf numFmtId="0" fontId="275" fillId="45" borderId="32" xfId="0" applyFont="1" applyFill="1" applyBorder="1" applyAlignment="1">
      <alignment horizontal="center"/>
    </xf>
    <xf numFmtId="0" fontId="151" fillId="0" borderId="115" xfId="43" applyFont="1" applyFill="1" applyBorder="1" applyAlignment="1">
      <alignment horizontal="center" vertical="center"/>
    </xf>
    <xf numFmtId="0" fontId="151" fillId="0" borderId="162" xfId="43" applyFont="1" applyFill="1" applyBorder="1" applyAlignment="1">
      <alignment horizontal="center" vertical="center"/>
    </xf>
    <xf numFmtId="176" fontId="171" fillId="20" borderId="31" xfId="0" applyNumberFormat="1" applyFont="1" applyFill="1" applyBorder="1" applyAlignment="1">
      <alignment horizontal="right" vertical="center" indent="1"/>
    </xf>
    <xf numFmtId="176" fontId="147" fillId="35" borderId="75" xfId="0" applyNumberFormat="1" applyFont="1" applyFill="1" applyBorder="1" applyAlignment="1">
      <alignment horizontal="right" vertical="center" indent="1"/>
    </xf>
    <xf numFmtId="176" fontId="147" fillId="35" borderId="194" xfId="0" applyNumberFormat="1" applyFont="1" applyFill="1" applyBorder="1" applyAlignment="1">
      <alignment horizontal="right" vertical="center" indent="1"/>
    </xf>
    <xf numFmtId="176" fontId="147" fillId="35" borderId="177" xfId="0" applyNumberFormat="1" applyFont="1" applyFill="1" applyBorder="1" applyAlignment="1">
      <alignment horizontal="right" vertical="center" indent="1"/>
    </xf>
    <xf numFmtId="176" fontId="177" fillId="20" borderId="28" xfId="0" applyNumberFormat="1" applyFont="1" applyFill="1" applyBorder="1" applyAlignment="1">
      <alignment horizontal="right" vertical="center" indent="1"/>
    </xf>
    <xf numFmtId="176" fontId="177" fillId="20" borderId="29" xfId="0" applyNumberFormat="1" applyFont="1" applyFill="1" applyBorder="1" applyAlignment="1">
      <alignment horizontal="right" vertical="center" indent="1"/>
    </xf>
    <xf numFmtId="0" fontId="186" fillId="34" borderId="88" xfId="7271" applyFont="1" applyFill="1" applyBorder="1" applyAlignment="1" applyProtection="1">
      <alignment horizontal="center" vertical="center"/>
    </xf>
    <xf numFmtId="0" fontId="186" fillId="34" borderId="95" xfId="7270" applyFont="1" applyFill="1" applyBorder="1" applyAlignment="1" applyProtection="1">
      <alignment horizontal="center" vertical="center" wrapText="1"/>
    </xf>
    <xf numFmtId="0" fontId="186" fillId="34" borderId="88" xfId="7270" applyFont="1" applyFill="1" applyBorder="1" applyAlignment="1" applyProtection="1">
      <alignment horizontal="center" vertical="center" wrapText="1"/>
    </xf>
    <xf numFmtId="0" fontId="186" fillId="34" borderId="36" xfId="7270" applyFont="1" applyFill="1" applyBorder="1" applyAlignment="1" applyProtection="1">
      <alignment horizontal="center" vertical="center" wrapText="1"/>
    </xf>
    <xf numFmtId="0" fontId="186" fillId="34" borderId="32" xfId="7271" applyFont="1" applyFill="1" applyBorder="1" applyAlignment="1" applyProtection="1">
      <alignment horizontal="center" vertical="center" wrapText="1"/>
    </xf>
    <xf numFmtId="0" fontId="186" fillId="34" borderId="28" xfId="0" applyFont="1" applyFill="1" applyBorder="1" applyAlignment="1">
      <alignment horizontal="center" vertical="center"/>
    </xf>
    <xf numFmtId="0" fontId="186" fillId="34" borderId="30" xfId="0" applyFont="1" applyFill="1" applyBorder="1" applyAlignment="1">
      <alignment horizontal="center" vertical="center"/>
    </xf>
    <xf numFmtId="0" fontId="186" fillId="34" borderId="27" xfId="0" applyFont="1" applyFill="1" applyBorder="1" applyAlignment="1">
      <alignment horizontal="center" vertical="center"/>
    </xf>
    <xf numFmtId="0" fontId="186" fillId="34" borderId="79" xfId="0" applyFont="1" applyFill="1" applyBorder="1" applyAlignment="1">
      <alignment horizontal="center" vertical="center"/>
    </xf>
    <xf numFmtId="0" fontId="171" fillId="20" borderId="27" xfId="0" applyFont="1" applyFill="1" applyBorder="1" applyAlignment="1">
      <alignment horizontal="center"/>
    </xf>
    <xf numFmtId="3" fontId="177" fillId="20" borderId="79" xfId="0" applyNumberFormat="1" applyFont="1" applyFill="1" applyBorder="1" applyAlignment="1">
      <alignment horizontal="center"/>
    </xf>
    <xf numFmtId="3" fontId="177" fillId="20" borderId="27" xfId="0" applyNumberFormat="1" applyFont="1" applyFill="1" applyBorder="1" applyAlignment="1">
      <alignment horizontal="center"/>
    </xf>
    <xf numFmtId="3" fontId="171" fillId="20" borderId="27" xfId="0" applyNumberFormat="1" applyFont="1" applyFill="1" applyBorder="1" applyAlignment="1">
      <alignment horizontal="center"/>
    </xf>
    <xf numFmtId="9" fontId="177" fillId="20" borderId="79" xfId="50" applyFont="1" applyFill="1" applyBorder="1" applyAlignment="1">
      <alignment horizontal="center"/>
    </xf>
    <xf numFmtId="9" fontId="177" fillId="20" borderId="27" xfId="50" applyFont="1" applyFill="1" applyBorder="1" applyAlignment="1">
      <alignment horizontal="center"/>
    </xf>
    <xf numFmtId="9" fontId="171" fillId="20" borderId="27" xfId="50" applyFont="1" applyFill="1" applyBorder="1" applyAlignment="1">
      <alignment horizontal="center"/>
    </xf>
    <xf numFmtId="3" fontId="177" fillId="20" borderId="88" xfId="0" applyNumberFormat="1" applyFont="1" applyFill="1" applyBorder="1" applyAlignment="1">
      <alignment horizontal="center"/>
    </xf>
    <xf numFmtId="3" fontId="177" fillId="20" borderId="32" xfId="0" applyNumberFormat="1" applyFont="1" applyFill="1" applyBorder="1" applyAlignment="1">
      <alignment horizontal="center"/>
    </xf>
    <xf numFmtId="3" fontId="270" fillId="20" borderId="27" xfId="0" applyNumberFormat="1" applyFont="1" applyFill="1" applyBorder="1" applyAlignment="1">
      <alignment horizontal="center"/>
    </xf>
    <xf numFmtId="3" fontId="169" fillId="20" borderId="27" xfId="0" applyNumberFormat="1" applyFont="1" applyFill="1" applyBorder="1" applyAlignment="1">
      <alignment horizontal="center"/>
    </xf>
    <xf numFmtId="0" fontId="171" fillId="20" borderId="84" xfId="0" applyFont="1" applyFill="1" applyBorder="1" applyAlignment="1">
      <alignment horizontal="center"/>
    </xf>
    <xf numFmtId="9" fontId="177" fillId="20" borderId="84" xfId="50" applyFont="1" applyFill="1" applyBorder="1" applyAlignment="1">
      <alignment horizontal="center"/>
    </xf>
    <xf numFmtId="9" fontId="177" fillId="20" borderId="80" xfId="50" applyFont="1" applyFill="1" applyBorder="1" applyAlignment="1">
      <alignment horizontal="center"/>
    </xf>
    <xf numFmtId="9" fontId="171" fillId="20" borderId="80" xfId="50" applyFont="1" applyFill="1" applyBorder="1" applyAlignment="1">
      <alignment horizontal="center"/>
    </xf>
    <xf numFmtId="178" fontId="156" fillId="20" borderId="32" xfId="0" applyNumberFormat="1" applyFont="1" applyFill="1" applyBorder="1" applyAlignment="1">
      <alignment horizontal="center" vertical="center" wrapText="1"/>
    </xf>
    <xf numFmtId="178" fontId="156" fillId="20" borderId="88" xfId="0" applyNumberFormat="1" applyFont="1" applyFill="1" applyBorder="1" applyAlignment="1">
      <alignment horizontal="center" vertical="center" wrapText="1"/>
    </xf>
    <xf numFmtId="178" fontId="156" fillId="20" borderId="90" xfId="0" applyNumberFormat="1" applyFont="1" applyFill="1" applyBorder="1" applyAlignment="1">
      <alignment horizontal="center" vertical="center" wrapText="1"/>
    </xf>
    <xf numFmtId="178" fontId="156" fillId="35" borderId="198" xfId="0" applyNumberFormat="1" applyFont="1" applyFill="1" applyBorder="1" applyAlignment="1">
      <alignment horizontal="center" vertical="center" wrapText="1"/>
    </xf>
    <xf numFmtId="0" fontId="156" fillId="35" borderId="198" xfId="0" applyFont="1" applyFill="1" applyBorder="1" applyAlignment="1">
      <alignment horizontal="center" vertical="center"/>
    </xf>
    <xf numFmtId="0" fontId="156" fillId="35" borderId="198" xfId="0" applyFont="1" applyFill="1" applyBorder="1" applyAlignment="1">
      <alignment vertical="center"/>
    </xf>
    <xf numFmtId="0" fontId="156" fillId="35" borderId="198" xfId="0" applyFont="1" applyFill="1" applyBorder="1" applyAlignment="1">
      <alignment vertical="center" wrapText="1"/>
    </xf>
    <xf numFmtId="0" fontId="218" fillId="20" borderId="84" xfId="0" applyFont="1" applyFill="1" applyBorder="1" applyAlignment="1">
      <alignment horizontal="center" vertical="center" wrapText="1"/>
    </xf>
    <xf numFmtId="0" fontId="218" fillId="20" borderId="27" xfId="0" applyFont="1" applyFill="1" applyBorder="1" applyAlignment="1">
      <alignment horizontal="center" vertical="center" wrapText="1"/>
    </xf>
    <xf numFmtId="0" fontId="218" fillId="20" borderId="79" xfId="0" applyFont="1" applyFill="1" applyBorder="1" applyAlignment="1">
      <alignment horizontal="left" vertical="center" wrapText="1"/>
    </xf>
    <xf numFmtId="0" fontId="218" fillId="20" borderId="79" xfId="0" applyFont="1" applyFill="1" applyBorder="1" applyAlignment="1">
      <alignment horizontal="center" vertical="center" wrapText="1"/>
    </xf>
    <xf numFmtId="0" fontId="218" fillId="20" borderId="27" xfId="0" applyFont="1" applyFill="1" applyBorder="1" applyAlignment="1">
      <alignment horizontal="left" vertical="center" wrapText="1"/>
    </xf>
    <xf numFmtId="0" fontId="218" fillId="20" borderId="80" xfId="0" applyFont="1" applyFill="1" applyBorder="1" applyAlignment="1">
      <alignment horizontal="center" vertical="center" wrapText="1"/>
    </xf>
    <xf numFmtId="0" fontId="218" fillId="20" borderId="90" xfId="0" applyFont="1" applyFill="1" applyBorder="1" applyAlignment="1">
      <alignment horizontal="center" vertical="center" wrapText="1"/>
    </xf>
    <xf numFmtId="0" fontId="156" fillId="20" borderId="79" xfId="0" applyFont="1" applyFill="1" applyBorder="1" applyAlignment="1">
      <alignment horizontal="center" vertical="center"/>
    </xf>
    <xf numFmtId="0" fontId="261" fillId="34" borderId="69" xfId="0" applyFont="1" applyFill="1" applyBorder="1" applyAlignment="1">
      <alignment horizontal="center" wrapText="1"/>
    </xf>
    <xf numFmtId="0" fontId="261" fillId="34" borderId="74" xfId="0" applyFont="1" applyFill="1" applyBorder="1" applyAlignment="1">
      <alignment horizontal="center" wrapText="1"/>
    </xf>
    <xf numFmtId="0" fontId="261" fillId="34" borderId="75" xfId="0" applyFont="1" applyFill="1" applyBorder="1" applyAlignment="1">
      <alignment horizontal="center" wrapText="1"/>
    </xf>
    <xf numFmtId="0" fontId="118" fillId="0" borderId="174" xfId="0" applyFont="1" applyBorder="1" applyAlignment="1">
      <alignment horizontal="center" vertical="center" wrapText="1"/>
    </xf>
    <xf numFmtId="0" fontId="261" fillId="34" borderId="69" xfId="0" applyFont="1" applyFill="1" applyBorder="1" applyAlignment="1">
      <alignment horizontal="center" vertical="center" wrapText="1"/>
    </xf>
    <xf numFmtId="0" fontId="261" fillId="34" borderId="74" xfId="0" applyFont="1" applyFill="1" applyBorder="1" applyAlignment="1">
      <alignment horizontal="center" vertical="center" wrapText="1"/>
    </xf>
    <xf numFmtId="0" fontId="261" fillId="34" borderId="75" xfId="0" applyFont="1" applyFill="1" applyBorder="1" applyAlignment="1">
      <alignment horizontal="center" vertical="center" wrapText="1"/>
    </xf>
    <xf numFmtId="0" fontId="186" fillId="34" borderId="33" xfId="59" applyFont="1" applyFill="1" applyBorder="1" applyAlignment="1">
      <alignment horizontal="center" vertical="center"/>
    </xf>
    <xf numFmtId="0" fontId="186" fillId="34" borderId="34" xfId="59" applyFont="1" applyFill="1" applyBorder="1" applyAlignment="1">
      <alignment horizontal="center" vertical="center"/>
    </xf>
    <xf numFmtId="0" fontId="259" fillId="34" borderId="36" xfId="59" applyFont="1" applyFill="1" applyBorder="1" applyAlignment="1">
      <alignment horizontal="center" vertical="center"/>
    </xf>
    <xf numFmtId="0" fontId="206" fillId="20" borderId="157" xfId="59" applyFont="1" applyFill="1" applyBorder="1" applyAlignment="1">
      <alignment horizontal="center" vertical="center"/>
    </xf>
    <xf numFmtId="180" fontId="206" fillId="20" borderId="161" xfId="4211" applyNumberFormat="1" applyFont="1" applyFill="1" applyBorder="1" applyAlignment="1">
      <alignment vertical="center"/>
    </xf>
    <xf numFmtId="180" fontId="206" fillId="20" borderId="158" xfId="4211" applyNumberFormat="1" applyFont="1" applyFill="1" applyBorder="1" applyAlignment="1">
      <alignment vertical="center"/>
    </xf>
    <xf numFmtId="0" fontId="206" fillId="20" borderId="77" xfId="59" applyFont="1" applyFill="1" applyBorder="1" applyAlignment="1">
      <alignment horizontal="center" vertical="center"/>
    </xf>
    <xf numFmtId="180" fontId="206" fillId="20" borderId="77" xfId="4211" applyNumberFormat="1" applyFont="1" applyFill="1" applyBorder="1" applyAlignment="1">
      <alignment vertical="center"/>
    </xf>
    <xf numFmtId="180" fontId="206" fillId="20" borderId="78" xfId="4211" applyNumberFormat="1" applyFont="1" applyFill="1" applyBorder="1" applyAlignment="1">
      <alignment vertical="center"/>
    </xf>
    <xf numFmtId="0" fontId="186" fillId="34" borderId="28" xfId="59" applyFont="1" applyFill="1" applyBorder="1" applyAlignment="1">
      <alignment horizontal="center" vertical="center"/>
    </xf>
    <xf numFmtId="0" fontId="186" fillId="34" borderId="29" xfId="59" applyFont="1" applyFill="1" applyBorder="1" applyAlignment="1">
      <alignment horizontal="center" vertical="center"/>
    </xf>
    <xf numFmtId="0" fontId="259" fillId="34" borderId="31" xfId="59" applyFont="1" applyFill="1" applyBorder="1" applyAlignment="1">
      <alignment horizontal="center" vertical="center"/>
    </xf>
    <xf numFmtId="0" fontId="156" fillId="0" borderId="72" xfId="0" applyFont="1" applyBorder="1" applyAlignment="1">
      <alignment horizontal="center" vertical="center"/>
    </xf>
    <xf numFmtId="0" fontId="156" fillId="0" borderId="154" xfId="0" applyFont="1" applyBorder="1" applyAlignment="1">
      <alignment horizontal="center" vertical="center"/>
    </xf>
    <xf numFmtId="0" fontId="156" fillId="0" borderId="157" xfId="0" applyFont="1" applyBorder="1" applyAlignment="1">
      <alignment horizontal="center" vertical="center"/>
    </xf>
    <xf numFmtId="0" fontId="276" fillId="34" borderId="28" xfId="59" applyFont="1" applyFill="1" applyBorder="1" applyAlignment="1">
      <alignment horizontal="center" vertical="center"/>
    </xf>
    <xf numFmtId="0" fontId="277" fillId="34" borderId="29" xfId="59" applyFont="1" applyFill="1" applyBorder="1" applyAlignment="1">
      <alignment horizontal="center" vertical="center"/>
    </xf>
    <xf numFmtId="0" fontId="277" fillId="34" borderId="29" xfId="0" applyFont="1" applyFill="1" applyBorder="1" applyAlignment="1">
      <alignment horizontal="center" vertical="center"/>
    </xf>
    <xf numFmtId="0" fontId="277" fillId="34" borderId="31" xfId="0" applyFont="1" applyFill="1" applyBorder="1" applyAlignment="1">
      <alignment horizontal="center" vertical="center"/>
    </xf>
    <xf numFmtId="0" fontId="151" fillId="35" borderId="10" xfId="59" applyFont="1" applyFill="1" applyBorder="1" applyAlignment="1">
      <alignment vertical="center"/>
    </xf>
    <xf numFmtId="180" fontId="151" fillId="35" borderId="49" xfId="4211" applyNumberFormat="1" applyFont="1" applyFill="1" applyBorder="1" applyAlignment="1">
      <alignment vertical="center"/>
    </xf>
    <xf numFmtId="180" fontId="151" fillId="35" borderId="13" xfId="4211" applyNumberFormat="1" applyFont="1" applyFill="1" applyBorder="1" applyAlignment="1">
      <alignment vertical="center"/>
    </xf>
    <xf numFmtId="180" fontId="151" fillId="35" borderId="76" xfId="4211" applyNumberFormat="1" applyFont="1" applyFill="1" applyBorder="1" applyAlignment="1">
      <alignment vertical="center"/>
    </xf>
    <xf numFmtId="180" fontId="151" fillId="35" borderId="155" xfId="4211" applyNumberFormat="1" applyFont="1" applyFill="1" applyBorder="1" applyAlignment="1">
      <alignment vertical="center"/>
    </xf>
    <xf numFmtId="0" fontId="147" fillId="35" borderId="10" xfId="59" applyFont="1" applyFill="1" applyBorder="1" applyAlignment="1">
      <alignment vertical="center"/>
    </xf>
    <xf numFmtId="180" fontId="147" fillId="35" borderId="49" xfId="4211" applyNumberFormat="1" applyFont="1" applyFill="1" applyBorder="1" applyAlignment="1">
      <alignment vertical="center"/>
    </xf>
    <xf numFmtId="180" fontId="147" fillId="35" borderId="13" xfId="4211" applyNumberFormat="1" applyFont="1" applyFill="1" applyBorder="1" applyAlignment="1">
      <alignment vertical="center"/>
    </xf>
    <xf numFmtId="180" fontId="147" fillId="35" borderId="76" xfId="4211" applyNumberFormat="1" applyFont="1" applyFill="1" applyBorder="1" applyAlignment="1">
      <alignment vertical="center"/>
    </xf>
    <xf numFmtId="180" fontId="147" fillId="35" borderId="155" xfId="4211" applyNumberFormat="1" applyFont="1" applyFill="1" applyBorder="1" applyAlignment="1">
      <alignment vertical="center"/>
    </xf>
    <xf numFmtId="0" fontId="147" fillId="35" borderId="13" xfId="4211" applyNumberFormat="1" applyFont="1" applyFill="1" applyBorder="1" applyAlignment="1">
      <alignment horizontal="center" vertical="center"/>
    </xf>
    <xf numFmtId="0" fontId="147" fillId="35" borderId="49" xfId="4211" applyNumberFormat="1" applyFont="1" applyFill="1" applyBorder="1" applyAlignment="1">
      <alignment horizontal="center" vertical="center"/>
    </xf>
    <xf numFmtId="0" fontId="147" fillId="35" borderId="76" xfId="4211" applyNumberFormat="1" applyFont="1" applyFill="1" applyBorder="1" applyAlignment="1">
      <alignment horizontal="center" vertical="center"/>
    </xf>
    <xf numFmtId="0" fontId="147" fillId="35" borderId="155" xfId="4211" applyNumberFormat="1" applyFont="1" applyFill="1" applyBorder="1" applyAlignment="1">
      <alignment horizontal="center" vertical="center"/>
    </xf>
    <xf numFmtId="0" fontId="147" fillId="35" borderId="121" xfId="59" applyFont="1" applyFill="1" applyBorder="1" applyAlignment="1">
      <alignment vertical="center"/>
    </xf>
    <xf numFmtId="0" fontId="147" fillId="35" borderId="118" xfId="59" applyFont="1" applyFill="1" applyBorder="1" applyAlignment="1">
      <alignment horizontal="center" vertical="center"/>
    </xf>
    <xf numFmtId="0" fontId="147" fillId="35" borderId="113" xfId="59" applyFont="1" applyFill="1" applyBorder="1" applyAlignment="1">
      <alignment horizontal="center" vertical="center"/>
    </xf>
    <xf numFmtId="0" fontId="147" fillId="35" borderId="119" xfId="59" applyFont="1" applyFill="1" applyBorder="1" applyAlignment="1">
      <alignment horizontal="center" vertical="center"/>
    </xf>
    <xf numFmtId="0" fontId="147" fillId="35" borderId="153" xfId="59" applyFont="1" applyFill="1" applyBorder="1" applyAlignment="1">
      <alignment horizontal="center" vertical="center"/>
    </xf>
    <xf numFmtId="1" fontId="147" fillId="35" borderId="119" xfId="59" applyNumberFormat="1" applyFont="1" applyFill="1" applyBorder="1" applyAlignment="1">
      <alignment horizontal="center" vertical="center"/>
    </xf>
    <xf numFmtId="3" fontId="147" fillId="35" borderId="87" xfId="0" applyNumberFormat="1" applyFont="1" applyFill="1" applyBorder="1" applyAlignment="1">
      <alignment horizontal="center" vertical="center"/>
    </xf>
    <xf numFmtId="179" fontId="147" fillId="35" borderId="81" xfId="0" applyNumberFormat="1" applyFont="1" applyFill="1" applyBorder="1" applyAlignment="1">
      <alignment horizontal="center" vertical="center"/>
    </xf>
    <xf numFmtId="3" fontId="147" fillId="35" borderId="157" xfId="0" applyNumberFormat="1" applyFont="1" applyFill="1" applyBorder="1" applyAlignment="1">
      <alignment horizontal="right" vertical="center" indent="1"/>
    </xf>
    <xf numFmtId="4" fontId="147" fillId="35" borderId="158" xfId="0" applyNumberFormat="1" applyFont="1" applyFill="1" applyBorder="1" applyAlignment="1">
      <alignment horizontal="center" vertical="center"/>
    </xf>
    <xf numFmtId="3" fontId="147" fillId="35" borderId="87" xfId="0" applyNumberFormat="1" applyFont="1" applyFill="1" applyBorder="1" applyAlignment="1">
      <alignment horizontal="right" vertical="center" indent="1"/>
    </xf>
    <xf numFmtId="3" fontId="147" fillId="35" borderId="31" xfId="0" applyNumberFormat="1" applyFont="1" applyFill="1" applyBorder="1" applyAlignment="1">
      <alignment horizontal="center"/>
    </xf>
    <xf numFmtId="3" fontId="147" fillId="35" borderId="75" xfId="0" applyNumberFormat="1" applyFont="1" applyFill="1" applyBorder="1" applyAlignment="1">
      <alignment horizontal="center"/>
    </xf>
    <xf numFmtId="9" fontId="147" fillId="35" borderId="148" xfId="50" applyFont="1" applyFill="1" applyBorder="1" applyAlignment="1">
      <alignment horizontal="center"/>
    </xf>
    <xf numFmtId="0" fontId="186" fillId="34" borderId="135" xfId="0" applyFont="1" applyFill="1" applyBorder="1" applyAlignment="1">
      <alignment horizontal="center" vertical="center"/>
    </xf>
    <xf numFmtId="0" fontId="186" fillId="34" borderId="137" xfId="0" applyFont="1" applyFill="1" applyBorder="1" applyAlignment="1">
      <alignment horizontal="center" vertical="center"/>
    </xf>
    <xf numFmtId="3" fontId="151" fillId="35" borderId="32" xfId="0" applyNumberFormat="1" applyFont="1" applyFill="1" applyBorder="1" applyAlignment="1">
      <alignment horizontal="center"/>
    </xf>
    <xf numFmtId="3" fontId="151" fillId="35" borderId="111" xfId="0" applyNumberFormat="1" applyFont="1" applyFill="1" applyBorder="1" applyAlignment="1">
      <alignment horizontal="center"/>
    </xf>
    <xf numFmtId="3" fontId="151" fillId="35" borderId="37" xfId="0" applyNumberFormat="1" applyFont="1" applyFill="1" applyBorder="1" applyAlignment="1">
      <alignment horizontal="center"/>
    </xf>
    <xf numFmtId="3" fontId="147" fillId="35" borderId="32" xfId="0" applyNumberFormat="1" applyFont="1" applyFill="1" applyBorder="1" applyAlignment="1">
      <alignment horizontal="center"/>
    </xf>
    <xf numFmtId="3" fontId="147" fillId="35" borderId="111" xfId="0" applyNumberFormat="1" applyFont="1" applyFill="1" applyBorder="1" applyAlignment="1">
      <alignment horizontal="center"/>
    </xf>
    <xf numFmtId="3" fontId="147" fillId="35" borderId="37" xfId="0" applyNumberFormat="1" applyFont="1" applyFill="1" applyBorder="1" applyAlignment="1">
      <alignment horizontal="center"/>
    </xf>
    <xf numFmtId="9" fontId="147" fillId="35" borderId="115" xfId="50" applyFont="1" applyFill="1" applyBorder="1" applyAlignment="1">
      <alignment horizontal="center"/>
    </xf>
    <xf numFmtId="9" fontId="147" fillId="35" borderId="111" xfId="50" applyFont="1" applyFill="1" applyBorder="1" applyAlignment="1">
      <alignment horizontal="center"/>
    </xf>
    <xf numFmtId="9" fontId="147" fillId="35" borderId="140" xfId="50" applyFont="1" applyFill="1" applyBorder="1" applyAlignment="1">
      <alignment horizontal="center"/>
    </xf>
    <xf numFmtId="9" fontId="147" fillId="35" borderId="90" xfId="50" applyFont="1" applyFill="1" applyBorder="1" applyAlignment="1">
      <alignment horizontal="center"/>
    </xf>
    <xf numFmtId="9" fontId="147" fillId="35" borderId="150" xfId="50" applyFont="1" applyFill="1" applyBorder="1" applyAlignment="1">
      <alignment horizontal="center"/>
    </xf>
    <xf numFmtId="9" fontId="147" fillId="35" borderId="86" xfId="50" applyFont="1" applyFill="1" applyBorder="1" applyAlignment="1">
      <alignment horizontal="center"/>
    </xf>
    <xf numFmtId="0" fontId="147" fillId="35" borderId="72" xfId="367" applyFont="1" applyFill="1" applyBorder="1" applyAlignment="1">
      <alignment horizontal="center"/>
    </xf>
    <xf numFmtId="0" fontId="147" fillId="35" borderId="14" xfId="367" applyFont="1" applyFill="1" applyBorder="1" applyAlignment="1">
      <alignment horizontal="center"/>
    </xf>
    <xf numFmtId="0" fontId="147" fillId="35" borderId="114" xfId="367" applyFont="1" applyFill="1" applyBorder="1" applyAlignment="1">
      <alignment horizontal="center"/>
    </xf>
    <xf numFmtId="0" fontId="147" fillId="35" borderId="154" xfId="367" applyFont="1" applyFill="1" applyBorder="1" applyAlignment="1">
      <alignment horizontal="center"/>
    </xf>
    <xf numFmtId="0" fontId="147" fillId="35" borderId="199" xfId="367" applyFont="1" applyFill="1" applyBorder="1" applyAlignment="1">
      <alignment horizontal="center"/>
    </xf>
    <xf numFmtId="0" fontId="147" fillId="35" borderId="162" xfId="367" applyFont="1" applyFill="1" applyBorder="1" applyAlignment="1">
      <alignment horizontal="center"/>
    </xf>
    <xf numFmtId="0" fontId="147" fillId="35" borderId="179" xfId="367" applyFont="1" applyFill="1" applyBorder="1" applyAlignment="1">
      <alignment horizontal="center"/>
    </xf>
    <xf numFmtId="0" fontId="147" fillId="35" borderId="180" xfId="367" applyFont="1" applyFill="1" applyBorder="1" applyAlignment="1">
      <alignment horizontal="center"/>
    </xf>
    <xf numFmtId="0" fontId="147" fillId="35" borderId="184" xfId="367" applyFont="1" applyFill="1" applyBorder="1" applyAlignment="1">
      <alignment horizontal="center"/>
    </xf>
    <xf numFmtId="0" fontId="147" fillId="35" borderId="69" xfId="367" applyFont="1" applyFill="1" applyBorder="1" applyAlignment="1">
      <alignment horizontal="center"/>
    </xf>
    <xf numFmtId="0" fontId="147" fillId="35" borderId="74" xfId="367" applyFont="1" applyFill="1" applyBorder="1" applyAlignment="1">
      <alignment horizontal="center"/>
    </xf>
    <xf numFmtId="0" fontId="147" fillId="35" borderId="75" xfId="367" applyFont="1" applyFill="1" applyBorder="1" applyAlignment="1">
      <alignment horizontal="center"/>
    </xf>
    <xf numFmtId="0" fontId="147" fillId="35" borderId="174" xfId="367" applyFont="1" applyFill="1" applyBorder="1" applyAlignment="1">
      <alignment horizontal="center"/>
    </xf>
    <xf numFmtId="0" fontId="147" fillId="35" borderId="175" xfId="367" applyFont="1" applyFill="1" applyBorder="1" applyAlignment="1">
      <alignment horizontal="center"/>
    </xf>
    <xf numFmtId="0" fontId="147" fillId="35" borderId="177" xfId="367" applyFont="1" applyFill="1" applyBorder="1" applyAlignment="1">
      <alignment horizontal="center"/>
    </xf>
    <xf numFmtId="0" fontId="46" fillId="35" borderId="74" xfId="820" applyFont="1" applyFill="1" applyBorder="1" applyAlignment="1">
      <alignment horizontal="center" vertical="center"/>
    </xf>
    <xf numFmtId="0" fontId="151" fillId="35" borderId="75" xfId="820" applyFont="1" applyFill="1" applyBorder="1" applyAlignment="1">
      <alignment horizontal="center" vertical="center"/>
    </xf>
    <xf numFmtId="0" fontId="46" fillId="35" borderId="175" xfId="820" applyFont="1" applyFill="1" applyBorder="1" applyAlignment="1">
      <alignment horizontal="center" vertical="center"/>
    </xf>
    <xf numFmtId="0" fontId="151" fillId="35" borderId="177" xfId="820" applyFont="1" applyFill="1" applyBorder="1" applyAlignment="1">
      <alignment horizontal="center" vertical="center"/>
    </xf>
    <xf numFmtId="0" fontId="147" fillId="35" borderId="115" xfId="367" applyFont="1" applyFill="1" applyBorder="1" applyAlignment="1">
      <alignment horizontal="center" vertical="center"/>
    </xf>
    <xf numFmtId="0" fontId="147" fillId="35" borderId="162" xfId="367" applyFont="1" applyFill="1" applyBorder="1" applyAlignment="1">
      <alignment horizontal="center" vertical="center"/>
    </xf>
    <xf numFmtId="0" fontId="147" fillId="35" borderId="112" xfId="367" applyFont="1" applyFill="1" applyBorder="1" applyAlignment="1">
      <alignment horizontal="center" vertical="center"/>
    </xf>
    <xf numFmtId="0" fontId="121" fillId="35" borderId="69" xfId="59" applyFont="1" applyFill="1" applyBorder="1" applyAlignment="1">
      <alignment horizontal="center" vertical="center"/>
    </xf>
    <xf numFmtId="0" fontId="121" fillId="35" borderId="75" xfId="59" applyFont="1" applyFill="1" applyBorder="1" applyAlignment="1">
      <alignment horizontal="center" vertical="center"/>
    </xf>
    <xf numFmtId="9" fontId="121" fillId="35" borderId="70" xfId="50" applyFont="1" applyFill="1" applyBorder="1" applyAlignment="1">
      <alignment horizontal="center" vertical="center"/>
    </xf>
    <xf numFmtId="9" fontId="121" fillId="35" borderId="75" xfId="50" applyFont="1" applyFill="1" applyBorder="1" applyAlignment="1">
      <alignment horizontal="center" vertical="center"/>
    </xf>
    <xf numFmtId="9" fontId="121" fillId="35" borderId="200" xfId="50" applyFont="1" applyFill="1" applyBorder="1" applyAlignment="1">
      <alignment horizontal="center" vertical="center"/>
    </xf>
    <xf numFmtId="9" fontId="121" fillId="35" borderId="194" xfId="50" applyFont="1" applyFill="1" applyBorder="1" applyAlignment="1">
      <alignment horizontal="center" vertical="center"/>
    </xf>
    <xf numFmtId="9" fontId="121" fillId="35" borderId="172" xfId="50" applyFont="1" applyFill="1" applyBorder="1" applyAlignment="1">
      <alignment horizontal="center" vertical="center"/>
    </xf>
    <xf numFmtId="9" fontId="121" fillId="35" borderId="173" xfId="50" applyFont="1" applyFill="1" applyBorder="1" applyAlignment="1">
      <alignment horizontal="center" vertical="center"/>
    </xf>
    <xf numFmtId="9" fontId="121" fillId="35" borderId="96" xfId="50" applyFont="1" applyFill="1" applyBorder="1" applyAlignment="1">
      <alignment horizontal="center" vertical="center"/>
    </xf>
    <xf numFmtId="9" fontId="121" fillId="35" borderId="31" xfId="50" applyFont="1" applyFill="1" applyBorder="1" applyAlignment="1">
      <alignment horizontal="center" vertical="center"/>
    </xf>
    <xf numFmtId="3" fontId="118" fillId="35" borderId="31" xfId="59" applyNumberFormat="1" applyFont="1" applyFill="1" applyBorder="1" applyAlignment="1">
      <alignment horizontal="center" vertical="center"/>
    </xf>
    <xf numFmtId="167" fontId="147" fillId="35" borderId="91" xfId="50" applyNumberFormat="1" applyFont="1" applyFill="1" applyBorder="1" applyAlignment="1">
      <alignment horizontal="center" vertical="center"/>
    </xf>
    <xf numFmtId="167" fontId="147" fillId="35" borderId="194" xfId="50" applyNumberFormat="1" applyFont="1" applyFill="1" applyBorder="1" applyAlignment="1">
      <alignment horizontal="center" vertical="center"/>
    </xf>
    <xf numFmtId="167" fontId="147" fillId="35" borderId="177" xfId="50" applyNumberFormat="1" applyFont="1" applyFill="1" applyBorder="1" applyAlignment="1">
      <alignment horizontal="center" vertical="center"/>
    </xf>
    <xf numFmtId="167" fontId="147" fillId="35" borderId="75" xfId="50" applyNumberFormat="1" applyFont="1" applyFill="1" applyBorder="1" applyAlignment="1">
      <alignment horizontal="center" vertical="center"/>
    </xf>
    <xf numFmtId="167" fontId="147" fillId="35" borderId="173" xfId="50" applyNumberFormat="1" applyFont="1" applyFill="1" applyBorder="1" applyAlignment="1">
      <alignment horizontal="center" vertical="center"/>
    </xf>
    <xf numFmtId="167" fontId="118" fillId="35" borderId="31" xfId="50" applyNumberFormat="1" applyFont="1" applyFill="1" applyBorder="1" applyAlignment="1">
      <alignment horizontal="center" vertical="center"/>
    </xf>
    <xf numFmtId="167" fontId="147" fillId="35" borderId="31" xfId="50" applyNumberFormat="1" applyFont="1" applyFill="1" applyBorder="1" applyAlignment="1">
      <alignment horizontal="center" vertical="center"/>
    </xf>
    <xf numFmtId="3" fontId="147" fillId="35" borderId="61" xfId="59" applyNumberFormat="1" applyFont="1" applyFill="1" applyBorder="1" applyAlignment="1">
      <alignment horizontal="center" vertical="center"/>
    </xf>
    <xf numFmtId="3" fontId="147" fillId="35" borderId="197" xfId="59" applyNumberFormat="1" applyFont="1" applyFill="1" applyBorder="1" applyAlignment="1">
      <alignment horizontal="center" vertical="center"/>
    </xf>
    <xf numFmtId="3" fontId="147" fillId="35" borderId="97" xfId="59" applyNumberFormat="1" applyFont="1" applyFill="1" applyBorder="1" applyAlignment="1">
      <alignment horizontal="center" vertical="center"/>
    </xf>
    <xf numFmtId="3" fontId="118" fillId="35" borderId="79" xfId="59" applyNumberFormat="1" applyFont="1" applyFill="1" applyBorder="1" applyAlignment="1">
      <alignment horizontal="center" vertical="center"/>
    </xf>
    <xf numFmtId="167" fontId="147" fillId="35" borderId="76" xfId="50" applyNumberFormat="1" applyFont="1" applyFill="1" applyBorder="1" applyAlignment="1">
      <alignment horizontal="center" vertical="center"/>
    </xf>
    <xf numFmtId="167" fontId="147" fillId="35" borderId="119" xfId="50" applyNumberFormat="1" applyFont="1" applyFill="1" applyBorder="1" applyAlignment="1">
      <alignment horizontal="center" vertical="center"/>
    </xf>
    <xf numFmtId="1" fontId="225" fillId="20" borderId="30" xfId="45" applyNumberFormat="1" applyFont="1" applyFill="1" applyBorder="1" applyAlignment="1">
      <alignment horizontal="center" vertical="center" wrapText="1"/>
    </xf>
    <xf numFmtId="1" fontId="225" fillId="20" borderId="31" xfId="45" applyNumberFormat="1" applyFont="1" applyFill="1" applyBorder="1" applyAlignment="1">
      <alignment horizontal="center" vertical="center" wrapText="1"/>
    </xf>
    <xf numFmtId="0" fontId="151" fillId="20" borderId="90" xfId="4221" applyFont="1" applyFill="1" applyBorder="1" applyAlignment="1">
      <alignment vertical="center" wrapText="1"/>
    </xf>
    <xf numFmtId="0" fontId="151" fillId="20" borderId="27" xfId="4221" applyFont="1" applyFill="1" applyBorder="1" applyAlignment="1">
      <alignment vertical="center" wrapText="1"/>
    </xf>
    <xf numFmtId="9" fontId="151" fillId="20" borderId="31" xfId="4221" applyNumberFormat="1" applyFont="1" applyFill="1" applyBorder="1" applyAlignment="1">
      <alignment horizontal="center"/>
    </xf>
    <xf numFmtId="0" fontId="149" fillId="0" borderId="198" xfId="0" applyFont="1" applyBorder="1"/>
    <xf numFmtId="15" fontId="149" fillId="0" borderId="198" xfId="0" applyNumberFormat="1" applyFont="1" applyBorder="1" applyAlignment="1">
      <alignment horizontal="center"/>
    </xf>
    <xf numFmtId="0" fontId="260" fillId="34" borderId="28" xfId="0" applyFont="1" applyFill="1" applyBorder="1" applyAlignment="1">
      <alignment horizontal="center"/>
    </xf>
    <xf numFmtId="0" fontId="260" fillId="34" borderId="29" xfId="0" applyFont="1" applyFill="1" applyBorder="1" applyAlignment="1">
      <alignment horizontal="center"/>
    </xf>
    <xf numFmtId="0" fontId="260" fillId="34" borderId="31" xfId="0" applyFont="1" applyFill="1" applyBorder="1" applyAlignment="1">
      <alignment horizontal="center"/>
    </xf>
    <xf numFmtId="0" fontId="156" fillId="0" borderId="69" xfId="0" applyFont="1" applyBorder="1" applyAlignment="1">
      <alignment horizontal="center"/>
    </xf>
    <xf numFmtId="0" fontId="149" fillId="0" borderId="74" xfId="0" applyFont="1" applyBorder="1"/>
    <xf numFmtId="0" fontId="149" fillId="0" borderId="74" xfId="0" applyFont="1" applyBorder="1" applyAlignment="1">
      <alignment horizontal="center" vertical="center"/>
    </xf>
    <xf numFmtId="15" fontId="149" fillId="0" borderId="74" xfId="0" applyNumberFormat="1" applyFont="1" applyBorder="1" applyAlignment="1">
      <alignment horizontal="center"/>
    </xf>
    <xf numFmtId="0" fontId="149" fillId="0" borderId="75" xfId="0" applyFont="1" applyBorder="1"/>
    <xf numFmtId="0" fontId="156" fillId="0" borderId="154" xfId="0" applyFont="1" applyBorder="1" applyAlignment="1">
      <alignment horizontal="center"/>
    </xf>
    <xf numFmtId="0" fontId="149" fillId="0" borderId="194" xfId="0" applyFont="1" applyBorder="1"/>
    <xf numFmtId="0" fontId="156" fillId="0" borderId="174" xfId="0" applyFont="1" applyBorder="1" applyAlignment="1">
      <alignment horizontal="center"/>
    </xf>
    <xf numFmtId="0" fontId="149" fillId="0" borderId="175" xfId="0" applyFont="1" applyBorder="1"/>
    <xf numFmtId="0" fontId="149" fillId="0" borderId="175" xfId="0" applyFont="1" applyBorder="1" applyAlignment="1">
      <alignment horizontal="center" vertical="center"/>
    </xf>
    <xf numFmtId="15" fontId="149" fillId="0" borderId="175" xfId="0" applyNumberFormat="1" applyFont="1" applyBorder="1" applyAlignment="1">
      <alignment horizontal="center"/>
    </xf>
    <xf numFmtId="0" fontId="149" fillId="0" borderId="177" xfId="0" applyFont="1" applyBorder="1"/>
    <xf numFmtId="0" fontId="152" fillId="0" borderId="0" xfId="7256" applyFont="1" applyFill="1"/>
    <xf numFmtId="0" fontId="152" fillId="0" borderId="0" xfId="4221" applyFont="1"/>
    <xf numFmtId="0" fontId="161" fillId="0" borderId="0" xfId="59" applyFont="1" applyBorder="1" applyAlignment="1">
      <alignment vertical="center"/>
    </xf>
    <xf numFmtId="0" fontId="188" fillId="0" borderId="0" xfId="59" applyFont="1" applyBorder="1" applyAlignment="1">
      <alignment vertical="center"/>
    </xf>
    <xf numFmtId="0" fontId="152" fillId="0" borderId="0" xfId="631" applyFont="1" applyAlignment="1"/>
    <xf numFmtId="0" fontId="238" fillId="0" borderId="0" xfId="631" applyFont="1" applyAlignment="1"/>
    <xf numFmtId="0" fontId="161" fillId="0" borderId="0" xfId="59" applyFont="1" applyFill="1" applyAlignment="1">
      <alignment vertical="center"/>
    </xf>
    <xf numFmtId="0" fontId="161" fillId="0" borderId="0" xfId="59" applyFont="1" applyAlignment="1"/>
    <xf numFmtId="0" fontId="161" fillId="0" borderId="0" xfId="367" applyFont="1" applyFill="1" applyBorder="1" applyAlignment="1">
      <alignment vertical="center"/>
    </xf>
    <xf numFmtId="0" fontId="161" fillId="0" borderId="0" xfId="367" applyFont="1"/>
    <xf numFmtId="0" fontId="161" fillId="0" borderId="0" xfId="7216" applyFont="1" applyFill="1" applyBorder="1" applyAlignment="1">
      <alignment horizontal="left" vertical="center"/>
    </xf>
    <xf numFmtId="0" fontId="278" fillId="0" borderId="0" xfId="4218" applyFont="1" applyAlignment="1">
      <alignment horizontal="left" vertical="center"/>
    </xf>
    <xf numFmtId="0" fontId="278" fillId="0" borderId="0" xfId="4218" applyFont="1" applyBorder="1" applyAlignment="1">
      <alignment horizontal="left" vertical="center"/>
    </xf>
    <xf numFmtId="0" fontId="120" fillId="0" borderId="0" xfId="0" applyFont="1"/>
    <xf numFmtId="0" fontId="161" fillId="0" borderId="0" xfId="43" applyFont="1" applyFill="1" applyBorder="1" applyAlignment="1">
      <alignment horizontal="left" vertical="center"/>
    </xf>
    <xf numFmtId="0" fontId="152" fillId="0" borderId="0" xfId="7267" applyFont="1" applyFill="1" applyBorder="1" applyAlignment="1" applyProtection="1">
      <alignment horizontal="left" vertical="center"/>
      <protection locked="0"/>
    </xf>
    <xf numFmtId="0" fontId="161" fillId="0" borderId="0" xfId="59" applyFont="1" applyAlignment="1">
      <alignment vertical="center"/>
    </xf>
    <xf numFmtId="0" fontId="152" fillId="0" borderId="0" xfId="7270" applyFont="1" applyFill="1" applyBorder="1" applyAlignment="1" applyProtection="1">
      <alignment vertical="center"/>
    </xf>
    <xf numFmtId="0" fontId="149" fillId="0" borderId="0" xfId="7220" applyFont="1">
      <alignment vertical="top" wrapText="1"/>
    </xf>
    <xf numFmtId="0" fontId="161" fillId="0" borderId="0" xfId="7220" applyFont="1" applyAlignment="1">
      <alignment vertical="top"/>
    </xf>
    <xf numFmtId="0" fontId="149" fillId="20" borderId="156" xfId="7220" applyFont="1" applyFill="1" applyBorder="1" applyAlignment="1">
      <alignment horizontal="center" vertical="center" wrapText="1"/>
    </xf>
    <xf numFmtId="0" fontId="149" fillId="20" borderId="160" xfId="7220" applyFont="1" applyFill="1" applyBorder="1" applyAlignment="1">
      <alignment horizontal="center" vertical="center" wrapText="1"/>
    </xf>
    <xf numFmtId="0" fontId="156" fillId="20" borderId="153" xfId="7220" applyFont="1" applyFill="1" applyBorder="1" applyAlignment="1">
      <alignment horizontal="center" vertical="center" wrapText="1"/>
    </xf>
    <xf numFmtId="0" fontId="149" fillId="0" borderId="69" xfId="7220" applyFont="1" applyBorder="1" applyAlignment="1">
      <alignment horizontal="center" vertical="center" wrapText="1"/>
    </xf>
    <xf numFmtId="2" fontId="149" fillId="0" borderId="74" xfId="7220" applyNumberFormat="1" applyFont="1" applyBorder="1" applyAlignment="1">
      <alignment horizontal="center" vertical="center" wrapText="1"/>
    </xf>
    <xf numFmtId="2" fontId="156" fillId="35" borderId="75" xfId="7220" applyNumberFormat="1" applyFont="1" applyFill="1" applyBorder="1" applyAlignment="1">
      <alignment horizontal="center" vertical="center" wrapText="1"/>
    </xf>
    <xf numFmtId="0" fontId="149" fillId="0" borderId="154" xfId="7220" applyFont="1" applyBorder="1" applyAlignment="1">
      <alignment horizontal="center" vertical="center" wrapText="1"/>
    </xf>
    <xf numFmtId="2" fontId="149" fillId="0" borderId="198" xfId="7220" applyNumberFormat="1" applyFont="1" applyBorder="1" applyAlignment="1">
      <alignment horizontal="center" vertical="center" wrapText="1"/>
    </xf>
    <xf numFmtId="2" fontId="156" fillId="35" borderId="194" xfId="7220" applyNumberFormat="1" applyFont="1" applyFill="1" applyBorder="1" applyAlignment="1">
      <alignment horizontal="center" vertical="center" wrapText="1"/>
    </xf>
    <xf numFmtId="0" fontId="149" fillId="0" borderId="174" xfId="7220" applyFont="1" applyBorder="1" applyAlignment="1">
      <alignment horizontal="center" vertical="center" wrapText="1"/>
    </xf>
    <xf numFmtId="2" fontId="149" fillId="0" borderId="175" xfId="7220" applyNumberFormat="1" applyFont="1" applyBorder="1" applyAlignment="1">
      <alignment horizontal="center" vertical="center" wrapText="1"/>
    </xf>
    <xf numFmtId="2" fontId="156" fillId="35" borderId="177" xfId="7220" applyNumberFormat="1" applyFont="1" applyFill="1" applyBorder="1" applyAlignment="1">
      <alignment horizontal="center" vertical="center" wrapText="1"/>
    </xf>
    <xf numFmtId="2" fontId="206" fillId="20" borderId="177" xfId="7220" applyNumberFormat="1" applyFont="1" applyFill="1" applyBorder="1" applyAlignment="1">
      <alignment horizontal="center" vertical="center" wrapText="1"/>
    </xf>
    <xf numFmtId="0" fontId="156" fillId="0" borderId="60" xfId="7220" applyFont="1" applyBorder="1" applyAlignment="1">
      <alignment horizontal="center" vertical="center" wrapText="1"/>
    </xf>
    <xf numFmtId="0" fontId="156" fillId="0" borderId="191" xfId="7220" applyFont="1" applyBorder="1" applyAlignment="1">
      <alignment horizontal="center" vertical="center" wrapText="1"/>
    </xf>
    <xf numFmtId="0" fontId="156" fillId="0" borderId="192" xfId="7220" applyFont="1" applyBorder="1" applyAlignment="1">
      <alignment horizontal="center" vertical="center" wrapText="1"/>
    </xf>
    <xf numFmtId="0" fontId="206" fillId="20" borderId="192" xfId="7220" applyFont="1" applyFill="1" applyBorder="1" applyAlignment="1">
      <alignment horizontal="center" vertical="center" wrapText="1"/>
    </xf>
    <xf numFmtId="0" fontId="149" fillId="0" borderId="0" xfId="7220" applyFont="1" applyFill="1" applyBorder="1" applyAlignment="1">
      <alignment horizontal="center" vertical="center" wrapText="1"/>
    </xf>
    <xf numFmtId="2" fontId="149" fillId="0" borderId="0" xfId="7220" applyNumberFormat="1" applyFont="1" applyFill="1" applyBorder="1" applyAlignment="1">
      <alignment horizontal="center" vertical="center" wrapText="1"/>
    </xf>
    <xf numFmtId="2" fontId="260" fillId="0" borderId="0" xfId="7220" applyNumberFormat="1" applyFont="1" applyFill="1" applyBorder="1" applyAlignment="1">
      <alignment horizontal="center" vertical="center" wrapText="1"/>
    </xf>
    <xf numFmtId="2" fontId="149" fillId="0" borderId="159" xfId="7220" applyNumberFormat="1" applyFont="1" applyBorder="1" applyAlignment="1">
      <alignment horizontal="center" vertical="center" wrapText="1"/>
    </xf>
    <xf numFmtId="2" fontId="156" fillId="35" borderId="155" xfId="7220" applyNumberFormat="1" applyFont="1" applyFill="1" applyBorder="1" applyAlignment="1">
      <alignment horizontal="center" vertical="center" wrapText="1"/>
    </xf>
    <xf numFmtId="0" fontId="149" fillId="0" borderId="157" xfId="7220" applyFont="1" applyBorder="1" applyAlignment="1">
      <alignment horizontal="center" vertical="center" wrapText="1"/>
    </xf>
    <xf numFmtId="2" fontId="149" fillId="0" borderId="161" xfId="7220" applyNumberFormat="1" applyFont="1" applyBorder="1" applyAlignment="1">
      <alignment horizontal="center" vertical="center" wrapText="1"/>
    </xf>
    <xf numFmtId="2" fontId="156" fillId="35" borderId="158" xfId="7220" applyNumberFormat="1" applyFont="1" applyFill="1" applyBorder="1" applyAlignment="1">
      <alignment horizontal="center" vertical="center" wrapText="1"/>
    </xf>
    <xf numFmtId="2" fontId="206" fillId="20" borderId="158" xfId="7220" applyNumberFormat="1" applyFont="1" applyFill="1" applyBorder="1" applyAlignment="1">
      <alignment horizontal="center" vertical="center" wrapText="1"/>
    </xf>
    <xf numFmtId="0" fontId="156" fillId="0" borderId="0" xfId="7220" applyFont="1" applyFill="1" applyBorder="1" applyAlignment="1">
      <alignment horizontal="center" vertical="center" wrapText="1"/>
    </xf>
    <xf numFmtId="0" fontId="156" fillId="0" borderId="163" xfId="7220" applyFont="1" applyBorder="1" applyAlignment="1">
      <alignment horizontal="center" vertical="center" wrapText="1"/>
    </xf>
    <xf numFmtId="0" fontId="156" fillId="0" borderId="85" xfId="7220" applyFont="1" applyBorder="1" applyAlignment="1">
      <alignment horizontal="center" vertical="center" wrapText="1"/>
    </xf>
    <xf numFmtId="0" fontId="206" fillId="20" borderId="85" xfId="7220" applyFont="1" applyFill="1" applyBorder="1" applyAlignment="1">
      <alignment horizontal="center" vertical="center" wrapText="1"/>
    </xf>
    <xf numFmtId="0" fontId="149" fillId="0" borderId="0" xfId="7220" applyFont="1" applyFill="1" applyBorder="1">
      <alignment vertical="top" wrapText="1"/>
    </xf>
    <xf numFmtId="0" fontId="161" fillId="18" borderId="0" xfId="0" applyFont="1" applyFill="1" applyAlignment="1"/>
    <xf numFmtId="0" fontId="147" fillId="22" borderId="110" xfId="0" applyFont="1" applyFill="1" applyBorder="1"/>
    <xf numFmtId="0" fontId="148" fillId="18" borderId="110" xfId="0" applyFont="1" applyFill="1" applyBorder="1"/>
    <xf numFmtId="9" fontId="148" fillId="18" borderId="110" xfId="50" applyFont="1" applyFill="1" applyBorder="1"/>
    <xf numFmtId="9" fontId="148" fillId="0" borderId="110" xfId="50" applyFont="1" applyFill="1" applyBorder="1"/>
    <xf numFmtId="9" fontId="147" fillId="35" borderId="110" xfId="50" applyFont="1" applyFill="1" applyBorder="1"/>
    <xf numFmtId="9" fontId="147" fillId="35" borderId="110" xfId="0" applyNumberFormat="1" applyFont="1" applyFill="1" applyBorder="1"/>
    <xf numFmtId="0" fontId="171" fillId="22" borderId="110" xfId="0" applyFont="1" applyFill="1" applyBorder="1"/>
    <xf numFmtId="9" fontId="171" fillId="22" borderId="110" xfId="50" applyFont="1" applyFill="1" applyBorder="1"/>
    <xf numFmtId="9" fontId="171" fillId="22" borderId="110" xfId="0" applyNumberFormat="1" applyFont="1" applyFill="1" applyBorder="1"/>
    <xf numFmtId="9" fontId="171" fillId="22" borderId="14" xfId="50" applyFont="1" applyFill="1" applyBorder="1"/>
    <xf numFmtId="0" fontId="186" fillId="34" borderId="28" xfId="7215" applyFont="1" applyFill="1" applyBorder="1" applyAlignment="1">
      <alignment horizontal="center" vertical="center" wrapText="1"/>
    </xf>
    <xf numFmtId="0" fontId="186" fillId="34" borderId="34" xfId="7215" applyFont="1" applyFill="1" applyBorder="1" applyAlignment="1">
      <alignment horizontal="center" vertical="center" wrapText="1"/>
    </xf>
    <xf numFmtId="0" fontId="186" fillId="34" borderId="35" xfId="7215" applyFont="1" applyFill="1" applyBorder="1" applyAlignment="1">
      <alignment horizontal="center" vertical="center" wrapText="1"/>
    </xf>
    <xf numFmtId="0" fontId="186" fillId="34" borderId="33" xfId="7215" applyFont="1" applyFill="1" applyBorder="1" applyAlignment="1">
      <alignment horizontal="center" vertical="center" wrapText="1"/>
    </xf>
    <xf numFmtId="0" fontId="186" fillId="34" borderId="36" xfId="7215" applyFont="1" applyFill="1" applyBorder="1" applyAlignment="1">
      <alignment horizontal="center" vertical="center" wrapText="1"/>
    </xf>
    <xf numFmtId="0" fontId="186" fillId="34" borderId="95" xfId="7215" applyFont="1" applyFill="1" applyBorder="1" applyAlignment="1">
      <alignment horizontal="center" vertical="center" wrapText="1"/>
    </xf>
    <xf numFmtId="0" fontId="161" fillId="0" borderId="0" xfId="7215" applyFont="1" applyFill="1" applyBorder="1" applyAlignment="1">
      <alignment horizontal="left" vertical="center"/>
    </xf>
    <xf numFmtId="0" fontId="152" fillId="0" borderId="0" xfId="4212" applyFont="1" applyAlignment="1">
      <alignment horizontal="left" vertical="center"/>
    </xf>
    <xf numFmtId="0" fontId="152" fillId="0" borderId="0" xfId="7223" applyFont="1" applyAlignment="1">
      <alignment wrapText="1"/>
    </xf>
    <xf numFmtId="0" fontId="152" fillId="0" borderId="0" xfId="7223" applyFont="1"/>
    <xf numFmtId="0" fontId="261" fillId="34" borderId="159" xfId="59" quotePrefix="1" applyFont="1" applyFill="1" applyBorder="1" applyAlignment="1">
      <alignment horizontal="center" vertical="center"/>
    </xf>
    <xf numFmtId="0" fontId="261" fillId="34" borderId="159" xfId="59" applyFont="1" applyFill="1" applyBorder="1" applyAlignment="1">
      <alignment horizontal="center" vertical="center"/>
    </xf>
    <xf numFmtId="0" fontId="281" fillId="0" borderId="0" xfId="7226" applyFont="1"/>
    <xf numFmtId="0" fontId="259" fillId="34" borderId="28" xfId="4219" applyFont="1" applyFill="1" applyBorder="1" applyAlignment="1">
      <alignment horizontal="center"/>
    </xf>
    <xf numFmtId="0" fontId="259" fillId="34" borderId="29" xfId="4219" applyFont="1" applyFill="1" applyBorder="1" applyAlignment="1">
      <alignment horizontal="center"/>
    </xf>
    <xf numFmtId="0" fontId="259" fillId="34" borderId="31" xfId="4219" applyFont="1" applyFill="1" applyBorder="1" applyAlignment="1">
      <alignment horizontal="center"/>
    </xf>
    <xf numFmtId="0" fontId="146" fillId="35" borderId="29" xfId="4219" applyFont="1" applyFill="1" applyBorder="1"/>
    <xf numFmtId="15" fontId="146" fillId="35" borderId="29" xfId="4219" applyNumberFormat="1" applyFont="1" applyFill="1" applyBorder="1" applyAlignment="1">
      <alignment horizontal="center"/>
    </xf>
    <xf numFmtId="15" fontId="146" fillId="35" borderId="31" xfId="4219" applyNumberFormat="1" applyFont="1" applyFill="1" applyBorder="1" applyAlignment="1">
      <alignment horizontal="center"/>
    </xf>
    <xf numFmtId="0" fontId="146" fillId="35" borderId="110" xfId="4219" applyFont="1" applyFill="1" applyBorder="1" applyAlignment="1">
      <alignment horizontal="justify" vertical="center"/>
    </xf>
    <xf numFmtId="15" fontId="146" fillId="35" borderId="48" xfId="4219" applyNumberFormat="1" applyFont="1" applyFill="1" applyBorder="1" applyAlignment="1">
      <alignment horizontal="center"/>
    </xf>
    <xf numFmtId="0" fontId="146" fillId="35" borderId="74" xfId="4219" applyFont="1" applyFill="1" applyBorder="1"/>
    <xf numFmtId="15" fontId="146" fillId="35" borderId="74" xfId="4219" applyNumberFormat="1" applyFont="1" applyFill="1" applyBorder="1" applyAlignment="1">
      <alignment horizontal="center"/>
    </xf>
    <xf numFmtId="15" fontId="146" fillId="35" borderId="75" xfId="4219" applyNumberFormat="1" applyFont="1" applyFill="1" applyBorder="1" applyAlignment="1">
      <alignment horizontal="center"/>
    </xf>
    <xf numFmtId="0" fontId="146" fillId="35" borderId="198" xfId="4219" applyFont="1" applyFill="1" applyBorder="1" applyAlignment="1">
      <alignment horizontal="justify" vertical="center"/>
    </xf>
    <xf numFmtId="15" fontId="146" fillId="35" borderId="198" xfId="4219" applyNumberFormat="1" applyFont="1" applyFill="1" applyBorder="1" applyAlignment="1">
      <alignment horizontal="center"/>
    </xf>
    <xf numFmtId="15" fontId="146" fillId="35" borderId="194" xfId="4219" applyNumberFormat="1" applyFont="1" applyFill="1" applyBorder="1" applyAlignment="1">
      <alignment horizontal="center"/>
    </xf>
    <xf numFmtId="0" fontId="146" fillId="35" borderId="17" xfId="4219" applyFont="1" applyFill="1" applyBorder="1" applyAlignment="1">
      <alignment horizontal="justify" vertical="center"/>
    </xf>
    <xf numFmtId="0" fontId="146" fillId="35" borderId="48" xfId="4219" applyFont="1" applyFill="1" applyBorder="1" applyAlignment="1">
      <alignment horizontal="justify" vertical="center"/>
    </xf>
    <xf numFmtId="15" fontId="146" fillId="35" borderId="76" xfId="4219" applyNumberFormat="1" applyFont="1" applyFill="1" applyBorder="1" applyAlignment="1">
      <alignment horizontal="center"/>
    </xf>
    <xf numFmtId="15" fontId="146" fillId="35" borderId="110" xfId="4219" applyNumberFormat="1" applyFont="1" applyFill="1" applyBorder="1" applyAlignment="1">
      <alignment horizontal="center"/>
    </xf>
    <xf numFmtId="15" fontId="146" fillId="35" borderId="152" xfId="4219" applyNumberFormat="1" applyFont="1" applyFill="1" applyBorder="1" applyAlignment="1">
      <alignment horizontal="center"/>
    </xf>
    <xf numFmtId="0" fontId="146" fillId="35" borderId="77" xfId="4219" applyFont="1" applyFill="1" applyBorder="1" applyAlignment="1">
      <alignment horizontal="justify" vertical="center"/>
    </xf>
    <xf numFmtId="15" fontId="146" fillId="35" borderId="77" xfId="4219" applyNumberFormat="1" applyFont="1" applyFill="1" applyBorder="1" applyAlignment="1">
      <alignment horizontal="center"/>
    </xf>
    <xf numFmtId="15" fontId="146" fillId="35" borderId="78" xfId="4219" applyNumberFormat="1" applyFont="1" applyFill="1" applyBorder="1" applyAlignment="1">
      <alignment horizontal="center"/>
    </xf>
    <xf numFmtId="0" fontId="146" fillId="35" borderId="110" xfId="4219" applyFont="1" applyFill="1" applyBorder="1"/>
    <xf numFmtId="0" fontId="146" fillId="0" borderId="29" xfId="4219" applyFont="1" applyFill="1" applyBorder="1"/>
    <xf numFmtId="0" fontId="179" fillId="0" borderId="48" xfId="4219" applyFont="1" applyFill="1" applyBorder="1" applyAlignment="1">
      <alignment horizontal="justify" vertical="center"/>
    </xf>
    <xf numFmtId="15" fontId="179" fillId="0" borderId="48" xfId="4219" applyNumberFormat="1" applyFont="1" applyFill="1" applyBorder="1" applyAlignment="1">
      <alignment horizontal="center"/>
    </xf>
    <xf numFmtId="15" fontId="179" fillId="0" borderId="76" xfId="4219" applyNumberFormat="1" applyFont="1" applyFill="1" applyBorder="1" applyAlignment="1">
      <alignment horizontal="center"/>
    </xf>
    <xf numFmtId="0" fontId="118" fillId="35" borderId="75" xfId="2237" applyFont="1" applyFill="1" applyBorder="1" applyAlignment="1">
      <alignment horizontal="center"/>
    </xf>
    <xf numFmtId="0" fontId="118" fillId="35" borderId="152" xfId="2237" applyFont="1" applyFill="1" applyBorder="1" applyAlignment="1">
      <alignment horizontal="center"/>
    </xf>
    <xf numFmtId="0" fontId="118" fillId="35" borderId="148" xfId="2237" applyFont="1" applyFill="1" applyBorder="1" applyAlignment="1">
      <alignment horizontal="center"/>
    </xf>
    <xf numFmtId="176" fontId="118" fillId="35" borderId="75" xfId="2237" applyNumberFormat="1" applyFont="1" applyFill="1" applyBorder="1" applyAlignment="1">
      <alignment horizontal="center"/>
    </xf>
    <xf numFmtId="176" fontId="118" fillId="35" borderId="152" xfId="2237" applyNumberFormat="1" applyFont="1" applyFill="1" applyBorder="1" applyAlignment="1">
      <alignment horizontal="center"/>
    </xf>
    <xf numFmtId="176" fontId="118" fillId="35" borderId="148" xfId="2237" applyNumberFormat="1" applyFont="1" applyFill="1" applyBorder="1" applyAlignment="1">
      <alignment horizontal="center"/>
    </xf>
    <xf numFmtId="0" fontId="118" fillId="20" borderId="38" xfId="2237" applyFont="1" applyFill="1" applyBorder="1" applyAlignment="1">
      <alignment horizontal="center"/>
    </xf>
    <xf numFmtId="0" fontId="118" fillId="20" borderId="15" xfId="2237" applyFont="1" applyFill="1" applyBorder="1" applyAlignment="1">
      <alignment horizontal="center"/>
    </xf>
    <xf numFmtId="0" fontId="118" fillId="20" borderId="39" xfId="2237" applyFont="1" applyFill="1" applyBorder="1" applyAlignment="1">
      <alignment horizontal="center"/>
    </xf>
    <xf numFmtId="0" fontId="115" fillId="0" borderId="75" xfId="2237" applyFont="1" applyFill="1" applyBorder="1" applyAlignment="1">
      <alignment horizontal="center"/>
    </xf>
    <xf numFmtId="0" fontId="115" fillId="0" borderId="152" xfId="2237" applyFont="1" applyFill="1" applyBorder="1" applyAlignment="1">
      <alignment horizontal="center"/>
    </xf>
    <xf numFmtId="0" fontId="115" fillId="0" borderId="148" xfId="2237" applyFont="1" applyFill="1" applyBorder="1" applyAlignment="1">
      <alignment horizontal="center"/>
    </xf>
    <xf numFmtId="176" fontId="115" fillId="0" borderId="75" xfId="2237" applyNumberFormat="1" applyFont="1" applyFill="1" applyBorder="1" applyAlignment="1">
      <alignment horizontal="center"/>
    </xf>
    <xf numFmtId="176" fontId="115" fillId="0" borderId="152" xfId="2237" applyNumberFormat="1" applyFont="1" applyFill="1" applyBorder="1" applyAlignment="1">
      <alignment horizontal="center"/>
    </xf>
    <xf numFmtId="176" fontId="115" fillId="0" borderId="148" xfId="2237" applyNumberFormat="1" applyFont="1" applyFill="1" applyBorder="1" applyAlignment="1">
      <alignment horizontal="center"/>
    </xf>
    <xf numFmtId="0" fontId="282" fillId="20" borderId="41" xfId="2237" applyFont="1" applyFill="1" applyBorder="1" applyAlignment="1">
      <alignment horizontal="center"/>
    </xf>
    <xf numFmtId="0" fontId="282" fillId="20" borderId="42" xfId="2237" applyFont="1" applyFill="1" applyBorder="1" applyAlignment="1">
      <alignment horizontal="center"/>
    </xf>
    <xf numFmtId="0" fontId="282" fillId="20" borderId="44" xfId="2237" applyFont="1" applyFill="1" applyBorder="1" applyAlignment="1">
      <alignment horizontal="center"/>
    </xf>
    <xf numFmtId="0" fontId="212" fillId="20" borderId="44" xfId="2237" applyFont="1" applyFill="1" applyBorder="1" applyAlignment="1">
      <alignment horizontal="center"/>
    </xf>
    <xf numFmtId="176" fontId="282" fillId="20" borderId="41" xfId="2237" applyNumberFormat="1" applyFont="1" applyFill="1" applyBorder="1" applyAlignment="1">
      <alignment horizontal="center"/>
    </xf>
    <xf numFmtId="176" fontId="282" fillId="20" borderId="42" xfId="2237" applyNumberFormat="1" applyFont="1" applyFill="1" applyBorder="1" applyAlignment="1">
      <alignment horizontal="center"/>
    </xf>
    <xf numFmtId="176" fontId="282" fillId="20" borderId="44" xfId="2237" applyNumberFormat="1" applyFont="1" applyFill="1" applyBorder="1" applyAlignment="1">
      <alignment horizontal="center"/>
    </xf>
    <xf numFmtId="176" fontId="212" fillId="20" borderId="44" xfId="2237" applyNumberFormat="1" applyFont="1" applyFill="1" applyBorder="1" applyAlignment="1">
      <alignment horizontal="center"/>
    </xf>
    <xf numFmtId="0" fontId="186" fillId="34" borderId="28" xfId="7211" applyFont="1" applyFill="1" applyBorder="1" applyAlignment="1">
      <alignment horizontal="center" vertical="center" wrapText="1"/>
    </xf>
    <xf numFmtId="0" fontId="186" fillId="34" borderId="34" xfId="7211" applyFont="1" applyFill="1" applyBorder="1" applyAlignment="1">
      <alignment horizontal="center" vertical="center" wrapText="1"/>
    </xf>
    <xf numFmtId="0" fontId="186" fillId="34" borderId="34" xfId="7211" applyFont="1" applyFill="1" applyBorder="1" applyAlignment="1">
      <alignment vertical="center" wrapText="1"/>
    </xf>
    <xf numFmtId="49" fontId="186" fillId="34" borderId="34" xfId="7211" applyNumberFormat="1" applyFont="1" applyFill="1" applyBorder="1" applyAlignment="1">
      <alignment horizontal="center" vertical="center" wrapText="1"/>
    </xf>
    <xf numFmtId="0" fontId="186" fillId="34" borderId="36" xfId="7211" applyFont="1" applyFill="1" applyBorder="1" applyAlignment="1">
      <alignment horizontal="center" vertical="center" wrapText="1"/>
    </xf>
    <xf numFmtId="0" fontId="56" fillId="35" borderId="169" xfId="7211" applyFill="1" applyBorder="1" applyAlignment="1">
      <alignment horizontal="center" vertical="center" wrapText="1"/>
    </xf>
    <xf numFmtId="15" fontId="56" fillId="35" borderId="169" xfId="7211" applyNumberFormat="1" applyFill="1" applyBorder="1" applyAlignment="1">
      <alignment vertical="center" wrapText="1"/>
    </xf>
    <xf numFmtId="0" fontId="30" fillId="35" borderId="169" xfId="7211" applyFont="1" applyFill="1" applyBorder="1" applyAlignment="1">
      <alignment horizontal="center" vertical="center" wrapText="1"/>
    </xf>
    <xf numFmtId="49" fontId="30" fillId="35" borderId="169" xfId="7211" applyNumberFormat="1" applyFont="1" applyFill="1" applyBorder="1" applyAlignment="1">
      <alignment horizontal="center" vertical="center" wrapText="1"/>
    </xf>
    <xf numFmtId="0" fontId="30" fillId="35" borderId="169" xfId="7211" applyFont="1" applyFill="1" applyBorder="1" applyAlignment="1">
      <alignment horizontal="left" vertical="center" wrapText="1"/>
    </xf>
    <xf numFmtId="0" fontId="30" fillId="35" borderId="169" xfId="7211" applyFont="1" applyFill="1" applyBorder="1" applyAlignment="1">
      <alignment vertical="center" wrapText="1"/>
    </xf>
    <xf numFmtId="0" fontId="56" fillId="0" borderId="69" xfId="7211" applyFill="1" applyBorder="1" applyAlignment="1">
      <alignment horizontal="center" vertical="center" wrapText="1"/>
    </xf>
    <xf numFmtId="15" fontId="56" fillId="0" borderId="74" xfId="7211" applyNumberFormat="1" applyFill="1" applyBorder="1" applyAlignment="1">
      <alignment horizontal="right" vertical="center" wrapText="1"/>
    </xf>
    <xf numFmtId="49" fontId="56" fillId="0" borderId="74" xfId="7211" applyNumberFormat="1" applyFill="1" applyBorder="1" applyAlignment="1">
      <alignment horizontal="center" vertical="center" wrapText="1"/>
    </xf>
    <xf numFmtId="0" fontId="56" fillId="0" borderId="74" xfId="7211" applyFill="1" applyBorder="1" applyAlignment="1">
      <alignment horizontal="left" vertical="center" wrapText="1"/>
    </xf>
    <xf numFmtId="0" fontId="47" fillId="0" borderId="75" xfId="7211" applyFont="1" applyFill="1" applyBorder="1" applyAlignment="1">
      <alignment vertical="center" wrapText="1"/>
    </xf>
    <xf numFmtId="15" fontId="56" fillId="0" borderId="198" xfId="7211" applyNumberFormat="1" applyFill="1" applyBorder="1" applyAlignment="1">
      <alignment horizontal="right" vertical="center" wrapText="1"/>
    </xf>
    <xf numFmtId="0" fontId="21" fillId="0" borderId="198" xfId="7211" applyFont="1" applyFill="1" applyBorder="1" applyAlignment="1">
      <alignment horizontal="left" vertical="center" wrapText="1"/>
    </xf>
    <xf numFmtId="15" fontId="56" fillId="0" borderId="198" xfId="7211" applyNumberFormat="1" applyFont="1" applyFill="1" applyBorder="1" applyAlignment="1">
      <alignment horizontal="right" vertical="center" wrapText="1"/>
    </xf>
    <xf numFmtId="0" fontId="25" fillId="35" borderId="173" xfId="7211" applyFont="1" applyFill="1" applyBorder="1" applyAlignment="1">
      <alignment vertical="center" wrapText="1"/>
    </xf>
    <xf numFmtId="0" fontId="56" fillId="35" borderId="174" xfId="7211" applyFill="1" applyBorder="1" applyAlignment="1">
      <alignment horizontal="center" vertical="center" wrapText="1"/>
    </xf>
    <xf numFmtId="15" fontId="32" fillId="35" borderId="175" xfId="7211" applyNumberFormat="1" applyFont="1" applyFill="1" applyBorder="1" applyAlignment="1">
      <alignment horizontal="right" vertical="center" wrapText="1"/>
    </xf>
    <xf numFmtId="49" fontId="26" fillId="35" borderId="175" xfId="7211" applyNumberFormat="1" applyFont="1" applyFill="1" applyBorder="1" applyAlignment="1">
      <alignment horizontal="center" vertical="center" wrapText="1"/>
    </xf>
    <xf numFmtId="49" fontId="21" fillId="35" borderId="175" xfId="7211" applyNumberFormat="1" applyFont="1" applyFill="1" applyBorder="1" applyAlignment="1">
      <alignment horizontal="center" vertical="center" wrapText="1"/>
    </xf>
    <xf numFmtId="0" fontId="26" fillId="35" borderId="175" xfId="7211" applyFont="1" applyFill="1" applyBorder="1" applyAlignment="1">
      <alignment horizontal="left" vertical="center" wrapText="1"/>
    </xf>
    <xf numFmtId="0" fontId="56" fillId="0" borderId="69" xfId="7211" applyBorder="1" applyAlignment="1">
      <alignment horizontal="center" vertical="center" wrapText="1"/>
    </xf>
    <xf numFmtId="15" fontId="56" fillId="0" borderId="74" xfId="7211" applyNumberFormat="1" applyBorder="1" applyAlignment="1">
      <alignment vertical="center" wrapText="1"/>
    </xf>
    <xf numFmtId="49" fontId="56" fillId="0" borderId="74" xfId="7211" applyNumberFormat="1" applyBorder="1" applyAlignment="1">
      <alignment horizontal="center" vertical="center" wrapText="1"/>
    </xf>
    <xf numFmtId="0" fontId="56" fillId="0" borderId="74" xfId="7211" applyBorder="1" applyAlignment="1">
      <alignment horizontal="left" vertical="center" wrapText="1"/>
    </xf>
    <xf numFmtId="0" fontId="56" fillId="0" borderId="75" xfId="7211" applyBorder="1" applyAlignment="1">
      <alignment vertical="center" wrapText="1"/>
    </xf>
    <xf numFmtId="0" fontId="56" fillId="0" borderId="154" xfId="7211" applyBorder="1" applyAlignment="1">
      <alignment horizontal="center" vertical="center" wrapText="1"/>
    </xf>
    <xf numFmtId="0" fontId="56" fillId="0" borderId="194" xfId="7211" applyBorder="1" applyAlignment="1">
      <alignment vertical="center" wrapText="1"/>
    </xf>
    <xf numFmtId="0" fontId="56" fillId="35" borderId="154" xfId="7211" applyFill="1" applyBorder="1" applyAlignment="1">
      <alignment horizontal="center" vertical="center" wrapText="1"/>
    </xf>
    <xf numFmtId="0" fontId="32" fillId="35" borderId="194" xfId="7211" applyFont="1" applyFill="1" applyBorder="1" applyAlignment="1">
      <alignment vertical="center" wrapText="1"/>
    </xf>
    <xf numFmtId="0" fontId="18" fillId="35" borderId="194" xfId="7211" applyFont="1" applyFill="1" applyBorder="1" applyAlignment="1">
      <alignment vertical="center" wrapText="1"/>
    </xf>
    <xf numFmtId="0" fontId="26" fillId="35" borderId="194" xfId="7211" applyFont="1" applyFill="1" applyBorder="1" applyAlignment="1">
      <alignment vertical="center" wrapText="1"/>
    </xf>
    <xf numFmtId="0" fontId="56" fillId="35" borderId="41" xfId="7211" applyFill="1" applyBorder="1" applyAlignment="1">
      <alignment horizontal="center" vertical="center" wrapText="1"/>
    </xf>
    <xf numFmtId="15" fontId="32" fillId="35" borderId="42" xfId="7211" applyNumberFormat="1" applyFont="1" applyFill="1" applyBorder="1" applyAlignment="1">
      <alignment vertical="center" wrapText="1"/>
    </xf>
    <xf numFmtId="0" fontId="25" fillId="35" borderId="42" xfId="7211" applyFont="1" applyFill="1" applyBorder="1" applyAlignment="1">
      <alignment horizontal="center" vertical="center" wrapText="1"/>
    </xf>
    <xf numFmtId="49" fontId="26" fillId="35" borderId="42" xfId="7211" applyNumberFormat="1" applyFont="1" applyFill="1" applyBorder="1" applyAlignment="1">
      <alignment horizontal="center" vertical="center" wrapText="1"/>
    </xf>
    <xf numFmtId="0" fontId="26" fillId="35" borderId="42" xfId="7211" applyFont="1" applyFill="1" applyBorder="1" applyAlignment="1">
      <alignment horizontal="left" vertical="center" wrapText="1"/>
    </xf>
    <xf numFmtId="0" fontId="56" fillId="0" borderId="154" xfId="7211" applyFill="1" applyBorder="1" applyAlignment="1">
      <alignment horizontal="center" vertical="center"/>
    </xf>
    <xf numFmtId="0" fontId="56" fillId="0" borderId="194" xfId="7211" applyFont="1" applyFill="1" applyBorder="1" applyAlignment="1">
      <alignment wrapText="1"/>
    </xf>
    <xf numFmtId="0" fontId="56" fillId="35" borderId="154" xfId="7211" applyFont="1" applyFill="1" applyBorder="1" applyAlignment="1">
      <alignment horizontal="center"/>
    </xf>
    <xf numFmtId="0" fontId="15" fillId="35" borderId="194" xfId="7211" applyFont="1" applyFill="1" applyBorder="1" applyAlignment="1">
      <alignment horizontal="left"/>
    </xf>
    <xf numFmtId="0" fontId="56" fillId="35" borderId="174" xfId="7211" applyFont="1" applyFill="1" applyBorder="1" applyAlignment="1">
      <alignment horizontal="center"/>
    </xf>
    <xf numFmtId="15" fontId="56" fillId="35" borderId="175" xfId="7211" applyNumberFormat="1" applyFill="1" applyBorder="1" applyAlignment="1">
      <alignment horizontal="center"/>
    </xf>
    <xf numFmtId="0" fontId="56" fillId="35" borderId="175" xfId="7211" applyFill="1" applyBorder="1" applyAlignment="1">
      <alignment horizontal="center"/>
    </xf>
    <xf numFmtId="0" fontId="31" fillId="35" borderId="175" xfId="7211" applyFont="1" applyFill="1" applyBorder="1" applyAlignment="1">
      <alignment horizontal="left"/>
    </xf>
    <xf numFmtId="0" fontId="31" fillId="35" borderId="177" xfId="7211" applyFont="1" applyFill="1" applyBorder="1" applyAlignment="1">
      <alignment horizontal="left" wrapText="1"/>
    </xf>
    <xf numFmtId="0" fontId="152" fillId="0" borderId="0" xfId="7211" applyFont="1"/>
    <xf numFmtId="0" fontId="161" fillId="0" borderId="0" xfId="4217" applyFont="1" applyFill="1" applyBorder="1" applyAlignment="1">
      <alignment horizontal="left" vertical="center"/>
    </xf>
    <xf numFmtId="0" fontId="152" fillId="0" borderId="0" xfId="7210" applyFont="1"/>
    <xf numFmtId="0" fontId="161" fillId="0" borderId="0" xfId="0" applyFont="1" applyAlignment="1">
      <alignment horizontal="left" vertical="center"/>
    </xf>
    <xf numFmtId="0" fontId="152" fillId="0" borderId="0" xfId="7217" applyFont="1"/>
    <xf numFmtId="0" fontId="186" fillId="34" borderId="33" xfId="4220" applyFont="1" applyFill="1" applyBorder="1" applyAlignment="1">
      <alignment horizontal="center"/>
    </xf>
    <xf numFmtId="0" fontId="186" fillId="34" borderId="36" xfId="4220" applyFont="1" applyFill="1" applyBorder="1" applyAlignment="1">
      <alignment horizontal="center"/>
    </xf>
    <xf numFmtId="0" fontId="70" fillId="20" borderId="69" xfId="4220" applyFill="1" applyBorder="1"/>
    <xf numFmtId="0" fontId="70" fillId="20" borderId="74" xfId="4220" applyFill="1" applyBorder="1" applyAlignment="1">
      <alignment horizontal="center"/>
    </xf>
    <xf numFmtId="0" fontId="70" fillId="20" borderId="75" xfId="4220" applyFill="1" applyBorder="1"/>
    <xf numFmtId="0" fontId="70" fillId="20" borderId="69" xfId="4220" applyFill="1" applyBorder="1" applyAlignment="1">
      <alignment horizontal="center"/>
    </xf>
    <xf numFmtId="15" fontId="70" fillId="20" borderId="75" xfId="4220" applyNumberFormat="1" applyFill="1" applyBorder="1" applyAlignment="1">
      <alignment horizontal="center"/>
    </xf>
    <xf numFmtId="0" fontId="70" fillId="20" borderId="49" xfId="4220" applyFill="1" applyBorder="1"/>
    <xf numFmtId="0" fontId="70" fillId="20" borderId="110" xfId="4220" applyFill="1" applyBorder="1" applyAlignment="1">
      <alignment horizontal="center"/>
    </xf>
    <xf numFmtId="0" fontId="70" fillId="20" borderId="152" xfId="4220" applyFill="1" applyBorder="1"/>
    <xf numFmtId="0" fontId="70" fillId="20" borderId="49" xfId="4220" applyFill="1" applyBorder="1" applyAlignment="1">
      <alignment horizontal="center"/>
    </xf>
    <xf numFmtId="15" fontId="70" fillId="20" borderId="152" xfId="4220" applyNumberFormat="1" applyFill="1" applyBorder="1" applyAlignment="1">
      <alignment horizontal="center"/>
    </xf>
    <xf numFmtId="0" fontId="57" fillId="20" borderId="49" xfId="4220" applyFont="1" applyFill="1" applyBorder="1"/>
    <xf numFmtId="0" fontId="57" fillId="20" borderId="110" xfId="4220" applyFont="1" applyFill="1" applyBorder="1" applyAlignment="1">
      <alignment horizontal="center"/>
    </xf>
    <xf numFmtId="0" fontId="57" fillId="20" borderId="152" xfId="4220" applyFont="1" applyFill="1" applyBorder="1"/>
    <xf numFmtId="0" fontId="57" fillId="20" borderId="138" xfId="4220" applyFont="1" applyFill="1" applyBorder="1"/>
    <xf numFmtId="0" fontId="57" fillId="20" borderId="135" xfId="4220" applyFont="1" applyFill="1" applyBorder="1" applyAlignment="1">
      <alignment horizontal="center"/>
    </xf>
    <xf numFmtId="0" fontId="57" fillId="20" borderId="139" xfId="4220" applyFont="1" applyFill="1" applyBorder="1"/>
    <xf numFmtId="0" fontId="70" fillId="20" borderId="138" xfId="4220" applyFill="1" applyBorder="1" applyAlignment="1">
      <alignment horizontal="center"/>
    </xf>
    <xf numFmtId="15" fontId="70" fillId="20" borderId="139" xfId="4220" applyNumberFormat="1" applyFill="1" applyBorder="1" applyAlignment="1">
      <alignment horizontal="center"/>
    </xf>
    <xf numFmtId="0" fontId="70" fillId="20" borderId="71" xfId="4220" applyFill="1" applyBorder="1"/>
    <xf numFmtId="0" fontId="70" fillId="20" borderId="154" xfId="4220" applyFill="1" applyBorder="1"/>
    <xf numFmtId="0" fontId="70" fillId="20" borderId="198" xfId="4220" applyFill="1" applyBorder="1" applyAlignment="1">
      <alignment horizontal="center"/>
    </xf>
    <xf numFmtId="0" fontId="70" fillId="20" borderId="199" xfId="4220" applyFill="1" applyBorder="1"/>
    <xf numFmtId="0" fontId="70" fillId="20" borderId="154" xfId="4220" applyFill="1" applyBorder="1" applyAlignment="1">
      <alignment horizontal="center"/>
    </xf>
    <xf numFmtId="15" fontId="70" fillId="20" borderId="194" xfId="4220" applyNumberFormat="1" applyFill="1" applyBorder="1" applyAlignment="1">
      <alignment horizontal="center"/>
    </xf>
    <xf numFmtId="0" fontId="57" fillId="20" borderId="154" xfId="4220" applyFont="1" applyFill="1" applyBorder="1"/>
    <xf numFmtId="0" fontId="57" fillId="20" borderId="198" xfId="4220" applyFont="1" applyFill="1" applyBorder="1" applyAlignment="1">
      <alignment horizontal="center"/>
    </xf>
    <xf numFmtId="0" fontId="57" fillId="20" borderId="199" xfId="4220" applyFont="1" applyFill="1" applyBorder="1"/>
    <xf numFmtId="0" fontId="186" fillId="34" borderId="198" xfId="0" applyFont="1" applyFill="1" applyBorder="1" applyAlignment="1">
      <alignment horizontal="center" vertical="center" wrapText="1"/>
    </xf>
    <xf numFmtId="3" fontId="212" fillId="20" borderId="198" xfId="221" applyNumberFormat="1" applyFont="1" applyFill="1" applyBorder="1" applyAlignment="1">
      <alignment horizontal="right" vertical="center" indent="2"/>
    </xf>
    <xf numFmtId="0" fontId="258" fillId="34" borderId="186" xfId="7240" applyFont="1" applyFill="1" applyBorder="1" applyAlignment="1">
      <alignment horizontal="center" vertical="center" wrapText="1"/>
    </xf>
    <xf numFmtId="9" fontId="258" fillId="34" borderId="186" xfId="7240" applyNumberFormat="1" applyFont="1" applyFill="1" applyBorder="1" applyAlignment="1">
      <alignment horizontal="center" vertical="center" wrapText="1"/>
    </xf>
    <xf numFmtId="0" fontId="120" fillId="0" borderId="0" xfId="0" applyFont="1" applyAlignment="1">
      <alignment vertical="center" wrapText="1"/>
    </xf>
    <xf numFmtId="0" fontId="120" fillId="0" borderId="0" xfId="0" applyFont="1" applyFill="1" applyAlignment="1">
      <alignment vertical="center" wrapText="1"/>
    </xf>
    <xf numFmtId="0" fontId="120" fillId="0" borderId="0" xfId="0" applyFont="1" applyBorder="1" applyAlignment="1">
      <alignment vertical="center" wrapText="1"/>
    </xf>
    <xf numFmtId="43" fontId="120" fillId="0" borderId="0" xfId="4226" applyFont="1" applyBorder="1" applyAlignment="1">
      <alignment vertical="center" wrapText="1"/>
    </xf>
    <xf numFmtId="4" fontId="120" fillId="0" borderId="0" xfId="0" applyNumberFormat="1" applyFont="1" applyBorder="1" applyAlignment="1">
      <alignment vertical="center" wrapText="1"/>
    </xf>
    <xf numFmtId="0" fontId="148" fillId="0" borderId="198" xfId="0" applyFont="1" applyFill="1" applyBorder="1" applyAlignment="1">
      <alignment vertical="center" wrapText="1"/>
    </xf>
    <xf numFmtId="44" fontId="148" fillId="0" borderId="198" xfId="4211" applyFont="1" applyFill="1" applyBorder="1" applyAlignment="1">
      <alignment vertical="center" wrapText="1"/>
    </xf>
    <xf numFmtId="0" fontId="199" fillId="34" borderId="84" xfId="0" applyFont="1" applyFill="1" applyBorder="1" applyAlignment="1">
      <alignment vertical="center" wrapText="1"/>
    </xf>
    <xf numFmtId="0" fontId="186" fillId="34" borderId="29" xfId="0" applyFont="1" applyFill="1" applyBorder="1" applyAlignment="1">
      <alignment horizontal="center" vertical="center" wrapText="1"/>
    </xf>
    <xf numFmtId="43" fontId="186" fillId="34" borderId="29" xfId="4226" applyFont="1" applyFill="1" applyBorder="1" applyAlignment="1">
      <alignment horizontal="center" vertical="center" wrapText="1"/>
    </xf>
    <xf numFmtId="0" fontId="186" fillId="34" borderId="31" xfId="0" applyFont="1" applyFill="1" applyBorder="1" applyAlignment="1">
      <alignment horizontal="center" vertical="center" wrapText="1"/>
    </xf>
    <xf numFmtId="0" fontId="148" fillId="0" borderId="69" xfId="0" applyFont="1" applyFill="1" applyBorder="1" applyAlignment="1">
      <alignment vertical="center" wrapText="1"/>
    </xf>
    <xf numFmtId="0" fontId="148" fillId="0" borderId="74" xfId="0" applyFont="1" applyFill="1" applyBorder="1" applyAlignment="1">
      <alignment vertical="center" wrapText="1"/>
    </xf>
    <xf numFmtId="44" fontId="148" fillId="0" borderId="74" xfId="4211" applyFont="1" applyFill="1" applyBorder="1" applyAlignment="1">
      <alignment vertical="center" wrapText="1"/>
    </xf>
    <xf numFmtId="0" fontId="148" fillId="0" borderId="75" xfId="0" applyFont="1" applyFill="1" applyBorder="1" applyAlignment="1">
      <alignment vertical="center" wrapText="1"/>
    </xf>
    <xf numFmtId="0" fontId="148" fillId="0" borderId="154" xfId="0" applyFont="1" applyFill="1" applyBorder="1" applyAlignment="1">
      <alignment vertical="center" wrapText="1"/>
    </xf>
    <xf numFmtId="0" fontId="148" fillId="0" borderId="194" xfId="0" applyFont="1" applyFill="1" applyBorder="1" applyAlignment="1">
      <alignment vertical="center" wrapText="1"/>
    </xf>
    <xf numFmtId="0" fontId="148" fillId="0" borderId="174" xfId="0" applyFont="1" applyBorder="1" applyAlignment="1">
      <alignment vertical="center" wrapText="1"/>
    </xf>
    <xf numFmtId="0" fontId="148" fillId="0" borderId="175" xfId="0" applyFont="1" applyBorder="1" applyAlignment="1">
      <alignment vertical="center" wrapText="1"/>
    </xf>
    <xf numFmtId="0" fontId="148" fillId="0" borderId="177" xfId="0" applyFont="1" applyBorder="1" applyAlignment="1">
      <alignment vertical="center" wrapText="1"/>
    </xf>
    <xf numFmtId="0" fontId="120" fillId="0" borderId="0" xfId="0" applyFont="1" applyBorder="1" applyAlignment="1">
      <alignment horizontal="center" vertical="center" wrapText="1"/>
    </xf>
    <xf numFmtId="0" fontId="148" fillId="0" borderId="169" xfId="0" applyFont="1" applyBorder="1" applyAlignment="1">
      <alignment vertical="center" wrapText="1"/>
    </xf>
    <xf numFmtId="44" fontId="148" fillId="0" borderId="169" xfId="4211" applyFont="1" applyBorder="1" applyAlignment="1">
      <alignment vertical="center" wrapText="1"/>
    </xf>
    <xf numFmtId="43" fontId="147" fillId="35" borderId="198" xfId="4226" applyFont="1" applyFill="1" applyBorder="1" applyAlignment="1">
      <alignment vertical="center" wrapText="1"/>
    </xf>
    <xf numFmtId="44" fontId="147" fillId="35" borderId="198" xfId="0" applyNumberFormat="1" applyFont="1" applyFill="1" applyBorder="1" applyAlignment="1">
      <alignment vertical="center" wrapText="1"/>
    </xf>
    <xf numFmtId="44" fontId="147" fillId="35" borderId="198" xfId="4211" applyFont="1" applyFill="1" applyBorder="1" applyAlignment="1">
      <alignment vertical="center" wrapText="1"/>
    </xf>
    <xf numFmtId="186" fontId="151" fillId="35" borderId="159" xfId="4212" applyNumberFormat="1" applyFont="1" applyFill="1" applyBorder="1" applyAlignment="1">
      <alignment horizontal="left" vertical="center"/>
    </xf>
    <xf numFmtId="0" fontId="151" fillId="35" borderId="159" xfId="4212" applyFont="1" applyFill="1" applyBorder="1" applyAlignment="1">
      <alignment horizontal="left" vertical="center"/>
    </xf>
    <xf numFmtId="0" fontId="76" fillId="0" borderId="0" xfId="4212" applyBorder="1" applyAlignment="1">
      <alignment vertical="center"/>
    </xf>
    <xf numFmtId="0" fontId="76" fillId="0" borderId="193" xfId="4212" applyBorder="1" applyAlignment="1">
      <alignment horizontal="center" vertical="center" wrapText="1"/>
    </xf>
    <xf numFmtId="0" fontId="76" fillId="0" borderId="169" xfId="4212" applyBorder="1" applyAlignment="1">
      <alignment vertical="center" wrapText="1"/>
    </xf>
    <xf numFmtId="0" fontId="55" fillId="0" borderId="169" xfId="4212" applyFont="1" applyBorder="1" applyAlignment="1">
      <alignment vertical="center" wrapText="1"/>
    </xf>
    <xf numFmtId="0" fontId="76" fillId="0" borderId="169" xfId="4212" applyBorder="1" applyAlignment="1">
      <alignment horizontal="center" vertical="center" wrapText="1"/>
    </xf>
    <xf numFmtId="180" fontId="55" fillId="0" borderId="169" xfId="4211" applyNumberFormat="1" applyFont="1" applyFill="1" applyBorder="1" applyAlignment="1">
      <alignment vertical="center" wrapText="1"/>
    </xf>
    <xf numFmtId="0" fontId="76" fillId="0" borderId="86" xfId="4212" applyBorder="1" applyAlignment="1">
      <alignment vertical="center"/>
    </xf>
    <xf numFmtId="180" fontId="151" fillId="35" borderId="31" xfId="4211" applyNumberFormat="1" applyFont="1" applyFill="1" applyBorder="1" applyAlignment="1">
      <alignment vertical="center" wrapText="1"/>
    </xf>
    <xf numFmtId="0" fontId="148" fillId="0" borderId="74" xfId="0" applyFont="1" applyFill="1" applyBorder="1" applyAlignment="1">
      <alignment horizontal="center" vertical="center" wrapText="1"/>
    </xf>
    <xf numFmtId="0" fontId="148" fillId="0" borderId="198" xfId="0" applyFont="1" applyFill="1" applyBorder="1" applyAlignment="1">
      <alignment horizontal="center" vertical="center" wrapText="1"/>
    </xf>
    <xf numFmtId="0" fontId="148" fillId="0" borderId="169" xfId="0" applyFont="1" applyBorder="1" applyAlignment="1">
      <alignment horizontal="center" vertical="center" wrapText="1"/>
    </xf>
    <xf numFmtId="165" fontId="118" fillId="0" borderId="0" xfId="3940" applyFont="1" applyFill="1" applyBorder="1" applyAlignment="1">
      <alignment horizontal="center" vertical="center"/>
    </xf>
    <xf numFmtId="3" fontId="149" fillId="0" borderId="0" xfId="3804" applyNumberFormat="1" applyFont="1" applyFill="1" applyBorder="1" applyAlignment="1">
      <alignment horizontal="center" vertical="center" wrapText="1" shrinkToFit="1"/>
    </xf>
    <xf numFmtId="165" fontId="122" fillId="0" borderId="0" xfId="3940" applyFont="1" applyFill="1" applyBorder="1" applyAlignment="1">
      <alignment vertical="center"/>
    </xf>
    <xf numFmtId="165" fontId="214" fillId="0" borderId="0" xfId="7208" applyFont="1" applyFill="1" applyBorder="1" applyAlignment="1">
      <alignment horizontal="center" vertical="center" wrapText="1"/>
    </xf>
    <xf numFmtId="165" fontId="58" fillId="0" borderId="0" xfId="7208" applyFill="1" applyBorder="1"/>
    <xf numFmtId="165" fontId="115" fillId="0" borderId="0" xfId="3940" applyFont="1" applyFill="1" applyBorder="1" applyAlignment="1">
      <alignment vertical="center"/>
    </xf>
    <xf numFmtId="0" fontId="0" fillId="0" borderId="0" xfId="0" applyFill="1" applyBorder="1"/>
    <xf numFmtId="165" fontId="117" fillId="0" borderId="0" xfId="3940" applyFont="1" applyFill="1" applyBorder="1" applyAlignment="1">
      <alignment vertical="center"/>
    </xf>
    <xf numFmtId="165" fontId="117" fillId="0" borderId="0" xfId="3940" applyFont="1" applyFill="1" applyBorder="1" applyAlignment="1">
      <alignment horizontal="left" vertical="center"/>
    </xf>
    <xf numFmtId="165" fontId="200" fillId="0" borderId="0" xfId="7208" applyFont="1" applyFill="1" applyBorder="1"/>
    <xf numFmtId="165" fontId="139" fillId="0" borderId="0" xfId="7208" applyFont="1" applyFill="1" applyBorder="1"/>
    <xf numFmtId="165" fontId="118" fillId="0" borderId="0" xfId="3940" applyFont="1" applyFill="1" applyBorder="1" applyAlignment="1">
      <alignment horizontal="center" vertical="center" wrapText="1"/>
    </xf>
    <xf numFmtId="165" fontId="260" fillId="0" borderId="0" xfId="3940" applyFont="1" applyFill="1" applyBorder="1" applyAlignment="1">
      <alignment horizontal="center" vertical="center" wrapText="1"/>
    </xf>
    <xf numFmtId="3" fontId="260" fillId="0" borderId="0" xfId="3940" applyNumberFormat="1" applyFont="1" applyFill="1" applyBorder="1" applyAlignment="1">
      <alignment horizontal="center" vertical="center" wrapText="1"/>
    </xf>
    <xf numFmtId="165" fontId="260" fillId="0" borderId="0" xfId="3940" applyFont="1" applyFill="1" applyBorder="1" applyAlignment="1">
      <alignment horizontal="center" vertical="center"/>
    </xf>
    <xf numFmtId="165" fontId="260" fillId="0" borderId="0" xfId="3940" applyFont="1" applyFill="1" applyBorder="1" applyAlignment="1">
      <alignment horizontal="centerContinuous" vertical="center" wrapText="1"/>
    </xf>
    <xf numFmtId="1" fontId="149" fillId="0" borderId="0" xfId="3940" applyNumberFormat="1" applyFont="1" applyFill="1" applyBorder="1" applyAlignment="1">
      <alignment horizontal="left" vertical="center"/>
    </xf>
    <xf numFmtId="165" fontId="214" fillId="0" borderId="0" xfId="7208" applyFont="1" applyFill="1" applyBorder="1" applyAlignment="1">
      <alignment horizontal="left" vertical="center" wrapText="1"/>
    </xf>
    <xf numFmtId="3" fontId="214" fillId="0" borderId="0" xfId="7208" applyNumberFormat="1" applyFont="1" applyFill="1" applyBorder="1" applyAlignment="1">
      <alignment horizontal="center" vertical="center" wrapText="1"/>
    </xf>
    <xf numFmtId="185" fontId="186" fillId="0" borderId="0" xfId="60" applyNumberFormat="1" applyFont="1" applyFill="1" applyBorder="1" applyAlignment="1">
      <alignment horizontal="center" vertical="center" wrapText="1"/>
    </xf>
    <xf numFmtId="0" fontId="149" fillId="0" borderId="0" xfId="0" applyFont="1" applyFill="1" applyBorder="1"/>
    <xf numFmtId="1" fontId="149" fillId="0" borderId="0" xfId="3804" applyNumberFormat="1" applyFont="1" applyFill="1" applyBorder="1" applyAlignment="1">
      <alignment horizontal="center" vertical="center" wrapText="1" shrinkToFit="1"/>
    </xf>
    <xf numFmtId="165" fontId="260" fillId="0" borderId="0" xfId="7208" applyFont="1" applyFill="1" applyBorder="1" applyAlignment="1">
      <alignment horizontal="center" vertical="center" wrapText="1"/>
    </xf>
    <xf numFmtId="3" fontId="260" fillId="0" borderId="0" xfId="7208" applyNumberFormat="1" applyFont="1" applyFill="1" applyBorder="1" applyAlignment="1">
      <alignment horizontal="center" vertical="center" wrapText="1"/>
    </xf>
    <xf numFmtId="165" fontId="214" fillId="0" borderId="0" xfId="7207" applyFont="1" applyFill="1" applyBorder="1" applyAlignment="1">
      <alignment horizontal="left" wrapText="1"/>
    </xf>
    <xf numFmtId="165" fontId="139" fillId="0" borderId="0" xfId="7208" applyFont="1" applyFill="1" applyBorder="1" applyAlignment="1">
      <alignment wrapText="1"/>
    </xf>
    <xf numFmtId="3" fontId="260" fillId="0" borderId="0" xfId="7207" applyNumberFormat="1" applyFont="1" applyFill="1" applyBorder="1" applyAlignment="1">
      <alignment horizontal="center" vertical="center"/>
    </xf>
    <xf numFmtId="165" fontId="260" fillId="0" borderId="0" xfId="3804" applyFont="1" applyFill="1" applyBorder="1" applyAlignment="1">
      <alignment horizontal="center" vertical="center"/>
    </xf>
    <xf numFmtId="0" fontId="0" fillId="0" borderId="0" xfId="0" applyFill="1" applyBorder="1" applyAlignment="1"/>
    <xf numFmtId="0" fontId="217" fillId="0" borderId="198" xfId="0" applyFont="1" applyBorder="1" applyAlignment="1">
      <alignment horizontal="center"/>
    </xf>
    <xf numFmtId="0" fontId="214" fillId="0" borderId="198" xfId="0" applyFont="1" applyBorder="1" applyAlignment="1">
      <alignment wrapText="1"/>
    </xf>
    <xf numFmtId="0" fontId="149" fillId="0" borderId="198" xfId="59" applyNumberFormat="1" applyFont="1" applyFill="1" applyBorder="1" applyAlignment="1">
      <alignment horizontal="center" vertical="center" wrapText="1" shrinkToFit="1"/>
    </xf>
    <xf numFmtId="0" fontId="214" fillId="0" borderId="198" xfId="0" applyNumberFormat="1" applyFont="1" applyBorder="1" applyAlignment="1">
      <alignment wrapText="1"/>
    </xf>
    <xf numFmtId="0" fontId="214" fillId="0" borderId="198" xfId="0" applyFont="1" applyFill="1" applyBorder="1" applyAlignment="1">
      <alignment horizontal="left" wrapText="1"/>
    </xf>
    <xf numFmtId="0" fontId="149" fillId="0" borderId="198" xfId="59" applyFont="1" applyFill="1" applyBorder="1" applyAlignment="1">
      <alignment horizontal="left" vertical="center" wrapText="1"/>
    </xf>
    <xf numFmtId="0" fontId="214" fillId="0" borderId="0" xfId="0" applyFont="1"/>
    <xf numFmtId="0" fontId="150" fillId="0" borderId="0" xfId="59" applyFont="1" applyBorder="1" applyAlignment="1">
      <alignment vertical="center"/>
    </xf>
    <xf numFmtId="0" fontId="214" fillId="0" borderId="0" xfId="0" applyFont="1" applyAlignment="1">
      <alignment wrapText="1"/>
    </xf>
    <xf numFmtId="0" fontId="186" fillId="34" borderId="198" xfId="59" applyFont="1" applyFill="1" applyBorder="1" applyAlignment="1">
      <alignment horizontal="center" vertical="center"/>
    </xf>
    <xf numFmtId="0" fontId="186" fillId="34" borderId="200" xfId="59" applyFont="1" applyFill="1" applyBorder="1" applyAlignment="1">
      <alignment horizontal="centerContinuous" vertical="center" wrapText="1"/>
    </xf>
    <xf numFmtId="0" fontId="186" fillId="34" borderId="198" xfId="59" applyFont="1" applyFill="1" applyBorder="1" applyAlignment="1">
      <alignment horizontal="centerContinuous" vertical="center" wrapText="1"/>
    </xf>
    <xf numFmtId="0" fontId="171" fillId="20" borderId="198" xfId="59" applyFont="1" applyFill="1" applyBorder="1" applyAlignment="1">
      <alignment horizontal="center" vertical="center"/>
    </xf>
    <xf numFmtId="3" fontId="171" fillId="20" borderId="198" xfId="0" applyNumberFormat="1" applyFont="1" applyFill="1" applyBorder="1" applyAlignment="1">
      <alignment horizontal="center" vertical="center"/>
    </xf>
    <xf numFmtId="0" fontId="161" fillId="0" borderId="0" xfId="0" applyFont="1" applyFill="1" applyBorder="1" applyAlignment="1"/>
    <xf numFmtId="1" fontId="149" fillId="0" borderId="0" xfId="59" applyNumberFormat="1" applyFont="1" applyFill="1" applyBorder="1" applyAlignment="1">
      <alignment horizontal="center" vertical="center" wrapText="1"/>
    </xf>
    <xf numFmtId="0" fontId="151" fillId="0" borderId="0" xfId="820" applyFont="1" applyFill="1" applyBorder="1" applyAlignment="1">
      <alignment horizontal="center" vertical="center"/>
    </xf>
    <xf numFmtId="0" fontId="46" fillId="0" borderId="0" xfId="820" applyFont="1" applyFill="1" applyBorder="1" applyAlignment="1">
      <alignment horizontal="center" vertical="center"/>
    </xf>
    <xf numFmtId="0" fontId="171" fillId="0" borderId="0" xfId="820" applyFont="1" applyFill="1" applyBorder="1" applyAlignment="1">
      <alignment horizontal="center" vertical="center"/>
    </xf>
    <xf numFmtId="1" fontId="149" fillId="20" borderId="193" xfId="59" applyNumberFormat="1" applyFont="1" applyFill="1" applyBorder="1" applyAlignment="1">
      <alignment horizontal="center" vertical="center" wrapText="1"/>
    </xf>
    <xf numFmtId="1" fontId="149" fillId="20" borderId="169" xfId="59" applyNumberFormat="1" applyFont="1" applyFill="1" applyBorder="1" applyAlignment="1">
      <alignment horizontal="center" vertical="center" wrapText="1"/>
    </xf>
    <xf numFmtId="0" fontId="46" fillId="0" borderId="199" xfId="820" applyFont="1" applyFill="1" applyBorder="1" applyAlignment="1">
      <alignment horizontal="center" vertical="center"/>
    </xf>
    <xf numFmtId="0" fontId="46" fillId="0" borderId="198" xfId="820" applyFont="1" applyBorder="1" applyAlignment="1">
      <alignment horizontal="center" vertical="center"/>
    </xf>
    <xf numFmtId="0" fontId="13" fillId="0" borderId="198" xfId="820" applyFont="1" applyFill="1" applyBorder="1" applyAlignment="1">
      <alignment horizontal="center" vertical="center"/>
    </xf>
    <xf numFmtId="0" fontId="46" fillId="0" borderId="0" xfId="4226" applyNumberFormat="1" applyFont="1" applyFill="1" applyBorder="1" applyAlignment="1">
      <alignment horizontal="center" vertical="center"/>
    </xf>
    <xf numFmtId="0" fontId="151" fillId="0" borderId="0" xfId="4226" applyNumberFormat="1" applyFont="1" applyFill="1" applyBorder="1" applyAlignment="1">
      <alignment horizontal="center" vertical="center"/>
    </xf>
    <xf numFmtId="0" fontId="13" fillId="0" borderId="198" xfId="4226" applyNumberFormat="1" applyFont="1" applyFill="1" applyBorder="1" applyAlignment="1">
      <alignment horizontal="center" vertical="center"/>
    </xf>
    <xf numFmtId="0" fontId="13" fillId="0" borderId="194" xfId="4226" applyNumberFormat="1" applyFont="1" applyFill="1" applyBorder="1" applyAlignment="1">
      <alignment horizontal="center" vertical="center"/>
    </xf>
    <xf numFmtId="0" fontId="13" fillId="0" borderId="154" xfId="4226" applyNumberFormat="1" applyFont="1" applyFill="1" applyBorder="1" applyAlignment="1">
      <alignment horizontal="center" vertical="center"/>
    </xf>
    <xf numFmtId="0" fontId="173" fillId="20" borderId="154" xfId="4226" applyNumberFormat="1" applyFont="1" applyFill="1" applyBorder="1" applyAlignment="1">
      <alignment horizontal="center" vertical="center" wrapText="1"/>
    </xf>
    <xf numFmtId="0" fontId="173" fillId="20" borderId="198" xfId="4226" applyNumberFormat="1" applyFont="1" applyFill="1" applyBorder="1" applyAlignment="1">
      <alignment horizontal="center" vertical="center" wrapText="1"/>
    </xf>
    <xf numFmtId="3" fontId="171" fillId="20" borderId="28" xfId="367" applyNumberFormat="1" applyFont="1" applyFill="1" applyBorder="1" applyAlignment="1">
      <alignment horizontal="center" vertical="center" wrapText="1"/>
    </xf>
    <xf numFmtId="3" fontId="171" fillId="20" borderId="30" xfId="367" applyNumberFormat="1" applyFont="1" applyFill="1" applyBorder="1" applyAlignment="1">
      <alignment horizontal="center" vertical="center" wrapText="1"/>
    </xf>
    <xf numFmtId="3" fontId="171" fillId="20" borderId="27" xfId="367" applyNumberFormat="1" applyFont="1" applyFill="1" applyBorder="1" applyAlignment="1">
      <alignment horizontal="center" vertical="center" wrapText="1"/>
    </xf>
    <xf numFmtId="0" fontId="177" fillId="20" borderId="41" xfId="820" applyFont="1" applyFill="1" applyBorder="1" applyAlignment="1">
      <alignment horizontal="center" vertical="center"/>
    </xf>
    <xf numFmtId="0" fontId="177" fillId="20" borderId="42" xfId="820" applyFont="1" applyFill="1" applyBorder="1" applyAlignment="1">
      <alignment horizontal="center" vertical="center"/>
    </xf>
    <xf numFmtId="0" fontId="177" fillId="20" borderId="44" xfId="820" applyFont="1" applyFill="1" applyBorder="1" applyAlignment="1">
      <alignment horizontal="center" vertical="center"/>
    </xf>
    <xf numFmtId="0" fontId="177" fillId="20" borderId="67" xfId="820" applyFont="1" applyFill="1" applyBorder="1" applyAlignment="1">
      <alignment horizontal="center" vertical="center"/>
    </xf>
    <xf numFmtId="0" fontId="177" fillId="20" borderId="43" xfId="820" applyFont="1" applyFill="1" applyBorder="1" applyAlignment="1">
      <alignment horizontal="center" vertical="center"/>
    </xf>
    <xf numFmtId="3" fontId="171" fillId="20" borderId="43" xfId="367" applyNumberFormat="1" applyFont="1" applyFill="1" applyBorder="1" applyAlignment="1">
      <alignment horizontal="center" vertical="center" wrapText="1"/>
    </xf>
    <xf numFmtId="3" fontId="171" fillId="20" borderId="44" xfId="367" applyNumberFormat="1" applyFont="1" applyFill="1" applyBorder="1" applyAlignment="1">
      <alignment horizontal="center" vertical="center" wrapText="1"/>
    </xf>
    <xf numFmtId="3" fontId="171" fillId="20" borderId="46" xfId="367" applyNumberFormat="1" applyFont="1" applyFill="1" applyBorder="1" applyAlignment="1">
      <alignment horizontal="center" vertical="center" wrapText="1"/>
    </xf>
    <xf numFmtId="0" fontId="171" fillId="20" borderId="41" xfId="820" applyFont="1" applyFill="1" applyBorder="1" applyAlignment="1">
      <alignment horizontal="center" vertical="center"/>
    </xf>
    <xf numFmtId="0" fontId="171" fillId="20" borderId="42" xfId="820" applyFont="1" applyFill="1" applyBorder="1" applyAlignment="1">
      <alignment horizontal="center" vertical="center"/>
    </xf>
    <xf numFmtId="0" fontId="171" fillId="20" borderId="44" xfId="820" applyFont="1" applyFill="1" applyBorder="1" applyAlignment="1">
      <alignment horizontal="center" vertical="center"/>
    </xf>
    <xf numFmtId="0" fontId="171" fillId="20" borderId="174" xfId="820" applyFont="1" applyFill="1" applyBorder="1" applyAlignment="1">
      <alignment horizontal="center" vertical="center"/>
    </xf>
    <xf numFmtId="0" fontId="171" fillId="20" borderId="175" xfId="820" applyFont="1" applyFill="1" applyBorder="1" applyAlignment="1">
      <alignment horizontal="center" vertical="center"/>
    </xf>
    <xf numFmtId="0" fontId="177" fillId="20" borderId="177" xfId="820" applyFont="1" applyFill="1" applyBorder="1" applyAlignment="1">
      <alignment horizontal="center" vertical="center"/>
    </xf>
    <xf numFmtId="0" fontId="171" fillId="20" borderId="181" xfId="820" applyFont="1" applyFill="1" applyBorder="1" applyAlignment="1">
      <alignment horizontal="center" vertical="center"/>
    </xf>
    <xf numFmtId="0" fontId="177" fillId="20" borderId="176" xfId="820" applyFont="1" applyFill="1" applyBorder="1" applyAlignment="1">
      <alignment horizontal="center" vertical="center"/>
    </xf>
    <xf numFmtId="0" fontId="171" fillId="20" borderId="174" xfId="4226" applyNumberFormat="1" applyFont="1" applyFill="1" applyBorder="1" applyAlignment="1">
      <alignment horizontal="center" vertical="center"/>
    </xf>
    <xf numFmtId="0" fontId="171" fillId="20" borderId="175" xfId="4226" applyNumberFormat="1" applyFont="1" applyFill="1" applyBorder="1" applyAlignment="1">
      <alignment horizontal="center" vertical="center"/>
    </xf>
    <xf numFmtId="0" fontId="177" fillId="20" borderId="177" xfId="4226" applyNumberFormat="1" applyFont="1" applyFill="1" applyBorder="1" applyAlignment="1">
      <alignment horizontal="center" vertical="center"/>
    </xf>
    <xf numFmtId="0" fontId="171" fillId="20" borderId="67" xfId="820" applyFont="1" applyFill="1" applyBorder="1" applyAlignment="1">
      <alignment horizontal="center" vertical="center"/>
    </xf>
    <xf numFmtId="0" fontId="186" fillId="34" borderId="32" xfId="367" applyFont="1" applyFill="1" applyBorder="1" applyAlignment="1">
      <alignment horizontal="center" vertical="center" wrapText="1"/>
    </xf>
    <xf numFmtId="0" fontId="261" fillId="34" borderId="27" xfId="367" applyFont="1" applyFill="1" applyBorder="1" applyAlignment="1">
      <alignment horizontal="center"/>
    </xf>
    <xf numFmtId="0" fontId="148" fillId="0" borderId="115" xfId="367" applyFont="1" applyFill="1" applyBorder="1" applyAlignment="1">
      <alignment horizontal="center" vertical="center"/>
    </xf>
    <xf numFmtId="0" fontId="148" fillId="0" borderId="162" xfId="367" applyFont="1" applyFill="1" applyBorder="1" applyAlignment="1">
      <alignment horizontal="center" vertical="center"/>
    </xf>
    <xf numFmtId="0" fontId="148" fillId="0" borderId="112" xfId="367" applyFont="1" applyFill="1" applyBorder="1" applyAlignment="1">
      <alignment horizontal="center" vertical="center"/>
    </xf>
    <xf numFmtId="0" fontId="13" fillId="0" borderId="173" xfId="820" applyFont="1" applyFill="1" applyBorder="1" applyAlignment="1">
      <alignment horizontal="center" vertical="center"/>
    </xf>
    <xf numFmtId="0" fontId="13" fillId="0" borderId="69" xfId="820" applyFont="1" applyFill="1" applyBorder="1" applyAlignment="1">
      <alignment horizontal="center" vertical="center"/>
    </xf>
    <xf numFmtId="0" fontId="13" fillId="0" borderId="74" xfId="820" applyFont="1" applyFill="1" applyBorder="1" applyAlignment="1">
      <alignment horizontal="center" vertical="center"/>
    </xf>
    <xf numFmtId="0" fontId="13" fillId="0" borderId="75" xfId="820" applyFont="1" applyFill="1" applyBorder="1" applyAlignment="1">
      <alignment horizontal="center" vertical="center"/>
    </xf>
    <xf numFmtId="0" fontId="13" fillId="0" borderId="174" xfId="820" applyFont="1" applyFill="1" applyBorder="1" applyAlignment="1">
      <alignment horizontal="center" vertical="center"/>
    </xf>
    <xf numFmtId="0" fontId="13" fillId="0" borderId="175" xfId="820" applyFont="1" applyFill="1" applyBorder="1" applyAlignment="1">
      <alignment horizontal="center" vertical="center"/>
    </xf>
    <xf numFmtId="0" fontId="13" fillId="0" borderId="177" xfId="820" applyFont="1" applyFill="1" applyBorder="1" applyAlignment="1">
      <alignment horizontal="center" vertical="center"/>
    </xf>
    <xf numFmtId="0" fontId="151" fillId="0" borderId="194" xfId="4226" applyNumberFormat="1" applyFont="1" applyFill="1" applyBorder="1" applyAlignment="1">
      <alignment horizontal="center" vertical="center"/>
    </xf>
    <xf numFmtId="0" fontId="151" fillId="35" borderId="154" xfId="4226" applyNumberFormat="1" applyFont="1" applyFill="1" applyBorder="1" applyAlignment="1">
      <alignment horizontal="center" vertical="center"/>
    </xf>
    <xf numFmtId="0" fontId="151" fillId="35" borderId="198" xfId="4226" applyNumberFormat="1" applyFont="1" applyFill="1" applyBorder="1" applyAlignment="1">
      <alignment horizontal="center" vertical="center"/>
    </xf>
    <xf numFmtId="0" fontId="151" fillId="35" borderId="194" xfId="4226" applyNumberFormat="1" applyFont="1" applyFill="1" applyBorder="1" applyAlignment="1">
      <alignment horizontal="center" vertical="center"/>
    </xf>
    <xf numFmtId="3" fontId="177" fillId="20" borderId="66" xfId="367" applyNumberFormat="1" applyFont="1" applyFill="1" applyBorder="1" applyAlignment="1">
      <alignment horizontal="center" vertical="center" wrapText="1"/>
    </xf>
    <xf numFmtId="3" fontId="177" fillId="20" borderId="43" xfId="367" applyNumberFormat="1" applyFont="1" applyFill="1" applyBorder="1" applyAlignment="1">
      <alignment horizontal="center" vertical="center" wrapText="1"/>
    </xf>
    <xf numFmtId="3" fontId="177" fillId="20" borderId="44" xfId="367" applyNumberFormat="1" applyFont="1" applyFill="1" applyBorder="1" applyAlignment="1">
      <alignment horizontal="center" vertical="center" wrapText="1"/>
    </xf>
    <xf numFmtId="0" fontId="148" fillId="0" borderId="69" xfId="367" applyFont="1" applyFill="1" applyBorder="1" applyAlignment="1">
      <alignment horizontal="center"/>
    </xf>
    <xf numFmtId="0" fontId="148" fillId="0" borderId="74" xfId="367" applyFont="1" applyFill="1" applyBorder="1" applyAlignment="1">
      <alignment horizontal="center"/>
    </xf>
    <xf numFmtId="0" fontId="148" fillId="0" borderId="75" xfId="367" applyFont="1" applyFill="1" applyBorder="1" applyAlignment="1">
      <alignment horizontal="center"/>
    </xf>
    <xf numFmtId="0" fontId="148" fillId="0" borderId="174" xfId="367" applyFont="1" applyFill="1" applyBorder="1" applyAlignment="1">
      <alignment horizontal="center"/>
    </xf>
    <xf numFmtId="0" fontId="148" fillId="0" borderId="175" xfId="367" applyFont="1" applyFill="1" applyBorder="1" applyAlignment="1">
      <alignment horizontal="center"/>
    </xf>
    <xf numFmtId="0" fontId="148" fillId="0" borderId="177" xfId="367" applyFont="1" applyFill="1" applyBorder="1" applyAlignment="1">
      <alignment horizontal="center"/>
    </xf>
    <xf numFmtId="3" fontId="156" fillId="0" borderId="173" xfId="45" applyNumberFormat="1" applyFont="1" applyFill="1" applyBorder="1" applyAlignment="1">
      <alignment horizontal="center" vertical="center" wrapText="1"/>
    </xf>
    <xf numFmtId="3" fontId="149" fillId="0" borderId="173" xfId="45" applyNumberFormat="1" applyFont="1" applyFill="1" applyBorder="1" applyAlignment="1">
      <alignment horizontal="center" vertical="center" wrapText="1"/>
    </xf>
    <xf numFmtId="0" fontId="13" fillId="0" borderId="180" xfId="820" applyFont="1" applyFill="1" applyBorder="1" applyAlignment="1">
      <alignment horizontal="center" vertical="center"/>
    </xf>
    <xf numFmtId="0" fontId="148" fillId="0" borderId="198" xfId="367" applyFont="1" applyFill="1" applyBorder="1" applyAlignment="1">
      <alignment horizontal="center"/>
    </xf>
    <xf numFmtId="3" fontId="149" fillId="20" borderId="28" xfId="45" applyNumberFormat="1" applyFont="1" applyFill="1" applyBorder="1" applyAlignment="1">
      <alignment horizontal="center" vertical="center" wrapText="1"/>
    </xf>
    <xf numFmtId="3" fontId="149" fillId="20" borderId="29" xfId="45" applyNumberFormat="1" applyFont="1" applyFill="1" applyBorder="1" applyAlignment="1">
      <alignment horizontal="center" vertical="center" wrapText="1"/>
    </xf>
    <xf numFmtId="3" fontId="147" fillId="0" borderId="31" xfId="45" applyNumberFormat="1" applyFont="1" applyFill="1" applyBorder="1" applyAlignment="1">
      <alignment horizontal="center" vertical="center" wrapText="1"/>
    </xf>
    <xf numFmtId="0" fontId="148" fillId="0" borderId="194" xfId="367" applyFont="1" applyFill="1" applyBorder="1" applyAlignment="1">
      <alignment horizontal="center"/>
    </xf>
    <xf numFmtId="0" fontId="147" fillId="35" borderId="194" xfId="367" applyFont="1" applyFill="1" applyBorder="1" applyAlignment="1">
      <alignment horizontal="center"/>
    </xf>
    <xf numFmtId="3" fontId="149" fillId="0" borderId="30" xfId="45" applyNumberFormat="1" applyFont="1" applyFill="1" applyBorder="1" applyAlignment="1">
      <alignment horizontal="center" vertical="center" wrapText="1"/>
    </xf>
    <xf numFmtId="0" fontId="46" fillId="0" borderId="18" xfId="820" applyFont="1" applyBorder="1" applyAlignment="1">
      <alignment horizontal="left" vertical="center"/>
    </xf>
    <xf numFmtId="0" fontId="177" fillId="0" borderId="60" xfId="367" applyFont="1" applyBorder="1" applyAlignment="1">
      <alignment horizontal="center" vertical="center"/>
    </xf>
    <xf numFmtId="0" fontId="177" fillId="0" borderId="191" xfId="367" applyFont="1" applyBorder="1" applyAlignment="1">
      <alignment horizontal="center" vertical="center"/>
    </xf>
    <xf numFmtId="0" fontId="46" fillId="0" borderId="200" xfId="820" applyFont="1" applyBorder="1" applyAlignment="1">
      <alignment horizontal="center" vertical="center"/>
    </xf>
    <xf numFmtId="0" fontId="46" fillId="0" borderId="115" xfId="820" applyFont="1" applyBorder="1" applyAlignment="1">
      <alignment horizontal="left" vertical="center"/>
    </xf>
    <xf numFmtId="0" fontId="46" fillId="0" borderId="162" xfId="820" applyFont="1" applyBorder="1" applyAlignment="1">
      <alignment horizontal="left" vertical="center"/>
    </xf>
    <xf numFmtId="0" fontId="46" fillId="0" borderId="112" xfId="820" applyFont="1" applyBorder="1" applyAlignment="1">
      <alignment horizontal="left" vertical="center"/>
    </xf>
    <xf numFmtId="0" fontId="46" fillId="0" borderId="71" xfId="820" applyFont="1" applyBorder="1" applyAlignment="1">
      <alignment horizontal="center" vertical="center"/>
    </xf>
    <xf numFmtId="0" fontId="46" fillId="0" borderId="199" xfId="820" applyFont="1" applyBorder="1" applyAlignment="1">
      <alignment horizontal="center" vertical="center"/>
    </xf>
    <xf numFmtId="0" fontId="46" fillId="0" borderId="176" xfId="820" applyFont="1" applyBorder="1" applyAlignment="1">
      <alignment horizontal="center" vertical="center"/>
    </xf>
    <xf numFmtId="0" fontId="148" fillId="0" borderId="70" xfId="367" applyFont="1" applyFill="1" applyBorder="1" applyAlignment="1">
      <alignment horizontal="center"/>
    </xf>
    <xf numFmtId="0" fontId="148" fillId="0" borderId="181" xfId="367" applyFont="1" applyFill="1" applyBorder="1" applyAlignment="1">
      <alignment horizontal="center"/>
    </xf>
    <xf numFmtId="0" fontId="46" fillId="0" borderId="194" xfId="820" applyFont="1" applyFill="1" applyBorder="1" applyAlignment="1">
      <alignment horizontal="center" vertical="center"/>
    </xf>
    <xf numFmtId="0" fontId="148" fillId="0" borderId="71" xfId="367" applyFont="1" applyFill="1" applyBorder="1" applyAlignment="1">
      <alignment horizontal="center"/>
    </xf>
    <xf numFmtId="0" fontId="148" fillId="0" borderId="176" xfId="367" applyFont="1" applyFill="1" applyBorder="1" applyAlignment="1">
      <alignment horizontal="center"/>
    </xf>
    <xf numFmtId="3" fontId="177" fillId="20" borderId="46" xfId="367" applyNumberFormat="1" applyFont="1" applyFill="1" applyBorder="1" applyAlignment="1">
      <alignment horizontal="center" vertical="center" wrapText="1"/>
    </xf>
    <xf numFmtId="3" fontId="148" fillId="0" borderId="31" xfId="45" applyNumberFormat="1" applyFont="1" applyFill="1" applyBorder="1" applyAlignment="1">
      <alignment horizontal="center" vertical="center" wrapText="1"/>
    </xf>
    <xf numFmtId="3" fontId="156" fillId="0" borderId="44" xfId="45" applyNumberFormat="1" applyFont="1" applyFill="1" applyBorder="1" applyAlignment="1">
      <alignment horizontal="center" vertical="center" wrapText="1"/>
    </xf>
    <xf numFmtId="3" fontId="149" fillId="0" borderId="44" xfId="45" applyNumberFormat="1" applyFont="1" applyFill="1" applyBorder="1" applyAlignment="1">
      <alignment horizontal="center" vertical="center" wrapText="1"/>
    </xf>
    <xf numFmtId="3" fontId="156" fillId="0" borderId="27" xfId="45" applyNumberFormat="1" applyFont="1" applyFill="1" applyBorder="1" applyAlignment="1">
      <alignment horizontal="center" vertical="center" wrapText="1"/>
    </xf>
    <xf numFmtId="3" fontId="149" fillId="0" borderId="27" xfId="45" applyNumberFormat="1" applyFont="1" applyFill="1" applyBorder="1" applyAlignment="1">
      <alignment horizontal="center" vertical="center" wrapText="1"/>
    </xf>
    <xf numFmtId="3" fontId="156" fillId="0" borderId="42" xfId="45" applyNumberFormat="1" applyFont="1" applyFill="1" applyBorder="1" applyAlignment="1">
      <alignment horizontal="center" vertical="center" wrapText="1"/>
    </xf>
    <xf numFmtId="0" fontId="46" fillId="0" borderId="114" xfId="820" applyFont="1" applyBorder="1" applyAlignment="1">
      <alignment horizontal="center" vertical="center"/>
    </xf>
    <xf numFmtId="0" fontId="171" fillId="20" borderId="177" xfId="4226" applyNumberFormat="1" applyFont="1" applyFill="1" applyBorder="1" applyAlignment="1">
      <alignment horizontal="center" vertical="center"/>
    </xf>
    <xf numFmtId="0" fontId="46" fillId="35" borderId="198" xfId="820" applyFont="1" applyFill="1" applyBorder="1" applyAlignment="1">
      <alignment horizontal="center" vertical="center"/>
    </xf>
    <xf numFmtId="0" fontId="13" fillId="0" borderId="154" xfId="820" applyFont="1" applyFill="1" applyBorder="1" applyAlignment="1">
      <alignment horizontal="center" vertical="center"/>
    </xf>
    <xf numFmtId="0" fontId="151" fillId="35" borderId="194" xfId="820" applyFont="1" applyFill="1" applyBorder="1" applyAlignment="1">
      <alignment horizontal="center" vertical="center"/>
    </xf>
    <xf numFmtId="0" fontId="46" fillId="35" borderId="70" xfId="820" applyFont="1" applyFill="1" applyBorder="1" applyAlignment="1">
      <alignment horizontal="center" vertical="center"/>
    </xf>
    <xf numFmtId="0" fontId="46" fillId="35" borderId="200" xfId="820" applyFont="1" applyFill="1" applyBorder="1" applyAlignment="1">
      <alignment horizontal="center" vertical="center"/>
    </xf>
    <xf numFmtId="0" fontId="46" fillId="35" borderId="181" xfId="820" applyFont="1" applyFill="1" applyBorder="1" applyAlignment="1">
      <alignment horizontal="center" vertical="center"/>
    </xf>
    <xf numFmtId="0" fontId="13" fillId="0" borderId="194" xfId="820" applyFont="1" applyFill="1" applyBorder="1" applyAlignment="1">
      <alignment horizontal="center" vertical="center"/>
    </xf>
    <xf numFmtId="2" fontId="151" fillId="0" borderId="0" xfId="3804" applyNumberFormat="1" applyFont="1" applyFill="1" applyBorder="1" applyAlignment="1">
      <alignment horizontal="center" vertical="center" wrapText="1"/>
    </xf>
    <xf numFmtId="0" fontId="214" fillId="0" borderId="198" xfId="7251" applyFont="1" applyBorder="1" applyAlignment="1">
      <alignment horizontal="center" vertical="center"/>
    </xf>
    <xf numFmtId="0" fontId="230" fillId="0" borderId="0" xfId="7251" applyFont="1" applyFill="1"/>
    <xf numFmtId="0" fontId="241" fillId="0" borderId="199" xfId="7251" applyFont="1" applyFill="1" applyBorder="1" applyAlignment="1">
      <alignment horizontal="center" vertical="center" wrapText="1" readingOrder="1"/>
    </xf>
    <xf numFmtId="0" fontId="241" fillId="0" borderId="200" xfId="7251" applyFont="1" applyFill="1" applyBorder="1" applyAlignment="1">
      <alignment horizontal="center" vertical="center" wrapText="1" readingOrder="1"/>
    </xf>
    <xf numFmtId="0" fontId="214" fillId="0" borderId="198" xfId="7251" applyFont="1" applyFill="1" applyBorder="1" applyAlignment="1">
      <alignment horizontal="center" vertical="center"/>
    </xf>
    <xf numFmtId="3" fontId="217" fillId="35" borderId="198" xfId="7251" applyNumberFormat="1" applyFont="1" applyFill="1" applyBorder="1" applyAlignment="1">
      <alignment horizontal="center" vertical="center" wrapText="1" readingOrder="1"/>
    </xf>
    <xf numFmtId="3" fontId="214" fillId="0" borderId="198" xfId="7251" applyNumberFormat="1" applyFont="1" applyBorder="1" applyAlignment="1">
      <alignment horizontal="center" vertical="center" wrapText="1" readingOrder="1"/>
    </xf>
    <xf numFmtId="0" fontId="214" fillId="0" borderId="198" xfId="7251" applyFont="1" applyBorder="1" applyAlignment="1">
      <alignment vertical="center"/>
    </xf>
    <xf numFmtId="0" fontId="214" fillId="0" borderId="198" xfId="7251" applyFont="1" applyFill="1" applyBorder="1" applyAlignment="1">
      <alignment vertical="center"/>
    </xf>
    <xf numFmtId="3" fontId="214" fillId="0" borderId="198" xfId="7251" applyNumberFormat="1" applyFont="1" applyFill="1" applyBorder="1" applyAlignment="1">
      <alignment horizontal="center" vertical="center" wrapText="1" readingOrder="1"/>
    </xf>
    <xf numFmtId="0" fontId="214" fillId="0" borderId="198" xfId="0" applyFont="1" applyBorder="1" applyAlignment="1">
      <alignment horizontal="center" vertical="center"/>
    </xf>
    <xf numFmtId="0" fontId="115" fillId="0" borderId="0" xfId="367" applyFill="1"/>
    <xf numFmtId="0" fontId="140" fillId="0" borderId="0" xfId="32" applyBorder="1" applyAlignment="1" applyProtection="1">
      <alignment horizontal="left"/>
    </xf>
    <xf numFmtId="0" fontId="155" fillId="0" borderId="0" xfId="7221" applyFont="1" applyBorder="1"/>
    <xf numFmtId="0" fontId="186" fillId="34" borderId="29" xfId="7221" applyFont="1" applyFill="1" applyBorder="1" applyAlignment="1">
      <alignment horizontal="center" vertical="center" wrapText="1"/>
    </xf>
    <xf numFmtId="0" fontId="186" fillId="34" borderId="31" xfId="7221" applyFont="1" applyFill="1" applyBorder="1" applyAlignment="1">
      <alignment horizontal="center" vertical="center" wrapText="1"/>
    </xf>
    <xf numFmtId="0" fontId="155" fillId="0" borderId="16" xfId="0" applyFont="1" applyBorder="1" applyAlignment="1">
      <alignment horizontal="justify" vertical="center"/>
    </xf>
    <xf numFmtId="0" fontId="155" fillId="0" borderId="17" xfId="0" applyFont="1" applyBorder="1" applyAlignment="1">
      <alignment horizontal="justify" vertical="center"/>
    </xf>
    <xf numFmtId="0" fontId="155" fillId="0" borderId="17" xfId="0" applyFont="1" applyBorder="1" applyAlignment="1">
      <alignment horizontal="center" vertical="center"/>
    </xf>
    <xf numFmtId="1" fontId="155" fillId="0" borderId="91" xfId="0" applyNumberFormat="1" applyFont="1" applyBorder="1" applyAlignment="1">
      <alignment horizontal="center" vertical="center"/>
    </xf>
    <xf numFmtId="0" fontId="155" fillId="0" borderId="200" xfId="0" applyFont="1" applyBorder="1" applyAlignment="1">
      <alignment horizontal="justify" vertical="center"/>
    </xf>
    <xf numFmtId="0" fontId="155" fillId="0" borderId="198" xfId="0" applyFont="1" applyBorder="1" applyAlignment="1">
      <alignment horizontal="justify" vertical="center"/>
    </xf>
    <xf numFmtId="0" fontId="155" fillId="0" borderId="198" xfId="0" applyFont="1" applyBorder="1" applyAlignment="1">
      <alignment horizontal="center" vertical="center"/>
    </xf>
    <xf numFmtId="1" fontId="155" fillId="0" borderId="194" xfId="0" applyNumberFormat="1" applyFont="1" applyBorder="1" applyAlignment="1">
      <alignment horizontal="center" vertical="center"/>
    </xf>
    <xf numFmtId="0" fontId="155" fillId="0" borderId="194" xfId="0" applyFont="1" applyBorder="1" applyAlignment="1">
      <alignment horizontal="center" vertical="center"/>
    </xf>
    <xf numFmtId="0" fontId="155" fillId="0" borderId="181" xfId="0" applyFont="1" applyBorder="1" applyAlignment="1">
      <alignment horizontal="justify" vertical="center"/>
    </xf>
    <xf numFmtId="0" fontId="155" fillId="0" borderId="175" xfId="0" applyFont="1" applyBorder="1" applyAlignment="1">
      <alignment horizontal="justify" vertical="center"/>
    </xf>
    <xf numFmtId="0" fontId="155" fillId="0" borderId="175" xfId="0" applyFont="1" applyBorder="1" applyAlignment="1">
      <alignment horizontal="center" vertical="center"/>
    </xf>
    <xf numFmtId="0" fontId="155" fillId="0" borderId="177" xfId="0" applyFont="1" applyBorder="1" applyAlignment="1">
      <alignment horizontal="center" vertical="center"/>
    </xf>
    <xf numFmtId="0" fontId="155" fillId="0" borderId="27" xfId="7221" applyFont="1" applyBorder="1" applyAlignment="1">
      <alignment horizontal="center" vertical="center"/>
    </xf>
    <xf numFmtId="0" fontId="155" fillId="0" borderId="96" xfId="7221" applyFont="1" applyBorder="1" applyAlignment="1">
      <alignment horizontal="left" vertical="center" wrapText="1"/>
    </xf>
    <xf numFmtId="0" fontId="241" fillId="0" borderId="0" xfId="7221" applyFont="1" applyBorder="1" applyAlignment="1">
      <alignment horizontal="left"/>
    </xf>
    <xf numFmtId="0" fontId="271" fillId="0" borderId="0" xfId="7221" applyFont="1" applyBorder="1" applyAlignment="1">
      <alignment vertical="center"/>
    </xf>
    <xf numFmtId="0" fontId="230" fillId="0" borderId="0" xfId="7221" applyFont="1" applyAlignment="1">
      <alignment horizontal="center"/>
    </xf>
    <xf numFmtId="0" fontId="161" fillId="0" borderId="0" xfId="59" applyFont="1" applyBorder="1" applyAlignment="1">
      <alignment horizontal="left" vertical="center"/>
    </xf>
    <xf numFmtId="0" fontId="155" fillId="0" borderId="74" xfId="7221" applyFont="1" applyBorder="1"/>
    <xf numFmtId="0" fontId="155" fillId="0" borderId="175" xfId="7221" applyFont="1" applyBorder="1"/>
    <xf numFmtId="0" fontId="230" fillId="0" borderId="0" xfId="7221" applyFont="1" applyBorder="1" applyAlignment="1">
      <alignment horizontal="center"/>
    </xf>
    <xf numFmtId="0" fontId="186" fillId="34" borderId="33" xfId="59" applyFont="1" applyFill="1" applyBorder="1" applyAlignment="1">
      <alignment horizontal="center" vertical="center" wrapText="1"/>
    </xf>
    <xf numFmtId="0" fontId="186" fillId="34" borderId="34" xfId="59" applyFont="1" applyFill="1" applyBorder="1" applyAlignment="1">
      <alignment horizontal="center" vertical="center" wrapText="1"/>
    </xf>
    <xf numFmtId="0" fontId="186" fillId="34" borderId="34" xfId="7221" applyFont="1" applyFill="1" applyBorder="1" applyAlignment="1">
      <alignment horizontal="center" vertical="center" wrapText="1"/>
    </xf>
    <xf numFmtId="0" fontId="186" fillId="34" borderId="36" xfId="7221" applyFont="1" applyFill="1" applyBorder="1" applyAlignment="1">
      <alignment horizontal="center" vertical="center" wrapText="1"/>
    </xf>
    <xf numFmtId="0" fontId="148" fillId="0" borderId="29" xfId="0" applyFont="1" applyBorder="1" applyAlignment="1">
      <alignment vertical="center" wrapText="1"/>
    </xf>
    <xf numFmtId="0" fontId="155" fillId="0" borderId="29" xfId="7221" applyFont="1" applyBorder="1" applyAlignment="1">
      <alignment horizontal="center" vertical="center" wrapText="1"/>
    </xf>
    <xf numFmtId="0" fontId="155" fillId="0" borderId="31" xfId="7221" applyFont="1" applyBorder="1" applyAlignment="1">
      <alignment horizontal="center" vertical="center" wrapText="1"/>
    </xf>
    <xf numFmtId="0" fontId="155" fillId="0" borderId="74" xfId="7221" applyFont="1" applyBorder="1" applyAlignment="1">
      <alignment horizontal="center" vertical="center"/>
    </xf>
    <xf numFmtId="0" fontId="155" fillId="0" borderId="75" xfId="7221" applyFont="1" applyBorder="1" applyAlignment="1">
      <alignment horizontal="center" vertical="center"/>
    </xf>
    <xf numFmtId="0" fontId="155" fillId="0" borderId="194" xfId="7221" applyFont="1" applyBorder="1" applyAlignment="1">
      <alignment horizontal="center" vertical="center"/>
    </xf>
    <xf numFmtId="0" fontId="155" fillId="0" borderId="175" xfId="7221" applyFont="1" applyBorder="1" applyAlignment="1">
      <alignment horizontal="center" vertical="center"/>
    </xf>
    <xf numFmtId="0" fontId="155" fillId="0" borderId="177" xfId="7221" applyFont="1" applyBorder="1" applyAlignment="1">
      <alignment horizontal="center" vertical="center"/>
    </xf>
    <xf numFmtId="0" fontId="155" fillId="0" borderId="74" xfId="7221" applyFont="1" applyBorder="1" applyAlignment="1">
      <alignment horizontal="center"/>
    </xf>
    <xf numFmtId="0" fontId="155" fillId="0" borderId="75" xfId="7221" applyFont="1" applyBorder="1" applyAlignment="1">
      <alignment horizontal="center"/>
    </xf>
    <xf numFmtId="0" fontId="155" fillId="0" borderId="194" xfId="7221" applyFont="1" applyBorder="1" applyAlignment="1">
      <alignment horizontal="center"/>
    </xf>
    <xf numFmtId="0" fontId="155" fillId="0" borderId="175" xfId="7221" applyFont="1" applyFill="1" applyBorder="1" applyAlignment="1">
      <alignment horizontal="center"/>
    </xf>
    <xf numFmtId="0" fontId="155" fillId="0" borderId="175" xfId="7221" applyFont="1" applyBorder="1" applyAlignment="1">
      <alignment horizontal="center"/>
    </xf>
    <xf numFmtId="0" fontId="155" fillId="0" borderId="74" xfId="7221" applyFont="1" applyBorder="1" applyAlignment="1">
      <alignment vertical="center" wrapText="1"/>
    </xf>
    <xf numFmtId="0" fontId="155" fillId="0" borderId="200" xfId="7221" applyFont="1" applyBorder="1" applyAlignment="1">
      <alignment vertical="center" wrapText="1"/>
    </xf>
    <xf numFmtId="0" fontId="155" fillId="0" borderId="181" xfId="7221" applyFont="1" applyBorder="1" applyAlignment="1">
      <alignment vertical="center" wrapText="1"/>
    </xf>
    <xf numFmtId="0" fontId="155" fillId="0" borderId="175" xfId="7221" applyFont="1" applyBorder="1" applyAlignment="1">
      <alignment vertical="center" wrapText="1"/>
    </xf>
    <xf numFmtId="0" fontId="155" fillId="0" borderId="0" xfId="7221" applyFont="1" applyFill="1" applyBorder="1" applyAlignment="1">
      <alignment vertical="center"/>
    </xf>
    <xf numFmtId="0" fontId="155" fillId="0" borderId="69" xfId="7221" applyFont="1" applyBorder="1" applyAlignment="1">
      <alignment vertical="center"/>
    </xf>
    <xf numFmtId="0" fontId="155" fillId="0" borderId="154" xfId="7221" applyFont="1" applyFill="1" applyBorder="1" applyAlignment="1">
      <alignment vertical="center"/>
    </xf>
    <xf numFmtId="0" fontId="155" fillId="0" borderId="154" xfId="7221" applyFont="1" applyBorder="1" applyAlignment="1">
      <alignment vertical="center"/>
    </xf>
    <xf numFmtId="0" fontId="155" fillId="0" borderId="174" xfId="7221" applyFont="1" applyBorder="1" applyAlignment="1">
      <alignment vertical="center"/>
    </xf>
    <xf numFmtId="0" fontId="155" fillId="0" borderId="198" xfId="7221" applyFont="1" applyFill="1" applyBorder="1" applyAlignment="1">
      <alignment horizontal="center"/>
    </xf>
    <xf numFmtId="0" fontId="155" fillId="0" borderId="69" xfId="7221" applyFont="1" applyBorder="1" applyAlignment="1">
      <alignment vertical="center" wrapText="1"/>
    </xf>
    <xf numFmtId="0" fontId="155" fillId="0" borderId="154" xfId="7221" applyFont="1" applyBorder="1" applyAlignment="1">
      <alignment vertical="center" wrapText="1"/>
    </xf>
    <xf numFmtId="0" fontId="155" fillId="0" borderId="174" xfId="7221" applyFont="1" applyBorder="1" applyAlignment="1">
      <alignment vertical="center" wrapText="1"/>
    </xf>
    <xf numFmtId="0" fontId="186" fillId="34" borderId="17" xfId="367" applyFont="1" applyFill="1" applyBorder="1" applyAlignment="1">
      <alignment horizontal="center" vertical="center"/>
    </xf>
    <xf numFmtId="3" fontId="212" fillId="20" borderId="198" xfId="221" applyNumberFormat="1" applyFont="1" applyFill="1" applyBorder="1" applyAlignment="1">
      <alignment horizontal="center" vertical="center"/>
    </xf>
    <xf numFmtId="0" fontId="148" fillId="0" borderId="198" xfId="7221" applyFont="1" applyBorder="1" applyAlignment="1">
      <alignment horizontal="left" vertical="center" wrapText="1"/>
    </xf>
    <xf numFmtId="0" fontId="139" fillId="0" borderId="198" xfId="0" applyFont="1" applyBorder="1" applyAlignment="1"/>
    <xf numFmtId="0" fontId="115" fillId="0" borderId="198" xfId="0" applyFont="1" applyBorder="1" applyAlignment="1">
      <alignment horizontal="left"/>
    </xf>
    <xf numFmtId="0" fontId="115" fillId="0" borderId="198" xfId="0" applyFont="1" applyBorder="1"/>
    <xf numFmtId="0" fontId="12" fillId="0" borderId="198" xfId="7221" applyFont="1" applyFill="1" applyBorder="1" applyAlignment="1">
      <alignment horizontal="left" vertical="center"/>
    </xf>
    <xf numFmtId="0" fontId="186" fillId="0" borderId="0" xfId="7221" applyFont="1" applyFill="1" applyBorder="1" applyAlignment="1">
      <alignment horizontal="center" vertical="center" textRotation="90" wrapText="1"/>
    </xf>
    <xf numFmtId="0" fontId="230" fillId="0" borderId="0" xfId="7221" applyFont="1" applyFill="1" applyBorder="1"/>
    <xf numFmtId="0" fontId="148" fillId="0" borderId="198" xfId="0" applyFont="1" applyBorder="1" applyAlignment="1">
      <alignment horizontal="center" vertical="center"/>
    </xf>
    <xf numFmtId="0" fontId="156" fillId="20" borderId="198" xfId="0" applyFont="1" applyFill="1" applyBorder="1" applyAlignment="1">
      <alignment horizontal="center"/>
    </xf>
    <xf numFmtId="0" fontId="147" fillId="20" borderId="198" xfId="0" applyFont="1" applyFill="1" applyBorder="1" applyAlignment="1">
      <alignment horizontal="center"/>
    </xf>
    <xf numFmtId="0" fontId="147" fillId="20" borderId="198" xfId="0" applyFont="1" applyFill="1" applyBorder="1" applyAlignment="1">
      <alignment horizontal="center" vertical="center"/>
    </xf>
    <xf numFmtId="0" fontId="155" fillId="0" borderId="198" xfId="0" applyFont="1" applyBorder="1"/>
    <xf numFmtId="0" fontId="156" fillId="20" borderId="198" xfId="0" applyFont="1" applyFill="1" applyBorder="1" applyAlignment="1">
      <alignment horizontal="center" vertical="center"/>
    </xf>
    <xf numFmtId="0" fontId="139" fillId="46" borderId="198" xfId="0" applyFont="1" applyFill="1" applyBorder="1" applyAlignment="1">
      <alignment horizontal="center" vertical="center"/>
    </xf>
    <xf numFmtId="0" fontId="139" fillId="46" borderId="154" xfId="0" applyFont="1" applyFill="1" applyBorder="1" applyAlignment="1">
      <alignment wrapText="1"/>
    </xf>
    <xf numFmtId="0" fontId="139" fillId="0" borderId="194" xfId="0" applyFont="1" applyBorder="1" applyAlignment="1">
      <alignment horizontal="center" vertical="center" wrapText="1"/>
    </xf>
    <xf numFmtId="0" fontId="139" fillId="46" borderId="154" xfId="0" applyFont="1" applyFill="1" applyBorder="1"/>
    <xf numFmtId="0" fontId="139" fillId="46" borderId="193" xfId="0" applyFont="1" applyFill="1" applyBorder="1"/>
    <xf numFmtId="0" fontId="139" fillId="46" borderId="169" xfId="0" applyFont="1" applyFill="1" applyBorder="1" applyAlignment="1">
      <alignment horizontal="center" vertical="center"/>
    </xf>
    <xf numFmtId="0" fontId="139" fillId="46" borderId="173" xfId="0" applyFont="1" applyFill="1" applyBorder="1" applyAlignment="1">
      <alignment horizontal="center" vertical="center" wrapText="1"/>
    </xf>
    <xf numFmtId="0" fontId="260" fillId="40" borderId="28" xfId="59" applyFont="1" applyFill="1" applyBorder="1" applyAlignment="1">
      <alignment horizontal="center" vertical="center"/>
    </xf>
    <xf numFmtId="3" fontId="260" fillId="40" borderId="29" xfId="370" applyNumberFormat="1" applyFont="1" applyFill="1" applyBorder="1" applyAlignment="1">
      <alignment horizontal="center" vertical="center"/>
    </xf>
    <xf numFmtId="3" fontId="260" fillId="40" borderId="31" xfId="59" applyNumberFormat="1" applyFont="1" applyFill="1" applyBorder="1" applyAlignment="1">
      <alignment horizontal="center" vertical="center"/>
    </xf>
    <xf numFmtId="0" fontId="155" fillId="0" borderId="74" xfId="7221" applyFont="1" applyBorder="1" applyAlignment="1">
      <alignment horizontal="center" vertical="center" wrapText="1"/>
    </xf>
    <xf numFmtId="0" fontId="155" fillId="0" borderId="175" xfId="7221" applyFont="1" applyBorder="1" applyAlignment="1">
      <alignment horizontal="center" vertical="center" wrapText="1"/>
    </xf>
    <xf numFmtId="0" fontId="155" fillId="0" borderId="75" xfId="7221" applyFont="1" applyBorder="1" applyAlignment="1">
      <alignment horizontal="center" vertical="center" wrapText="1"/>
    </xf>
    <xf numFmtId="0" fontId="155" fillId="0" borderId="194" xfId="7221" applyFont="1" applyBorder="1" applyAlignment="1">
      <alignment horizontal="center" vertical="center" wrapText="1"/>
    </xf>
    <xf numFmtId="0" fontId="155" fillId="0" borderId="177" xfId="7221" applyFont="1" applyBorder="1" applyAlignment="1">
      <alignment horizontal="center" vertical="center" wrapText="1"/>
    </xf>
    <xf numFmtId="0" fontId="148" fillId="0" borderId="0" xfId="0" applyFont="1" applyFill="1" applyBorder="1" applyAlignment="1">
      <alignment horizontal="justify" vertical="justify"/>
    </xf>
    <xf numFmtId="0" fontId="0" fillId="0" borderId="0" xfId="0" applyFont="1"/>
    <xf numFmtId="3" fontId="148" fillId="0" borderId="198" xfId="0" applyNumberFormat="1" applyFont="1" applyBorder="1" applyAlignment="1">
      <alignment horizontal="center" vertical="center"/>
    </xf>
    <xf numFmtId="0" fontId="147" fillId="20" borderId="198" xfId="0" applyFont="1" applyFill="1" applyBorder="1" applyAlignment="1">
      <alignment horizontal="center" vertical="justify"/>
    </xf>
    <xf numFmtId="3" fontId="147" fillId="20" borderId="198" xfId="0" applyNumberFormat="1" applyFont="1" applyFill="1" applyBorder="1" applyAlignment="1">
      <alignment horizontal="center" vertical="justify"/>
    </xf>
    <xf numFmtId="0" fontId="186" fillId="34" borderId="198" xfId="0" applyFont="1" applyFill="1" applyBorder="1" applyAlignment="1">
      <alignment horizontal="center" vertical="center"/>
    </xf>
    <xf numFmtId="0" fontId="148" fillId="0" borderId="198" xfId="0" applyFont="1" applyFill="1" applyBorder="1" applyAlignment="1">
      <alignment horizontal="center" vertical="justify"/>
    </xf>
    <xf numFmtId="9" fontId="148" fillId="0" borderId="198" xfId="50" applyFont="1" applyFill="1" applyBorder="1" applyAlignment="1">
      <alignment horizontal="center" vertical="justify"/>
    </xf>
    <xf numFmtId="9" fontId="147" fillId="20" borderId="198" xfId="50" applyFont="1" applyFill="1" applyBorder="1" applyAlignment="1">
      <alignment horizontal="center" vertical="justify"/>
    </xf>
    <xf numFmtId="1" fontId="186" fillId="40" borderId="32" xfId="45" applyNumberFormat="1" applyFont="1" applyFill="1" applyBorder="1" applyAlignment="1">
      <alignment horizontal="center" vertical="center" wrapText="1"/>
    </xf>
    <xf numFmtId="0" fontId="49" fillId="0" borderId="0" xfId="7223" applyAlignment="1">
      <alignment horizontal="center"/>
    </xf>
    <xf numFmtId="0" fontId="155" fillId="0" borderId="95" xfId="7221" applyFont="1" applyBorder="1" applyAlignment="1">
      <alignment vertical="center" wrapText="1"/>
    </xf>
    <xf numFmtId="0" fontId="155" fillId="0" borderId="34" xfId="7221" applyFont="1" applyBorder="1" applyAlignment="1">
      <alignment vertical="center" wrapText="1"/>
    </xf>
    <xf numFmtId="0" fontId="155" fillId="0" borderId="34" xfId="7221" applyFont="1" applyBorder="1" applyAlignment="1">
      <alignment horizontal="center" vertical="center" wrapText="1"/>
    </xf>
    <xf numFmtId="0" fontId="11" fillId="0" borderId="15" xfId="7271" applyFont="1" applyFill="1" applyBorder="1" applyAlignment="1" applyProtection="1">
      <alignment horizontal="center" vertical="center"/>
      <protection locked="0"/>
    </xf>
    <xf numFmtId="1" fontId="199" fillId="40" borderId="193" xfId="45" applyNumberFormat="1" applyFont="1" applyFill="1" applyBorder="1" applyAlignment="1">
      <alignment horizontal="center" vertical="center" wrapText="1"/>
    </xf>
    <xf numFmtId="1" fontId="199" fillId="40" borderId="201" xfId="45" applyNumberFormat="1" applyFont="1" applyFill="1" applyBorder="1" applyAlignment="1">
      <alignment horizontal="center" vertical="center" wrapText="1"/>
    </xf>
    <xf numFmtId="0" fontId="148" fillId="0" borderId="27" xfId="45" applyFont="1" applyFill="1" applyBorder="1" applyAlignment="1">
      <alignment horizontal="left" vertical="center"/>
    </xf>
    <xf numFmtId="0" fontId="155" fillId="0" borderId="27" xfId="45" applyFont="1" applyFill="1" applyBorder="1" applyAlignment="1">
      <alignment vertical="center" wrapText="1"/>
    </xf>
    <xf numFmtId="0" fontId="155" fillId="0" borderId="83" xfId="45" applyFont="1" applyFill="1" applyBorder="1" applyAlignment="1">
      <alignment vertical="center"/>
    </xf>
    <xf numFmtId="0" fontId="148" fillId="18" borderId="192" xfId="46" applyFont="1" applyFill="1" applyBorder="1" applyAlignment="1">
      <alignment horizontal="left" vertical="center"/>
    </xf>
    <xf numFmtId="0" fontId="11" fillId="0" borderId="0" xfId="7223" applyFont="1" applyFill="1"/>
    <xf numFmtId="3" fontId="11" fillId="18" borderId="96" xfId="7224" applyNumberFormat="1" applyFont="1" applyFill="1" applyBorder="1" applyAlignment="1">
      <alignment horizontal="center" vertical="center"/>
    </xf>
    <xf numFmtId="3" fontId="11" fillId="18" borderId="30" xfId="7224" applyNumberFormat="1" applyFont="1" applyFill="1" applyBorder="1" applyAlignment="1">
      <alignment horizontal="center" vertical="center"/>
    </xf>
    <xf numFmtId="3" fontId="11" fillId="18" borderId="69" xfId="7224" applyNumberFormat="1" applyFont="1" applyFill="1" applyBorder="1" applyAlignment="1">
      <alignment horizontal="center"/>
    </xf>
    <xf numFmtId="3" fontId="11" fillId="18" borderId="75" xfId="7224" applyNumberFormat="1" applyFont="1" applyFill="1" applyBorder="1" applyAlignment="1">
      <alignment horizontal="center"/>
    </xf>
    <xf numFmtId="1" fontId="171" fillId="0" borderId="192" xfId="45" applyNumberFormat="1" applyFont="1" applyFill="1" applyBorder="1" applyAlignment="1">
      <alignment horizontal="left" vertical="center" wrapText="1"/>
    </xf>
    <xf numFmtId="0" fontId="11" fillId="0" borderId="0" xfId="7223" applyFont="1"/>
    <xf numFmtId="3" fontId="147" fillId="35" borderId="80" xfId="7224" applyNumberFormat="1" applyFont="1" applyFill="1" applyBorder="1" applyAlignment="1">
      <alignment horizontal="center" vertical="center"/>
    </xf>
    <xf numFmtId="3" fontId="147" fillId="20" borderId="28" xfId="7224" applyNumberFormat="1" applyFont="1" applyFill="1" applyBorder="1" applyAlignment="1">
      <alignment horizontal="center"/>
    </xf>
    <xf numFmtId="3" fontId="147" fillId="20" borderId="31" xfId="7224" applyNumberFormat="1" applyFont="1" applyFill="1" applyBorder="1" applyAlignment="1">
      <alignment horizontal="center" vertical="center"/>
    </xf>
    <xf numFmtId="3" fontId="147" fillId="20" borderId="96" xfId="7224" applyNumberFormat="1" applyFont="1" applyFill="1" applyBorder="1" applyAlignment="1">
      <alignment horizontal="center"/>
    </xf>
    <xf numFmtId="3" fontId="147" fillId="20" borderId="30" xfId="7224" applyNumberFormat="1" applyFont="1" applyFill="1" applyBorder="1" applyAlignment="1">
      <alignment horizontal="center"/>
    </xf>
    <xf numFmtId="3" fontId="147" fillId="20" borderId="31" xfId="7224" applyNumberFormat="1" applyFont="1" applyFill="1" applyBorder="1" applyAlignment="1">
      <alignment horizontal="center"/>
    </xf>
    <xf numFmtId="3" fontId="147" fillId="20" borderId="80" xfId="7224" applyNumberFormat="1" applyFont="1" applyFill="1" applyBorder="1" applyAlignment="1">
      <alignment horizontal="center" vertical="center"/>
    </xf>
    <xf numFmtId="3" fontId="147" fillId="20" borderId="68" xfId="7224" applyNumberFormat="1" applyFont="1" applyFill="1" applyBorder="1" applyAlignment="1">
      <alignment horizontal="center" vertical="center"/>
    </xf>
    <xf numFmtId="3" fontId="147" fillId="20" borderId="40" xfId="7224" applyNumberFormat="1" applyFont="1" applyFill="1" applyBorder="1" applyAlignment="1">
      <alignment horizontal="center" vertical="center"/>
    </xf>
    <xf numFmtId="3" fontId="147" fillId="35" borderId="27" xfId="7224" applyNumberFormat="1" applyFont="1" applyFill="1" applyBorder="1" applyAlignment="1">
      <alignment horizontal="center" vertical="center"/>
    </xf>
    <xf numFmtId="3" fontId="147" fillId="35" borderId="37" xfId="7224" applyNumberFormat="1" applyFont="1" applyFill="1" applyBorder="1" applyAlignment="1">
      <alignment horizontal="center" vertical="center"/>
    </xf>
    <xf numFmtId="3" fontId="147" fillId="35" borderId="115" xfId="7224" applyNumberFormat="1" applyFont="1" applyFill="1" applyBorder="1" applyAlignment="1">
      <alignment horizontal="center" vertical="center"/>
    </xf>
    <xf numFmtId="3" fontId="147" fillId="35" borderId="112" xfId="7224" applyNumberFormat="1" applyFont="1" applyFill="1" applyBorder="1" applyAlignment="1">
      <alignment horizontal="center" vertical="center"/>
    </xf>
    <xf numFmtId="0" fontId="10" fillId="0" borderId="0" xfId="7275"/>
    <xf numFmtId="0" fontId="10" fillId="0" borderId="0" xfId="7275" applyFill="1" applyBorder="1" applyAlignment="1">
      <alignment horizontal="center"/>
    </xf>
    <xf numFmtId="0" fontId="186" fillId="34" borderId="32" xfId="7275" applyFont="1" applyFill="1" applyBorder="1" applyAlignment="1">
      <alignment horizontal="center" vertical="center"/>
    </xf>
    <xf numFmtId="0" fontId="10" fillId="0" borderId="198" xfId="7275" applyBorder="1" applyAlignment="1">
      <alignment horizontal="center"/>
    </xf>
    <xf numFmtId="9" fontId="151" fillId="35" borderId="198" xfId="7276" applyFont="1" applyFill="1" applyBorder="1" applyAlignment="1">
      <alignment horizontal="center"/>
    </xf>
    <xf numFmtId="0" fontId="10" fillId="0" borderId="198" xfId="7275" applyFill="1" applyBorder="1" applyAlignment="1">
      <alignment horizontal="center"/>
    </xf>
    <xf numFmtId="0" fontId="10" fillId="0" borderId="17" xfId="7275" applyBorder="1" applyAlignment="1">
      <alignment horizontal="center"/>
    </xf>
    <xf numFmtId="0" fontId="10" fillId="0" borderId="74" xfId="7275" applyBorder="1" applyAlignment="1">
      <alignment horizontal="center"/>
    </xf>
    <xf numFmtId="0" fontId="10" fillId="0" borderId="175" xfId="7275" applyBorder="1" applyAlignment="1">
      <alignment horizontal="center"/>
    </xf>
    <xf numFmtId="0" fontId="10" fillId="0" borderId="74" xfId="7275" applyFill="1" applyBorder="1" applyAlignment="1">
      <alignment horizontal="center"/>
    </xf>
    <xf numFmtId="0" fontId="10" fillId="0" borderId="175" xfId="7275" applyFill="1" applyBorder="1" applyAlignment="1">
      <alignment horizontal="center"/>
    </xf>
    <xf numFmtId="0" fontId="10" fillId="0" borderId="75" xfId="7275" applyBorder="1" applyAlignment="1">
      <alignment horizontal="center"/>
    </xf>
    <xf numFmtId="0" fontId="10" fillId="0" borderId="194" xfId="7275" applyBorder="1" applyAlignment="1">
      <alignment horizontal="center"/>
    </xf>
    <xf numFmtId="0" fontId="10" fillId="0" borderId="177" xfId="7275" applyBorder="1" applyAlignment="1">
      <alignment horizontal="center"/>
    </xf>
    <xf numFmtId="0" fontId="10" fillId="0" borderId="75" xfId="7275" applyFill="1" applyBorder="1" applyAlignment="1">
      <alignment horizontal="center"/>
    </xf>
    <xf numFmtId="0" fontId="10" fillId="0" borderId="194" xfId="7275" applyFill="1" applyBorder="1" applyAlignment="1">
      <alignment horizontal="center"/>
    </xf>
    <xf numFmtId="0" fontId="10" fillId="0" borderId="177" xfId="7275" applyFill="1" applyBorder="1" applyAlignment="1">
      <alignment horizontal="center"/>
    </xf>
    <xf numFmtId="0" fontId="10" fillId="0" borderId="91" xfId="7275" applyBorder="1" applyAlignment="1">
      <alignment horizontal="center"/>
    </xf>
    <xf numFmtId="0" fontId="186" fillId="34" borderId="90" xfId="7275" applyFont="1" applyFill="1" applyBorder="1" applyAlignment="1">
      <alignment horizontal="center" vertical="center"/>
    </xf>
    <xf numFmtId="9" fontId="151" fillId="35" borderId="62" xfId="7276" applyFont="1" applyFill="1" applyBorder="1" applyAlignment="1">
      <alignment horizontal="center"/>
    </xf>
    <xf numFmtId="9" fontId="151" fillId="35" borderId="183" xfId="7276" applyFont="1" applyFill="1" applyBorder="1" applyAlignment="1">
      <alignment horizontal="center"/>
    </xf>
    <xf numFmtId="9" fontId="151" fillId="35" borderId="82" xfId="7276" applyFont="1" applyFill="1" applyBorder="1" applyAlignment="1">
      <alignment horizontal="center"/>
    </xf>
    <xf numFmtId="0" fontId="151" fillId="0" borderId="69" xfId="7275" applyFont="1" applyBorder="1" applyAlignment="1">
      <alignment horizontal="center"/>
    </xf>
    <xf numFmtId="0" fontId="151" fillId="0" borderId="75" xfId="7275" applyFont="1" applyBorder="1" applyAlignment="1">
      <alignment horizontal="center"/>
    </xf>
    <xf numFmtId="0" fontId="151" fillId="0" borderId="154" xfId="7275" applyFont="1" applyBorder="1" applyAlignment="1">
      <alignment horizontal="center"/>
    </xf>
    <xf numFmtId="0" fontId="151" fillId="0" borderId="194" xfId="7275" applyFont="1" applyBorder="1" applyAlignment="1">
      <alignment horizontal="center"/>
    </xf>
    <xf numFmtId="0" fontId="151" fillId="0" borderId="174" xfId="7275" applyFont="1" applyBorder="1" applyAlignment="1">
      <alignment horizontal="center"/>
    </xf>
    <xf numFmtId="0" fontId="151" fillId="0" borderId="177" xfId="7275" applyFont="1" applyBorder="1" applyAlignment="1">
      <alignment horizontal="center"/>
    </xf>
    <xf numFmtId="0" fontId="151" fillId="0" borderId="72" xfId="7275" applyFont="1" applyBorder="1" applyAlignment="1">
      <alignment horizontal="center"/>
    </xf>
    <xf numFmtId="0" fontId="151" fillId="0" borderId="91" xfId="7275" applyFont="1" applyBorder="1" applyAlignment="1">
      <alignment horizontal="center"/>
    </xf>
    <xf numFmtId="0" fontId="151" fillId="0" borderId="174" xfId="7275" applyFont="1" applyFill="1" applyBorder="1" applyAlignment="1">
      <alignment horizontal="center"/>
    </xf>
    <xf numFmtId="0" fontId="151" fillId="0" borderId="177" xfId="7275" applyFont="1" applyFill="1" applyBorder="1" applyAlignment="1">
      <alignment horizontal="center"/>
    </xf>
    <xf numFmtId="0" fontId="186" fillId="34" borderId="89" xfId="7275" applyFont="1" applyFill="1" applyBorder="1" applyAlignment="1">
      <alignment horizontal="center"/>
    </xf>
    <xf numFmtId="0" fontId="186" fillId="34" borderId="90" xfId="7275" applyFont="1" applyFill="1" applyBorder="1" applyAlignment="1">
      <alignment horizontal="center"/>
    </xf>
    <xf numFmtId="0" fontId="186" fillId="34" borderId="88" xfId="7275" applyFont="1" applyFill="1" applyBorder="1" applyAlignment="1">
      <alignment horizontal="center"/>
    </xf>
    <xf numFmtId="0" fontId="151" fillId="0" borderId="198" xfId="7275" applyFont="1" applyBorder="1" applyAlignment="1">
      <alignment horizontal="center"/>
    </xf>
    <xf numFmtId="0" fontId="10" fillId="0" borderId="169" xfId="7275" applyBorder="1" applyAlignment="1">
      <alignment horizontal="center"/>
    </xf>
    <xf numFmtId="0" fontId="10" fillId="0" borderId="173" xfId="7275" applyBorder="1" applyAlignment="1">
      <alignment horizontal="center"/>
    </xf>
    <xf numFmtId="17" fontId="186" fillId="34" borderId="84" xfId="7275" applyNumberFormat="1" applyFont="1" applyFill="1" applyBorder="1" applyAlignment="1">
      <alignment horizontal="center"/>
    </xf>
    <xf numFmtId="0" fontId="151" fillId="0" borderId="193" xfId="7275" applyFont="1" applyBorder="1" applyAlignment="1">
      <alignment horizontal="center"/>
    </xf>
    <xf numFmtId="0" fontId="151" fillId="0" borderId="173" xfId="7275" applyFont="1" applyBorder="1" applyAlignment="1">
      <alignment horizontal="center"/>
    </xf>
    <xf numFmtId="0" fontId="151" fillId="0" borderId="193" xfId="7275" applyFont="1" applyFill="1" applyBorder="1" applyAlignment="1">
      <alignment horizontal="center"/>
    </xf>
    <xf numFmtId="0" fontId="151" fillId="0" borderId="173" xfId="7275" applyFont="1" applyFill="1" applyBorder="1" applyAlignment="1">
      <alignment horizontal="center"/>
    </xf>
    <xf numFmtId="0" fontId="10" fillId="20" borderId="42" xfId="7275" applyFill="1" applyBorder="1" applyAlignment="1">
      <alignment horizontal="center"/>
    </xf>
    <xf numFmtId="0" fontId="10" fillId="20" borderId="44" xfId="7275" applyFill="1" applyBorder="1" applyAlignment="1">
      <alignment horizontal="center"/>
    </xf>
    <xf numFmtId="9" fontId="151" fillId="20" borderId="40" xfId="7276" applyFont="1" applyFill="1" applyBorder="1" applyAlignment="1">
      <alignment horizontal="center"/>
    </xf>
    <xf numFmtId="0" fontId="10" fillId="20" borderId="29" xfId="7275" applyFill="1" applyBorder="1" applyAlignment="1">
      <alignment horizontal="center"/>
    </xf>
    <xf numFmtId="0" fontId="10" fillId="20" borderId="31" xfId="7275" applyFill="1" applyBorder="1" applyAlignment="1">
      <alignment horizontal="center"/>
    </xf>
    <xf numFmtId="9" fontId="151" fillId="20" borderId="27" xfId="7276" applyFont="1" applyFill="1" applyBorder="1" applyAlignment="1">
      <alignment horizontal="center"/>
    </xf>
    <xf numFmtId="0" fontId="10" fillId="20" borderId="29" xfId="7275" applyFill="1" applyBorder="1" applyAlignment="1">
      <alignment horizontal="center" vertical="center"/>
    </xf>
    <xf numFmtId="0" fontId="10" fillId="20" borderId="31" xfId="7275" applyFill="1" applyBorder="1" applyAlignment="1">
      <alignment horizontal="center" vertical="center"/>
    </xf>
    <xf numFmtId="9" fontId="151" fillId="35" borderId="115" xfId="7276" applyFont="1" applyFill="1" applyBorder="1" applyAlignment="1">
      <alignment horizontal="center"/>
    </xf>
    <xf numFmtId="9" fontId="151" fillId="35" borderId="162" xfId="7276" applyFont="1" applyFill="1" applyBorder="1" applyAlignment="1">
      <alignment horizontal="center"/>
    </xf>
    <xf numFmtId="9" fontId="151" fillId="35" borderId="112" xfId="7276" applyFont="1" applyFill="1" applyBorder="1" applyAlignment="1">
      <alignment horizontal="center"/>
    </xf>
    <xf numFmtId="9" fontId="151" fillId="35" borderId="114" xfId="7276" applyFont="1" applyFill="1" applyBorder="1" applyAlignment="1">
      <alignment horizontal="center"/>
    </xf>
    <xf numFmtId="9" fontId="151" fillId="35" borderId="184" xfId="7276" applyFont="1" applyFill="1" applyBorder="1" applyAlignment="1">
      <alignment horizontal="center"/>
    </xf>
    <xf numFmtId="0" fontId="10" fillId="0" borderId="0" xfId="7275" applyAlignment="1">
      <alignment horizontal="center" vertical="center"/>
    </xf>
    <xf numFmtId="0" fontId="152" fillId="0" borderId="0" xfId="7275" applyFont="1"/>
    <xf numFmtId="0" fontId="186" fillId="34" borderId="198" xfId="7275" applyFont="1" applyFill="1" applyBorder="1" applyAlignment="1">
      <alignment horizontal="center" vertical="center"/>
    </xf>
    <xf numFmtId="0" fontId="186" fillId="34" borderId="198" xfId="7275" applyFont="1" applyFill="1" applyBorder="1" applyAlignment="1">
      <alignment horizontal="center"/>
    </xf>
    <xf numFmtId="9" fontId="151" fillId="35" borderId="198" xfId="7276" applyNumberFormat="1" applyFont="1" applyFill="1" applyBorder="1" applyAlignment="1">
      <alignment horizontal="center" vertical="center"/>
    </xf>
    <xf numFmtId="9" fontId="151" fillId="35" borderId="198" xfId="7276" applyFont="1" applyFill="1" applyBorder="1" applyAlignment="1">
      <alignment horizontal="center" vertical="center"/>
    </xf>
    <xf numFmtId="9" fontId="151" fillId="20" borderId="198" xfId="7276" applyFont="1" applyFill="1" applyBorder="1" applyAlignment="1">
      <alignment horizontal="center" vertical="center"/>
    </xf>
    <xf numFmtId="0" fontId="151" fillId="20" borderId="198" xfId="7275" applyFont="1" applyFill="1" applyBorder="1" applyAlignment="1">
      <alignment horizontal="center"/>
    </xf>
    <xf numFmtId="0" fontId="10" fillId="20" borderId="198" xfId="7275" applyFill="1" applyBorder="1" applyAlignment="1">
      <alignment horizontal="center"/>
    </xf>
    <xf numFmtId="9" fontId="151" fillId="20" borderId="198" xfId="7276" applyFont="1" applyFill="1" applyBorder="1" applyAlignment="1">
      <alignment horizontal="center"/>
    </xf>
    <xf numFmtId="0" fontId="149" fillId="0" borderId="0" xfId="0" applyFont="1"/>
    <xf numFmtId="0" fontId="186" fillId="34" borderId="198" xfId="0" applyFont="1" applyFill="1" applyBorder="1" applyAlignment="1">
      <alignment horizontal="center"/>
    </xf>
    <xf numFmtId="0" fontId="148" fillId="0" borderId="198" xfId="0" applyFont="1" applyBorder="1" applyAlignment="1">
      <alignment horizontal="center"/>
    </xf>
    <xf numFmtId="0" fontId="148" fillId="20" borderId="198" xfId="0" applyFont="1" applyFill="1" applyBorder="1" applyAlignment="1">
      <alignment horizontal="center"/>
    </xf>
    <xf numFmtId="2" fontId="147" fillId="20" borderId="198" xfId="0" applyNumberFormat="1" applyFont="1" applyFill="1" applyBorder="1" applyAlignment="1">
      <alignment horizontal="center"/>
    </xf>
    <xf numFmtId="2" fontId="147" fillId="35" borderId="198" xfId="0" applyNumberFormat="1" applyFont="1" applyFill="1" applyBorder="1" applyAlignment="1">
      <alignment horizontal="center"/>
    </xf>
    <xf numFmtId="0" fontId="149" fillId="0" borderId="0" xfId="0" applyFont="1" applyFill="1" applyBorder="1" applyAlignment="1">
      <alignment horizontal="left"/>
    </xf>
    <xf numFmtId="0" fontId="9" fillId="35" borderId="173" xfId="7211" applyFont="1" applyFill="1" applyBorder="1" applyAlignment="1">
      <alignment vertical="center" wrapText="1"/>
    </xf>
    <xf numFmtId="0" fontId="9" fillId="35" borderId="177" xfId="7211" applyFont="1" applyFill="1" applyBorder="1" applyAlignment="1">
      <alignment vertical="center" wrapText="1"/>
    </xf>
    <xf numFmtId="0" fontId="9" fillId="35" borderId="194" xfId="7211" applyFont="1" applyFill="1" applyBorder="1" applyAlignment="1">
      <alignment vertical="center" wrapText="1"/>
    </xf>
    <xf numFmtId="0" fontId="9" fillId="35" borderId="44" xfId="7211" applyFont="1" applyFill="1" applyBorder="1" applyAlignment="1">
      <alignment vertical="center" wrapText="1"/>
    </xf>
    <xf numFmtId="0" fontId="8" fillId="0" borderId="198" xfId="7271" applyFont="1" applyFill="1" applyBorder="1" applyAlignment="1" applyProtection="1">
      <alignment horizontal="center" vertical="center"/>
      <protection locked="0"/>
    </xf>
    <xf numFmtId="3" fontId="7" fillId="0" borderId="177" xfId="7223" applyNumberFormat="1" applyFont="1" applyBorder="1" applyAlignment="1">
      <alignment horizontal="center" wrapText="1"/>
    </xf>
    <xf numFmtId="0" fontId="0" fillId="0" borderId="174" xfId="7223" applyFont="1" applyBorder="1" applyAlignment="1"/>
    <xf numFmtId="3" fontId="7" fillId="0" borderId="173" xfId="7223" applyNumberFormat="1" applyFont="1" applyBorder="1" applyAlignment="1">
      <alignment horizontal="center" vertical="center" wrapText="1"/>
    </xf>
    <xf numFmtId="0" fontId="0" fillId="0" borderId="193" xfId="7223" applyFont="1" applyBorder="1" applyAlignment="1">
      <alignment vertical="center"/>
    </xf>
    <xf numFmtId="3" fontId="7" fillId="0" borderId="194" xfId="7223" applyNumberFormat="1" applyFont="1" applyBorder="1" applyAlignment="1">
      <alignment horizontal="center" vertical="center" wrapText="1"/>
    </xf>
    <xf numFmtId="0" fontId="0" fillId="0" borderId="154" xfId="7223" applyFont="1" applyBorder="1" applyAlignment="1">
      <alignment vertical="center"/>
    </xf>
    <xf numFmtId="0" fontId="0" fillId="0" borderId="154" xfId="7223" applyFont="1" applyBorder="1" applyAlignment="1">
      <alignment vertical="top"/>
    </xf>
    <xf numFmtId="0" fontId="151" fillId="0" borderId="154" xfId="7223" applyFont="1" applyBorder="1" applyAlignment="1">
      <alignment vertical="top"/>
    </xf>
    <xf numFmtId="0" fontId="147" fillId="0" borderId="154" xfId="7223" applyFont="1" applyBorder="1" applyAlignment="1">
      <alignment vertical="center" wrapText="1"/>
    </xf>
    <xf numFmtId="0" fontId="0" fillId="0" borderId="154" xfId="7223" applyFont="1" applyBorder="1" applyAlignment="1">
      <alignment vertical="center" wrapText="1"/>
    </xf>
    <xf numFmtId="0" fontId="7" fillId="0" borderId="154" xfId="7223" applyFont="1" applyBorder="1" applyAlignment="1">
      <alignment vertical="center"/>
    </xf>
    <xf numFmtId="0" fontId="7" fillId="0" borderId="154" xfId="7223" applyFont="1" applyBorder="1" applyAlignment="1">
      <alignment vertical="top"/>
    </xf>
    <xf numFmtId="3" fontId="7" fillId="0" borderId="194" xfId="7223" applyNumberFormat="1" applyFont="1" applyBorder="1" applyAlignment="1">
      <alignment horizontal="center" wrapText="1"/>
    </xf>
    <xf numFmtId="0" fontId="7" fillId="0" borderId="154" xfId="7223" applyFont="1" applyBorder="1" applyAlignment="1"/>
    <xf numFmtId="3" fontId="7" fillId="0" borderId="194" xfId="7223" applyNumberFormat="1" applyFont="1" applyBorder="1" applyAlignment="1">
      <alignment horizontal="center" vertical="top" wrapText="1"/>
    </xf>
    <xf numFmtId="3" fontId="7" fillId="0" borderId="194" xfId="7223" applyNumberFormat="1" applyFont="1" applyBorder="1" applyAlignment="1">
      <alignment horizontal="center"/>
    </xf>
    <xf numFmtId="3" fontId="7" fillId="0" borderId="91" xfId="7223" applyNumberFormat="1" applyFont="1" applyBorder="1" applyAlignment="1">
      <alignment horizontal="center"/>
    </xf>
    <xf numFmtId="0" fontId="7" fillId="0" borderId="72" xfId="7223" applyFont="1" applyBorder="1" applyAlignment="1"/>
    <xf numFmtId="0" fontId="148" fillId="0" borderId="198" xfId="7223" applyFont="1" applyBorder="1" applyAlignment="1">
      <alignment horizontal="center" vertical="top"/>
    </xf>
    <xf numFmtId="0" fontId="148" fillId="0" borderId="198" xfId="7223" applyFont="1" applyBorder="1" applyAlignment="1">
      <alignment horizontal="center" wrapText="1"/>
    </xf>
    <xf numFmtId="0" fontId="148" fillId="0" borderId="198" xfId="7223" applyFont="1" applyBorder="1" applyAlignment="1">
      <alignment horizontal="center" vertical="center" wrapText="1"/>
    </xf>
    <xf numFmtId="0" fontId="148" fillId="0" borderId="194" xfId="7223" applyFont="1" applyBorder="1" applyAlignment="1">
      <alignment horizontal="center" vertical="center" wrapText="1"/>
    </xf>
    <xf numFmtId="0" fontId="148" fillId="0" borderId="154" xfId="7223" applyFont="1" applyBorder="1" applyAlignment="1">
      <alignment vertical="top"/>
    </xf>
    <xf numFmtId="0" fontId="0" fillId="0" borderId="174" xfId="7223" applyFont="1" applyBorder="1" applyAlignment="1">
      <alignment vertical="top"/>
    </xf>
    <xf numFmtId="0" fontId="148" fillId="0" borderId="175" xfId="7223" applyFont="1" applyBorder="1" applyAlignment="1">
      <alignment horizontal="center" vertical="top"/>
    </xf>
    <xf numFmtId="0" fontId="148" fillId="0" borderId="175" xfId="7223" applyFont="1" applyBorder="1" applyAlignment="1">
      <alignment horizontal="center" wrapText="1"/>
    </xf>
    <xf numFmtId="0" fontId="148" fillId="0" borderId="175" xfId="7223" applyFont="1" applyBorder="1" applyAlignment="1">
      <alignment horizontal="center" vertical="center" wrapText="1"/>
    </xf>
    <xf numFmtId="0" fontId="148" fillId="0" borderId="177" xfId="7223" applyFont="1" applyBorder="1" applyAlignment="1">
      <alignment horizontal="center" vertical="center" wrapText="1"/>
    </xf>
    <xf numFmtId="0" fontId="0" fillId="0" borderId="202" xfId="0" applyFont="1" applyBorder="1" applyAlignment="1"/>
    <xf numFmtId="0" fontId="285" fillId="47" borderId="203" xfId="0" applyFont="1" applyFill="1" applyBorder="1" applyAlignment="1">
      <alignment horizontal="center" vertical="center"/>
    </xf>
    <xf numFmtId="0" fontId="0" fillId="47" borderId="204" xfId="0" applyFont="1" applyFill="1" applyBorder="1" applyAlignment="1">
      <alignment horizontal="center" vertical="center"/>
    </xf>
    <xf numFmtId="0" fontId="0" fillId="47" borderId="205" xfId="0" applyFont="1" applyFill="1" applyBorder="1" applyAlignment="1">
      <alignment horizontal="center" vertical="center"/>
    </xf>
    <xf numFmtId="0" fontId="0" fillId="47" borderId="206" xfId="0" applyFont="1" applyFill="1" applyBorder="1" applyAlignment="1">
      <alignment horizontal="center" vertical="center"/>
    </xf>
    <xf numFmtId="0" fontId="0" fillId="0" borderId="207" xfId="0" applyFont="1" applyBorder="1" applyAlignment="1"/>
    <xf numFmtId="0" fontId="0" fillId="18" borderId="208" xfId="0" applyFont="1" applyFill="1" applyBorder="1" applyAlignment="1">
      <alignment horizontal="center" vertical="center"/>
    </xf>
    <xf numFmtId="0" fontId="0" fillId="18" borderId="209" xfId="0" applyFont="1" applyFill="1" applyBorder="1" applyAlignment="1">
      <alignment horizontal="center" vertical="center"/>
    </xf>
    <xf numFmtId="0" fontId="0" fillId="18" borderId="210" xfId="0" applyFont="1" applyFill="1" applyBorder="1" applyAlignment="1">
      <alignment horizontal="center" vertical="center"/>
    </xf>
    <xf numFmtId="0" fontId="0" fillId="18" borderId="211" xfId="0" applyFont="1" applyFill="1" applyBorder="1" applyAlignment="1">
      <alignment horizontal="center" vertical="center"/>
    </xf>
    <xf numFmtId="0" fontId="0" fillId="47" borderId="208" xfId="0" applyFont="1" applyFill="1" applyBorder="1" applyAlignment="1">
      <alignment horizontal="center" vertical="center"/>
    </xf>
    <xf numFmtId="0" fontId="0" fillId="47" borderId="209" xfId="0" applyFont="1" applyFill="1" applyBorder="1" applyAlignment="1">
      <alignment horizontal="center" vertical="center"/>
    </xf>
    <xf numFmtId="0" fontId="0" fillId="47" borderId="210" xfId="0" applyFont="1" applyFill="1" applyBorder="1" applyAlignment="1">
      <alignment horizontal="center" vertical="center"/>
    </xf>
    <xf numFmtId="0" fontId="0" fillId="47" borderId="211" xfId="0" applyFont="1" applyFill="1" applyBorder="1" applyAlignment="1">
      <alignment horizontal="center" vertical="center"/>
    </xf>
    <xf numFmtId="0" fontId="0" fillId="48" borderId="208" xfId="0" applyFont="1" applyFill="1" applyBorder="1" applyAlignment="1">
      <alignment horizontal="center" vertical="center"/>
    </xf>
    <xf numFmtId="9" fontId="0" fillId="18" borderId="208" xfId="0" applyNumberFormat="1" applyFont="1" applyFill="1" applyBorder="1" applyAlignment="1">
      <alignment horizontal="center" vertical="center"/>
    </xf>
    <xf numFmtId="3" fontId="0" fillId="49" borderId="208" xfId="0" applyNumberFormat="1" applyFont="1" applyFill="1" applyBorder="1" applyAlignment="1">
      <alignment horizontal="center" vertical="center"/>
    </xf>
    <xf numFmtId="3" fontId="0" fillId="48" borderId="208" xfId="0" applyNumberFormat="1" applyFont="1" applyFill="1" applyBorder="1" applyAlignment="1">
      <alignment horizontal="center" vertical="center"/>
    </xf>
    <xf numFmtId="0" fontId="0" fillId="0" borderId="212" xfId="0" applyFont="1" applyBorder="1" applyAlignment="1"/>
    <xf numFmtId="0" fontId="0" fillId="49" borderId="213" xfId="0" applyFont="1" applyFill="1" applyBorder="1" applyAlignment="1">
      <alignment horizontal="center" vertical="center"/>
    </xf>
    <xf numFmtId="0" fontId="0" fillId="18" borderId="214" xfId="0" applyFont="1" applyFill="1" applyBorder="1" applyAlignment="1">
      <alignment horizontal="center" vertical="center"/>
    </xf>
    <xf numFmtId="0" fontId="0" fillId="18" borderId="215" xfId="0" applyFont="1" applyFill="1" applyBorder="1" applyAlignment="1">
      <alignment horizontal="center" vertical="center"/>
    </xf>
    <xf numFmtId="0" fontId="0" fillId="18" borderId="216" xfId="0" applyFont="1" applyFill="1" applyBorder="1" applyAlignment="1">
      <alignment horizontal="center" vertical="center"/>
    </xf>
    <xf numFmtId="0" fontId="286" fillId="0" borderId="0" xfId="0" applyFont="1" applyAlignment="1">
      <alignment vertical="center" wrapText="1"/>
    </xf>
    <xf numFmtId="0" fontId="0" fillId="0" borderId="0" xfId="0" applyFont="1" applyAlignment="1"/>
    <xf numFmtId="0" fontId="7" fillId="0" borderId="69" xfId="7223" applyFont="1" applyBorder="1" applyAlignment="1">
      <alignment horizontal="left" vertical="center"/>
    </xf>
    <xf numFmtId="0" fontId="7" fillId="0" borderId="75" xfId="7223" applyFont="1" applyFill="1" applyBorder="1"/>
    <xf numFmtId="0" fontId="7" fillId="0" borderId="154" xfId="7223" applyFont="1" applyBorder="1" applyAlignment="1">
      <alignment horizontal="left" vertical="center"/>
    </xf>
    <xf numFmtId="0" fontId="7" fillId="0" borderId="194" xfId="7223" applyFont="1" applyFill="1" applyBorder="1"/>
    <xf numFmtId="0" fontId="0" fillId="0" borderId="154" xfId="7223" applyFont="1" applyBorder="1" applyAlignment="1">
      <alignment horizontal="left" vertical="center"/>
    </xf>
    <xf numFmtId="0" fontId="7" fillId="0" borderId="174" xfId="7223" applyFont="1" applyBorder="1" applyAlignment="1">
      <alignment horizontal="left" vertical="center"/>
    </xf>
    <xf numFmtId="0" fontId="7" fillId="0" borderId="177" xfId="7223" applyFont="1" applyFill="1" applyBorder="1"/>
    <xf numFmtId="0" fontId="148" fillId="0" borderId="115" xfId="59" applyFont="1" applyBorder="1" applyAlignment="1">
      <alignment horizontal="right" vertical="center" indent="1"/>
    </xf>
    <xf numFmtId="0" fontId="148" fillId="0" borderId="162" xfId="59" applyFont="1" applyBorder="1" applyAlignment="1">
      <alignment horizontal="right" vertical="center" indent="1"/>
    </xf>
    <xf numFmtId="0" fontId="148" fillId="0" borderId="112" xfId="59" applyFont="1" applyBorder="1" applyAlignment="1">
      <alignment horizontal="right" vertical="center" indent="1"/>
    </xf>
    <xf numFmtId="0" fontId="148" fillId="0" borderId="27" xfId="59" applyFont="1" applyFill="1" applyBorder="1" applyAlignment="1">
      <alignment horizontal="right" vertical="center" indent="1"/>
    </xf>
    <xf numFmtId="0" fontId="148" fillId="0" borderId="114" xfId="59" applyFont="1" applyFill="1" applyBorder="1" applyAlignment="1">
      <alignment horizontal="right" vertical="center" indent="1"/>
    </xf>
    <xf numFmtId="0" fontId="148" fillId="0" borderId="162" xfId="59" applyFont="1" applyFill="1" applyBorder="1" applyAlignment="1">
      <alignment horizontal="right" vertical="center" indent="1"/>
    </xf>
    <xf numFmtId="0" fontId="148" fillId="0" borderId="112" xfId="59" applyFont="1" applyFill="1" applyBorder="1" applyAlignment="1">
      <alignment horizontal="right" vertical="center" indent="1"/>
    </xf>
    <xf numFmtId="186" fontId="115" fillId="20" borderId="69" xfId="59" applyNumberFormat="1" applyFill="1" applyBorder="1" applyAlignment="1">
      <alignment horizontal="right" indent="1"/>
    </xf>
    <xf numFmtId="186" fontId="115" fillId="0" borderId="74" xfId="59" applyNumberFormat="1" applyFill="1" applyBorder="1" applyAlignment="1">
      <alignment horizontal="right" indent="1"/>
    </xf>
    <xf numFmtId="186" fontId="115" fillId="0" borderId="75" xfId="59" applyNumberFormat="1" applyFill="1" applyBorder="1" applyAlignment="1">
      <alignment horizontal="right" indent="1"/>
    </xf>
    <xf numFmtId="186" fontId="115" fillId="0" borderId="154" xfId="59" applyNumberFormat="1" applyBorder="1" applyAlignment="1">
      <alignment horizontal="right" indent="1"/>
    </xf>
    <xf numFmtId="186" fontId="115" fillId="20" borderId="198" xfId="59" applyNumberFormat="1" applyFill="1" applyBorder="1" applyAlignment="1">
      <alignment horizontal="right" indent="1"/>
    </xf>
    <xf numFmtId="186" fontId="115" fillId="0" borderId="198" xfId="59" applyNumberFormat="1" applyFill="1" applyBorder="1" applyAlignment="1">
      <alignment horizontal="right" indent="1"/>
    </xf>
    <xf numFmtId="186" fontId="115" fillId="0" borderId="194" xfId="59" applyNumberFormat="1" applyFill="1" applyBorder="1" applyAlignment="1">
      <alignment horizontal="right" indent="1"/>
    </xf>
    <xf numFmtId="186" fontId="115" fillId="0" borderId="198" xfId="59" applyNumberFormat="1" applyBorder="1" applyAlignment="1">
      <alignment horizontal="right" indent="1"/>
    </xf>
    <xf numFmtId="186" fontId="115" fillId="0" borderId="194" xfId="59" applyNumberFormat="1" applyFill="1" applyBorder="1" applyAlignment="1">
      <alignment horizontal="right"/>
    </xf>
    <xf numFmtId="186" fontId="115" fillId="0" borderId="154" xfId="59" applyNumberFormat="1" applyFill="1" applyBorder="1" applyAlignment="1">
      <alignment horizontal="right" indent="1"/>
    </xf>
    <xf numFmtId="186" fontId="115" fillId="0" borderId="174" xfId="59" applyNumberFormat="1" applyFill="1" applyBorder="1" applyAlignment="1">
      <alignment horizontal="right" indent="1"/>
    </xf>
    <xf numFmtId="186" fontId="115" fillId="0" borderId="175" xfId="59" applyNumberFormat="1" applyFill="1" applyBorder="1" applyAlignment="1">
      <alignment horizontal="right" indent="1"/>
    </xf>
    <xf numFmtId="186" fontId="115" fillId="20" borderId="175" xfId="59" applyNumberFormat="1" applyFill="1" applyBorder="1" applyAlignment="1">
      <alignment horizontal="right" indent="1"/>
    </xf>
    <xf numFmtId="186" fontId="115" fillId="0" borderId="177" xfId="59" applyNumberFormat="1" applyFill="1" applyBorder="1" applyAlignment="1">
      <alignment horizontal="right" indent="1"/>
    </xf>
    <xf numFmtId="0" fontId="6" fillId="0" borderId="155" xfId="7223" applyFont="1" applyBorder="1" applyAlignment="1">
      <alignment vertical="center" wrapText="1"/>
    </xf>
    <xf numFmtId="0" fontId="6" fillId="0" borderId="159" xfId="7223" applyFont="1" applyBorder="1" applyAlignment="1">
      <alignment horizontal="center"/>
    </xf>
    <xf numFmtId="0" fontId="6" fillId="0" borderId="155" xfId="7223" applyFont="1" applyBorder="1" applyAlignment="1">
      <alignment horizontal="center"/>
    </xf>
    <xf numFmtId="0" fontId="6" fillId="0" borderId="175" xfId="7223" applyFont="1" applyBorder="1" applyAlignment="1">
      <alignment horizontal="center"/>
    </xf>
    <xf numFmtId="0" fontId="6" fillId="0" borderId="177" xfId="7223" applyFont="1" applyBorder="1" applyAlignment="1">
      <alignment horizontal="center"/>
    </xf>
    <xf numFmtId="0" fontId="6" fillId="0" borderId="155" xfId="7223" applyFont="1" applyBorder="1" applyAlignment="1">
      <alignment vertical="justify" wrapText="1"/>
    </xf>
    <xf numFmtId="0" fontId="6" fillId="0" borderId="155" xfId="7223" applyFont="1" applyBorder="1" applyAlignment="1">
      <alignment horizontal="center" vertical="center" wrapText="1"/>
    </xf>
    <xf numFmtId="0" fontId="6" fillId="0" borderId="177" xfId="7223" applyFont="1" applyBorder="1" applyAlignment="1">
      <alignment vertical="justify" wrapText="1"/>
    </xf>
    <xf numFmtId="0" fontId="6" fillId="0" borderId="17" xfId="7223" applyFont="1" applyBorder="1" applyAlignment="1">
      <alignment horizontal="right"/>
    </xf>
    <xf numFmtId="0" fontId="152" fillId="0" borderId="0" xfId="7223" applyFont="1" applyBorder="1" applyAlignment="1">
      <alignment horizontal="left"/>
    </xf>
    <xf numFmtId="0" fontId="49" fillId="0" borderId="0" xfId="7223" applyAlignment="1">
      <alignment horizontal="center"/>
    </xf>
    <xf numFmtId="0" fontId="49" fillId="0" borderId="198" xfId="7223" applyFill="1" applyBorder="1" applyAlignment="1">
      <alignment horizontal="center"/>
    </xf>
    <xf numFmtId="0" fontId="49" fillId="0" borderId="194" xfId="7223" applyFill="1" applyBorder="1" applyAlignment="1">
      <alignment horizontal="left"/>
    </xf>
    <xf numFmtId="0" fontId="0" fillId="0" borderId="194" xfId="7223" applyFont="1" applyFill="1" applyBorder="1" applyAlignment="1">
      <alignment horizontal="left"/>
    </xf>
    <xf numFmtId="0" fontId="49" fillId="0" borderId="83" xfId="7223" applyBorder="1"/>
    <xf numFmtId="0" fontId="0" fillId="0" borderId="86" xfId="7223" applyFont="1" applyBorder="1"/>
    <xf numFmtId="0" fontId="49" fillId="0" borderId="198" xfId="7223" applyBorder="1"/>
    <xf numFmtId="0" fontId="0" fillId="0" borderId="75" xfId="7223" applyFont="1" applyBorder="1" applyAlignment="1">
      <alignment horizontal="left"/>
    </xf>
    <xf numFmtId="0" fontId="49" fillId="0" borderId="198" xfId="7223" applyBorder="1" applyAlignment="1">
      <alignment horizontal="center"/>
    </xf>
    <xf numFmtId="0" fontId="0" fillId="0" borderId="194" xfId="7223" applyFont="1" applyBorder="1" applyAlignment="1">
      <alignment horizontal="left"/>
    </xf>
    <xf numFmtId="0" fontId="5" fillId="0" borderId="0" xfId="7223" applyFont="1" applyAlignment="1">
      <alignment horizontal="left"/>
    </xf>
    <xf numFmtId="0" fontId="151" fillId="20" borderId="28" xfId="7275" applyFont="1" applyFill="1" applyBorder="1" applyAlignment="1">
      <alignment horizontal="center"/>
    </xf>
    <xf numFmtId="0" fontId="228" fillId="0" borderId="69" xfId="2237" applyFont="1" applyFill="1" applyBorder="1" applyAlignment="1">
      <alignment horizontal="center" vertical="center"/>
    </xf>
    <xf numFmtId="0" fontId="228" fillId="0" borderId="174" xfId="2237" applyFont="1" applyFill="1" applyBorder="1" applyAlignment="1">
      <alignment horizontal="center" vertical="center"/>
    </xf>
    <xf numFmtId="0" fontId="228" fillId="0" borderId="72" xfId="2237" applyFont="1" applyFill="1" applyBorder="1" applyAlignment="1">
      <alignment horizontal="center" vertical="center"/>
    </xf>
    <xf numFmtId="9" fontId="147" fillId="0" borderId="75" xfId="50" applyFont="1" applyBorder="1" applyAlignment="1">
      <alignment horizontal="center" vertical="center"/>
    </xf>
    <xf numFmtId="9" fontId="147" fillId="0" borderId="177" xfId="50" applyFont="1" applyBorder="1" applyAlignment="1">
      <alignment horizontal="center" vertical="center"/>
    </xf>
    <xf numFmtId="9" fontId="147" fillId="0" borderId="91" xfId="50" applyFont="1" applyBorder="1" applyAlignment="1">
      <alignment horizontal="center" vertical="center"/>
    </xf>
    <xf numFmtId="9" fontId="151" fillId="20" borderId="31" xfId="50" applyFont="1" applyFill="1" applyBorder="1" applyAlignment="1">
      <alignment horizontal="center" vertical="center"/>
    </xf>
    <xf numFmtId="0" fontId="186" fillId="34" borderId="79" xfId="2237" applyFont="1" applyFill="1" applyBorder="1" applyAlignment="1">
      <alignment vertical="center" wrapText="1"/>
    </xf>
    <xf numFmtId="0" fontId="186" fillId="34" borderId="96" xfId="2237" applyFont="1" applyFill="1" applyBorder="1" applyAlignment="1">
      <alignment vertical="center" wrapText="1"/>
    </xf>
    <xf numFmtId="0" fontId="151" fillId="0" borderId="61" xfId="7275" applyFont="1" applyBorder="1" applyAlignment="1">
      <alignment horizontal="center"/>
    </xf>
    <xf numFmtId="0" fontId="151" fillId="0" borderId="197" xfId="7275" applyFont="1" applyBorder="1" applyAlignment="1">
      <alignment horizontal="center"/>
    </xf>
    <xf numFmtId="0" fontId="151" fillId="0" borderId="98" xfId="7275" applyFont="1" applyBorder="1" applyAlignment="1">
      <alignment horizontal="center"/>
    </xf>
    <xf numFmtId="0" fontId="151" fillId="0" borderId="18" xfId="7275" applyFont="1" applyBorder="1" applyAlignment="1">
      <alignment horizontal="center"/>
    </xf>
    <xf numFmtId="0" fontId="151" fillId="0" borderId="98" xfId="7275" applyFont="1" applyFill="1" applyBorder="1" applyAlignment="1">
      <alignment horizontal="center"/>
    </xf>
    <xf numFmtId="0" fontId="151" fillId="0" borderId="97" xfId="7275" applyFont="1" applyBorder="1" applyAlignment="1">
      <alignment horizontal="center"/>
    </xf>
    <xf numFmtId="0" fontId="151" fillId="20" borderId="79" xfId="7275" applyFont="1" applyFill="1" applyBorder="1" applyAlignment="1">
      <alignment horizontal="center"/>
    </xf>
    <xf numFmtId="0" fontId="151" fillId="0" borderId="97" xfId="7275" applyFont="1" applyFill="1" applyBorder="1" applyAlignment="1">
      <alignment horizontal="center"/>
    </xf>
    <xf numFmtId="0" fontId="4" fillId="0" borderId="61" xfId="7275" applyFont="1" applyBorder="1" applyAlignment="1">
      <alignment horizontal="center"/>
    </xf>
    <xf numFmtId="0" fontId="4" fillId="0" borderId="197" xfId="7275" applyFont="1" applyBorder="1" applyAlignment="1">
      <alignment horizontal="center"/>
    </xf>
    <xf numFmtId="0" fontId="4" fillId="0" borderId="98" xfId="7275" applyFont="1" applyBorder="1" applyAlignment="1">
      <alignment horizontal="center"/>
    </xf>
    <xf numFmtId="0" fontId="151" fillId="0" borderId="74" xfId="7275" applyFont="1" applyBorder="1" applyAlignment="1">
      <alignment horizontal="center"/>
    </xf>
    <xf numFmtId="0" fontId="151" fillId="0" borderId="175" xfId="7275" applyFont="1" applyBorder="1" applyAlignment="1">
      <alignment horizontal="center"/>
    </xf>
    <xf numFmtId="0" fontId="151" fillId="0" borderId="198" xfId="7275" applyFont="1" applyFill="1" applyBorder="1" applyAlignment="1">
      <alignment horizontal="center"/>
    </xf>
    <xf numFmtId="0" fontId="151" fillId="0" borderId="74" xfId="7275" applyFont="1" applyFill="1" applyBorder="1" applyAlignment="1">
      <alignment horizontal="center"/>
    </xf>
    <xf numFmtId="0" fontId="151" fillId="0" borderId="175" xfId="7275" applyFont="1" applyFill="1" applyBorder="1" applyAlignment="1">
      <alignment horizontal="center"/>
    </xf>
    <xf numFmtId="0" fontId="4" fillId="0" borderId="0" xfId="7275" applyFont="1"/>
    <xf numFmtId="0" fontId="151" fillId="0" borderId="69" xfId="7275" applyFont="1" applyFill="1" applyBorder="1" applyAlignment="1">
      <alignment horizontal="center"/>
    </xf>
    <xf numFmtId="0" fontId="151" fillId="0" borderId="154" xfId="7275" applyFont="1" applyFill="1" applyBorder="1" applyAlignment="1">
      <alignment horizontal="center"/>
    </xf>
    <xf numFmtId="0" fontId="4" fillId="0" borderId="18" xfId="7275" applyFont="1" applyBorder="1" applyAlignment="1">
      <alignment horizontal="center"/>
    </xf>
    <xf numFmtId="0" fontId="4" fillId="0" borderId="98" xfId="7275" applyFont="1" applyFill="1" applyBorder="1" applyAlignment="1">
      <alignment horizontal="center"/>
    </xf>
    <xf numFmtId="0" fontId="151" fillId="0" borderId="17" xfId="7275" applyFont="1" applyBorder="1" applyAlignment="1">
      <alignment horizontal="center"/>
    </xf>
    <xf numFmtId="9" fontId="151" fillId="35" borderId="40" xfId="7276" applyFont="1" applyFill="1" applyBorder="1" applyAlignment="1">
      <alignment horizontal="center"/>
    </xf>
    <xf numFmtId="0" fontId="151" fillId="20" borderId="84" xfId="7275" applyFont="1" applyFill="1" applyBorder="1" applyAlignment="1">
      <alignment horizontal="center"/>
    </xf>
    <xf numFmtId="0" fontId="151" fillId="20" borderId="80" xfId="7275" applyFont="1" applyFill="1" applyBorder="1" applyAlignment="1">
      <alignment horizontal="center"/>
    </xf>
    <xf numFmtId="0" fontId="4" fillId="0" borderId="97" xfId="7275" applyFont="1" applyBorder="1" applyAlignment="1">
      <alignment horizontal="center"/>
    </xf>
    <xf numFmtId="0" fontId="151" fillId="0" borderId="169" xfId="7275" applyFont="1" applyBorder="1" applyAlignment="1">
      <alignment horizontal="center"/>
    </xf>
    <xf numFmtId="0" fontId="4" fillId="0" borderId="97" xfId="7275" applyFont="1" applyFill="1" applyBorder="1" applyAlignment="1">
      <alignment horizontal="center"/>
    </xf>
    <xf numFmtId="0" fontId="151" fillId="20" borderId="41" xfId="7275" applyFont="1" applyFill="1" applyBorder="1" applyAlignment="1">
      <alignment horizontal="center"/>
    </xf>
    <xf numFmtId="0" fontId="151" fillId="20" borderId="28" xfId="7275" applyFont="1" applyFill="1" applyBorder="1" applyAlignment="1">
      <alignment horizontal="center" vertical="center"/>
    </xf>
    <xf numFmtId="0" fontId="151" fillId="20" borderId="42" xfId="7275" applyFont="1" applyFill="1" applyBorder="1" applyAlignment="1">
      <alignment horizontal="center"/>
    </xf>
    <xf numFmtId="0" fontId="151" fillId="20" borderId="29" xfId="7275" applyFont="1" applyFill="1" applyBorder="1" applyAlignment="1">
      <alignment horizontal="center"/>
    </xf>
    <xf numFmtId="0" fontId="151" fillId="20" borderId="29" xfId="7275" applyFont="1" applyFill="1" applyBorder="1" applyAlignment="1">
      <alignment horizontal="center" vertical="center"/>
    </xf>
    <xf numFmtId="0" fontId="3" fillId="0" borderId="0" xfId="7277" applyAlignment="1">
      <alignment horizontal="center" vertical="center"/>
    </xf>
    <xf numFmtId="0" fontId="3" fillId="0" borderId="0" xfId="7277" applyAlignment="1">
      <alignment vertical="center"/>
    </xf>
    <xf numFmtId="0" fontId="288" fillId="50" borderId="198" xfId="7277" applyFont="1" applyFill="1" applyBorder="1" applyAlignment="1">
      <alignment horizontal="center" vertical="center"/>
    </xf>
    <xf numFmtId="0" fontId="289" fillId="0" borderId="0" xfId="7277" applyFont="1" applyAlignment="1">
      <alignment vertical="center"/>
    </xf>
    <xf numFmtId="0" fontId="240" fillId="0" borderId="198" xfId="7277" applyFont="1" applyFill="1" applyBorder="1" applyAlignment="1">
      <alignment horizontal="center" vertical="center"/>
    </xf>
    <xf numFmtId="0" fontId="290" fillId="0" borderId="198" xfId="7277" applyFont="1" applyFill="1" applyBorder="1" applyAlignment="1">
      <alignment horizontal="center" vertical="center" wrapText="1"/>
    </xf>
    <xf numFmtId="0" fontId="290" fillId="0" borderId="198" xfId="7277" applyFont="1" applyFill="1" applyBorder="1" applyAlignment="1">
      <alignment horizontal="center" vertical="center"/>
    </xf>
    <xf numFmtId="0" fontId="290" fillId="0" borderId="198" xfId="7277" applyFont="1" applyFill="1" applyBorder="1" applyAlignment="1">
      <alignment horizontal="left" vertical="center" wrapText="1"/>
    </xf>
    <xf numFmtId="0" fontId="290" fillId="0" borderId="198" xfId="7277" applyFont="1" applyFill="1" applyBorder="1" applyAlignment="1">
      <alignment horizontal="left" vertical="center"/>
    </xf>
    <xf numFmtId="0" fontId="291" fillId="0" borderId="198" xfId="7277" applyFont="1" applyFill="1" applyBorder="1" applyAlignment="1">
      <alignment horizontal="center" vertical="center"/>
    </xf>
    <xf numFmtId="0" fontId="291" fillId="0" borderId="0" xfId="7277" applyFont="1" applyFill="1" applyAlignment="1">
      <alignment vertical="center"/>
    </xf>
    <xf numFmtId="179" fontId="290" fillId="0" borderId="198" xfId="7277" applyNumberFormat="1" applyFont="1" applyFill="1" applyBorder="1" applyAlignment="1">
      <alignment horizontal="center" vertical="center"/>
    </xf>
    <xf numFmtId="20" fontId="290" fillId="0" borderId="198" xfId="7277" applyNumberFormat="1" applyFont="1" applyFill="1" applyBorder="1" applyAlignment="1">
      <alignment horizontal="center" vertical="center"/>
    </xf>
    <xf numFmtId="0" fontId="291" fillId="0" borderId="198" xfId="7277" applyFont="1" applyFill="1" applyBorder="1" applyAlignment="1">
      <alignment horizontal="center" vertical="center" wrapText="1"/>
    </xf>
    <xf numFmtId="0" fontId="291" fillId="0" borderId="0" xfId="7277" applyFont="1" applyFill="1" applyAlignment="1">
      <alignment vertical="center" wrapText="1"/>
    </xf>
    <xf numFmtId="2" fontId="290" fillId="0" borderId="198" xfId="7277" applyNumberFormat="1" applyFont="1" applyFill="1" applyBorder="1" applyAlignment="1">
      <alignment horizontal="center" vertical="center" wrapText="1"/>
    </xf>
    <xf numFmtId="0" fontId="240" fillId="0" borderId="198" xfId="7277" applyFont="1" applyFill="1" applyBorder="1" applyAlignment="1">
      <alignment horizontal="center" vertical="center" wrapText="1"/>
    </xf>
    <xf numFmtId="49" fontId="291" fillId="0" borderId="198" xfId="7277" applyNumberFormat="1" applyFont="1" applyFill="1" applyBorder="1" applyAlignment="1">
      <alignment vertical="center"/>
    </xf>
    <xf numFmtId="49" fontId="291" fillId="0" borderId="0" xfId="7277" applyNumberFormat="1" applyFont="1" applyFill="1" applyAlignment="1">
      <alignment vertical="center"/>
    </xf>
    <xf numFmtId="0" fontId="240" fillId="0" borderId="198" xfId="7277" applyNumberFormat="1" applyFont="1" applyFill="1" applyBorder="1" applyAlignment="1">
      <alignment horizontal="center" vertical="center"/>
    </xf>
    <xf numFmtId="0" fontId="290" fillId="0" borderId="198" xfId="7277" applyFont="1" applyFill="1" applyBorder="1" applyAlignment="1">
      <alignment vertical="center" wrapText="1"/>
    </xf>
    <xf numFmtId="20" fontId="290" fillId="0" borderId="198" xfId="7277" applyNumberFormat="1" applyFont="1" applyFill="1" applyBorder="1" applyAlignment="1">
      <alignment horizontal="center" vertical="center" wrapText="1"/>
    </xf>
    <xf numFmtId="0" fontId="240" fillId="0" borderId="198" xfId="7277" applyFont="1" applyFill="1" applyBorder="1" applyAlignment="1">
      <alignment horizontal="left" vertical="center" wrapText="1"/>
    </xf>
    <xf numFmtId="0" fontId="240" fillId="0" borderId="198" xfId="7277" applyFont="1" applyFill="1" applyBorder="1" applyAlignment="1">
      <alignment horizontal="left" vertical="center"/>
    </xf>
    <xf numFmtId="0" fontId="291" fillId="0" borderId="0" xfId="7277" applyFont="1" applyFill="1" applyAlignment="1">
      <alignment horizontal="center" vertical="center"/>
    </xf>
    <xf numFmtId="0" fontId="291" fillId="0" borderId="0" xfId="7277" applyFont="1" applyFill="1"/>
    <xf numFmtId="0" fontId="291" fillId="0" borderId="0" xfId="7277" applyFont="1" applyFill="1" applyAlignment="1">
      <alignment horizontal="left"/>
    </xf>
    <xf numFmtId="0" fontId="3" fillId="0" borderId="0" xfId="7277" applyFill="1" applyAlignment="1">
      <alignment horizontal="center" vertical="center"/>
    </xf>
    <xf numFmtId="0" fontId="3" fillId="0" borderId="0" xfId="7277" applyFill="1"/>
    <xf numFmtId="0" fontId="3" fillId="0" borderId="0" xfId="7277" applyFill="1" applyAlignment="1">
      <alignment horizontal="left"/>
    </xf>
    <xf numFmtId="0" fontId="3" fillId="0" borderId="0" xfId="7277"/>
    <xf numFmtId="0" fontId="3" fillId="0" borderId="0" xfId="7277" applyAlignment="1">
      <alignment horizontal="left"/>
    </xf>
    <xf numFmtId="0" fontId="287" fillId="0" borderId="0" xfId="7277" applyFont="1" applyAlignment="1">
      <alignment vertical="center"/>
    </xf>
    <xf numFmtId="0" fontId="149" fillId="0" borderId="0" xfId="7220" applyFont="1" applyFill="1">
      <alignment vertical="top" wrapText="1"/>
    </xf>
    <xf numFmtId="0" fontId="206" fillId="0" borderId="0" xfId="7220" applyFont="1" applyFill="1" applyBorder="1" applyAlignment="1">
      <alignment horizontal="center" vertical="center" wrapText="1"/>
    </xf>
    <xf numFmtId="2" fontId="206" fillId="0" borderId="0" xfId="7220" applyNumberFormat="1" applyFont="1" applyFill="1" applyBorder="1" applyAlignment="1">
      <alignment horizontal="center" vertical="center" wrapText="1"/>
    </xf>
    <xf numFmtId="0" fontId="223" fillId="0" borderId="0" xfId="7220" applyFill="1">
      <alignment vertical="top" wrapText="1"/>
    </xf>
    <xf numFmtId="0" fontId="140" fillId="0" borderId="0" xfId="32" applyAlignment="1" applyProtection="1">
      <alignment horizontal="center" vertical="center"/>
    </xf>
    <xf numFmtId="0" fontId="140" fillId="0" borderId="0" xfId="32" applyBorder="1" applyAlignment="1" applyProtection="1">
      <alignment horizontal="center" vertical="center"/>
    </xf>
    <xf numFmtId="1" fontId="186" fillId="40" borderId="32" xfId="45" applyNumberFormat="1" applyFont="1" applyFill="1" applyBorder="1" applyAlignment="1">
      <alignment horizontal="center" vertical="center" wrapText="1"/>
    </xf>
    <xf numFmtId="1" fontId="186" fillId="40" borderId="88" xfId="45" applyNumberFormat="1" applyFont="1" applyFill="1" applyBorder="1" applyAlignment="1">
      <alignment horizontal="center" vertical="center" wrapText="1"/>
    </xf>
    <xf numFmtId="1" fontId="30" fillId="0" borderId="71" xfId="7256" applyNumberFormat="1" applyFont="1" applyFill="1" applyBorder="1"/>
    <xf numFmtId="1" fontId="30" fillId="0" borderId="74" xfId="7256" applyNumberFormat="1" applyFont="1" applyBorder="1"/>
    <xf numFmtId="3" fontId="30" fillId="0" borderId="75" xfId="7256" applyNumberFormat="1" applyFont="1" applyBorder="1"/>
    <xf numFmtId="9" fontId="30" fillId="35" borderId="69" xfId="50" applyFont="1" applyFill="1" applyBorder="1"/>
    <xf numFmtId="9" fontId="30" fillId="35" borderId="174" xfId="50" applyFont="1" applyFill="1" applyBorder="1"/>
    <xf numFmtId="9" fontId="30" fillId="35" borderId="154" xfId="50" applyFont="1" applyFill="1" applyBorder="1"/>
    <xf numFmtId="9" fontId="30" fillId="35" borderId="28" xfId="50" applyFont="1" applyFill="1" applyBorder="1"/>
    <xf numFmtId="9" fontId="30" fillId="35" borderId="41" xfId="50" applyFont="1" applyFill="1" applyBorder="1"/>
    <xf numFmtId="0" fontId="151" fillId="0" borderId="0" xfId="4221" applyFont="1" applyFill="1" applyAlignment="1">
      <alignment horizontal="left" vertical="center"/>
    </xf>
    <xf numFmtId="0" fontId="151" fillId="0" borderId="0" xfId="4221" applyFont="1" applyFill="1" applyAlignment="1">
      <alignment horizontal="center" vertical="center"/>
    </xf>
    <xf numFmtId="0" fontId="69" fillId="0" borderId="0" xfId="4221" applyFill="1" applyAlignment="1">
      <alignment horizontal="center" vertical="center"/>
    </xf>
    <xf numFmtId="0" fontId="230" fillId="0" borderId="0" xfId="7221" applyFont="1" applyFill="1"/>
    <xf numFmtId="0" fontId="72" fillId="0" borderId="159" xfId="4218" applyBorder="1"/>
    <xf numFmtId="0" fontId="2" fillId="0" borderId="159" xfId="4218" applyFont="1" applyBorder="1"/>
    <xf numFmtId="0" fontId="2" fillId="0" borderId="159" xfId="4218" applyFont="1" applyBorder="1" applyAlignment="1">
      <alignment horizontal="center"/>
    </xf>
    <xf numFmtId="0" fontId="115" fillId="0" borderId="0" xfId="0" applyFont="1" applyFill="1"/>
    <xf numFmtId="0" fontId="232" fillId="0" borderId="0" xfId="221" applyFont="1" applyFill="1" applyAlignment="1">
      <alignment vertical="center"/>
    </xf>
    <xf numFmtId="0" fontId="21" fillId="0" borderId="159" xfId="7211" applyFont="1" applyBorder="1"/>
    <xf numFmtId="0" fontId="56" fillId="0" borderId="159" xfId="7211" applyBorder="1"/>
    <xf numFmtId="0" fontId="151" fillId="0" borderId="159" xfId="7211" applyFont="1" applyBorder="1"/>
    <xf numFmtId="0" fontId="151" fillId="0" borderId="159" xfId="7211" applyFont="1" applyBorder="1" applyAlignment="1">
      <alignment horizontal="center"/>
    </xf>
    <xf numFmtId="0" fontId="31" fillId="35" borderId="175" xfId="7211" applyFont="1" applyFill="1" applyBorder="1" applyAlignment="1">
      <alignment horizontal="center"/>
    </xf>
    <xf numFmtId="49" fontId="1" fillId="35" borderId="198" xfId="7211" applyNumberFormat="1" applyFont="1" applyFill="1" applyBorder="1" applyAlignment="1">
      <alignment horizontal="center" vertical="center" wrapText="1"/>
    </xf>
    <xf numFmtId="49" fontId="1" fillId="0" borderId="198" xfId="7211" applyNumberFormat="1" applyFont="1" applyBorder="1" applyAlignment="1">
      <alignment horizontal="center" vertical="center" wrapText="1"/>
    </xf>
    <xf numFmtId="0" fontId="21" fillId="35" borderId="198" xfId="7211" applyFont="1" applyFill="1" applyBorder="1" applyAlignment="1">
      <alignment horizontal="center"/>
    </xf>
    <xf numFmtId="0" fontId="0" fillId="0" borderId="159" xfId="0" applyFill="1" applyBorder="1" applyAlignment="1">
      <alignment horizontal="center" vertical="center" wrapText="1"/>
    </xf>
    <xf numFmtId="178" fontId="0" fillId="0" borderId="159" xfId="0" applyNumberFormat="1" applyFill="1" applyBorder="1" applyAlignment="1">
      <alignment horizontal="center" vertical="center" wrapText="1"/>
    </xf>
    <xf numFmtId="0" fontId="0" fillId="0" borderId="69" xfId="0" applyFill="1" applyBorder="1" applyAlignment="1">
      <alignment horizontal="center" vertical="center" wrapText="1"/>
    </xf>
    <xf numFmtId="178" fontId="0" fillId="0" borderId="74" xfId="0" applyNumberFormat="1" applyFill="1" applyBorder="1" applyAlignment="1">
      <alignment horizontal="center" vertical="center" wrapText="1"/>
    </xf>
    <xf numFmtId="0" fontId="0" fillId="0" borderId="74" xfId="0" applyFill="1" applyBorder="1" applyAlignment="1">
      <alignment horizontal="center" vertical="center" wrapText="1"/>
    </xf>
    <xf numFmtId="0" fontId="0" fillId="0" borderId="75" xfId="0" applyFill="1" applyBorder="1" applyAlignment="1">
      <alignment vertical="center" wrapText="1"/>
    </xf>
    <xf numFmtId="0" fontId="0" fillId="0" borderId="155" xfId="0" applyFill="1" applyBorder="1" applyAlignment="1">
      <alignment vertical="center" wrapText="1"/>
    </xf>
    <xf numFmtId="0" fontId="115" fillId="0" borderId="154" xfId="0" applyFont="1" applyFill="1" applyBorder="1" applyAlignment="1">
      <alignment horizontal="center" vertical="center" wrapText="1"/>
    </xf>
    <xf numFmtId="0" fontId="115" fillId="0" borderId="157" xfId="0" applyFont="1" applyFill="1" applyBorder="1" applyAlignment="1">
      <alignment horizontal="center" vertical="center" wrapText="1"/>
    </xf>
    <xf numFmtId="178" fontId="0" fillId="0" borderId="161" xfId="0" applyNumberFormat="1" applyFill="1" applyBorder="1" applyAlignment="1">
      <alignment horizontal="center" vertical="center" wrapText="1"/>
    </xf>
    <xf numFmtId="0" fontId="0" fillId="0" borderId="161" xfId="0" applyFill="1" applyBorder="1" applyAlignment="1">
      <alignment horizontal="center" vertical="center" wrapText="1"/>
    </xf>
    <xf numFmtId="0" fontId="115" fillId="0" borderId="158" xfId="0" applyFont="1" applyFill="1" applyBorder="1" applyAlignment="1">
      <alignment vertical="center" wrapText="1"/>
    </xf>
    <xf numFmtId="0" fontId="115" fillId="35" borderId="154" xfId="0" applyFont="1" applyFill="1" applyBorder="1" applyAlignment="1">
      <alignment horizontal="center" vertical="center" wrapText="1"/>
    </xf>
    <xf numFmtId="15" fontId="115" fillId="35" borderId="159" xfId="0" applyNumberFormat="1" applyFont="1" applyFill="1" applyBorder="1" applyAlignment="1">
      <alignment horizontal="center" vertical="center" wrapText="1"/>
    </xf>
    <xf numFmtId="0" fontId="115" fillId="35" borderId="159" xfId="0" applyFont="1" applyFill="1" applyBorder="1" applyAlignment="1">
      <alignment horizontal="center" vertical="center" wrapText="1"/>
    </xf>
    <xf numFmtId="0" fontId="115" fillId="35" borderId="155" xfId="0" applyFont="1" applyFill="1" applyBorder="1" applyAlignment="1">
      <alignment vertical="center" wrapText="1"/>
    </xf>
    <xf numFmtId="0" fontId="115" fillId="35" borderId="41" xfId="0" applyFont="1" applyFill="1" applyBorder="1" applyAlignment="1">
      <alignment horizontal="center" vertical="center" wrapText="1"/>
    </xf>
    <xf numFmtId="15" fontId="115" fillId="35" borderId="42" xfId="0" applyNumberFormat="1" applyFont="1" applyFill="1" applyBorder="1" applyAlignment="1">
      <alignment horizontal="center" vertical="center" wrapText="1"/>
    </xf>
    <xf numFmtId="0" fontId="115" fillId="35" borderId="42" xfId="0" applyFont="1" applyFill="1" applyBorder="1" applyAlignment="1">
      <alignment horizontal="center" vertical="center" wrapText="1"/>
    </xf>
    <xf numFmtId="0" fontId="115" fillId="35" borderId="44" xfId="0" applyFont="1" applyFill="1" applyBorder="1" applyAlignment="1">
      <alignment vertical="center" wrapText="1"/>
    </xf>
    <xf numFmtId="0" fontId="115" fillId="35" borderId="157" xfId="0" applyFont="1" applyFill="1" applyBorder="1" applyAlignment="1">
      <alignment horizontal="center" vertical="center" wrapText="1"/>
    </xf>
    <xf numFmtId="0" fontId="115" fillId="35" borderId="161" xfId="0" applyFont="1" applyFill="1" applyBorder="1" applyAlignment="1">
      <alignment horizontal="center" vertical="center" wrapText="1"/>
    </xf>
    <xf numFmtId="0" fontId="115" fillId="35" borderId="158" xfId="0" applyFont="1" applyFill="1" applyBorder="1" applyAlignment="1">
      <alignment vertical="center" wrapText="1"/>
    </xf>
    <xf numFmtId="0" fontId="115" fillId="0" borderId="155" xfId="0" applyFont="1" applyFill="1" applyBorder="1" applyAlignment="1">
      <alignment vertical="center" wrapText="1"/>
    </xf>
    <xf numFmtId="0" fontId="115" fillId="35" borderId="161" xfId="0" applyFont="1" applyFill="1" applyBorder="1" applyAlignment="1">
      <alignment vertical="center" wrapText="1"/>
    </xf>
    <xf numFmtId="0" fontId="0" fillId="35" borderId="161" xfId="0" applyFill="1" applyBorder="1" applyAlignment="1">
      <alignment vertical="center" wrapText="1"/>
    </xf>
    <xf numFmtId="9" fontId="115" fillId="0" borderId="0" xfId="50" applyAlignment="1">
      <alignment vertical="center"/>
    </xf>
    <xf numFmtId="0" fontId="147" fillId="35" borderId="115" xfId="59" applyFont="1" applyFill="1" applyBorder="1" applyAlignment="1">
      <alignment horizontal="center" vertical="center"/>
    </xf>
    <xf numFmtId="3" fontId="147" fillId="35" borderId="162" xfId="50" applyNumberFormat="1" applyFont="1" applyFill="1" applyBorder="1" applyAlignment="1">
      <alignment horizontal="center" vertical="center"/>
    </xf>
    <xf numFmtId="0" fontId="147" fillId="35" borderId="184" xfId="59" applyFont="1" applyFill="1" applyBorder="1" applyAlignment="1">
      <alignment horizontal="center" vertical="center"/>
    </xf>
    <xf numFmtId="1" fontId="147" fillId="35" borderId="115" xfId="59" applyNumberFormat="1" applyFont="1" applyFill="1" applyBorder="1" applyAlignment="1">
      <alignment horizontal="center" vertical="center"/>
    </xf>
    <xf numFmtId="1" fontId="147" fillId="35" borderId="162" xfId="59" applyNumberFormat="1" applyFont="1" applyFill="1" applyBorder="1" applyAlignment="1">
      <alignment horizontal="center" vertical="center"/>
    </xf>
    <xf numFmtId="3" fontId="148" fillId="20" borderId="30" xfId="59" applyNumberFormat="1" applyFont="1" applyFill="1" applyBorder="1" applyAlignment="1">
      <alignment horizontal="center" vertical="center"/>
    </xf>
    <xf numFmtId="1" fontId="147" fillId="20" borderId="27" xfId="50" applyNumberFormat="1" applyFont="1" applyFill="1" applyBorder="1" applyAlignment="1">
      <alignment horizontal="center" vertical="center"/>
    </xf>
    <xf numFmtId="3" fontId="147" fillId="20" borderId="31" xfId="59" applyNumberFormat="1" applyFont="1" applyFill="1" applyBorder="1" applyAlignment="1">
      <alignment horizontal="center" vertical="center"/>
    </xf>
    <xf numFmtId="3" fontId="148" fillId="22" borderId="28" xfId="59" applyNumberFormat="1" applyFont="1" applyFill="1" applyBorder="1" applyAlignment="1">
      <alignment horizontal="center" vertical="center"/>
    </xf>
    <xf numFmtId="3" fontId="148" fillId="22" borderId="29" xfId="59" applyNumberFormat="1" applyFont="1" applyFill="1" applyBorder="1" applyAlignment="1">
      <alignment horizontal="center" vertical="center"/>
    </xf>
    <xf numFmtId="3" fontId="148" fillId="22" borderId="30" xfId="59" applyNumberFormat="1" applyFont="1" applyFill="1" applyBorder="1" applyAlignment="1">
      <alignment horizontal="center" vertical="center"/>
    </xf>
    <xf numFmtId="3" fontId="147" fillId="22" borderId="27" xfId="59" applyNumberFormat="1" applyFont="1" applyFill="1" applyBorder="1" applyAlignment="1">
      <alignment horizontal="center" vertical="center"/>
    </xf>
    <xf numFmtId="9" fontId="147" fillId="22" borderId="80" xfId="50" applyFont="1" applyFill="1" applyBorder="1" applyAlignment="1">
      <alignment horizontal="center" vertical="center"/>
    </xf>
    <xf numFmtId="1" fontId="148" fillId="22" borderId="28" xfId="59" applyNumberFormat="1" applyFont="1" applyFill="1" applyBorder="1" applyAlignment="1">
      <alignment horizontal="center" vertical="center"/>
    </xf>
    <xf numFmtId="1" fontId="148" fillId="22" borderId="29" xfId="59" applyNumberFormat="1" applyFont="1" applyFill="1" applyBorder="1" applyAlignment="1">
      <alignment horizontal="center" vertical="center"/>
    </xf>
    <xf numFmtId="1" fontId="148" fillId="22" borderId="30" xfId="59" applyNumberFormat="1" applyFont="1" applyFill="1" applyBorder="1" applyAlignment="1">
      <alignment horizontal="center" vertical="center"/>
    </xf>
    <xf numFmtId="1" fontId="147" fillId="22" borderId="40" xfId="50" applyNumberFormat="1" applyFont="1" applyFill="1" applyBorder="1" applyAlignment="1">
      <alignment horizontal="center" vertical="center"/>
    </xf>
    <xf numFmtId="3" fontId="147" fillId="22" borderId="40" xfId="59" applyNumberFormat="1" applyFont="1" applyFill="1" applyBorder="1" applyAlignment="1">
      <alignment horizontal="center" vertical="center"/>
    </xf>
    <xf numFmtId="3" fontId="147" fillId="35" borderId="75" xfId="50" applyNumberFormat="1" applyFont="1" applyFill="1" applyBorder="1" applyAlignment="1">
      <alignment horizontal="center" vertical="center"/>
    </xf>
    <xf numFmtId="3" fontId="147" fillId="35" borderId="194" xfId="50" applyNumberFormat="1" applyFont="1" applyFill="1" applyBorder="1" applyAlignment="1">
      <alignment horizontal="center" vertical="center"/>
    </xf>
    <xf numFmtId="9" fontId="148" fillId="0" borderId="154" xfId="50" applyFont="1" applyFill="1" applyBorder="1" applyAlignment="1">
      <alignment horizontal="center" vertical="center"/>
    </xf>
    <xf numFmtId="9" fontId="148" fillId="0" borderId="159" xfId="50" applyFont="1" applyFill="1" applyBorder="1" applyAlignment="1">
      <alignment horizontal="center" vertical="center"/>
    </xf>
    <xf numFmtId="9" fontId="148" fillId="35" borderId="155" xfId="50" applyFont="1" applyFill="1" applyBorder="1" applyAlignment="1">
      <alignment horizontal="center" vertical="center"/>
    </xf>
    <xf numFmtId="9" fontId="171" fillId="0" borderId="154" xfId="50" applyFont="1" applyFill="1" applyBorder="1" applyAlignment="1">
      <alignment horizontal="center" vertical="center"/>
    </xf>
    <xf numFmtId="9" fontId="171" fillId="0" borderId="159" xfId="50" applyFont="1" applyFill="1" applyBorder="1" applyAlignment="1">
      <alignment horizontal="center" vertical="center"/>
    </xf>
    <xf numFmtId="9" fontId="171" fillId="35" borderId="155" xfId="50" applyNumberFormat="1" applyFont="1" applyFill="1" applyBorder="1" applyAlignment="1">
      <alignment horizontal="center" vertical="center"/>
    </xf>
    <xf numFmtId="9" fontId="148" fillId="0" borderId="157" xfId="50" applyFont="1" applyFill="1" applyBorder="1" applyAlignment="1">
      <alignment horizontal="center" vertical="center"/>
    </xf>
    <xf numFmtId="9" fontId="148" fillId="0" borderId="161" xfId="50" applyFont="1" applyFill="1" applyBorder="1" applyAlignment="1">
      <alignment horizontal="center" vertical="center"/>
    </xf>
    <xf numFmtId="9" fontId="148" fillId="35" borderId="158" xfId="50" applyFont="1" applyFill="1" applyBorder="1" applyAlignment="1">
      <alignment horizontal="center" vertical="center"/>
    </xf>
    <xf numFmtId="3" fontId="148" fillId="0" borderId="159" xfId="59" applyNumberFormat="1" applyFont="1" applyFill="1" applyBorder="1" applyAlignment="1">
      <alignment horizontal="center" vertical="center"/>
    </xf>
    <xf numFmtId="3" fontId="147" fillId="35" borderId="155" xfId="59" applyNumberFormat="1" applyFont="1" applyFill="1" applyBorder="1" applyAlignment="1">
      <alignment horizontal="center" vertical="center"/>
    </xf>
    <xf numFmtId="3" fontId="171" fillId="0" borderId="154" xfId="59" applyNumberFormat="1" applyFont="1" applyFill="1" applyBorder="1" applyAlignment="1">
      <alignment horizontal="center" vertical="center"/>
    </xf>
    <xf numFmtId="3" fontId="171" fillId="0" borderId="159" xfId="59" applyNumberFormat="1" applyFont="1" applyFill="1" applyBorder="1" applyAlignment="1">
      <alignment horizontal="center" vertical="center"/>
    </xf>
    <xf numFmtId="3" fontId="171" fillId="35" borderId="155" xfId="59" applyNumberFormat="1" applyFont="1" applyFill="1" applyBorder="1" applyAlignment="1">
      <alignment horizontal="center" vertical="center"/>
    </xf>
    <xf numFmtId="3" fontId="148" fillId="0" borderId="157" xfId="59" applyNumberFormat="1" applyFont="1" applyFill="1" applyBorder="1" applyAlignment="1">
      <alignment horizontal="center" vertical="center"/>
    </xf>
    <xf numFmtId="3" fontId="148" fillId="0" borderId="161" xfId="59" applyNumberFormat="1" applyFont="1" applyFill="1" applyBorder="1" applyAlignment="1">
      <alignment horizontal="center" vertical="center"/>
    </xf>
    <xf numFmtId="3" fontId="147" fillId="35" borderId="158" xfId="59" applyNumberFormat="1" applyFont="1" applyFill="1" applyBorder="1" applyAlignment="1">
      <alignment horizontal="center" vertical="center"/>
    </xf>
    <xf numFmtId="3" fontId="171" fillId="20" borderId="66" xfId="59" applyNumberFormat="1" applyFont="1" applyFill="1" applyBorder="1" applyAlignment="1">
      <alignment horizontal="center" vertical="center"/>
    </xf>
    <xf numFmtId="3" fontId="171" fillId="20" borderId="68" xfId="59" applyNumberFormat="1" applyFont="1" applyFill="1" applyBorder="1" applyAlignment="1">
      <alignment horizontal="center" vertical="center"/>
    </xf>
    <xf numFmtId="3" fontId="170" fillId="22" borderId="13" xfId="48" applyNumberFormat="1" applyFont="1" applyFill="1" applyBorder="1" applyAlignment="1">
      <alignment horizontal="center" wrapText="1"/>
    </xf>
    <xf numFmtId="9" fontId="170" fillId="22" borderId="13" xfId="3798" applyFont="1" applyFill="1" applyBorder="1" applyAlignment="1">
      <alignment horizontal="center" wrapText="1"/>
    </xf>
    <xf numFmtId="0" fontId="157" fillId="0" borderId="0" xfId="59" applyFont="1"/>
    <xf numFmtId="0" fontId="1" fillId="0" borderId="0" xfId="820" applyFont="1" applyAlignment="1">
      <alignment horizontal="left" vertical="center"/>
    </xf>
    <xf numFmtId="0" fontId="1" fillId="0" borderId="0" xfId="820" applyFont="1"/>
    <xf numFmtId="0" fontId="149" fillId="0" borderId="0" xfId="7251" applyFont="1" applyAlignment="1">
      <alignment horizontal="left" vertical="center"/>
    </xf>
    <xf numFmtId="0" fontId="1" fillId="0" borderId="0" xfId="4218" applyFont="1" applyAlignment="1">
      <alignment horizontal="left"/>
    </xf>
    <xf numFmtId="0" fontId="157" fillId="0" borderId="0" xfId="367" applyFont="1"/>
    <xf numFmtId="3" fontId="148" fillId="18" borderId="31" xfId="0" applyNumberFormat="1" applyFont="1" applyFill="1" applyBorder="1" applyAlignment="1">
      <alignment horizontal="center"/>
    </xf>
    <xf numFmtId="3" fontId="148" fillId="18" borderId="75" xfId="0" applyNumberFormat="1" applyFont="1" applyFill="1" applyBorder="1" applyAlignment="1">
      <alignment horizontal="center"/>
    </xf>
    <xf numFmtId="3" fontId="148" fillId="0" borderId="159" xfId="0" applyNumberFormat="1" applyFont="1" applyBorder="1" applyAlignment="1">
      <alignment horizontal="right" vertical="center" indent="1"/>
    </xf>
    <xf numFmtId="179" fontId="148" fillId="0" borderId="159" xfId="0" applyNumberFormat="1" applyFont="1" applyBorder="1" applyAlignment="1">
      <alignment horizontal="center" vertical="center"/>
    </xf>
    <xf numFmtId="0" fontId="147" fillId="0" borderId="162" xfId="0" applyFont="1" applyBorder="1" applyAlignment="1">
      <alignment horizontal="center"/>
    </xf>
    <xf numFmtId="3" fontId="148" fillId="0" borderId="74" xfId="0" applyNumberFormat="1" applyFont="1" applyBorder="1" applyAlignment="1">
      <alignment horizontal="right" vertical="center" indent="1"/>
    </xf>
    <xf numFmtId="179" fontId="148" fillId="0" borderId="155" xfId="0" applyNumberFormat="1" applyFont="1" applyBorder="1" applyAlignment="1">
      <alignment horizontal="center" vertical="center"/>
    </xf>
    <xf numFmtId="179" fontId="147" fillId="35" borderId="158" xfId="0" applyNumberFormat="1" applyFont="1" applyFill="1" applyBorder="1" applyAlignment="1">
      <alignment horizontal="center" vertical="center"/>
    </xf>
    <xf numFmtId="0" fontId="147" fillId="0" borderId="163" xfId="0" applyFont="1" applyBorder="1" applyAlignment="1">
      <alignment horizontal="center"/>
    </xf>
    <xf numFmtId="0" fontId="147" fillId="35" borderId="85" xfId="0" applyFont="1" applyFill="1" applyBorder="1" applyAlignment="1">
      <alignment horizontal="center"/>
    </xf>
    <xf numFmtId="3" fontId="148" fillId="0" borderId="200" xfId="0" applyNumberFormat="1" applyFont="1" applyBorder="1" applyAlignment="1">
      <alignment horizontal="right" vertical="center" indent="1"/>
    </xf>
    <xf numFmtId="179" fontId="148" fillId="0" borderId="199" xfId="0" applyNumberFormat="1" applyFont="1" applyBorder="1" applyAlignment="1">
      <alignment horizontal="center" vertical="center"/>
    </xf>
    <xf numFmtId="3" fontId="148" fillId="0" borderId="154" xfId="0" applyNumberFormat="1" applyFont="1" applyBorder="1" applyAlignment="1">
      <alignment horizontal="right" vertical="center" indent="1"/>
    </xf>
    <xf numFmtId="0" fontId="147" fillId="0" borderId="163" xfId="0" applyFont="1" applyFill="1" applyBorder="1" applyAlignment="1">
      <alignment horizontal="center"/>
    </xf>
    <xf numFmtId="179" fontId="147" fillId="0" borderId="199" xfId="0" applyNumberFormat="1" applyFont="1" applyFill="1" applyBorder="1" applyAlignment="1">
      <alignment horizontal="center" vertical="center"/>
    </xf>
    <xf numFmtId="179" fontId="147" fillId="0" borderId="155" xfId="0" applyNumberFormat="1" applyFont="1" applyFill="1" applyBorder="1" applyAlignment="1">
      <alignment horizontal="center" vertical="center"/>
    </xf>
    <xf numFmtId="3" fontId="148" fillId="0" borderId="154" xfId="0" applyNumberFormat="1" applyFont="1" applyFill="1" applyBorder="1" applyAlignment="1">
      <alignment horizontal="right" vertical="center" indent="1"/>
    </xf>
    <xf numFmtId="3" fontId="148" fillId="0" borderId="200" xfId="0" applyNumberFormat="1" applyFont="1" applyFill="1" applyBorder="1" applyAlignment="1">
      <alignment horizontal="right" vertical="center" indent="1"/>
    </xf>
    <xf numFmtId="179" fontId="148" fillId="0" borderId="199" xfId="0" applyNumberFormat="1" applyFont="1" applyFill="1" applyBorder="1" applyAlignment="1">
      <alignment horizontal="center" vertical="center"/>
    </xf>
    <xf numFmtId="179" fontId="148" fillId="0" borderId="155" xfId="0" applyNumberFormat="1" applyFont="1" applyFill="1" applyBorder="1" applyAlignment="1">
      <alignment horizontal="center" vertical="center"/>
    </xf>
    <xf numFmtId="0" fontId="147" fillId="0" borderId="197" xfId="0" applyFont="1" applyBorder="1" applyAlignment="1">
      <alignment horizontal="center"/>
    </xf>
    <xf numFmtId="3" fontId="147" fillId="28" borderId="157" xfId="0" applyNumberFormat="1" applyFont="1" applyFill="1" applyBorder="1" applyAlignment="1">
      <alignment horizontal="right" vertical="center" indent="1"/>
    </xf>
    <xf numFmtId="4" fontId="147" fillId="28" borderId="158" xfId="0" applyNumberFormat="1" applyFont="1" applyFill="1" applyBorder="1" applyAlignment="1">
      <alignment horizontal="center" vertical="center"/>
    </xf>
    <xf numFmtId="3" fontId="147" fillId="0" borderId="98" xfId="0" applyNumberFormat="1" applyFont="1" applyBorder="1" applyAlignment="1">
      <alignment horizontal="center"/>
    </xf>
    <xf numFmtId="3" fontId="147" fillId="0" borderId="87" xfId="0" applyNumberFormat="1" applyFont="1" applyBorder="1" applyAlignment="1">
      <alignment horizontal="right" vertical="center" indent="1"/>
    </xf>
    <xf numFmtId="179" fontId="147" fillId="0" borderId="81" xfId="0" applyNumberFormat="1" applyFont="1" applyBorder="1" applyAlignment="1">
      <alignment horizontal="center" vertical="center"/>
    </xf>
    <xf numFmtId="3" fontId="147" fillId="0" borderId="157" xfId="0" applyNumberFormat="1" applyFont="1" applyBorder="1" applyAlignment="1">
      <alignment horizontal="right" vertical="center" indent="1"/>
    </xf>
    <xf numFmtId="179" fontId="147" fillId="0" borderId="158" xfId="0" applyNumberFormat="1" applyFont="1" applyBorder="1" applyAlignment="1">
      <alignment horizontal="center" vertical="center"/>
    </xf>
    <xf numFmtId="179" fontId="147" fillId="0" borderId="161" xfId="0" applyNumberFormat="1" applyFont="1" applyBorder="1" applyAlignment="1">
      <alignment horizontal="center" vertical="center"/>
    </xf>
    <xf numFmtId="3" fontId="147" fillId="0" borderId="161" xfId="0" applyNumberFormat="1" applyFont="1" applyBorder="1" applyAlignment="1">
      <alignment horizontal="right" vertical="center" indent="1"/>
    </xf>
    <xf numFmtId="3" fontId="147" fillId="0" borderId="70" xfId="0" applyNumberFormat="1" applyFont="1" applyFill="1" applyBorder="1" applyAlignment="1">
      <alignment horizontal="center" vertical="center"/>
    </xf>
    <xf numFmtId="3" fontId="147" fillId="0" borderId="200" xfId="0" applyNumberFormat="1" applyFont="1" applyFill="1" applyBorder="1" applyAlignment="1">
      <alignment horizontal="center" vertical="center"/>
    </xf>
    <xf numFmtId="0" fontId="147" fillId="0" borderId="162" xfId="0" applyFont="1" applyFill="1" applyBorder="1" applyAlignment="1">
      <alignment horizontal="center"/>
    </xf>
    <xf numFmtId="0" fontId="147" fillId="0" borderId="112" xfId="0" applyFont="1" applyFill="1" applyBorder="1" applyAlignment="1">
      <alignment horizontal="center"/>
    </xf>
    <xf numFmtId="4" fontId="147" fillId="0" borderId="199" xfId="0" applyNumberFormat="1" applyFont="1" applyFill="1" applyBorder="1" applyAlignment="1">
      <alignment horizontal="center" vertical="center"/>
    </xf>
    <xf numFmtId="4" fontId="147" fillId="35" borderId="81" xfId="0" applyNumberFormat="1" applyFont="1" applyFill="1" applyBorder="1" applyAlignment="1">
      <alignment horizontal="center" vertical="center"/>
    </xf>
    <xf numFmtId="3" fontId="148" fillId="0" borderId="200" xfId="0" applyNumberFormat="1" applyFont="1" applyBorder="1" applyAlignment="1">
      <alignment horizontal="center" vertical="center"/>
    </xf>
    <xf numFmtId="3" fontId="148" fillId="0" borderId="154" xfId="0" applyNumberFormat="1" applyFont="1" applyBorder="1" applyAlignment="1">
      <alignment horizontal="center" vertical="center"/>
    </xf>
    <xf numFmtId="179" fontId="148" fillId="18" borderId="155" xfId="0" applyNumberFormat="1" applyFont="1" applyFill="1" applyBorder="1" applyAlignment="1">
      <alignment horizontal="center" vertical="center"/>
    </xf>
    <xf numFmtId="3" fontId="147" fillId="0" borderId="154" xfId="0" applyNumberFormat="1" applyFont="1" applyFill="1" applyBorder="1" applyAlignment="1">
      <alignment horizontal="center" vertical="center"/>
    </xf>
    <xf numFmtId="3" fontId="147" fillId="35" borderId="157" xfId="0" applyNumberFormat="1" applyFont="1" applyFill="1" applyBorder="1" applyAlignment="1">
      <alignment horizontal="center" vertical="center"/>
    </xf>
    <xf numFmtId="179" fontId="148" fillId="18" borderId="199" xfId="0" applyNumberFormat="1" applyFont="1" applyFill="1" applyBorder="1" applyAlignment="1">
      <alignment horizontal="center" vertical="center"/>
    </xf>
    <xf numFmtId="179" fontId="147" fillId="28" borderId="158" xfId="0" applyNumberFormat="1" applyFont="1" applyFill="1" applyBorder="1" applyAlignment="1">
      <alignment horizontal="center" vertical="center"/>
    </xf>
    <xf numFmtId="3" fontId="147" fillId="28" borderId="87" xfId="0" applyNumberFormat="1" applyFont="1" applyFill="1" applyBorder="1" applyAlignment="1">
      <alignment horizontal="center" vertical="center"/>
    </xf>
    <xf numFmtId="4" fontId="147" fillId="28" borderId="81" xfId="0" applyNumberFormat="1" applyFont="1" applyFill="1" applyBorder="1" applyAlignment="1">
      <alignment horizontal="center" vertical="center"/>
    </xf>
    <xf numFmtId="3" fontId="148" fillId="0" borderId="200" xfId="0" applyNumberFormat="1" applyFont="1" applyFill="1" applyBorder="1" applyAlignment="1">
      <alignment horizontal="center" vertical="center"/>
    </xf>
    <xf numFmtId="3" fontId="148" fillId="0" borderId="154" xfId="0" applyNumberFormat="1" applyFont="1" applyFill="1" applyBorder="1" applyAlignment="1">
      <alignment horizontal="center" vertical="center"/>
    </xf>
    <xf numFmtId="3" fontId="148" fillId="28" borderId="157" xfId="0" applyNumberFormat="1" applyFont="1" applyFill="1" applyBorder="1" applyAlignment="1">
      <alignment horizontal="center" vertical="center"/>
    </xf>
    <xf numFmtId="3" fontId="148" fillId="0" borderId="70" xfId="0" applyNumberFormat="1" applyFont="1" applyFill="1" applyBorder="1" applyAlignment="1">
      <alignment horizontal="center" vertical="center"/>
    </xf>
    <xf numFmtId="3" fontId="147" fillId="0" borderId="112" xfId="0" applyNumberFormat="1" applyFont="1" applyBorder="1" applyAlignment="1">
      <alignment horizontal="center"/>
    </xf>
    <xf numFmtId="4" fontId="148" fillId="0" borderId="71" xfId="0" applyNumberFormat="1" applyFont="1" applyFill="1" applyBorder="1" applyAlignment="1">
      <alignment horizontal="center" vertical="center"/>
    </xf>
    <xf numFmtId="4" fontId="148" fillId="0" borderId="199" xfId="0" applyNumberFormat="1" applyFont="1" applyFill="1" applyBorder="1" applyAlignment="1">
      <alignment horizontal="center" vertical="center"/>
    </xf>
    <xf numFmtId="179" fontId="148" fillId="0" borderId="75" xfId="0" applyNumberFormat="1" applyFont="1" applyFill="1" applyBorder="1" applyAlignment="1">
      <alignment horizontal="center" vertical="center"/>
    </xf>
    <xf numFmtId="0" fontId="147" fillId="0" borderId="154" xfId="59" applyFont="1" applyFill="1" applyBorder="1" applyAlignment="1">
      <alignment horizontal="center" vertical="center"/>
    </xf>
    <xf numFmtId="0" fontId="148" fillId="0" borderId="173" xfId="59" applyFont="1" applyBorder="1" applyAlignment="1">
      <alignment horizontal="center" vertical="center"/>
    </xf>
    <xf numFmtId="0" fontId="147" fillId="0" borderId="173" xfId="59" applyFont="1" applyBorder="1" applyAlignment="1">
      <alignment horizontal="center" vertical="center"/>
    </xf>
    <xf numFmtId="0" fontId="1" fillId="0" borderId="38" xfId="3799" applyFont="1" applyFill="1" applyBorder="1" applyAlignment="1">
      <alignment vertical="center"/>
    </xf>
    <xf numFmtId="1" fontId="148" fillId="0" borderId="75" xfId="4211" applyNumberFormat="1" applyFont="1" applyBorder="1" applyAlignment="1">
      <alignment horizontal="center" vertical="center"/>
    </xf>
    <xf numFmtId="1" fontId="148" fillId="0" borderId="76" xfId="4211" applyNumberFormat="1" applyFont="1" applyBorder="1" applyAlignment="1">
      <alignment horizontal="center" vertical="center"/>
    </xf>
    <xf numFmtId="1" fontId="147" fillId="35" borderId="76" xfId="4211" applyNumberFormat="1" applyFont="1" applyFill="1" applyBorder="1" applyAlignment="1">
      <alignment horizontal="center" vertical="center"/>
    </xf>
    <xf numFmtId="1" fontId="148" fillId="0" borderId="78" xfId="4211" applyNumberFormat="1" applyFont="1" applyBorder="1" applyAlignment="1">
      <alignment horizontal="center" vertical="center"/>
    </xf>
    <xf numFmtId="179" fontId="147" fillId="0" borderId="155" xfId="4211" applyNumberFormat="1" applyFont="1" applyFill="1" applyBorder="1" applyAlignment="1">
      <alignment horizontal="center" vertical="center"/>
    </xf>
    <xf numFmtId="179" fontId="148" fillId="26" borderId="155" xfId="4211" applyNumberFormat="1" applyFont="1" applyFill="1" applyBorder="1" applyAlignment="1">
      <alignment horizontal="center" vertical="center"/>
    </xf>
    <xf numFmtId="44" fontId="148" fillId="0" borderId="75" xfId="4211" applyNumberFormat="1" applyFont="1" applyBorder="1" applyAlignment="1">
      <alignment vertical="center"/>
    </xf>
    <xf numFmtId="9" fontId="49" fillId="0" borderId="0" xfId="50" applyFont="1"/>
    <xf numFmtId="44" fontId="120" fillId="0" borderId="0" xfId="0" applyNumberFormat="1" applyFont="1" applyFill="1" applyAlignment="1">
      <alignment vertical="center" wrapText="1"/>
    </xf>
    <xf numFmtId="176" fontId="149" fillId="0" borderId="32" xfId="59" applyNumberFormat="1" applyFont="1" applyFill="1" applyBorder="1" applyAlignment="1">
      <alignment horizontal="center" vertical="center"/>
    </xf>
    <xf numFmtId="175" fontId="149" fillId="0" borderId="37" xfId="59" applyNumberFormat="1" applyFont="1" applyFill="1" applyBorder="1" applyAlignment="1">
      <alignment horizontal="center" vertical="center"/>
    </xf>
    <xf numFmtId="175" fontId="149" fillId="0" borderId="40" xfId="59" applyNumberFormat="1" applyFont="1" applyFill="1" applyBorder="1" applyAlignment="1">
      <alignment horizontal="center" vertical="center"/>
    </xf>
    <xf numFmtId="0" fontId="140" fillId="0" borderId="186" xfId="32" applyFill="1" applyBorder="1" applyAlignment="1" applyProtection="1">
      <alignment horizontal="center" vertical="center"/>
    </xf>
    <xf numFmtId="0" fontId="140" fillId="0" borderId="169" xfId="32" applyFill="1" applyBorder="1" applyAlignment="1" applyProtection="1">
      <alignment horizontal="center" vertical="center"/>
    </xf>
    <xf numFmtId="0" fontId="140" fillId="0" borderId="15" xfId="32" applyFill="1" applyBorder="1" applyAlignment="1" applyProtection="1">
      <alignment horizontal="center" vertical="center"/>
    </xf>
    <xf numFmtId="0" fontId="140" fillId="0" borderId="17" xfId="32" applyFill="1" applyBorder="1" applyAlignment="1" applyProtection="1">
      <alignment horizontal="center" vertical="center"/>
    </xf>
    <xf numFmtId="0" fontId="140" fillId="0" borderId="17" xfId="32" applyFill="1" applyBorder="1" applyAlignment="1" applyProtection="1">
      <alignment horizontal="center"/>
    </xf>
    <xf numFmtId="0" fontId="140" fillId="0" borderId="169" xfId="32" applyFill="1" applyBorder="1" applyAlignment="1" applyProtection="1">
      <alignment horizontal="center" vertical="center" wrapText="1"/>
    </xf>
    <xf numFmtId="0" fontId="140" fillId="0" borderId="172" xfId="32" applyFill="1" applyBorder="1" applyAlignment="1" applyProtection="1">
      <alignment horizontal="center" vertical="center"/>
    </xf>
    <xf numFmtId="0" fontId="140" fillId="0" borderId="12" xfId="32" applyFill="1" applyBorder="1" applyAlignment="1" applyProtection="1">
      <alignment horizontal="center" vertical="center"/>
    </xf>
    <xf numFmtId="0" fontId="140" fillId="0" borderId="16" xfId="32" applyFill="1" applyBorder="1" applyAlignment="1" applyProtection="1">
      <alignment horizontal="center" vertical="center"/>
    </xf>
    <xf numFmtId="0" fontId="140" fillId="0" borderId="198" xfId="32" applyFill="1" applyBorder="1" applyAlignment="1" applyProtection="1">
      <alignment horizontal="center" vertical="center"/>
    </xf>
    <xf numFmtId="0" fontId="186" fillId="34" borderId="188" xfId="367" applyFont="1" applyFill="1" applyBorder="1" applyAlignment="1">
      <alignment horizontal="center" vertical="center"/>
    </xf>
    <xf numFmtId="0" fontId="186" fillId="34" borderId="171" xfId="367" applyFont="1" applyFill="1" applyBorder="1" applyAlignment="1">
      <alignment horizontal="center" vertical="center"/>
    </xf>
    <xf numFmtId="0" fontId="186" fillId="34" borderId="186" xfId="367" applyFont="1" applyFill="1" applyBorder="1" applyAlignment="1">
      <alignment horizontal="center" vertical="center"/>
    </xf>
    <xf numFmtId="0" fontId="148" fillId="0" borderId="0" xfId="367" applyFont="1" applyFill="1" applyBorder="1" applyAlignment="1">
      <alignment horizontal="center" vertical="center"/>
    </xf>
    <xf numFmtId="0" fontId="186" fillId="40" borderId="28" xfId="7256" applyFont="1" applyFill="1" applyBorder="1" applyAlignment="1">
      <alignment horizontal="center"/>
    </xf>
    <xf numFmtId="0" fontId="186" fillId="40" borderId="31" xfId="7256" applyFont="1" applyFill="1" applyBorder="1" applyAlignment="1">
      <alignment horizontal="center"/>
    </xf>
    <xf numFmtId="0" fontId="30" fillId="0" borderId="115" xfId="7256" applyFont="1" applyBorder="1" applyAlignment="1">
      <alignment horizontal="left" vertical="center"/>
    </xf>
    <xf numFmtId="0" fontId="30" fillId="0" borderId="112" xfId="7256" applyFont="1" applyBorder="1" applyAlignment="1">
      <alignment horizontal="left" vertical="center"/>
    </xf>
    <xf numFmtId="0" fontId="186" fillId="40" borderId="33" xfId="7256" applyFont="1" applyFill="1" applyBorder="1" applyAlignment="1">
      <alignment horizontal="center"/>
    </xf>
    <xf numFmtId="0" fontId="186" fillId="40" borderId="34" xfId="7256" applyFont="1" applyFill="1" applyBorder="1" applyAlignment="1">
      <alignment horizontal="center"/>
    </xf>
    <xf numFmtId="0" fontId="186" fillId="40" borderId="36" xfId="7256" applyFont="1" applyFill="1" applyBorder="1" applyAlignment="1">
      <alignment horizontal="center"/>
    </xf>
    <xf numFmtId="0" fontId="30" fillId="0" borderId="162" xfId="7256" applyFont="1" applyBorder="1" applyAlignment="1">
      <alignment horizontal="left" vertical="center"/>
    </xf>
    <xf numFmtId="0" fontId="30" fillId="0" borderId="114" xfId="7256" applyFont="1" applyBorder="1" applyAlignment="1">
      <alignment horizontal="left" vertical="center"/>
    </xf>
    <xf numFmtId="0" fontId="30" fillId="0" borderId="184" xfId="7256" applyFont="1" applyBorder="1" applyAlignment="1">
      <alignment horizontal="left" vertical="center"/>
    </xf>
    <xf numFmtId="0" fontId="186" fillId="40" borderId="89" xfId="7256" applyFont="1" applyFill="1" applyBorder="1" applyAlignment="1">
      <alignment horizontal="center"/>
    </xf>
    <xf numFmtId="0" fontId="186" fillId="40" borderId="88" xfId="7256" applyFont="1" applyFill="1" applyBorder="1" applyAlignment="1">
      <alignment horizontal="center"/>
    </xf>
    <xf numFmtId="0" fontId="186" fillId="40" borderId="90" xfId="7256" applyFont="1" applyFill="1" applyBorder="1" applyAlignment="1">
      <alignment horizontal="center"/>
    </xf>
    <xf numFmtId="0" fontId="262" fillId="0" borderId="83" xfId="4221" applyFont="1" applyFill="1" applyBorder="1" applyAlignment="1">
      <alignment horizontal="left" wrapText="1"/>
    </xf>
    <xf numFmtId="0" fontId="262" fillId="0" borderId="0" xfId="4221" applyFont="1" applyFill="1" applyBorder="1" applyAlignment="1">
      <alignment horizontal="left" wrapText="1"/>
    </xf>
    <xf numFmtId="0" fontId="151" fillId="20" borderId="89" xfId="4221" applyFont="1" applyFill="1" applyBorder="1" applyAlignment="1">
      <alignment horizontal="center" vertical="center" wrapText="1"/>
    </xf>
    <xf numFmtId="0" fontId="151" fillId="20" borderId="88" xfId="4221" applyFont="1" applyFill="1" applyBorder="1" applyAlignment="1">
      <alignment horizontal="center" vertical="center" wrapText="1"/>
    </xf>
    <xf numFmtId="0" fontId="151" fillId="20" borderId="90" xfId="4221" applyFont="1" applyFill="1" applyBorder="1" applyAlignment="1">
      <alignment horizontal="center" vertical="center" wrapText="1"/>
    </xf>
    <xf numFmtId="0" fontId="151" fillId="20" borderId="84" xfId="4221" applyFont="1" applyFill="1" applyBorder="1" applyAlignment="1">
      <alignment horizontal="center" vertical="center" wrapText="1"/>
    </xf>
    <xf numFmtId="0" fontId="151" fillId="20" borderId="79" xfId="4221" applyFont="1" applyFill="1" applyBorder="1" applyAlignment="1">
      <alignment horizontal="center" vertical="center" wrapText="1"/>
    </xf>
    <xf numFmtId="0" fontId="151" fillId="20" borderId="80" xfId="4221" applyFont="1" applyFill="1" applyBorder="1" applyAlignment="1">
      <alignment horizontal="center" vertical="center" wrapText="1"/>
    </xf>
    <xf numFmtId="0" fontId="186" fillId="40" borderId="84" xfId="4221" applyFont="1" applyFill="1" applyBorder="1" applyAlignment="1">
      <alignment horizontal="center" vertical="center" wrapText="1"/>
    </xf>
    <xf numFmtId="0" fontId="186" fillId="40" borderId="79" xfId="4221" applyFont="1" applyFill="1" applyBorder="1" applyAlignment="1">
      <alignment horizontal="center" vertical="center" wrapText="1"/>
    </xf>
    <xf numFmtId="0" fontId="186" fillId="40" borderId="80" xfId="4221" applyFont="1" applyFill="1" applyBorder="1" applyAlignment="1">
      <alignment horizontal="center" vertical="center" wrapText="1"/>
    </xf>
    <xf numFmtId="0" fontId="151" fillId="0" borderId="60" xfId="4221" applyFont="1" applyBorder="1" applyAlignment="1">
      <alignment horizontal="center" vertical="center" wrapText="1"/>
    </xf>
    <xf numFmtId="0" fontId="151" fillId="0" borderId="85" xfId="4221" applyFont="1" applyBorder="1" applyAlignment="1">
      <alignment horizontal="center" vertical="center" wrapText="1"/>
    </xf>
    <xf numFmtId="0" fontId="151" fillId="0" borderId="69" xfId="4221" applyFont="1" applyBorder="1" applyAlignment="1">
      <alignment horizontal="center" vertical="center" wrapText="1"/>
    </xf>
    <xf numFmtId="0" fontId="151" fillId="0" borderId="75" xfId="4221" applyFont="1" applyBorder="1" applyAlignment="1">
      <alignment horizontal="center" vertical="center" wrapText="1"/>
    </xf>
    <xf numFmtId="0" fontId="151" fillId="0" borderId="174" xfId="4221" applyFont="1" applyBorder="1" applyAlignment="1">
      <alignment horizontal="center" vertical="center" wrapText="1"/>
    </xf>
    <xf numFmtId="0" fontId="151" fillId="0" borderId="177" xfId="4221" applyFont="1" applyBorder="1" applyAlignment="1">
      <alignment horizontal="center" vertical="center" wrapText="1"/>
    </xf>
    <xf numFmtId="0" fontId="186" fillId="40" borderId="89" xfId="4221" applyFont="1" applyFill="1" applyBorder="1" applyAlignment="1">
      <alignment horizontal="center" vertical="center" wrapText="1"/>
    </xf>
    <xf numFmtId="0" fontId="186" fillId="40" borderId="88" xfId="4221" applyFont="1" applyFill="1" applyBorder="1" applyAlignment="1">
      <alignment horizontal="center" vertical="center" wrapText="1"/>
    </xf>
    <xf numFmtId="0" fontId="186" fillId="40" borderId="90" xfId="4221" applyFont="1" applyFill="1" applyBorder="1" applyAlignment="1">
      <alignment horizontal="center" vertical="center" wrapText="1"/>
    </xf>
    <xf numFmtId="0" fontId="151" fillId="0" borderId="60" xfId="4221" applyFont="1" applyFill="1" applyBorder="1" applyAlignment="1">
      <alignment horizontal="center" vertical="center" wrapText="1"/>
    </xf>
    <xf numFmtId="0" fontId="151" fillId="0" borderId="85" xfId="4221" applyFont="1" applyFill="1" applyBorder="1" applyAlignment="1">
      <alignment horizontal="center" vertical="center" wrapText="1"/>
    </xf>
    <xf numFmtId="0" fontId="151" fillId="0" borderId="69" xfId="4221" applyFont="1" applyFill="1" applyBorder="1" applyAlignment="1">
      <alignment horizontal="center" vertical="center" wrapText="1"/>
    </xf>
    <xf numFmtId="0" fontId="151" fillId="0" borderId="75" xfId="4221" applyFont="1" applyFill="1" applyBorder="1" applyAlignment="1">
      <alignment horizontal="center" vertical="center" wrapText="1"/>
    </xf>
    <xf numFmtId="0" fontId="151" fillId="0" borderId="174" xfId="4221" applyFont="1" applyFill="1" applyBorder="1" applyAlignment="1">
      <alignment horizontal="center" vertical="center" wrapText="1"/>
    </xf>
    <xf numFmtId="0" fontId="151" fillId="0" borderId="177" xfId="4221" applyFont="1" applyFill="1" applyBorder="1" applyAlignment="1">
      <alignment horizontal="center" vertical="center" wrapText="1"/>
    </xf>
    <xf numFmtId="0" fontId="151" fillId="35" borderId="60" xfId="4221" applyFont="1" applyFill="1" applyBorder="1" applyAlignment="1">
      <alignment horizontal="center" vertical="center" wrapText="1"/>
    </xf>
    <xf numFmtId="0" fontId="151" fillId="35" borderId="85" xfId="4221" applyFont="1" applyFill="1" applyBorder="1" applyAlignment="1">
      <alignment horizontal="center" vertical="center" wrapText="1"/>
    </xf>
    <xf numFmtId="0" fontId="151" fillId="35" borderId="69" xfId="4221" applyFont="1" applyFill="1" applyBorder="1" applyAlignment="1">
      <alignment horizontal="center" vertical="center" wrapText="1"/>
    </xf>
    <xf numFmtId="0" fontId="151" fillId="35" borderId="75" xfId="4221" applyFont="1" applyFill="1" applyBorder="1" applyAlignment="1">
      <alignment horizontal="center" vertical="center" wrapText="1"/>
    </xf>
    <xf numFmtId="0" fontId="151" fillId="35" borderId="174" xfId="4221" applyFont="1" applyFill="1" applyBorder="1" applyAlignment="1">
      <alignment horizontal="center" vertical="center" wrapText="1"/>
    </xf>
    <xf numFmtId="0" fontId="151" fillId="35" borderId="177" xfId="4221" applyFont="1" applyFill="1" applyBorder="1" applyAlignment="1">
      <alignment horizontal="center" vertical="center" wrapText="1"/>
    </xf>
    <xf numFmtId="0" fontId="151" fillId="0" borderId="190" xfId="4221" applyFont="1" applyFill="1" applyBorder="1" applyAlignment="1">
      <alignment horizontal="center" vertical="center" wrapText="1"/>
    </xf>
    <xf numFmtId="0" fontId="151" fillId="0" borderId="193" xfId="4221" applyFont="1" applyFill="1" applyBorder="1" applyAlignment="1">
      <alignment horizontal="center" vertical="center" wrapText="1"/>
    </xf>
    <xf numFmtId="0" fontId="151" fillId="0" borderId="173" xfId="4221" applyFont="1" applyFill="1" applyBorder="1" applyAlignment="1">
      <alignment horizontal="center" vertical="center" wrapText="1"/>
    </xf>
    <xf numFmtId="9" fontId="0" fillId="0" borderId="154" xfId="4222" applyFont="1" applyFill="1" applyBorder="1" applyAlignment="1">
      <alignment horizontal="center" vertical="center" wrapText="1"/>
    </xf>
    <xf numFmtId="9" fontId="0" fillId="0" borderId="194" xfId="4222" applyFont="1" applyFill="1" applyBorder="1" applyAlignment="1">
      <alignment horizontal="center" vertical="center" wrapText="1"/>
    </xf>
    <xf numFmtId="9" fontId="69" fillId="0" borderId="154" xfId="4222" applyFont="1" applyFill="1" applyBorder="1" applyAlignment="1">
      <alignment horizontal="center" vertical="center" wrapText="1"/>
    </xf>
    <xf numFmtId="9" fontId="69" fillId="0" borderId="194" xfId="4222" applyFont="1" applyFill="1" applyBorder="1" applyAlignment="1">
      <alignment horizontal="center" vertical="center" wrapText="1"/>
    </xf>
    <xf numFmtId="9" fontId="66" fillId="0" borderId="171" xfId="4222" applyFont="1" applyFill="1" applyBorder="1" applyAlignment="1">
      <alignment horizontal="center" vertical="center" wrapText="1"/>
    </xf>
    <xf numFmtId="9" fontId="66" fillId="0" borderId="189" xfId="4222" applyFont="1" applyFill="1" applyBorder="1" applyAlignment="1">
      <alignment horizontal="center" vertical="center" wrapText="1"/>
    </xf>
    <xf numFmtId="9" fontId="33" fillId="0" borderId="171" xfId="4222" applyFont="1" applyFill="1" applyBorder="1" applyAlignment="1">
      <alignment horizontal="center" vertical="center" wrapText="1"/>
    </xf>
    <xf numFmtId="9" fontId="33" fillId="0" borderId="189" xfId="4222" applyFont="1" applyFill="1" applyBorder="1" applyAlignment="1">
      <alignment horizontal="center" vertical="center" wrapText="1"/>
    </xf>
    <xf numFmtId="9" fontId="0" fillId="0" borderId="69" xfId="4222" applyFont="1" applyFill="1" applyBorder="1" applyAlignment="1">
      <alignment horizontal="center" vertical="center" wrapText="1"/>
    </xf>
    <xf numFmtId="9" fontId="0" fillId="0" borderId="75" xfId="4222" applyFont="1" applyFill="1" applyBorder="1" applyAlignment="1">
      <alignment horizontal="center" vertical="center" wrapText="1"/>
    </xf>
    <xf numFmtId="9" fontId="69" fillId="0" borderId="69" xfId="4222" applyFont="1" applyFill="1" applyBorder="1" applyAlignment="1">
      <alignment horizontal="center" vertical="center" wrapText="1"/>
    </xf>
    <xf numFmtId="9" fontId="69" fillId="0" borderId="75" xfId="4222" applyFont="1" applyFill="1" applyBorder="1" applyAlignment="1">
      <alignment horizontal="center" vertical="center" wrapText="1"/>
    </xf>
    <xf numFmtId="9" fontId="66" fillId="0" borderId="70" xfId="4222" applyFont="1" applyFill="1" applyBorder="1" applyAlignment="1">
      <alignment horizontal="center" vertical="center" wrapText="1"/>
    </xf>
    <xf numFmtId="9" fontId="66" fillId="0" borderId="75" xfId="4222" applyFont="1" applyFill="1" applyBorder="1" applyAlignment="1">
      <alignment horizontal="center" vertical="center" wrapText="1"/>
    </xf>
    <xf numFmtId="9" fontId="33" fillId="0" borderId="70" xfId="4222" applyFont="1" applyFill="1" applyBorder="1" applyAlignment="1">
      <alignment horizontal="center" vertical="center" wrapText="1"/>
    </xf>
    <xf numFmtId="9" fontId="33" fillId="0" borderId="75" xfId="4222" applyFont="1" applyFill="1" applyBorder="1" applyAlignment="1">
      <alignment horizontal="center" vertical="center" wrapText="1"/>
    </xf>
    <xf numFmtId="0" fontId="151" fillId="0" borderId="190" xfId="4221" applyFont="1" applyBorder="1" applyAlignment="1">
      <alignment horizontal="center" vertical="center" wrapText="1"/>
    </xf>
    <xf numFmtId="0" fontId="151" fillId="0" borderId="193" xfId="4221" applyFont="1" applyBorder="1" applyAlignment="1">
      <alignment horizontal="center" vertical="center" wrapText="1"/>
    </xf>
    <xf numFmtId="0" fontId="151" fillId="0" borderId="173" xfId="4221" applyFont="1" applyBorder="1" applyAlignment="1">
      <alignment horizontal="center" vertical="center" wrapText="1"/>
    </xf>
    <xf numFmtId="0" fontId="151" fillId="35" borderId="115" xfId="4221" applyFont="1" applyFill="1" applyBorder="1" applyAlignment="1">
      <alignment horizontal="center" vertical="center" wrapText="1"/>
    </xf>
    <xf numFmtId="0" fontId="151" fillId="35" borderId="184" xfId="4221" applyFont="1" applyFill="1" applyBorder="1" applyAlignment="1">
      <alignment horizontal="center" vertical="center" wrapText="1"/>
    </xf>
    <xf numFmtId="0" fontId="151" fillId="35" borderId="179" xfId="4221" applyFont="1" applyFill="1" applyBorder="1" applyAlignment="1">
      <alignment horizontal="center" vertical="center" wrapText="1"/>
    </xf>
    <xf numFmtId="0" fontId="151" fillId="35" borderId="173" xfId="4221" applyFont="1" applyFill="1" applyBorder="1" applyAlignment="1">
      <alignment horizontal="center" vertical="center" wrapText="1"/>
    </xf>
    <xf numFmtId="0" fontId="151" fillId="35" borderId="70" xfId="4221" applyFont="1" applyFill="1" applyBorder="1" applyAlignment="1">
      <alignment horizontal="center" vertical="center" wrapText="1"/>
    </xf>
    <xf numFmtId="0" fontId="151" fillId="35" borderId="172" xfId="4221" applyFont="1" applyFill="1" applyBorder="1" applyAlignment="1">
      <alignment horizontal="center" vertical="center" wrapText="1"/>
    </xf>
    <xf numFmtId="9" fontId="0" fillId="0" borderId="174" xfId="4222" applyFont="1" applyFill="1" applyBorder="1" applyAlignment="1">
      <alignment horizontal="center" vertical="center" wrapText="1"/>
    </xf>
    <xf numFmtId="9" fontId="0" fillId="0" borderId="177" xfId="4222" applyFont="1" applyFill="1" applyBorder="1" applyAlignment="1">
      <alignment horizontal="center" vertical="center" wrapText="1"/>
    </xf>
    <xf numFmtId="9" fontId="69" fillId="0" borderId="174" xfId="4222" applyFont="1" applyFill="1" applyBorder="1" applyAlignment="1">
      <alignment horizontal="center" vertical="center" wrapText="1"/>
    </xf>
    <xf numFmtId="9" fontId="69" fillId="0" borderId="177" xfId="4222" applyFont="1" applyFill="1" applyBorder="1" applyAlignment="1">
      <alignment horizontal="center" vertical="center" wrapText="1"/>
    </xf>
    <xf numFmtId="9" fontId="66" fillId="0" borderId="181" xfId="4222" applyFont="1" applyFill="1" applyBorder="1" applyAlignment="1">
      <alignment horizontal="center" vertical="center" wrapText="1"/>
    </xf>
    <xf numFmtId="9" fontId="66" fillId="0" borderId="177" xfId="4222" applyFont="1" applyFill="1" applyBorder="1" applyAlignment="1">
      <alignment horizontal="center" vertical="center" wrapText="1"/>
    </xf>
    <xf numFmtId="9" fontId="33" fillId="0" borderId="181" xfId="4222" applyFont="1" applyFill="1" applyBorder="1" applyAlignment="1">
      <alignment horizontal="center" vertical="center" wrapText="1"/>
    </xf>
    <xf numFmtId="9" fontId="33" fillId="0" borderId="177" xfId="4222" applyFont="1" applyFill="1" applyBorder="1" applyAlignment="1">
      <alignment horizontal="center" vertical="center" wrapText="1"/>
    </xf>
    <xf numFmtId="9" fontId="151" fillId="35" borderId="181" xfId="4222" applyFont="1" applyFill="1" applyBorder="1" applyAlignment="1">
      <alignment horizontal="center" vertical="center" wrapText="1"/>
    </xf>
    <xf numFmtId="9" fontId="151" fillId="35" borderId="177" xfId="4222" applyFont="1" applyFill="1" applyBorder="1" applyAlignment="1">
      <alignment horizontal="center" vertical="center" wrapText="1"/>
    </xf>
    <xf numFmtId="9" fontId="151" fillId="35" borderId="171" xfId="4222" applyFont="1" applyFill="1" applyBorder="1" applyAlignment="1">
      <alignment horizontal="center" vertical="center" wrapText="1"/>
    </xf>
    <xf numFmtId="9" fontId="151" fillId="35" borderId="189" xfId="4222" applyFont="1" applyFill="1" applyBorder="1" applyAlignment="1">
      <alignment horizontal="center" vertical="center" wrapText="1"/>
    </xf>
    <xf numFmtId="9" fontId="151" fillId="35" borderId="70" xfId="4222" applyFont="1" applyFill="1" applyBorder="1" applyAlignment="1">
      <alignment horizontal="center" vertical="center" wrapText="1"/>
    </xf>
    <xf numFmtId="9" fontId="151" fillId="35" borderId="75" xfId="4222" applyFont="1" applyFill="1" applyBorder="1" applyAlignment="1">
      <alignment horizontal="center" vertical="center" wrapText="1"/>
    </xf>
    <xf numFmtId="0" fontId="151" fillId="0" borderId="70" xfId="4221" applyFont="1" applyFill="1" applyBorder="1" applyAlignment="1">
      <alignment horizontal="center" vertical="center" wrapText="1"/>
    </xf>
    <xf numFmtId="0" fontId="151" fillId="0" borderId="172" xfId="4221" applyFont="1" applyFill="1" applyBorder="1" applyAlignment="1">
      <alignment horizontal="center" vertical="center" wrapText="1"/>
    </xf>
    <xf numFmtId="0" fontId="151" fillId="0" borderId="115" xfId="4221" applyFont="1" applyBorder="1" applyAlignment="1">
      <alignment horizontal="center" vertical="center" wrapText="1"/>
    </xf>
    <xf numFmtId="0" fontId="151" fillId="0" borderId="184" xfId="4221" applyFont="1" applyBorder="1" applyAlignment="1">
      <alignment horizontal="center" vertical="center" wrapText="1"/>
    </xf>
    <xf numFmtId="0" fontId="151" fillId="0" borderId="70" xfId="4221" applyFont="1" applyBorder="1" applyAlignment="1">
      <alignment horizontal="center" vertical="center" wrapText="1"/>
    </xf>
    <xf numFmtId="0" fontId="151" fillId="0" borderId="172" xfId="4221" applyFont="1" applyBorder="1" applyAlignment="1">
      <alignment horizontal="center" vertical="center" wrapText="1"/>
    </xf>
    <xf numFmtId="0" fontId="151" fillId="0" borderId="115" xfId="4221" applyFont="1" applyFill="1" applyBorder="1" applyAlignment="1">
      <alignment horizontal="center" vertical="center" wrapText="1"/>
    </xf>
    <xf numFmtId="0" fontId="151" fillId="0" borderId="184" xfId="4221" applyFont="1" applyFill="1" applyBorder="1" applyAlignment="1">
      <alignment horizontal="center" vertical="center" wrapText="1"/>
    </xf>
    <xf numFmtId="0" fontId="147" fillId="20" borderId="84" xfId="59" applyFont="1" applyFill="1" applyBorder="1" applyAlignment="1">
      <alignment horizontal="center" vertical="center"/>
    </xf>
    <xf numFmtId="0" fontId="147" fillId="20" borderId="79" xfId="59" applyFont="1" applyFill="1" applyBorder="1" applyAlignment="1">
      <alignment horizontal="center" vertical="center"/>
    </xf>
    <xf numFmtId="0" fontId="147" fillId="20" borderId="80" xfId="59" applyFont="1" applyFill="1" applyBorder="1" applyAlignment="1">
      <alignment horizontal="center" vertical="center"/>
    </xf>
    <xf numFmtId="0" fontId="186" fillId="40" borderId="84" xfId="59" applyFont="1" applyFill="1" applyBorder="1" applyAlignment="1">
      <alignment horizontal="center" vertical="center"/>
    </xf>
    <xf numFmtId="0" fontId="186" fillId="40" borderId="79" xfId="59" applyFont="1" applyFill="1" applyBorder="1" applyAlignment="1">
      <alignment horizontal="center" vertical="center"/>
    </xf>
    <xf numFmtId="0" fontId="186" fillId="40" borderId="80" xfId="59" applyFont="1" applyFill="1" applyBorder="1" applyAlignment="1">
      <alignment horizontal="center" vertical="center"/>
    </xf>
    <xf numFmtId="3" fontId="186" fillId="40" borderId="84" xfId="59" applyNumberFormat="1" applyFont="1" applyFill="1" applyBorder="1" applyAlignment="1">
      <alignment horizontal="center" vertical="center"/>
    </xf>
    <xf numFmtId="3" fontId="186" fillId="40" borderId="79" xfId="59" applyNumberFormat="1" applyFont="1" applyFill="1" applyBorder="1" applyAlignment="1">
      <alignment horizontal="center" vertical="center"/>
    </xf>
    <xf numFmtId="3" fontId="186" fillId="40" borderId="80" xfId="59" applyNumberFormat="1" applyFont="1" applyFill="1" applyBorder="1" applyAlignment="1">
      <alignment horizontal="center" vertical="center"/>
    </xf>
    <xf numFmtId="1" fontId="186" fillId="40" borderId="89" xfId="45" applyNumberFormat="1" applyFont="1" applyFill="1" applyBorder="1" applyAlignment="1">
      <alignment horizontal="center" vertical="center" wrapText="1"/>
    </xf>
    <xf numFmtId="1" fontId="186" fillId="40" borderId="83" xfId="45" applyNumberFormat="1" applyFont="1" applyFill="1" applyBorder="1" applyAlignment="1">
      <alignment horizontal="center" vertical="center" wrapText="1"/>
    </xf>
    <xf numFmtId="1" fontId="186" fillId="40" borderId="32" xfId="45" applyNumberFormat="1" applyFont="1" applyFill="1" applyBorder="1" applyAlignment="1">
      <alignment horizontal="center" vertical="center" wrapText="1"/>
    </xf>
    <xf numFmtId="1" fontId="186" fillId="40" borderId="37" xfId="45" applyNumberFormat="1" applyFont="1" applyFill="1" applyBorder="1" applyAlignment="1">
      <alignment horizontal="center" vertical="center" wrapText="1"/>
    </xf>
    <xf numFmtId="1" fontId="177" fillId="0" borderId="32" xfId="45" applyNumberFormat="1" applyFont="1" applyFill="1" applyBorder="1" applyAlignment="1">
      <alignment horizontal="center" vertical="center" wrapText="1"/>
    </xf>
    <xf numFmtId="1" fontId="177" fillId="0" borderId="114" xfId="45" applyNumberFormat="1" applyFont="1" applyFill="1" applyBorder="1" applyAlignment="1">
      <alignment horizontal="center" vertical="center" wrapText="1"/>
    </xf>
    <xf numFmtId="1" fontId="177" fillId="0" borderId="184" xfId="45" applyNumberFormat="1" applyFont="1" applyFill="1" applyBorder="1" applyAlignment="1">
      <alignment horizontal="center" vertical="center" wrapText="1"/>
    </xf>
    <xf numFmtId="1" fontId="177" fillId="0" borderId="111" xfId="45" applyNumberFormat="1" applyFont="1" applyFill="1" applyBorder="1" applyAlignment="1">
      <alignment horizontal="center" vertical="center" wrapText="1"/>
    </xf>
    <xf numFmtId="1" fontId="177" fillId="0" borderId="112" xfId="45" applyNumberFormat="1" applyFont="1" applyFill="1" applyBorder="1" applyAlignment="1">
      <alignment horizontal="center" vertical="center" wrapText="1"/>
    </xf>
    <xf numFmtId="1" fontId="210" fillId="0" borderId="88" xfId="45" applyNumberFormat="1" applyFont="1" applyFill="1" applyBorder="1" applyAlignment="1">
      <alignment horizontal="left" vertical="center" wrapText="1"/>
    </xf>
    <xf numFmtId="0" fontId="151" fillId="20" borderId="84" xfId="631" applyFont="1" applyFill="1" applyBorder="1" applyAlignment="1">
      <alignment horizontal="center"/>
    </xf>
    <xf numFmtId="0" fontId="151" fillId="20" borderId="79" xfId="631" applyFont="1" applyFill="1" applyBorder="1" applyAlignment="1">
      <alignment horizontal="center"/>
    </xf>
    <xf numFmtId="0" fontId="151" fillId="20" borderId="80" xfId="631" applyFont="1" applyFill="1" applyBorder="1" applyAlignment="1">
      <alignment horizontal="center"/>
    </xf>
    <xf numFmtId="0" fontId="186" fillId="40" borderId="84" xfId="631" applyFont="1" applyFill="1" applyBorder="1" applyAlignment="1">
      <alignment horizontal="center"/>
    </xf>
    <xf numFmtId="0" fontId="186" fillId="40" borderId="79" xfId="631" applyFont="1" applyFill="1" applyBorder="1" applyAlignment="1">
      <alignment horizontal="center"/>
    </xf>
    <xf numFmtId="0" fontId="186" fillId="40" borderId="80" xfId="631" applyFont="1" applyFill="1" applyBorder="1" applyAlignment="1">
      <alignment horizontal="center"/>
    </xf>
    <xf numFmtId="0" fontId="151" fillId="20" borderId="89" xfId="631" applyFont="1" applyFill="1" applyBorder="1" applyAlignment="1">
      <alignment horizontal="center"/>
    </xf>
    <xf numFmtId="0" fontId="151" fillId="20" borderId="88" xfId="631" applyFont="1" applyFill="1" applyBorder="1" applyAlignment="1">
      <alignment horizontal="center"/>
    </xf>
    <xf numFmtId="0" fontId="151" fillId="20" borderId="90" xfId="631" applyFont="1" applyFill="1" applyBorder="1" applyAlignment="1">
      <alignment horizontal="center"/>
    </xf>
    <xf numFmtId="1" fontId="178" fillId="0" borderId="111" xfId="45" applyNumberFormat="1" applyFont="1" applyFill="1" applyBorder="1" applyAlignment="1">
      <alignment horizontal="center" vertical="center" wrapText="1"/>
    </xf>
    <xf numFmtId="1" fontId="178" fillId="0" borderId="112" xfId="45" applyNumberFormat="1" applyFont="1" applyFill="1" applyBorder="1" applyAlignment="1">
      <alignment horizontal="center" vertical="center" wrapText="1"/>
    </xf>
    <xf numFmtId="0" fontId="151" fillId="20" borderId="66" xfId="631" applyFont="1" applyFill="1" applyBorder="1" applyAlignment="1">
      <alignment horizontal="center"/>
    </xf>
    <xf numFmtId="0" fontId="151" fillId="20" borderId="46" xfId="631" applyFont="1" applyFill="1" applyBorder="1" applyAlignment="1">
      <alignment horizontal="center"/>
    </xf>
    <xf numFmtId="0" fontId="151" fillId="20" borderId="68" xfId="631" applyFont="1" applyFill="1" applyBorder="1" applyAlignment="1">
      <alignment horizontal="center"/>
    </xf>
    <xf numFmtId="0" fontId="261" fillId="34" borderId="89" xfId="0" applyFont="1" applyFill="1" applyBorder="1" applyAlignment="1">
      <alignment horizontal="center"/>
    </xf>
    <xf numFmtId="0" fontId="261" fillId="34" borderId="90" xfId="0" applyFont="1" applyFill="1" applyBorder="1" applyAlignment="1">
      <alignment horizontal="center"/>
    </xf>
    <xf numFmtId="1" fontId="195" fillId="0" borderId="163" xfId="45" applyNumberFormat="1" applyFont="1" applyFill="1" applyBorder="1" applyAlignment="1">
      <alignment horizontal="center" vertical="center" wrapText="1"/>
    </xf>
    <xf numFmtId="1" fontId="195" fillId="0" borderId="85" xfId="45" applyNumberFormat="1" applyFont="1" applyFill="1" applyBorder="1" applyAlignment="1">
      <alignment horizontal="center" vertical="center" wrapText="1"/>
    </xf>
    <xf numFmtId="1" fontId="264" fillId="20" borderId="84" xfId="45" applyNumberFormat="1" applyFont="1" applyFill="1" applyBorder="1" applyAlignment="1">
      <alignment horizontal="center" vertical="center" wrapText="1"/>
    </xf>
    <xf numFmtId="1" fontId="264" fillId="20" borderId="79" xfId="45" applyNumberFormat="1" applyFont="1" applyFill="1" applyBorder="1" applyAlignment="1">
      <alignment horizontal="center" vertical="center" wrapText="1"/>
    </xf>
    <xf numFmtId="1" fontId="264" fillId="20" borderId="80" xfId="45" applyNumberFormat="1" applyFont="1" applyFill="1" applyBorder="1" applyAlignment="1">
      <alignment horizontal="center" vertical="center" wrapText="1"/>
    </xf>
    <xf numFmtId="1" fontId="186" fillId="34" borderId="32" xfId="45" applyNumberFormat="1" applyFont="1" applyFill="1" applyBorder="1" applyAlignment="1">
      <alignment horizontal="center" vertical="center" wrapText="1"/>
    </xf>
    <xf numFmtId="1" fontId="186" fillId="34" borderId="37" xfId="45" applyNumberFormat="1" applyFont="1" applyFill="1" applyBorder="1" applyAlignment="1">
      <alignment horizontal="center" vertical="center" wrapText="1"/>
    </xf>
    <xf numFmtId="1" fontId="195" fillId="0" borderId="32" xfId="45" applyNumberFormat="1" applyFont="1" applyFill="1" applyBorder="1" applyAlignment="1">
      <alignment horizontal="center" vertical="center" wrapText="1"/>
    </xf>
    <xf numFmtId="1" fontId="195" fillId="0" borderId="114" xfId="45" applyNumberFormat="1" applyFont="1" applyFill="1" applyBorder="1" applyAlignment="1">
      <alignment horizontal="center" vertical="center" wrapText="1"/>
    </xf>
    <xf numFmtId="1" fontId="195" fillId="0" borderId="184" xfId="45" applyNumberFormat="1" applyFont="1" applyFill="1" applyBorder="1" applyAlignment="1">
      <alignment horizontal="center" vertical="center" wrapText="1"/>
    </xf>
    <xf numFmtId="0" fontId="118" fillId="20" borderId="84" xfId="0" applyFont="1" applyFill="1" applyBorder="1" applyAlignment="1">
      <alignment horizontal="center"/>
    </xf>
    <xf numFmtId="0" fontId="118" fillId="20" borderId="80" xfId="0" applyFont="1" applyFill="1" applyBorder="1" applyAlignment="1">
      <alignment horizontal="center"/>
    </xf>
    <xf numFmtId="0" fontId="151" fillId="0" borderId="89" xfId="4224" applyFont="1" applyBorder="1" applyAlignment="1">
      <alignment horizontal="center" vertical="center" textRotation="90" wrapText="1"/>
    </xf>
    <xf numFmtId="0" fontId="151" fillId="0" borderId="83" xfId="4224" applyFont="1" applyBorder="1" applyAlignment="1">
      <alignment horizontal="center" vertical="center" textRotation="90" wrapText="1"/>
    </xf>
    <xf numFmtId="0" fontId="151" fillId="0" borderId="66" xfId="4224" applyFont="1" applyBorder="1" applyAlignment="1">
      <alignment horizontal="center" vertical="center" textRotation="90" wrapText="1"/>
    </xf>
    <xf numFmtId="0" fontId="151" fillId="20" borderId="89" xfId="4223" applyFont="1" applyFill="1" applyBorder="1" applyAlignment="1">
      <alignment horizontal="center" vertical="center" wrapText="1"/>
    </xf>
    <xf numFmtId="0" fontId="151" fillId="20" borderId="88" xfId="4223" applyFont="1" applyFill="1" applyBorder="1" applyAlignment="1">
      <alignment horizontal="center" vertical="center" wrapText="1"/>
    </xf>
    <xf numFmtId="0" fontId="151" fillId="20" borderId="90" xfId="4223" applyFont="1" applyFill="1" applyBorder="1" applyAlignment="1">
      <alignment horizontal="center" vertical="center" wrapText="1"/>
    </xf>
    <xf numFmtId="0" fontId="186" fillId="34" borderId="84" xfId="4223" applyFont="1" applyFill="1" applyBorder="1" applyAlignment="1">
      <alignment horizontal="center" vertical="center" wrapText="1"/>
    </xf>
    <xf numFmtId="0" fontId="186" fillId="34" borderId="79" xfId="4223" applyFont="1" applyFill="1" applyBorder="1" applyAlignment="1">
      <alignment horizontal="center" vertical="center" wrapText="1"/>
    </xf>
    <xf numFmtId="0" fontId="186" fillId="34" borderId="80" xfId="4223" applyFont="1" applyFill="1" applyBorder="1" applyAlignment="1">
      <alignment horizontal="center" vertical="center" wrapText="1"/>
    </xf>
    <xf numFmtId="0" fontId="186" fillId="34" borderId="89" xfId="4223" applyFont="1" applyFill="1" applyBorder="1" applyAlignment="1">
      <alignment horizontal="center" vertical="center" wrapText="1"/>
    </xf>
    <xf numFmtId="0" fontId="186" fillId="34" borderId="88" xfId="4223" applyFont="1" applyFill="1" applyBorder="1" applyAlignment="1">
      <alignment horizontal="center" vertical="center" wrapText="1"/>
    </xf>
    <xf numFmtId="0" fontId="186" fillId="34" borderId="66" xfId="4223" applyFont="1" applyFill="1" applyBorder="1" applyAlignment="1">
      <alignment horizontal="center" vertical="center" wrapText="1"/>
    </xf>
    <xf numFmtId="0" fontId="186" fillId="34" borderId="46" xfId="4223" applyFont="1" applyFill="1" applyBorder="1" applyAlignment="1">
      <alignment horizontal="center" vertical="center" wrapText="1"/>
    </xf>
    <xf numFmtId="3" fontId="186" fillId="34" borderId="84" xfId="59" applyNumberFormat="1" applyFont="1" applyFill="1" applyBorder="1" applyAlignment="1">
      <alignment horizontal="center" vertical="center"/>
    </xf>
    <xf numFmtId="3" fontId="186" fillId="34" borderId="79" xfId="59" applyNumberFormat="1" applyFont="1" applyFill="1" applyBorder="1" applyAlignment="1">
      <alignment horizontal="center" vertical="center"/>
    </xf>
    <xf numFmtId="3" fontId="186" fillId="34" borderId="80" xfId="59" applyNumberFormat="1" applyFont="1" applyFill="1" applyBorder="1" applyAlignment="1">
      <alignment horizontal="center" vertical="center"/>
    </xf>
    <xf numFmtId="0" fontId="186" fillId="34" borderId="84" xfId="59" applyFont="1" applyFill="1" applyBorder="1" applyAlignment="1">
      <alignment horizontal="center" vertical="center"/>
    </xf>
    <xf numFmtId="0" fontId="186" fillId="34" borderId="79" xfId="59" applyFont="1" applyFill="1" applyBorder="1" applyAlignment="1">
      <alignment horizontal="center" vertical="center"/>
    </xf>
    <xf numFmtId="0" fontId="186" fillId="34" borderId="80" xfId="59" applyFont="1" applyFill="1" applyBorder="1" applyAlignment="1">
      <alignment horizontal="center" vertical="center"/>
    </xf>
    <xf numFmtId="1" fontId="178" fillId="0" borderId="115" xfId="45" applyNumberFormat="1" applyFont="1" applyFill="1" applyBorder="1" applyAlignment="1">
      <alignment horizontal="center" vertical="center" wrapText="1"/>
    </xf>
    <xf numFmtId="1" fontId="178" fillId="0" borderId="162" xfId="45" applyNumberFormat="1" applyFont="1" applyFill="1" applyBorder="1" applyAlignment="1">
      <alignment horizontal="center" vertical="center" wrapText="1"/>
    </xf>
    <xf numFmtId="1" fontId="186" fillId="34" borderId="89" xfId="45" applyNumberFormat="1" applyFont="1" applyFill="1" applyBorder="1" applyAlignment="1">
      <alignment horizontal="center" vertical="center" wrapText="1"/>
    </xf>
    <xf numFmtId="1" fontId="186" fillId="34" borderId="83" xfId="45" applyNumberFormat="1" applyFont="1" applyFill="1" applyBorder="1" applyAlignment="1">
      <alignment horizontal="center" vertical="center" wrapText="1"/>
    </xf>
    <xf numFmtId="0" fontId="186" fillId="34" borderId="84" xfId="631" applyFont="1" applyFill="1" applyBorder="1" applyAlignment="1">
      <alignment horizontal="center"/>
    </xf>
    <xf numFmtId="0" fontId="186" fillId="34" borderId="79" xfId="631" applyFont="1" applyFill="1" applyBorder="1" applyAlignment="1">
      <alignment horizontal="center"/>
    </xf>
    <xf numFmtId="0" fontId="186" fillId="34" borderId="80" xfId="631" applyFont="1" applyFill="1" applyBorder="1" applyAlignment="1">
      <alignment horizontal="center"/>
    </xf>
    <xf numFmtId="0" fontId="151" fillId="20" borderId="41" xfId="631" applyFont="1" applyFill="1" applyBorder="1" applyAlignment="1">
      <alignment horizontal="center"/>
    </xf>
    <xf numFmtId="0" fontId="151" fillId="20" borderId="42" xfId="631" applyFont="1" applyFill="1" applyBorder="1" applyAlignment="1">
      <alignment horizontal="center"/>
    </xf>
    <xf numFmtId="0" fontId="151" fillId="20" borderId="43" xfId="631" applyFont="1" applyFill="1" applyBorder="1" applyAlignment="1">
      <alignment horizontal="center"/>
    </xf>
    <xf numFmtId="0" fontId="186" fillId="34" borderId="88" xfId="631" applyFont="1" applyFill="1" applyBorder="1" applyAlignment="1">
      <alignment horizontal="center"/>
    </xf>
    <xf numFmtId="1" fontId="147" fillId="34" borderId="89" xfId="45" applyNumberFormat="1" applyFont="1" applyFill="1" applyBorder="1" applyAlignment="1">
      <alignment horizontal="center" vertical="center" wrapText="1"/>
    </xf>
    <xf numFmtId="1" fontId="147" fillId="34" borderId="83" xfId="45" applyNumberFormat="1" applyFont="1" applyFill="1" applyBorder="1" applyAlignment="1">
      <alignment horizontal="center" vertical="center" wrapText="1"/>
    </xf>
    <xf numFmtId="1" fontId="147" fillId="34" borderId="32" xfId="45" applyNumberFormat="1" applyFont="1" applyFill="1" applyBorder="1" applyAlignment="1">
      <alignment horizontal="center" vertical="center" wrapText="1"/>
    </xf>
    <xf numFmtId="1" fontId="147" fillId="34" borderId="37" xfId="45" applyNumberFormat="1" applyFont="1" applyFill="1" applyBorder="1" applyAlignment="1">
      <alignment horizontal="center" vertical="center" wrapText="1"/>
    </xf>
    <xf numFmtId="1" fontId="178" fillId="0" borderId="32" xfId="45" applyNumberFormat="1" applyFont="1" applyFill="1" applyBorder="1" applyAlignment="1">
      <alignment horizontal="center" vertical="center" wrapText="1"/>
    </xf>
    <xf numFmtId="1" fontId="178" fillId="0" borderId="114" xfId="45" applyNumberFormat="1" applyFont="1" applyFill="1" applyBorder="1" applyAlignment="1">
      <alignment horizontal="center" vertical="center" wrapText="1"/>
    </xf>
    <xf numFmtId="1" fontId="178" fillId="0" borderId="184" xfId="45" applyNumberFormat="1" applyFont="1" applyFill="1" applyBorder="1" applyAlignment="1">
      <alignment horizontal="center" vertical="center" wrapText="1"/>
    </xf>
    <xf numFmtId="0" fontId="186" fillId="34" borderId="88" xfId="59" applyFont="1" applyFill="1" applyBorder="1" applyAlignment="1">
      <alignment horizontal="center" vertical="center"/>
    </xf>
    <xf numFmtId="0" fontId="186" fillId="34" borderId="90" xfId="59" applyFont="1" applyFill="1" applyBorder="1" applyAlignment="1">
      <alignment horizontal="center" vertical="center"/>
    </xf>
    <xf numFmtId="0" fontId="186" fillId="34" borderId="89" xfId="59" applyFont="1" applyFill="1" applyBorder="1" applyAlignment="1">
      <alignment horizontal="center" vertical="center"/>
    </xf>
    <xf numFmtId="0" fontId="147" fillId="0" borderId="83" xfId="59" applyFont="1" applyFill="1" applyBorder="1" applyAlignment="1">
      <alignment horizontal="center" vertical="center"/>
    </xf>
    <xf numFmtId="0" fontId="147" fillId="0" borderId="0" xfId="59" applyFont="1" applyFill="1" applyBorder="1" applyAlignment="1">
      <alignment horizontal="center" vertical="center"/>
    </xf>
    <xf numFmtId="3" fontId="261" fillId="34" borderId="84" xfId="59" applyNumberFormat="1" applyFont="1" applyFill="1" applyBorder="1" applyAlignment="1">
      <alignment horizontal="center" vertical="center"/>
    </xf>
    <xf numFmtId="3" fontId="261" fillId="34" borderId="79" xfId="59" applyNumberFormat="1" applyFont="1" applyFill="1" applyBorder="1" applyAlignment="1">
      <alignment horizontal="center" vertical="center"/>
    </xf>
    <xf numFmtId="3" fontId="261" fillId="34" borderId="80" xfId="59" applyNumberFormat="1" applyFont="1" applyFill="1" applyBorder="1" applyAlignment="1">
      <alignment horizontal="center" vertical="center"/>
    </xf>
    <xf numFmtId="0" fontId="151" fillId="20" borderId="83" xfId="631" applyFont="1" applyFill="1" applyBorder="1" applyAlignment="1">
      <alignment horizontal="center"/>
    </xf>
    <xf numFmtId="0" fontId="151" fillId="20" borderId="0" xfId="631" applyFont="1" applyFill="1" applyBorder="1" applyAlignment="1">
      <alignment horizontal="center"/>
    </xf>
    <xf numFmtId="0" fontId="151" fillId="20" borderId="86" xfId="631" applyFont="1" applyFill="1" applyBorder="1" applyAlignment="1">
      <alignment horizontal="center"/>
    </xf>
    <xf numFmtId="0" fontId="186" fillId="34" borderId="60" xfId="59" applyFont="1" applyFill="1" applyBorder="1" applyAlignment="1">
      <alignment horizontal="center" vertical="center"/>
    </xf>
    <xf numFmtId="0" fontId="186" fillId="34" borderId="61" xfId="59" applyFont="1" applyFill="1" applyBorder="1" applyAlignment="1">
      <alignment horizontal="center" vertical="center"/>
    </xf>
    <xf numFmtId="0" fontId="186" fillId="34" borderId="62" xfId="59" applyFont="1" applyFill="1" applyBorder="1" applyAlignment="1">
      <alignment horizontal="center" vertical="center"/>
    </xf>
    <xf numFmtId="0" fontId="268" fillId="0" borderId="179" xfId="59" applyFont="1" applyFill="1" applyBorder="1" applyAlignment="1">
      <alignment horizontal="center" vertical="center"/>
    </xf>
    <xf numFmtId="0" fontId="268" fillId="0" borderId="72" xfId="59" applyFont="1" applyFill="1" applyBorder="1" applyAlignment="1">
      <alignment horizontal="center" vertical="center"/>
    </xf>
    <xf numFmtId="0" fontId="268" fillId="0" borderId="38" xfId="59" applyFont="1" applyFill="1" applyBorder="1" applyAlignment="1">
      <alignment horizontal="center" vertical="center"/>
    </xf>
    <xf numFmtId="0" fontId="170" fillId="20" borderId="48" xfId="46" applyFont="1" applyFill="1" applyBorder="1" applyAlignment="1">
      <alignment horizontal="center" vertical="center"/>
    </xf>
    <xf numFmtId="0" fontId="147" fillId="20" borderId="51" xfId="46" applyFont="1" applyFill="1" applyBorder="1" applyAlignment="1">
      <alignment horizontal="center" vertical="center"/>
    </xf>
    <xf numFmtId="0" fontId="147" fillId="20" borderId="15" xfId="46" applyFont="1" applyFill="1" applyBorder="1" applyAlignment="1">
      <alignment horizontal="center" vertical="center"/>
    </xf>
    <xf numFmtId="0" fontId="147" fillId="20" borderId="17" xfId="46" applyFont="1" applyFill="1" applyBorder="1" applyAlignment="1">
      <alignment horizontal="center" vertical="center"/>
    </xf>
    <xf numFmtId="1" fontId="186" fillId="34" borderId="115" xfId="45" applyNumberFormat="1" applyFont="1" applyFill="1" applyBorder="1" applyAlignment="1">
      <alignment horizontal="center" vertical="center" wrapText="1"/>
    </xf>
    <xf numFmtId="1" fontId="186" fillId="34" borderId="162" xfId="45" applyNumberFormat="1" applyFont="1" applyFill="1" applyBorder="1" applyAlignment="1">
      <alignment horizontal="center" vertical="center" wrapText="1"/>
    </xf>
    <xf numFmtId="1" fontId="186" fillId="34" borderId="112" xfId="45" applyNumberFormat="1" applyFont="1" applyFill="1" applyBorder="1" applyAlignment="1">
      <alignment horizontal="center" vertical="center" wrapText="1"/>
    </xf>
    <xf numFmtId="0" fontId="171" fillId="20" borderId="33" xfId="46" applyFont="1" applyFill="1" applyBorder="1" applyAlignment="1">
      <alignment horizontal="center" vertical="center"/>
    </xf>
    <xf numFmtId="0" fontId="171" fillId="20" borderId="38" xfId="46" applyFont="1" applyFill="1" applyBorder="1" applyAlignment="1">
      <alignment horizontal="center" vertical="center"/>
    </xf>
    <xf numFmtId="0" fontId="171" fillId="20" borderId="41" xfId="46" applyFont="1" applyFill="1" applyBorder="1" applyAlignment="1">
      <alignment horizontal="center" vertical="center"/>
    </xf>
    <xf numFmtId="1" fontId="186" fillId="34" borderId="60" xfId="45" applyNumberFormat="1" applyFont="1" applyFill="1" applyBorder="1" applyAlignment="1">
      <alignment horizontal="center" vertical="center" wrapText="1"/>
    </xf>
    <xf numFmtId="1" fontId="186" fillId="34" borderId="192" xfId="45" applyNumberFormat="1" applyFont="1" applyFill="1" applyBorder="1" applyAlignment="1">
      <alignment horizontal="center" vertical="center" wrapText="1"/>
    </xf>
    <xf numFmtId="0" fontId="261" fillId="34" borderId="69" xfId="59" applyFont="1" applyFill="1" applyBorder="1" applyAlignment="1">
      <alignment horizontal="center" vertical="center"/>
    </xf>
    <xf numFmtId="0" fontId="261" fillId="34" borderId="75" xfId="59" applyFont="1" applyFill="1" applyBorder="1" applyAlignment="1">
      <alignment horizontal="center" vertical="center"/>
    </xf>
    <xf numFmtId="0" fontId="261" fillId="34" borderId="70" xfId="59" applyFont="1" applyFill="1" applyBorder="1" applyAlignment="1">
      <alignment horizontal="center" vertical="center"/>
    </xf>
    <xf numFmtId="0" fontId="261" fillId="34" borderId="71" xfId="59" applyFont="1" applyFill="1" applyBorder="1" applyAlignment="1">
      <alignment horizontal="center" vertical="center"/>
    </xf>
    <xf numFmtId="0" fontId="269" fillId="20" borderId="33" xfId="46" applyFont="1" applyFill="1" applyBorder="1" applyAlignment="1">
      <alignment horizontal="center" vertical="center"/>
    </xf>
    <xf numFmtId="0" fontId="269" fillId="20" borderId="38" xfId="46" applyFont="1" applyFill="1" applyBorder="1" applyAlignment="1">
      <alignment horizontal="center" vertical="center"/>
    </xf>
    <xf numFmtId="0" fontId="269" fillId="20" borderId="41" xfId="46" applyFont="1" applyFill="1" applyBorder="1" applyAlignment="1">
      <alignment horizontal="center" vertical="center"/>
    </xf>
    <xf numFmtId="0" fontId="117" fillId="35" borderId="28" xfId="59" applyFont="1" applyFill="1" applyBorder="1" applyAlignment="1">
      <alignment horizontal="center" vertical="center"/>
    </xf>
    <xf numFmtId="0" fontId="117" fillId="35" borderId="29" xfId="59" applyFont="1" applyFill="1" applyBorder="1" applyAlignment="1">
      <alignment horizontal="center" vertical="center"/>
    </xf>
    <xf numFmtId="0" fontId="117" fillId="35" borderId="31" xfId="59" applyFont="1" applyFill="1" applyBorder="1" applyAlignment="1">
      <alignment horizontal="center" vertical="center"/>
    </xf>
    <xf numFmtId="0" fontId="147" fillId="20" borderId="192" xfId="46" applyFont="1" applyFill="1" applyBorder="1" applyAlignment="1">
      <alignment horizontal="center" vertical="center"/>
    </xf>
    <xf numFmtId="0" fontId="147" fillId="20" borderId="82" xfId="46" applyFont="1" applyFill="1" applyBorder="1" applyAlignment="1">
      <alignment horizontal="center" vertical="center"/>
    </xf>
    <xf numFmtId="0" fontId="170" fillId="20" borderId="169" xfId="46" applyFont="1" applyFill="1" applyBorder="1" applyAlignment="1">
      <alignment horizontal="center" vertical="center"/>
    </xf>
    <xf numFmtId="0" fontId="170" fillId="20" borderId="15" xfId="46" applyFont="1" applyFill="1" applyBorder="1" applyAlignment="1">
      <alignment horizontal="center" vertical="center"/>
    </xf>
    <xf numFmtId="0" fontId="170" fillId="20" borderId="17" xfId="46" applyFont="1" applyFill="1" applyBorder="1" applyAlignment="1">
      <alignment horizontal="center" vertical="center"/>
    </xf>
    <xf numFmtId="0" fontId="263" fillId="34" borderId="89" xfId="59" applyFont="1" applyFill="1" applyBorder="1" applyAlignment="1">
      <alignment horizontal="center" vertical="center"/>
    </xf>
    <xf numFmtId="0" fontId="263" fillId="34" borderId="88" xfId="59" applyFont="1" applyFill="1" applyBorder="1" applyAlignment="1">
      <alignment horizontal="center" vertical="center"/>
    </xf>
    <xf numFmtId="0" fontId="263" fillId="34" borderId="90" xfId="59" applyFont="1" applyFill="1" applyBorder="1" applyAlignment="1">
      <alignment horizontal="center" vertical="center"/>
    </xf>
    <xf numFmtId="0" fontId="151" fillId="20" borderId="84" xfId="46" applyFont="1" applyFill="1" applyBorder="1" applyAlignment="1">
      <alignment horizontal="center" vertical="center"/>
    </xf>
    <xf numFmtId="0" fontId="151" fillId="20" borderId="79" xfId="46" applyFont="1" applyFill="1" applyBorder="1" applyAlignment="1">
      <alignment horizontal="center" vertical="center"/>
    </xf>
    <xf numFmtId="1" fontId="178" fillId="0" borderId="37" xfId="45" applyNumberFormat="1" applyFont="1" applyFill="1" applyBorder="1" applyAlignment="1">
      <alignment horizontal="center" vertical="center" wrapText="1"/>
    </xf>
    <xf numFmtId="0" fontId="263" fillId="34" borderId="84" xfId="59" applyFont="1" applyFill="1" applyBorder="1" applyAlignment="1">
      <alignment horizontal="center" vertical="center"/>
    </xf>
    <xf numFmtId="0" fontId="263" fillId="34" borderId="79" xfId="59" applyFont="1" applyFill="1" applyBorder="1" applyAlignment="1">
      <alignment horizontal="center" vertical="center"/>
    </xf>
    <xf numFmtId="0" fontId="263" fillId="34" borderId="80" xfId="59" applyFont="1" applyFill="1" applyBorder="1" applyAlignment="1">
      <alignment horizontal="center" vertical="center"/>
    </xf>
    <xf numFmtId="0" fontId="147" fillId="20" borderId="60" xfId="46" applyFont="1" applyFill="1" applyBorder="1" applyAlignment="1">
      <alignment horizontal="center" vertical="center"/>
    </xf>
    <xf numFmtId="0" fontId="147" fillId="20" borderId="62" xfId="46" applyFont="1" applyFill="1" applyBorder="1" applyAlignment="1">
      <alignment horizontal="center" vertical="center"/>
    </xf>
    <xf numFmtId="0" fontId="186" fillId="34" borderId="79" xfId="2237" applyFont="1" applyFill="1" applyBorder="1" applyAlignment="1">
      <alignment horizontal="center" vertical="center" wrapText="1"/>
    </xf>
    <xf numFmtId="0" fontId="186" fillId="34" borderId="96" xfId="2237" applyFont="1" applyFill="1" applyBorder="1" applyAlignment="1">
      <alignment horizontal="center" vertical="center" wrapText="1"/>
    </xf>
    <xf numFmtId="0" fontId="227" fillId="0" borderId="89" xfId="2237" applyFont="1" applyFill="1" applyBorder="1" applyAlignment="1">
      <alignment horizontal="center" vertical="center" wrapText="1"/>
    </xf>
    <xf numFmtId="0" fontId="227" fillId="0" borderId="66" xfId="2237" applyFont="1" applyFill="1" applyBorder="1" applyAlignment="1">
      <alignment horizontal="center" vertical="center" wrapText="1"/>
    </xf>
    <xf numFmtId="0" fontId="151" fillId="20" borderId="84" xfId="2237" applyFont="1" applyFill="1" applyBorder="1" applyAlignment="1">
      <alignment horizontal="center"/>
    </xf>
    <xf numFmtId="0" fontId="151" fillId="20" borderId="46" xfId="2237" applyFont="1" applyFill="1" applyBorder="1" applyAlignment="1">
      <alignment horizontal="center"/>
    </xf>
    <xf numFmtId="0" fontId="152" fillId="0" borderId="46" xfId="2237" applyFont="1" applyFill="1" applyBorder="1" applyAlignment="1">
      <alignment horizontal="center" vertical="center"/>
    </xf>
    <xf numFmtId="0" fontId="152" fillId="0" borderId="68" xfId="2237" applyFont="1" applyFill="1" applyBorder="1" applyAlignment="1">
      <alignment horizontal="center" vertical="center"/>
    </xf>
    <xf numFmtId="0" fontId="151" fillId="20" borderId="84" xfId="2237" applyFont="1" applyFill="1" applyBorder="1" applyAlignment="1">
      <alignment horizontal="center" vertical="center" wrapText="1"/>
    </xf>
    <xf numFmtId="0" fontId="151" fillId="20" borderId="79" xfId="2237" applyFont="1" applyFill="1" applyBorder="1" applyAlignment="1">
      <alignment horizontal="center" vertical="center" wrapText="1"/>
    </xf>
    <xf numFmtId="0" fontId="151" fillId="20" borderId="80" xfId="2237" applyFont="1" applyFill="1" applyBorder="1" applyAlignment="1">
      <alignment horizontal="center" vertical="center" wrapText="1"/>
    </xf>
    <xf numFmtId="0" fontId="151" fillId="20" borderId="28" xfId="7275" applyFont="1" applyFill="1" applyBorder="1" applyAlignment="1">
      <alignment horizontal="center"/>
    </xf>
    <xf numFmtId="0" fontId="151" fillId="20" borderId="31" xfId="7275" applyFont="1" applyFill="1" applyBorder="1" applyAlignment="1">
      <alignment horizontal="center"/>
    </xf>
    <xf numFmtId="0" fontId="151" fillId="20" borderId="89" xfId="7275" applyFont="1" applyFill="1" applyBorder="1" applyAlignment="1">
      <alignment horizontal="center" vertical="center"/>
    </xf>
    <xf numFmtId="0" fontId="151" fillId="20" borderId="83" xfId="7275" applyFont="1" applyFill="1" applyBorder="1" applyAlignment="1">
      <alignment horizontal="center" vertical="center"/>
    </xf>
    <xf numFmtId="0" fontId="151" fillId="20" borderId="66" xfId="7275" applyFont="1" applyFill="1" applyBorder="1" applyAlignment="1">
      <alignment horizontal="center" vertical="center"/>
    </xf>
    <xf numFmtId="0" fontId="151" fillId="0" borderId="198" xfId="7275" applyFont="1" applyBorder="1" applyAlignment="1">
      <alignment horizontal="center" vertical="center"/>
    </xf>
    <xf numFmtId="0" fontId="151" fillId="20" borderId="198" xfId="7275" applyFont="1" applyFill="1" applyBorder="1" applyAlignment="1">
      <alignment horizontal="center" vertical="center"/>
    </xf>
    <xf numFmtId="0" fontId="151" fillId="0" borderId="169" xfId="7275" applyFont="1" applyBorder="1" applyAlignment="1">
      <alignment horizontal="center" vertical="center"/>
    </xf>
    <xf numFmtId="0" fontId="151" fillId="0" borderId="15" xfId="7275" applyFont="1" applyBorder="1" applyAlignment="1">
      <alignment horizontal="center" vertical="center"/>
    </xf>
    <xf numFmtId="0" fontId="151" fillId="0" borderId="17" xfId="7275" applyFont="1" applyBorder="1" applyAlignment="1">
      <alignment horizontal="center" vertical="center"/>
    </xf>
    <xf numFmtId="0" fontId="151" fillId="20" borderId="198" xfId="7275" applyFont="1" applyFill="1" applyBorder="1" applyAlignment="1">
      <alignment horizontal="center"/>
    </xf>
    <xf numFmtId="0" fontId="151" fillId="20" borderId="199" xfId="7275" applyFont="1" applyFill="1" applyBorder="1" applyAlignment="1">
      <alignment horizontal="center" vertical="center"/>
    </xf>
    <xf numFmtId="0" fontId="151" fillId="20" borderId="200" xfId="7275" applyFont="1" applyFill="1" applyBorder="1" applyAlignment="1">
      <alignment horizontal="center" vertical="center"/>
    </xf>
    <xf numFmtId="0" fontId="147" fillId="0" borderId="169" xfId="0" applyFont="1" applyBorder="1" applyAlignment="1">
      <alignment horizontal="center" vertical="center"/>
    </xf>
    <xf numFmtId="0" fontId="147" fillId="0" borderId="15" xfId="0" applyFont="1" applyBorder="1" applyAlignment="1">
      <alignment horizontal="center" vertical="center"/>
    </xf>
    <xf numFmtId="0" fontId="147" fillId="0" borderId="17" xfId="0" applyFont="1" applyBorder="1" applyAlignment="1">
      <alignment horizontal="center" vertical="center"/>
    </xf>
    <xf numFmtId="0" fontId="148" fillId="0" borderId="169" xfId="0" applyFont="1" applyBorder="1" applyAlignment="1">
      <alignment horizontal="center" vertical="center"/>
    </xf>
    <xf numFmtId="0" fontId="148" fillId="0" borderId="17" xfId="0" applyFont="1" applyBorder="1" applyAlignment="1">
      <alignment horizontal="center" vertical="center"/>
    </xf>
    <xf numFmtId="0" fontId="147" fillId="20" borderId="199" xfId="0" applyFont="1" applyFill="1" applyBorder="1" applyAlignment="1">
      <alignment horizontal="center"/>
    </xf>
    <xf numFmtId="0" fontId="147" fillId="20" borderId="200" xfId="0" applyFont="1" applyFill="1" applyBorder="1" applyAlignment="1">
      <alignment horizontal="center"/>
    </xf>
    <xf numFmtId="0" fontId="147" fillId="20" borderId="28" xfId="59" applyFont="1" applyFill="1" applyBorder="1" applyAlignment="1">
      <alignment horizontal="center" vertical="center"/>
    </xf>
    <xf numFmtId="0" fontId="147" fillId="20" borderId="29" xfId="59" applyFont="1" applyFill="1" applyBorder="1" applyAlignment="1">
      <alignment horizontal="center" vertical="center"/>
    </xf>
    <xf numFmtId="0" fontId="177" fillId="0" borderId="60" xfId="46" applyFont="1" applyFill="1" applyBorder="1" applyAlignment="1">
      <alignment horizontal="center" vertical="center"/>
    </xf>
    <xf numFmtId="0" fontId="177" fillId="0" borderId="192" xfId="46" applyFont="1" applyFill="1" applyBorder="1" applyAlignment="1">
      <alignment horizontal="center" vertical="center"/>
    </xf>
    <xf numFmtId="0" fontId="177" fillId="0" borderId="63" xfId="46" applyFont="1" applyFill="1" applyBorder="1" applyAlignment="1">
      <alignment horizontal="center" vertical="center"/>
    </xf>
    <xf numFmtId="0" fontId="177" fillId="0" borderId="190" xfId="46" applyFont="1" applyFill="1" applyBorder="1" applyAlignment="1">
      <alignment horizontal="center" vertical="center"/>
    </xf>
    <xf numFmtId="0" fontId="171" fillId="20" borderId="51" xfId="46" applyFont="1" applyFill="1" applyBorder="1" applyAlignment="1">
      <alignment horizontal="center" vertical="center"/>
    </xf>
    <xf numFmtId="0" fontId="171" fillId="20" borderId="15" xfId="46" applyFont="1" applyFill="1" applyBorder="1" applyAlignment="1">
      <alignment horizontal="center" vertical="center"/>
    </xf>
    <xf numFmtId="0" fontId="171" fillId="20" borderId="17" xfId="46" applyFont="1" applyFill="1" applyBorder="1" applyAlignment="1">
      <alignment horizontal="center" vertical="center"/>
    </xf>
    <xf numFmtId="0" fontId="170" fillId="22" borderId="48" xfId="46" applyFont="1" applyFill="1" applyBorder="1" applyAlignment="1">
      <alignment horizontal="center" vertical="center"/>
    </xf>
    <xf numFmtId="0" fontId="147" fillId="22" borderId="51" xfId="46" applyFont="1" applyFill="1" applyBorder="1" applyAlignment="1">
      <alignment horizontal="center" vertical="center"/>
    </xf>
    <xf numFmtId="0" fontId="147" fillId="22" borderId="15" xfId="46" applyFont="1" applyFill="1" applyBorder="1" applyAlignment="1">
      <alignment horizontal="center" vertical="center"/>
    </xf>
    <xf numFmtId="0" fontId="147" fillId="22" borderId="17" xfId="46" applyFont="1" applyFill="1" applyBorder="1" applyAlignment="1">
      <alignment horizontal="center" vertical="center"/>
    </xf>
    <xf numFmtId="1" fontId="178" fillId="0" borderId="191" xfId="45" applyNumberFormat="1" applyFont="1" applyFill="1" applyBorder="1" applyAlignment="1">
      <alignment horizontal="center" vertical="center" wrapText="1"/>
    </xf>
    <xf numFmtId="1" fontId="178" fillId="0" borderId="60" xfId="45" applyNumberFormat="1" applyFont="1" applyFill="1" applyBorder="1" applyAlignment="1">
      <alignment horizontal="center" vertical="center" wrapText="1"/>
    </xf>
    <xf numFmtId="0" fontId="171" fillId="22" borderId="192" xfId="46" applyFont="1" applyFill="1" applyBorder="1" applyAlignment="1">
      <alignment horizontal="center" vertical="center"/>
    </xf>
    <xf numFmtId="0" fontId="171" fillId="22" borderId="82" xfId="46" applyFont="1" applyFill="1" applyBorder="1" applyAlignment="1">
      <alignment horizontal="center" vertical="center"/>
    </xf>
    <xf numFmtId="0" fontId="170" fillId="22" borderId="169" xfId="46" applyFont="1" applyFill="1" applyBorder="1" applyAlignment="1">
      <alignment horizontal="center" vertical="center"/>
    </xf>
    <xf numFmtId="0" fontId="170" fillId="22" borderId="15" xfId="46" applyFont="1" applyFill="1" applyBorder="1" applyAlignment="1">
      <alignment horizontal="center" vertical="center"/>
    </xf>
    <xf numFmtId="0" fontId="170" fillId="22" borderId="17" xfId="46" applyFont="1" applyFill="1" applyBorder="1" applyAlignment="1">
      <alignment horizontal="center" vertical="center"/>
    </xf>
    <xf numFmtId="0" fontId="253" fillId="20" borderId="84" xfId="59" applyFont="1" applyFill="1" applyBorder="1" applyAlignment="1">
      <alignment horizontal="center" vertical="center"/>
    </xf>
    <xf numFmtId="0" fontId="253" fillId="20" borderId="80" xfId="59" applyFont="1" applyFill="1" applyBorder="1" applyAlignment="1">
      <alignment horizontal="center" vertical="center"/>
    </xf>
    <xf numFmtId="0" fontId="253" fillId="20" borderId="79" xfId="59" applyFont="1" applyFill="1" applyBorder="1" applyAlignment="1">
      <alignment horizontal="center" vertical="center"/>
    </xf>
    <xf numFmtId="1" fontId="178" fillId="0" borderId="190" xfId="45" applyNumberFormat="1" applyFont="1" applyFill="1" applyBorder="1" applyAlignment="1">
      <alignment horizontal="center" vertical="center" wrapText="1"/>
    </xf>
    <xf numFmtId="0" fontId="171" fillId="22" borderId="84" xfId="46" applyFont="1" applyFill="1" applyBorder="1" applyAlignment="1">
      <alignment horizontal="center" vertical="center"/>
    </xf>
    <xf numFmtId="0" fontId="171" fillId="22" borderId="80" xfId="46" applyFont="1" applyFill="1" applyBorder="1" applyAlignment="1">
      <alignment horizontal="center" vertical="center"/>
    </xf>
    <xf numFmtId="0" fontId="261" fillId="34" borderId="84" xfId="59" applyFont="1" applyFill="1" applyBorder="1" applyAlignment="1">
      <alignment horizontal="center" vertical="center"/>
    </xf>
    <xf numFmtId="0" fontId="261" fillId="34" borderId="80" xfId="59" applyFont="1" applyFill="1" applyBorder="1" applyAlignment="1">
      <alignment horizontal="center" vertical="center"/>
    </xf>
    <xf numFmtId="0" fontId="263" fillId="34" borderId="66" xfId="59" applyFont="1" applyFill="1" applyBorder="1" applyAlignment="1">
      <alignment horizontal="center" vertical="center"/>
    </xf>
    <xf numFmtId="0" fontId="263" fillId="34" borderId="46" xfId="59" applyFont="1" applyFill="1" applyBorder="1" applyAlignment="1">
      <alignment horizontal="center" vertical="center"/>
    </xf>
    <xf numFmtId="0" fontId="263" fillId="34" borderId="68" xfId="59" applyFont="1" applyFill="1" applyBorder="1" applyAlignment="1">
      <alignment horizontal="center" vertical="center"/>
    </xf>
    <xf numFmtId="0" fontId="253" fillId="20" borderId="96" xfId="59" applyFont="1" applyFill="1" applyBorder="1" applyAlignment="1">
      <alignment horizontal="center" vertical="center"/>
    </xf>
    <xf numFmtId="0" fontId="261" fillId="34" borderId="79" xfId="59" applyFont="1" applyFill="1" applyBorder="1" applyAlignment="1">
      <alignment horizontal="center" vertical="center"/>
    </xf>
    <xf numFmtId="0" fontId="261" fillId="34" borderId="96" xfId="59" applyFont="1" applyFill="1" applyBorder="1" applyAlignment="1">
      <alignment horizontal="center" vertical="center"/>
    </xf>
    <xf numFmtId="0" fontId="261" fillId="34" borderId="30" xfId="59" applyFont="1" applyFill="1" applyBorder="1" applyAlignment="1">
      <alignment horizontal="center" vertical="center"/>
    </xf>
    <xf numFmtId="0" fontId="186" fillId="34" borderId="70" xfId="367" applyFont="1" applyFill="1" applyBorder="1" applyAlignment="1">
      <alignment horizontal="center"/>
    </xf>
    <xf numFmtId="0" fontId="186" fillId="34" borderId="74" xfId="367" applyFont="1" applyFill="1" applyBorder="1" applyAlignment="1">
      <alignment horizontal="center"/>
    </xf>
    <xf numFmtId="0" fontId="186" fillId="34" borderId="75" xfId="367" applyFont="1" applyFill="1" applyBorder="1" applyAlignment="1">
      <alignment horizontal="center"/>
    </xf>
    <xf numFmtId="0" fontId="151" fillId="0" borderId="0" xfId="820" applyFont="1" applyFill="1" applyBorder="1" applyAlignment="1">
      <alignment horizontal="center" vertical="center" wrapText="1"/>
    </xf>
    <xf numFmtId="0" fontId="186" fillId="34" borderId="70" xfId="820" applyFont="1" applyFill="1" applyBorder="1" applyAlignment="1">
      <alignment horizontal="center" vertical="center" wrapText="1"/>
    </xf>
    <xf numFmtId="0" fontId="186" fillId="34" borderId="74" xfId="820" applyFont="1" applyFill="1" applyBorder="1" applyAlignment="1">
      <alignment horizontal="center" vertical="center" wrapText="1"/>
    </xf>
    <xf numFmtId="0" fontId="186" fillId="34" borderId="75" xfId="820" applyFont="1" applyFill="1" applyBorder="1" applyAlignment="1">
      <alignment horizontal="center" vertical="center" wrapText="1"/>
    </xf>
    <xf numFmtId="0" fontId="186" fillId="34" borderId="69" xfId="4226" applyNumberFormat="1" applyFont="1" applyFill="1" applyBorder="1" applyAlignment="1">
      <alignment horizontal="center" vertical="center" wrapText="1"/>
    </xf>
    <xf numFmtId="0" fontId="186" fillId="34" borderId="74" xfId="4226" applyNumberFormat="1" applyFont="1" applyFill="1" applyBorder="1" applyAlignment="1">
      <alignment horizontal="center" vertical="center" wrapText="1"/>
    </xf>
    <xf numFmtId="0" fontId="186" fillId="34" borderId="75" xfId="4226" applyNumberFormat="1" applyFont="1" applyFill="1" applyBorder="1" applyAlignment="1">
      <alignment horizontal="center" vertical="center" wrapText="1"/>
    </xf>
    <xf numFmtId="0" fontId="186" fillId="34" borderId="95" xfId="367" applyFont="1" applyFill="1" applyBorder="1" applyAlignment="1">
      <alignment horizontal="center"/>
    </xf>
    <xf numFmtId="0" fontId="186" fillId="34" borderId="34" xfId="367" applyFont="1" applyFill="1" applyBorder="1" applyAlignment="1">
      <alignment horizontal="center"/>
    </xf>
    <xf numFmtId="0" fontId="186" fillId="34" borderId="36" xfId="367" applyFont="1" applyFill="1" applyBorder="1" applyAlignment="1">
      <alignment horizontal="center"/>
    </xf>
    <xf numFmtId="0" fontId="148" fillId="0" borderId="154" xfId="367" applyFont="1" applyBorder="1" applyAlignment="1">
      <alignment horizontal="left" vertical="center"/>
    </xf>
    <xf numFmtId="0" fontId="148" fillId="0" borderId="159" xfId="367" applyFont="1" applyBorder="1" applyAlignment="1">
      <alignment horizontal="left" vertical="center"/>
    </xf>
    <xf numFmtId="0" fontId="148" fillId="0" borderId="182" xfId="367" applyFont="1" applyBorder="1" applyAlignment="1">
      <alignment horizontal="left" vertical="center"/>
    </xf>
    <xf numFmtId="0" fontId="148" fillId="0" borderId="174" xfId="367" applyFont="1" applyBorder="1" applyAlignment="1">
      <alignment horizontal="left" vertical="center"/>
    </xf>
    <xf numFmtId="0" fontId="148" fillId="0" borderId="175" xfId="367" applyFont="1" applyBorder="1" applyAlignment="1">
      <alignment horizontal="left" vertical="center"/>
    </xf>
    <xf numFmtId="0" fontId="148" fillId="0" borderId="176" xfId="367" applyFont="1" applyBorder="1" applyAlignment="1">
      <alignment horizontal="left" vertical="center"/>
    </xf>
    <xf numFmtId="0" fontId="186" fillId="34" borderId="69" xfId="820" applyFont="1" applyFill="1" applyBorder="1" applyAlignment="1">
      <alignment horizontal="center" vertical="center" wrapText="1"/>
    </xf>
    <xf numFmtId="0" fontId="186" fillId="34" borderId="89" xfId="367" applyFont="1" applyFill="1" applyBorder="1" applyAlignment="1">
      <alignment horizontal="center" vertical="center"/>
    </xf>
    <xf numFmtId="0" fontId="186" fillId="34" borderId="88" xfId="367" applyFont="1" applyFill="1" applyBorder="1" applyAlignment="1">
      <alignment horizontal="center" vertical="center"/>
    </xf>
    <xf numFmtId="0" fontId="186" fillId="34" borderId="95" xfId="367" applyFont="1" applyFill="1" applyBorder="1" applyAlignment="1">
      <alignment horizontal="center" vertical="center"/>
    </xf>
    <xf numFmtId="0" fontId="186" fillId="34" borderId="35" xfId="367" applyFont="1" applyFill="1" applyBorder="1" applyAlignment="1">
      <alignment horizontal="center" vertical="center"/>
    </xf>
    <xf numFmtId="0" fontId="186" fillId="34" borderId="84" xfId="367" applyFont="1" applyFill="1" applyBorder="1" applyAlignment="1">
      <alignment horizontal="center" vertical="center"/>
    </xf>
    <xf numFmtId="0" fontId="186" fillId="34" borderId="79" xfId="367" applyFont="1" applyFill="1" applyBorder="1" applyAlignment="1">
      <alignment horizontal="center" vertical="center"/>
    </xf>
    <xf numFmtId="0" fontId="186" fillId="34" borderId="80" xfId="367" applyFont="1" applyFill="1" applyBorder="1" applyAlignment="1">
      <alignment horizontal="center" vertical="center"/>
    </xf>
    <xf numFmtId="0" fontId="148" fillId="0" borderId="60" xfId="367" applyFont="1" applyFill="1" applyBorder="1" applyAlignment="1">
      <alignment horizontal="left" vertical="center"/>
    </xf>
    <xf numFmtId="0" fontId="148" fillId="0" borderId="61" xfId="367" applyFont="1" applyFill="1" applyBorder="1" applyAlignment="1">
      <alignment horizontal="left" vertical="center"/>
    </xf>
    <xf numFmtId="0" fontId="148" fillId="0" borderId="62" xfId="367" applyFont="1" applyFill="1" applyBorder="1" applyAlignment="1">
      <alignment horizontal="left" vertical="center"/>
    </xf>
    <xf numFmtId="0" fontId="148" fillId="0" borderId="191" xfId="367" applyFont="1" applyBorder="1" applyAlignment="1">
      <alignment horizontal="left" vertical="center"/>
    </xf>
    <xf numFmtId="0" fontId="148" fillId="0" borderId="197" xfId="367" applyFont="1" applyBorder="1" applyAlignment="1">
      <alignment horizontal="left" vertical="center"/>
    </xf>
    <xf numFmtId="0" fontId="148" fillId="0" borderId="183" xfId="367" applyFont="1" applyBorder="1" applyAlignment="1">
      <alignment horizontal="left" vertical="center"/>
    </xf>
    <xf numFmtId="0" fontId="148" fillId="0" borderId="69" xfId="367" applyFont="1" applyBorder="1" applyAlignment="1">
      <alignment horizontal="left" vertical="center"/>
    </xf>
    <xf numFmtId="0" fontId="148" fillId="0" borderId="74" xfId="367" applyFont="1" applyBorder="1" applyAlignment="1">
      <alignment horizontal="left" vertical="center"/>
    </xf>
    <xf numFmtId="0" fontId="148" fillId="0" borderId="71" xfId="367" applyFont="1" applyBorder="1" applyAlignment="1">
      <alignment horizontal="left" vertical="center"/>
    </xf>
    <xf numFmtId="0" fontId="46" fillId="0" borderId="162" xfId="820" applyFont="1" applyBorder="1" applyAlignment="1">
      <alignment horizontal="center" vertical="center"/>
    </xf>
    <xf numFmtId="0" fontId="171" fillId="20" borderId="41" xfId="820" applyFont="1" applyFill="1" applyBorder="1" applyAlignment="1">
      <alignment horizontal="center" vertical="center"/>
    </xf>
    <xf numFmtId="0" fontId="171" fillId="20" borderId="43" xfId="820" applyFont="1" applyFill="1" applyBorder="1" applyAlignment="1">
      <alignment horizontal="center" vertical="center"/>
    </xf>
    <xf numFmtId="0" fontId="186" fillId="34" borderId="115" xfId="820" applyFont="1" applyFill="1" applyBorder="1" applyAlignment="1">
      <alignment horizontal="center" vertical="center"/>
    </xf>
    <xf numFmtId="0" fontId="186" fillId="34" borderId="184" xfId="820" applyFont="1" applyFill="1" applyBorder="1" applyAlignment="1">
      <alignment horizontal="center" vertical="center"/>
    </xf>
    <xf numFmtId="0" fontId="186" fillId="34" borderId="61" xfId="820" applyFont="1" applyFill="1" applyBorder="1" applyAlignment="1">
      <alignment horizontal="center" vertical="center"/>
    </xf>
    <xf numFmtId="0" fontId="186" fillId="34" borderId="97" xfId="820" applyFont="1" applyFill="1" applyBorder="1" applyAlignment="1">
      <alignment horizontal="center" vertical="center"/>
    </xf>
    <xf numFmtId="0" fontId="199" fillId="34" borderId="69" xfId="820" applyFont="1" applyFill="1" applyBorder="1" applyAlignment="1">
      <alignment horizontal="center" vertical="center" wrapText="1"/>
    </xf>
    <xf numFmtId="0" fontId="199" fillId="34" borderId="74" xfId="820" applyFont="1" applyFill="1" applyBorder="1" applyAlignment="1">
      <alignment horizontal="center" vertical="center" wrapText="1"/>
    </xf>
    <xf numFmtId="0" fontId="199" fillId="34" borderId="75" xfId="820" applyFont="1" applyFill="1" applyBorder="1" applyAlignment="1">
      <alignment horizontal="center" vertical="center" wrapText="1"/>
    </xf>
    <xf numFmtId="0" fontId="171" fillId="20" borderId="176" xfId="820" applyFont="1" applyFill="1" applyBorder="1" applyAlignment="1">
      <alignment horizontal="center" vertical="center"/>
    </xf>
    <xf numFmtId="0" fontId="171" fillId="20" borderId="41" xfId="820" applyFont="1" applyFill="1" applyBorder="1" applyAlignment="1">
      <alignment horizontal="right" vertical="center"/>
    </xf>
    <xf numFmtId="0" fontId="171" fillId="20" borderId="43" xfId="820" applyFont="1" applyFill="1" applyBorder="1" applyAlignment="1">
      <alignment horizontal="right" vertical="center"/>
    </xf>
    <xf numFmtId="0" fontId="186" fillId="34" borderId="112" xfId="820" applyFont="1" applyFill="1" applyBorder="1" applyAlignment="1">
      <alignment horizontal="center" vertical="center"/>
    </xf>
    <xf numFmtId="0" fontId="186" fillId="34" borderId="62" xfId="820" applyFont="1" applyFill="1" applyBorder="1" applyAlignment="1">
      <alignment horizontal="center" vertical="center"/>
    </xf>
    <xf numFmtId="0" fontId="186" fillId="34" borderId="82" xfId="820" applyFont="1" applyFill="1" applyBorder="1" applyAlignment="1">
      <alignment horizontal="center" vertical="center"/>
    </xf>
    <xf numFmtId="0" fontId="199" fillId="34" borderId="70" xfId="820" applyFont="1" applyFill="1" applyBorder="1" applyAlignment="1">
      <alignment horizontal="center" vertical="center" wrapText="1"/>
    </xf>
    <xf numFmtId="0" fontId="186" fillId="34" borderId="71" xfId="820" applyFont="1" applyFill="1" applyBorder="1" applyAlignment="1">
      <alignment horizontal="center" vertical="center" wrapText="1"/>
    </xf>
    <xf numFmtId="0" fontId="186" fillId="34" borderId="69" xfId="367" applyFont="1" applyFill="1" applyBorder="1" applyAlignment="1">
      <alignment horizontal="center"/>
    </xf>
    <xf numFmtId="0" fontId="186" fillId="34" borderId="28" xfId="367" applyFont="1" applyFill="1" applyBorder="1" applyAlignment="1">
      <alignment horizontal="center" vertical="center" wrapText="1"/>
    </xf>
    <xf numFmtId="0" fontId="199" fillId="34" borderId="31" xfId="367" applyFont="1" applyFill="1" applyBorder="1" applyAlignment="1">
      <alignment horizontal="center" vertical="center" wrapText="1"/>
    </xf>
    <xf numFmtId="0" fontId="186" fillId="34" borderId="96" xfId="367" applyFont="1" applyFill="1" applyBorder="1" applyAlignment="1">
      <alignment horizontal="center" vertical="center" wrapText="1"/>
    </xf>
    <xf numFmtId="0" fontId="199" fillId="34" borderId="30" xfId="367" applyFont="1" applyFill="1" applyBorder="1" applyAlignment="1">
      <alignment horizontal="center" vertical="center" wrapText="1"/>
    </xf>
    <xf numFmtId="0" fontId="261" fillId="34" borderId="29" xfId="367" applyFont="1" applyFill="1" applyBorder="1" applyAlignment="1">
      <alignment horizontal="center"/>
    </xf>
    <xf numFmtId="0" fontId="261" fillId="34" borderId="31" xfId="367" applyFont="1" applyFill="1" applyBorder="1" applyAlignment="1">
      <alignment horizontal="center"/>
    </xf>
    <xf numFmtId="0" fontId="150" fillId="0" borderId="180" xfId="367" applyFont="1" applyBorder="1" applyAlignment="1">
      <alignment horizontal="center" vertical="center" wrapText="1"/>
    </xf>
    <xf numFmtId="0" fontId="150" fillId="0" borderId="97" xfId="367" applyFont="1" applyBorder="1" applyAlignment="1">
      <alignment horizontal="center" vertical="center" wrapText="1"/>
    </xf>
    <xf numFmtId="0" fontId="150" fillId="0" borderId="172" xfId="367" applyFont="1" applyBorder="1" applyAlignment="1">
      <alignment horizontal="center" vertical="center" wrapText="1"/>
    </xf>
    <xf numFmtId="0" fontId="186" fillId="34" borderId="28" xfId="367" applyFont="1" applyFill="1" applyBorder="1" applyAlignment="1">
      <alignment horizontal="center"/>
    </xf>
    <xf numFmtId="0" fontId="186" fillId="34" borderId="29" xfId="367" applyFont="1" applyFill="1" applyBorder="1" applyAlignment="1">
      <alignment horizontal="center"/>
    </xf>
    <xf numFmtId="0" fontId="186" fillId="34" borderId="31" xfId="367" applyFont="1" applyFill="1" applyBorder="1" applyAlignment="1">
      <alignment horizontal="center"/>
    </xf>
    <xf numFmtId="0" fontId="199" fillId="34" borderId="29" xfId="367" applyFont="1" applyFill="1" applyBorder="1" applyAlignment="1">
      <alignment horizontal="center" vertical="center" wrapText="1"/>
    </xf>
    <xf numFmtId="0" fontId="186" fillId="34" borderId="29" xfId="367" applyFont="1" applyFill="1" applyBorder="1" applyAlignment="1">
      <alignment horizontal="center" vertical="center" wrapText="1"/>
    </xf>
    <xf numFmtId="0" fontId="261" fillId="34" borderId="28" xfId="367" applyFont="1" applyFill="1" applyBorder="1" applyAlignment="1">
      <alignment horizontal="center"/>
    </xf>
    <xf numFmtId="0" fontId="261" fillId="34" borderId="96" xfId="367" applyFont="1" applyFill="1" applyBorder="1" applyAlignment="1">
      <alignment horizontal="center"/>
    </xf>
    <xf numFmtId="0" fontId="177" fillId="0" borderId="162" xfId="367" applyFont="1" applyBorder="1" applyAlignment="1">
      <alignment horizontal="center" vertical="center"/>
    </xf>
    <xf numFmtId="0" fontId="177" fillId="0" borderId="184" xfId="367" applyFont="1" applyBorder="1" applyAlignment="1">
      <alignment horizontal="center" vertical="center"/>
    </xf>
    <xf numFmtId="0" fontId="186" fillId="34" borderId="115" xfId="367" applyFont="1" applyFill="1" applyBorder="1" applyAlignment="1">
      <alignment horizontal="center" vertical="center" wrapText="1"/>
    </xf>
    <xf numFmtId="0" fontId="199" fillId="34" borderId="112" xfId="367" applyFont="1" applyFill="1" applyBorder="1" applyAlignment="1">
      <alignment wrapText="1"/>
    </xf>
    <xf numFmtId="0" fontId="186" fillId="34" borderId="61" xfId="367" applyFont="1" applyFill="1" applyBorder="1" applyAlignment="1">
      <alignment horizontal="center" vertical="center" wrapText="1"/>
    </xf>
    <xf numFmtId="0" fontId="199" fillId="34" borderId="178" xfId="367" applyFont="1" applyFill="1" applyBorder="1" applyAlignment="1">
      <alignment wrapText="1"/>
    </xf>
    <xf numFmtId="0" fontId="177" fillId="0" borderId="114" xfId="367" applyFont="1" applyBorder="1" applyAlignment="1">
      <alignment horizontal="center" vertical="center"/>
    </xf>
    <xf numFmtId="0" fontId="171" fillId="20" borderId="28" xfId="367" applyFont="1" applyFill="1" applyBorder="1" applyAlignment="1">
      <alignment horizontal="center" vertical="center"/>
    </xf>
    <xf numFmtId="0" fontId="171" fillId="20" borderId="30" xfId="367" applyFont="1" applyFill="1" applyBorder="1" applyAlignment="1">
      <alignment horizontal="center" vertical="center"/>
    </xf>
    <xf numFmtId="0" fontId="148" fillId="0" borderId="192" xfId="367" applyFont="1" applyBorder="1" applyAlignment="1">
      <alignment horizontal="left" vertical="center"/>
    </xf>
    <xf numFmtId="0" fontId="148" fillId="0" borderId="178" xfId="367" applyFont="1" applyBorder="1" applyAlignment="1">
      <alignment horizontal="left" vertical="center"/>
    </xf>
    <xf numFmtId="0" fontId="148" fillId="0" borderId="82" xfId="367" applyFont="1" applyBorder="1" applyAlignment="1">
      <alignment horizontal="left" vertical="center"/>
    </xf>
    <xf numFmtId="0" fontId="171" fillId="20" borderId="84" xfId="367" applyFont="1" applyFill="1" applyBorder="1" applyAlignment="1">
      <alignment horizontal="center" vertical="center"/>
    </xf>
    <xf numFmtId="0" fontId="171" fillId="20" borderId="79" xfId="367" applyFont="1" applyFill="1" applyBorder="1" applyAlignment="1">
      <alignment horizontal="center" vertical="center"/>
    </xf>
    <xf numFmtId="0" fontId="177" fillId="0" borderId="112" xfId="367" applyFont="1" applyBorder="1" applyAlignment="1">
      <alignment horizontal="center" vertical="center"/>
    </xf>
    <xf numFmtId="0" fontId="199" fillId="34" borderId="184" xfId="367" applyFont="1" applyFill="1" applyBorder="1" applyAlignment="1">
      <alignment wrapText="1"/>
    </xf>
    <xf numFmtId="0" fontId="186" fillId="34" borderId="60" xfId="367" applyFont="1" applyFill="1" applyBorder="1" applyAlignment="1">
      <alignment horizontal="center" vertical="center" wrapText="1"/>
    </xf>
    <xf numFmtId="0" fontId="199" fillId="34" borderId="192" xfId="367" applyFont="1" applyFill="1" applyBorder="1" applyAlignment="1">
      <alignment wrapText="1"/>
    </xf>
    <xf numFmtId="0" fontId="177" fillId="0" borderId="191" xfId="367" applyFont="1" applyBorder="1" applyAlignment="1">
      <alignment horizontal="center" vertical="center"/>
    </xf>
    <xf numFmtId="0" fontId="177" fillId="0" borderId="192" xfId="367" applyFont="1" applyBorder="1" applyAlignment="1">
      <alignment horizontal="center" vertical="center"/>
    </xf>
    <xf numFmtId="0" fontId="186" fillId="34" borderId="33" xfId="367" applyFont="1" applyFill="1" applyBorder="1" applyAlignment="1">
      <alignment horizontal="center"/>
    </xf>
    <xf numFmtId="0" fontId="171" fillId="22" borderId="51" xfId="46" applyFont="1" applyFill="1" applyBorder="1" applyAlignment="1">
      <alignment horizontal="center" vertical="center"/>
    </xf>
    <xf numFmtId="0" fontId="171" fillId="22" borderId="15" xfId="46" applyFont="1" applyFill="1" applyBorder="1" applyAlignment="1">
      <alignment horizontal="center" vertical="center"/>
    </xf>
    <xf numFmtId="0" fontId="171" fillId="22" borderId="17" xfId="46" applyFont="1" applyFill="1" applyBorder="1" applyAlignment="1">
      <alignment horizontal="center" vertical="center"/>
    </xf>
    <xf numFmtId="0" fontId="170" fillId="22" borderId="13" xfId="46" applyFont="1" applyFill="1" applyBorder="1" applyAlignment="1">
      <alignment horizontal="center" vertical="center"/>
    </xf>
    <xf numFmtId="0" fontId="147" fillId="0" borderId="33" xfId="367" applyFont="1" applyBorder="1" applyAlignment="1">
      <alignment horizontal="center" vertical="center"/>
    </xf>
    <xf numFmtId="0" fontId="147" fillId="0" borderId="36" xfId="367" applyFont="1" applyBorder="1" applyAlignment="1">
      <alignment horizontal="center" vertical="center"/>
    </xf>
    <xf numFmtId="0" fontId="148" fillId="0" borderId="0" xfId="7216" applyFont="1" applyFill="1" applyBorder="1" applyAlignment="1">
      <alignment horizontal="left" vertical="center" wrapText="1"/>
    </xf>
    <xf numFmtId="0" fontId="148" fillId="0" borderId="198" xfId="7216" applyFont="1" applyFill="1" applyBorder="1" applyAlignment="1">
      <alignment horizontal="center" vertical="center" wrapText="1"/>
    </xf>
    <xf numFmtId="0" fontId="148" fillId="0" borderId="198" xfId="7216" applyFont="1" applyFill="1" applyBorder="1" applyAlignment="1">
      <alignment horizontal="left" vertical="center" wrapText="1"/>
    </xf>
    <xf numFmtId="0" fontId="0" fillId="0" borderId="198" xfId="0" applyBorder="1" applyAlignment="1">
      <alignment horizontal="left" vertical="center" wrapText="1"/>
    </xf>
    <xf numFmtId="0" fontId="148" fillId="0" borderId="198" xfId="7216" applyFont="1" applyFill="1" applyBorder="1" applyAlignment="1">
      <alignment vertical="center" wrapText="1"/>
    </xf>
    <xf numFmtId="0" fontId="148" fillId="0" borderId="169" xfId="7216" applyFont="1" applyFill="1" applyBorder="1" applyAlignment="1">
      <alignment horizontal="left" vertical="center" wrapText="1"/>
    </xf>
    <xf numFmtId="0" fontId="0" fillId="0" borderId="17" xfId="0" applyBorder="1" applyAlignment="1">
      <alignment horizontal="left" vertical="center" wrapText="1"/>
    </xf>
    <xf numFmtId="0" fontId="0" fillId="0" borderId="198" xfId="0" applyBorder="1" applyAlignment="1">
      <alignment vertical="center" wrapText="1"/>
    </xf>
    <xf numFmtId="0" fontId="147" fillId="0" borderId="95" xfId="7216" applyFont="1" applyFill="1" applyBorder="1" applyAlignment="1">
      <alignment horizontal="center" vertical="center" textRotation="90" wrapText="1"/>
    </xf>
    <xf numFmtId="0" fontId="147" fillId="0" borderId="12" xfId="7216" applyFont="1" applyFill="1" applyBorder="1" applyAlignment="1">
      <alignment horizontal="center" vertical="center" textRotation="90" wrapText="1"/>
    </xf>
    <xf numFmtId="0" fontId="0" fillId="0" borderId="198" xfId="0" applyBorder="1" applyAlignment="1">
      <alignment horizontal="center" vertical="center" wrapText="1"/>
    </xf>
    <xf numFmtId="182" fontId="148" fillId="0" borderId="198" xfId="7216" applyNumberFormat="1" applyFont="1" applyFill="1" applyBorder="1" applyAlignment="1">
      <alignment horizontal="left" vertical="center" wrapText="1"/>
    </xf>
    <xf numFmtId="0" fontId="148" fillId="0" borderId="169" xfId="7216" applyFont="1" applyFill="1" applyBorder="1" applyAlignment="1">
      <alignment horizontal="center" vertical="center" wrapText="1"/>
    </xf>
    <xf numFmtId="0" fontId="0" fillId="0" borderId="17" xfId="0" applyBorder="1" applyAlignment="1">
      <alignment horizontal="center" vertical="center" wrapText="1"/>
    </xf>
    <xf numFmtId="182" fontId="148" fillId="0" borderId="198" xfId="7216" applyNumberFormat="1" applyFont="1" applyFill="1" applyBorder="1" applyAlignment="1">
      <alignment horizontal="center" vertical="center" wrapText="1"/>
    </xf>
    <xf numFmtId="0" fontId="148" fillId="0" borderId="15" xfId="7216" applyFont="1" applyFill="1" applyBorder="1" applyAlignment="1">
      <alignment horizontal="center" vertical="center" wrapText="1"/>
    </xf>
    <xf numFmtId="0" fontId="148" fillId="0" borderId="17" xfId="7216" applyFont="1" applyFill="1" applyBorder="1" applyAlignment="1">
      <alignment horizontal="center" vertical="center" wrapText="1"/>
    </xf>
    <xf numFmtId="0" fontId="147" fillId="0" borderId="172" xfId="7216" applyFont="1" applyFill="1" applyBorder="1" applyAlignment="1">
      <alignment horizontal="center" vertical="center" textRotation="90" wrapText="1"/>
    </xf>
    <xf numFmtId="0" fontId="147" fillId="22" borderId="84" xfId="7216" applyFont="1" applyFill="1" applyBorder="1" applyAlignment="1">
      <alignment horizontal="center" vertical="center" wrapText="1"/>
    </xf>
    <xf numFmtId="0" fontId="147" fillId="22" borderId="79" xfId="7216" applyFont="1" applyFill="1" applyBorder="1" applyAlignment="1">
      <alignment horizontal="center" vertical="center" wrapText="1"/>
    </xf>
    <xf numFmtId="0" fontId="147" fillId="22" borderId="80" xfId="7216" applyFont="1" applyFill="1" applyBorder="1" applyAlignment="1">
      <alignment horizontal="center" vertical="center" wrapText="1"/>
    </xf>
    <xf numFmtId="0" fontId="156" fillId="0" borderId="97" xfId="7216" applyFont="1" applyFill="1" applyBorder="1" applyAlignment="1">
      <alignment horizontal="center" vertical="center" textRotation="90" wrapText="1"/>
    </xf>
    <xf numFmtId="0" fontId="156" fillId="0" borderId="0" xfId="7216" applyFont="1" applyFill="1" applyBorder="1" applyAlignment="1">
      <alignment horizontal="center" vertical="center" textRotation="90" wrapText="1"/>
    </xf>
    <xf numFmtId="0" fontId="147" fillId="0" borderId="83" xfId="7216" applyFont="1" applyFill="1" applyBorder="1" applyAlignment="1">
      <alignment horizontal="center" vertical="center" textRotation="90" wrapText="1"/>
    </xf>
    <xf numFmtId="0" fontId="147" fillId="0" borderId="66" xfId="7216" applyFont="1" applyFill="1" applyBorder="1" applyAlignment="1">
      <alignment horizontal="center" vertical="center" textRotation="90" wrapText="1"/>
    </xf>
    <xf numFmtId="0" fontId="148" fillId="0" borderId="17" xfId="7216" applyFont="1" applyFill="1" applyBorder="1" applyAlignment="1">
      <alignment horizontal="left" vertical="center" wrapText="1"/>
    </xf>
    <xf numFmtId="0" fontId="147" fillId="22" borderId="89" xfId="7216" applyFont="1" applyFill="1" applyBorder="1" applyAlignment="1">
      <alignment horizontal="center" vertical="center" wrapText="1"/>
    </xf>
    <xf numFmtId="0" fontId="147" fillId="22" borderId="88" xfId="7216" applyFont="1" applyFill="1" applyBorder="1" applyAlignment="1">
      <alignment horizontal="center" vertical="center" wrapText="1"/>
    </xf>
    <xf numFmtId="0" fontId="147" fillId="22" borderId="90" xfId="7216" applyFont="1" applyFill="1" applyBorder="1" applyAlignment="1">
      <alignment horizontal="center" vertical="center" wrapText="1"/>
    </xf>
    <xf numFmtId="0" fontId="161" fillId="0" borderId="0" xfId="7251" applyFont="1" applyAlignment="1">
      <alignment horizontal="center" vertical="center"/>
    </xf>
    <xf numFmtId="0" fontId="241" fillId="0" borderId="169" xfId="0" applyFont="1" applyBorder="1" applyAlignment="1">
      <alignment horizontal="center" vertical="center" wrapText="1" readingOrder="1"/>
    </xf>
    <xf numFmtId="0" fontId="241" fillId="0" borderId="17" xfId="0" applyFont="1" applyBorder="1" applyAlignment="1">
      <alignment horizontal="center" vertical="center" wrapText="1" readingOrder="1"/>
    </xf>
    <xf numFmtId="0" fontId="241" fillId="20" borderId="182" xfId="7251" applyFont="1" applyFill="1" applyBorder="1" applyAlignment="1">
      <alignment horizontal="center" vertical="center" wrapText="1"/>
    </xf>
    <xf numFmtId="0" fontId="241" fillId="20" borderId="171" xfId="7251" applyFont="1" applyFill="1" applyBorder="1" applyAlignment="1">
      <alignment horizontal="center" vertical="center" wrapText="1"/>
    </xf>
    <xf numFmtId="0" fontId="260" fillId="34" borderId="182" xfId="7251" applyFont="1" applyFill="1" applyBorder="1" applyAlignment="1">
      <alignment horizontal="center" vertical="center"/>
    </xf>
    <xf numFmtId="0" fontId="260" fillId="34" borderId="171" xfId="7251" applyFont="1" applyFill="1" applyBorder="1" applyAlignment="1">
      <alignment horizontal="center" vertical="center"/>
    </xf>
    <xf numFmtId="0" fontId="260" fillId="34" borderId="159" xfId="7251" applyFont="1" applyFill="1" applyBorder="1" applyAlignment="1">
      <alignment horizontal="center" vertical="center"/>
    </xf>
    <xf numFmtId="0" fontId="241" fillId="20" borderId="15" xfId="7251" applyFont="1" applyFill="1" applyBorder="1" applyAlignment="1">
      <alignment horizontal="center" vertical="center" wrapText="1"/>
    </xf>
    <xf numFmtId="0" fontId="241" fillId="20" borderId="17" xfId="7251" applyFont="1" applyFill="1" applyBorder="1" applyAlignment="1">
      <alignment horizontal="center" vertical="center" wrapText="1"/>
    </xf>
    <xf numFmtId="0" fontId="241" fillId="20" borderId="169" xfId="7251" applyFont="1" applyFill="1" applyBorder="1" applyAlignment="1">
      <alignment horizontal="center" vertical="center" wrapText="1"/>
    </xf>
    <xf numFmtId="0" fontId="260" fillId="34" borderId="169" xfId="7251" applyFont="1" applyFill="1" applyBorder="1" applyAlignment="1">
      <alignment horizontal="center" vertical="center" wrapText="1"/>
    </xf>
    <xf numFmtId="0" fontId="260" fillId="34" borderId="15" xfId="7251" applyFont="1" applyFill="1" applyBorder="1" applyAlignment="1">
      <alignment horizontal="center" vertical="center" wrapText="1"/>
    </xf>
    <xf numFmtId="0" fontId="260" fillId="34" borderId="17" xfId="7251" applyFont="1" applyFill="1" applyBorder="1" applyAlignment="1">
      <alignment horizontal="center" vertical="center" wrapText="1"/>
    </xf>
    <xf numFmtId="0" fontId="260" fillId="34" borderId="180" xfId="7251" applyFont="1" applyFill="1" applyBorder="1" applyAlignment="1">
      <alignment horizontal="center" vertical="center"/>
    </xf>
    <xf numFmtId="0" fontId="260" fillId="34" borderId="97" xfId="7251" applyFont="1" applyFill="1" applyBorder="1" applyAlignment="1">
      <alignment horizontal="center" vertical="center"/>
    </xf>
    <xf numFmtId="0" fontId="260" fillId="34" borderId="172" xfId="7251" applyFont="1" applyFill="1" applyBorder="1" applyAlignment="1">
      <alignment horizontal="center" vertical="center"/>
    </xf>
    <xf numFmtId="0" fontId="260" fillId="34" borderId="180" xfId="7251" applyFont="1" applyFill="1" applyBorder="1" applyAlignment="1">
      <alignment horizontal="center" vertical="center" wrapText="1"/>
    </xf>
    <xf numFmtId="0" fontId="260" fillId="34" borderId="97" xfId="7251" applyFont="1" applyFill="1" applyBorder="1" applyAlignment="1">
      <alignment horizontal="center" vertical="center" wrapText="1"/>
    </xf>
    <xf numFmtId="0" fontId="260" fillId="34" borderId="172" xfId="7251" applyFont="1" applyFill="1" applyBorder="1" applyAlignment="1">
      <alignment horizontal="center" vertical="center" wrapText="1"/>
    </xf>
    <xf numFmtId="0" fontId="260" fillId="34" borderId="11" xfId="7251" applyFont="1" applyFill="1" applyBorder="1" applyAlignment="1">
      <alignment horizontal="center" vertical="center" wrapText="1"/>
    </xf>
    <xf numFmtId="0" fontId="260" fillId="34" borderId="0" xfId="7251" applyFont="1" applyFill="1" applyBorder="1" applyAlignment="1">
      <alignment horizontal="center" vertical="center" wrapText="1"/>
    </xf>
    <xf numFmtId="0" fontId="260" fillId="34" borderId="12" xfId="7251" applyFont="1" applyFill="1" applyBorder="1" applyAlignment="1">
      <alignment horizontal="center" vertical="center" wrapText="1"/>
    </xf>
    <xf numFmtId="0" fontId="260" fillId="34" borderId="199" xfId="7251" applyFont="1" applyFill="1" applyBorder="1" applyAlignment="1">
      <alignment horizontal="center" vertical="center" wrapText="1"/>
    </xf>
    <xf numFmtId="0" fontId="260" fillId="34" borderId="197" xfId="7251" applyFont="1" applyFill="1" applyBorder="1" applyAlignment="1">
      <alignment horizontal="center" vertical="center" wrapText="1"/>
    </xf>
    <xf numFmtId="0" fontId="260" fillId="34" borderId="200" xfId="7251" applyFont="1" applyFill="1" applyBorder="1" applyAlignment="1">
      <alignment horizontal="center" vertical="center" wrapText="1"/>
    </xf>
    <xf numFmtId="0" fontId="260" fillId="34" borderId="186" xfId="7251" applyFont="1" applyFill="1" applyBorder="1" applyAlignment="1">
      <alignment horizontal="center" vertical="center"/>
    </xf>
    <xf numFmtId="0" fontId="171" fillId="0" borderId="115" xfId="3799" applyFont="1" applyBorder="1" applyAlignment="1">
      <alignment horizontal="center" vertical="center"/>
    </xf>
    <xf numFmtId="0" fontId="171" fillId="0" borderId="111" xfId="3799" applyFont="1" applyBorder="1" applyAlignment="1">
      <alignment horizontal="center" vertical="center"/>
    </xf>
    <xf numFmtId="0" fontId="171" fillId="0" borderId="112" xfId="3799" applyFont="1" applyBorder="1" applyAlignment="1">
      <alignment horizontal="center" vertical="center"/>
    </xf>
    <xf numFmtId="0" fontId="171" fillId="0" borderId="69" xfId="3799" applyFont="1" applyBorder="1" applyAlignment="1">
      <alignment horizontal="center" vertical="center"/>
    </xf>
    <xf numFmtId="0" fontId="171" fillId="0" borderId="49" xfId="3799" applyFont="1" applyBorder="1" applyAlignment="1">
      <alignment horizontal="center" vertical="center"/>
    </xf>
    <xf numFmtId="0" fontId="171" fillId="0" borderId="73" xfId="3799" applyFont="1" applyBorder="1" applyAlignment="1">
      <alignment horizontal="center" vertical="center"/>
    </xf>
    <xf numFmtId="0" fontId="151" fillId="0" borderId="33" xfId="3799" applyFont="1" applyBorder="1" applyAlignment="1">
      <alignment horizontal="center" vertical="center" wrapText="1"/>
    </xf>
    <xf numFmtId="0" fontId="151" fillId="0" borderId="34" xfId="3799" applyFont="1" applyBorder="1" applyAlignment="1">
      <alignment horizontal="center" vertical="center" wrapText="1"/>
    </xf>
    <xf numFmtId="0" fontId="151" fillId="0" borderId="36" xfId="3799" applyFont="1" applyBorder="1" applyAlignment="1">
      <alignment horizontal="center" vertical="center" wrapText="1"/>
    </xf>
    <xf numFmtId="0" fontId="171" fillId="0" borderId="60" xfId="3799" applyFont="1" applyBorder="1" applyAlignment="1">
      <alignment horizontal="center" vertical="center"/>
    </xf>
    <xf numFmtId="0" fontId="171" fillId="0" borderId="92" xfId="3799" applyFont="1" applyBorder="1" applyAlignment="1">
      <alignment horizontal="center" vertical="center"/>
    </xf>
    <xf numFmtId="0" fontId="171" fillId="0" borderId="85" xfId="3799" applyFont="1" applyBorder="1" applyAlignment="1">
      <alignment horizontal="center" vertical="center"/>
    </xf>
    <xf numFmtId="0" fontId="151" fillId="0" borderId="95" xfId="3799" applyFont="1" applyBorder="1" applyAlignment="1">
      <alignment horizontal="center" vertical="center" wrapText="1"/>
    </xf>
    <xf numFmtId="0" fontId="151" fillId="0" borderId="35" xfId="3799" applyFont="1" applyBorder="1" applyAlignment="1">
      <alignment horizontal="center" vertical="center" wrapText="1"/>
    </xf>
    <xf numFmtId="0" fontId="72" fillId="0" borderId="169" xfId="4218" applyBorder="1" applyAlignment="1">
      <alignment horizontal="center" vertical="center"/>
    </xf>
    <xf numFmtId="0" fontId="72" fillId="0" borderId="15" xfId="4218" applyBorder="1" applyAlignment="1">
      <alignment horizontal="center" vertical="center"/>
    </xf>
    <xf numFmtId="0" fontId="72" fillId="0" borderId="17" xfId="4218" applyBorder="1" applyAlignment="1">
      <alignment horizontal="center" vertical="center"/>
    </xf>
    <xf numFmtId="0" fontId="72" fillId="0" borderId="159" xfId="4218" applyBorder="1" applyAlignment="1">
      <alignment horizontal="center"/>
    </xf>
    <xf numFmtId="166" fontId="147" fillId="20" borderId="89" xfId="821" applyNumberFormat="1" applyFont="1" applyFill="1" applyBorder="1" applyAlignment="1">
      <alignment horizontal="center" vertical="center"/>
    </xf>
    <xf numFmtId="166" fontId="147" fillId="20" borderId="88" xfId="821" applyNumberFormat="1" applyFont="1" applyFill="1" applyBorder="1" applyAlignment="1">
      <alignment horizontal="center" vertical="center"/>
    </xf>
    <xf numFmtId="166" fontId="147" fillId="20" borderId="90" xfId="821" applyNumberFormat="1" applyFont="1" applyFill="1" applyBorder="1" applyAlignment="1">
      <alignment horizontal="center" vertical="center"/>
    </xf>
    <xf numFmtId="166" fontId="186" fillId="34" borderId="83" xfId="821" applyNumberFormat="1" applyFont="1" applyFill="1" applyBorder="1" applyAlignment="1">
      <alignment horizontal="center" vertical="center"/>
    </xf>
    <xf numFmtId="166" fontId="186" fillId="34" borderId="63" xfId="821" applyNumberFormat="1" applyFont="1" applyFill="1" applyBorder="1" applyAlignment="1">
      <alignment horizontal="center" vertical="center"/>
    </xf>
    <xf numFmtId="166" fontId="186" fillId="34" borderId="54" xfId="821" applyNumberFormat="1" applyFont="1" applyFill="1" applyBorder="1" applyAlignment="1">
      <alignment horizontal="center" vertical="center"/>
    </xf>
    <xf numFmtId="166" fontId="186" fillId="34" borderId="102" xfId="821" applyNumberFormat="1" applyFont="1" applyFill="1" applyBorder="1" applyAlignment="1">
      <alignment horizontal="center" vertical="center"/>
    </xf>
    <xf numFmtId="166" fontId="186" fillId="34" borderId="120" xfId="821" applyNumberFormat="1" applyFont="1" applyFill="1" applyBorder="1" applyAlignment="1">
      <alignment horizontal="center" vertical="center"/>
    </xf>
    <xf numFmtId="166" fontId="186" fillId="34" borderId="50" xfId="821" applyNumberFormat="1" applyFont="1" applyFill="1" applyBorder="1" applyAlignment="1">
      <alignment horizontal="center" vertical="center"/>
    </xf>
    <xf numFmtId="166" fontId="186" fillId="34" borderId="94" xfId="821" applyNumberFormat="1" applyFont="1" applyFill="1" applyBorder="1" applyAlignment="1">
      <alignment horizontal="center" vertical="center"/>
    </xf>
    <xf numFmtId="166" fontId="186" fillId="34" borderId="47" xfId="821" applyNumberFormat="1" applyFont="1" applyFill="1" applyBorder="1" applyAlignment="1">
      <alignment horizontal="center" vertical="center"/>
    </xf>
    <xf numFmtId="166" fontId="186" fillId="34" borderId="97" xfId="821" applyNumberFormat="1" applyFont="1" applyFill="1" applyBorder="1" applyAlignment="1">
      <alignment horizontal="center" vertical="center"/>
    </xf>
    <xf numFmtId="166" fontId="186" fillId="34" borderId="45" xfId="821" applyNumberFormat="1" applyFont="1" applyFill="1" applyBorder="1" applyAlignment="1">
      <alignment horizontal="center" vertical="center"/>
    </xf>
    <xf numFmtId="166" fontId="186" fillId="34" borderId="93" xfId="821" applyNumberFormat="1" applyFont="1" applyFill="1" applyBorder="1" applyAlignment="1">
      <alignment horizontal="center" vertical="center"/>
    </xf>
    <xf numFmtId="166" fontId="186" fillId="34" borderId="53" xfId="821" applyNumberFormat="1" applyFont="1" applyFill="1" applyBorder="1" applyAlignment="1">
      <alignment horizontal="center" vertical="center"/>
    </xf>
    <xf numFmtId="0" fontId="186" fillId="34" borderId="45" xfId="43" applyFont="1" applyFill="1" applyBorder="1" applyAlignment="1">
      <alignment horizontal="center" vertical="center"/>
    </xf>
    <xf numFmtId="0" fontId="186" fillId="34" borderId="0" xfId="43" applyFont="1" applyFill="1" applyBorder="1" applyAlignment="1">
      <alignment horizontal="center" vertical="center"/>
    </xf>
    <xf numFmtId="0" fontId="199" fillId="34" borderId="18" xfId="43" applyFont="1" applyFill="1" applyBorder="1" applyAlignment="1">
      <alignment horizontal="center" vertical="center"/>
    </xf>
    <xf numFmtId="0" fontId="160" fillId="0" borderId="0" xfId="43" applyFont="1" applyAlignment="1">
      <alignment horizontal="left" vertical="center"/>
    </xf>
    <xf numFmtId="166" fontId="147" fillId="20" borderId="84" xfId="821" applyNumberFormat="1" applyFont="1" applyFill="1" applyBorder="1" applyAlignment="1">
      <alignment horizontal="center" vertical="center"/>
    </xf>
    <xf numFmtId="166" fontId="147" fillId="20" borderId="79" xfId="821" applyNumberFormat="1" applyFont="1" applyFill="1" applyBorder="1" applyAlignment="1">
      <alignment horizontal="center" vertical="center"/>
    </xf>
    <xf numFmtId="166" fontId="147" fillId="20" borderId="80" xfId="821" applyNumberFormat="1" applyFont="1" applyFill="1" applyBorder="1" applyAlignment="1">
      <alignment horizontal="center" vertical="center"/>
    </xf>
    <xf numFmtId="0" fontId="186" fillId="34" borderId="89" xfId="43" applyFont="1" applyFill="1" applyBorder="1" applyAlignment="1">
      <alignment horizontal="center" vertical="center"/>
    </xf>
    <xf numFmtId="0" fontId="199" fillId="34" borderId="83" xfId="43" applyFont="1" applyFill="1" applyBorder="1" applyAlignment="1">
      <alignment horizontal="center" vertical="center"/>
    </xf>
    <xf numFmtId="0" fontId="151" fillId="20" borderId="61" xfId="626" applyFont="1" applyFill="1" applyBorder="1" applyAlignment="1">
      <alignment horizontal="center"/>
    </xf>
    <xf numFmtId="0" fontId="151" fillId="20" borderId="90" xfId="626" applyFont="1" applyFill="1" applyBorder="1" applyAlignment="1">
      <alignment horizontal="center"/>
    </xf>
    <xf numFmtId="0" fontId="151" fillId="20" borderId="60" xfId="626" applyFont="1" applyFill="1" applyBorder="1" applyAlignment="1">
      <alignment horizontal="center"/>
    </xf>
    <xf numFmtId="0" fontId="151" fillId="20" borderId="88" xfId="626" applyFont="1" applyFill="1" applyBorder="1" applyAlignment="1">
      <alignment horizontal="center"/>
    </xf>
    <xf numFmtId="166" fontId="147" fillId="0" borderId="83" xfId="821" applyNumberFormat="1" applyFont="1" applyFill="1" applyBorder="1" applyAlignment="1">
      <alignment horizontal="center" vertical="center"/>
    </xf>
    <xf numFmtId="166" fontId="147" fillId="0" borderId="63" xfId="821" applyNumberFormat="1" applyFont="1" applyFill="1" applyBorder="1" applyAlignment="1">
      <alignment horizontal="center" vertical="center"/>
    </xf>
    <xf numFmtId="166" fontId="147" fillId="0" borderId="47" xfId="821" applyNumberFormat="1" applyFont="1" applyFill="1" applyBorder="1" applyAlignment="1">
      <alignment horizontal="center" vertical="center"/>
    </xf>
    <xf numFmtId="166" fontId="147" fillId="0" borderId="97" xfId="821" applyNumberFormat="1" applyFont="1" applyFill="1" applyBorder="1" applyAlignment="1">
      <alignment horizontal="center" vertical="center"/>
    </xf>
    <xf numFmtId="166" fontId="147" fillId="0" borderId="45" xfId="821" applyNumberFormat="1" applyFont="1" applyFill="1" applyBorder="1" applyAlignment="1">
      <alignment horizontal="center" vertical="center"/>
    </xf>
    <xf numFmtId="166" fontId="147" fillId="0" borderId="93" xfId="821" applyNumberFormat="1" applyFont="1" applyFill="1" applyBorder="1" applyAlignment="1">
      <alignment horizontal="center" vertical="center"/>
    </xf>
    <xf numFmtId="166" fontId="147" fillId="0" borderId="50" xfId="821" applyNumberFormat="1" applyFont="1" applyFill="1" applyBorder="1" applyAlignment="1">
      <alignment horizontal="center" vertical="center"/>
    </xf>
    <xf numFmtId="166" fontId="147" fillId="0" borderId="94" xfId="821" applyNumberFormat="1" applyFont="1" applyFill="1" applyBorder="1" applyAlignment="1">
      <alignment horizontal="center" vertical="center"/>
    </xf>
    <xf numFmtId="166" fontId="147" fillId="0" borderId="89" xfId="821" applyNumberFormat="1" applyFont="1" applyFill="1" applyBorder="1" applyAlignment="1">
      <alignment horizontal="center" vertical="center"/>
    </xf>
    <xf numFmtId="166" fontId="147" fillId="0" borderId="88" xfId="821" applyNumberFormat="1" applyFont="1" applyFill="1" applyBorder="1" applyAlignment="1">
      <alignment horizontal="center" vertical="center"/>
    </xf>
    <xf numFmtId="166" fontId="147" fillId="0" borderId="90" xfId="821" applyNumberFormat="1" applyFont="1" applyFill="1" applyBorder="1" applyAlignment="1">
      <alignment horizontal="center" vertical="center"/>
    </xf>
    <xf numFmtId="166" fontId="147" fillId="0" borderId="53" xfId="821" applyNumberFormat="1" applyFont="1" applyFill="1" applyBorder="1" applyAlignment="1">
      <alignment horizontal="center" vertical="center"/>
    </xf>
    <xf numFmtId="0" fontId="147" fillId="20" borderId="32" xfId="43" applyFont="1" applyFill="1" applyBorder="1" applyAlignment="1">
      <alignment horizontal="center" vertical="center"/>
    </xf>
    <xf numFmtId="0" fontId="147" fillId="20" borderId="37" xfId="43" applyFont="1" applyFill="1" applyBorder="1" applyAlignment="1">
      <alignment horizontal="center" vertical="center"/>
    </xf>
    <xf numFmtId="0" fontId="147" fillId="20" borderId="40" xfId="43" applyFont="1" applyFill="1" applyBorder="1" applyAlignment="1">
      <alignment horizontal="center" vertical="center"/>
    </xf>
    <xf numFmtId="0" fontId="147" fillId="20" borderId="45" xfId="43" applyFont="1" applyFill="1" applyBorder="1" applyAlignment="1">
      <alignment horizontal="center" vertical="center"/>
    </xf>
    <xf numFmtId="0" fontId="147" fillId="20" borderId="0" xfId="43" applyFont="1" applyFill="1" applyBorder="1" applyAlignment="1">
      <alignment horizontal="center" vertical="center"/>
    </xf>
    <xf numFmtId="0" fontId="148" fillId="20" borderId="18" xfId="43" applyFont="1" applyFill="1" applyBorder="1" applyAlignment="1">
      <alignment horizontal="center" vertical="center"/>
    </xf>
    <xf numFmtId="0" fontId="152" fillId="0" borderId="0" xfId="0" applyFont="1" applyBorder="1" applyAlignment="1">
      <alignment horizontal="left"/>
    </xf>
    <xf numFmtId="0" fontId="264" fillId="0" borderId="89" xfId="0" applyFont="1" applyFill="1" applyBorder="1" applyAlignment="1">
      <alignment horizontal="center" vertical="center" wrapText="1"/>
    </xf>
    <xf numFmtId="0" fontId="264" fillId="0" borderId="83" xfId="0" applyFont="1" applyFill="1" applyBorder="1" applyAlignment="1">
      <alignment horizontal="center" vertical="center" wrapText="1"/>
    </xf>
    <xf numFmtId="0" fontId="264" fillId="0" borderId="66" xfId="0" applyFont="1" applyFill="1" applyBorder="1" applyAlignment="1">
      <alignment horizontal="center" vertical="center" wrapText="1"/>
    </xf>
    <xf numFmtId="0" fontId="219" fillId="0" borderId="89" xfId="0" applyFont="1" applyFill="1" applyBorder="1" applyAlignment="1">
      <alignment horizontal="center" vertical="center" wrapText="1"/>
    </xf>
    <xf numFmtId="0" fontId="219" fillId="0" borderId="83" xfId="0" applyFont="1" applyFill="1" applyBorder="1" applyAlignment="1">
      <alignment horizontal="center" vertical="center" wrapText="1"/>
    </xf>
    <xf numFmtId="0" fontId="219" fillId="0" borderId="66" xfId="0" applyFont="1" applyFill="1" applyBorder="1" applyAlignment="1">
      <alignment horizontal="center" vertical="center" wrapText="1"/>
    </xf>
    <xf numFmtId="0" fontId="211" fillId="0" borderId="32" xfId="0" applyFont="1" applyBorder="1" applyAlignment="1">
      <alignment horizontal="center" vertical="center"/>
    </xf>
    <xf numFmtId="0" fontId="211" fillId="0" borderId="37" xfId="0" applyFont="1" applyBorder="1" applyAlignment="1">
      <alignment horizontal="center" vertical="center"/>
    </xf>
    <xf numFmtId="0" fontId="211" fillId="0" borderId="40" xfId="0" applyFont="1" applyBorder="1" applyAlignment="1">
      <alignment horizontal="center" vertical="center"/>
    </xf>
    <xf numFmtId="0" fontId="186" fillId="34" borderId="89" xfId="46" applyFont="1" applyFill="1" applyBorder="1" applyAlignment="1">
      <alignment horizontal="center" vertical="center"/>
    </xf>
    <xf numFmtId="0" fontId="186" fillId="34" borderId="83" xfId="46" applyFont="1" applyFill="1" applyBorder="1" applyAlignment="1">
      <alignment horizontal="center" vertical="center"/>
    </xf>
    <xf numFmtId="0" fontId="186" fillId="34" borderId="66" xfId="46" applyFont="1" applyFill="1" applyBorder="1" applyAlignment="1">
      <alignment horizontal="center" vertical="center"/>
    </xf>
    <xf numFmtId="0" fontId="147" fillId="22" borderId="13" xfId="46" applyFont="1" applyFill="1" applyBorder="1" applyAlignment="1">
      <alignment horizontal="center" vertical="center"/>
    </xf>
    <xf numFmtId="0" fontId="151" fillId="26" borderId="69" xfId="7266" applyFont="1" applyFill="1" applyBorder="1" applyAlignment="1">
      <alignment horizontal="center"/>
    </xf>
    <xf numFmtId="0" fontId="151" fillId="26" borderId="74" xfId="7266" applyFont="1" applyFill="1" applyBorder="1" applyAlignment="1">
      <alignment horizontal="center"/>
    </xf>
    <xf numFmtId="0" fontId="151" fillId="26" borderId="71" xfId="7266" applyFont="1" applyFill="1" applyBorder="1" applyAlignment="1">
      <alignment horizontal="center"/>
    </xf>
    <xf numFmtId="0" fontId="151" fillId="27" borderId="69" xfId="7266" applyFont="1" applyFill="1" applyBorder="1" applyAlignment="1">
      <alignment horizontal="center"/>
    </xf>
    <xf numFmtId="0" fontId="151" fillId="27" borderId="74" xfId="7266" applyFont="1" applyFill="1" applyBorder="1" applyAlignment="1">
      <alignment horizontal="center"/>
    </xf>
    <xf numFmtId="0" fontId="151" fillId="27" borderId="75" xfId="7266" applyFont="1" applyFill="1" applyBorder="1" applyAlignment="1">
      <alignment horizontal="center"/>
    </xf>
    <xf numFmtId="0" fontId="151" fillId="26" borderId="69" xfId="7269" applyFont="1" applyFill="1" applyBorder="1" applyAlignment="1">
      <alignment horizontal="center"/>
    </xf>
    <xf numFmtId="0" fontId="151" fillId="26" borderId="74" xfId="7269" applyFont="1" applyFill="1" applyBorder="1" applyAlignment="1">
      <alignment horizontal="center"/>
    </xf>
    <xf numFmtId="0" fontId="151" fillId="27" borderId="69" xfId="7269" applyFont="1" applyFill="1" applyBorder="1" applyAlignment="1">
      <alignment horizontal="center"/>
    </xf>
    <xf numFmtId="0" fontId="151" fillId="27" borderId="74" xfId="7269" applyFont="1" applyFill="1" applyBorder="1" applyAlignment="1">
      <alignment horizontal="center"/>
    </xf>
    <xf numFmtId="0" fontId="151" fillId="27" borderId="75" xfId="7269" applyFont="1" applyFill="1" applyBorder="1" applyAlignment="1">
      <alignment horizontal="center"/>
    </xf>
    <xf numFmtId="0" fontId="186" fillId="34" borderId="89" xfId="7271" applyFont="1" applyFill="1" applyBorder="1" applyAlignment="1" applyProtection="1">
      <alignment horizontal="center" vertical="center" wrapText="1"/>
    </xf>
    <xf numFmtId="0" fontId="186" fillId="34" borderId="90" xfId="7271" applyFont="1" applyFill="1" applyBorder="1" applyAlignment="1" applyProtection="1">
      <alignment horizontal="center" vertical="center" wrapText="1"/>
    </xf>
    <xf numFmtId="0" fontId="186" fillId="34" borderId="89" xfId="7271" applyFont="1" applyFill="1" applyBorder="1" applyAlignment="1" applyProtection="1">
      <alignment horizontal="center" vertical="center"/>
    </xf>
    <xf numFmtId="0" fontId="186" fillId="34" borderId="88" xfId="7271" applyFont="1" applyFill="1" applyBorder="1" applyAlignment="1" applyProtection="1">
      <alignment horizontal="center" vertical="center"/>
    </xf>
    <xf numFmtId="0" fontId="186" fillId="34" borderId="88" xfId="7271" applyFont="1" applyFill="1" applyBorder="1" applyAlignment="1" applyProtection="1">
      <alignment horizontal="center" vertical="center" wrapText="1"/>
    </xf>
    <xf numFmtId="0" fontId="186" fillId="34" borderId="90" xfId="7271" applyFont="1" applyFill="1" applyBorder="1" applyAlignment="1" applyProtection="1">
      <alignment horizontal="center" vertical="center"/>
    </xf>
    <xf numFmtId="0" fontId="186" fillId="34" borderId="33" xfId="7270" applyFont="1" applyFill="1" applyBorder="1" applyAlignment="1" applyProtection="1">
      <alignment horizontal="center" vertical="center"/>
    </xf>
    <xf numFmtId="0" fontId="186" fillId="34" borderId="34" xfId="7270" applyFont="1" applyFill="1" applyBorder="1" applyAlignment="1" applyProtection="1">
      <alignment horizontal="center" vertical="center"/>
    </xf>
    <xf numFmtId="0" fontId="186" fillId="34" borderId="36" xfId="7270" applyFont="1" applyFill="1" applyBorder="1" applyAlignment="1" applyProtection="1">
      <alignment horizontal="center" vertical="center"/>
    </xf>
    <xf numFmtId="0" fontId="186" fillId="34" borderId="89" xfId="7270" applyFont="1" applyFill="1" applyBorder="1" applyAlignment="1" applyProtection="1">
      <alignment horizontal="center" vertical="center" wrapText="1"/>
    </xf>
    <xf numFmtId="0" fontId="186" fillId="34" borderId="90" xfId="7270" applyFont="1" applyFill="1" applyBorder="1" applyAlignment="1" applyProtection="1">
      <alignment horizontal="center" vertical="center" wrapText="1"/>
    </xf>
    <xf numFmtId="0" fontId="186" fillId="34" borderId="89" xfId="7270" applyFont="1" applyFill="1" applyBorder="1" applyAlignment="1" applyProtection="1">
      <alignment horizontal="center" vertical="center"/>
    </xf>
    <xf numFmtId="0" fontId="186" fillId="34" borderId="88" xfId="7270" applyFont="1" applyFill="1" applyBorder="1" applyAlignment="1" applyProtection="1">
      <alignment horizontal="center" vertical="center"/>
    </xf>
    <xf numFmtId="0" fontId="186" fillId="34" borderId="90" xfId="7270" applyFont="1" applyFill="1" applyBorder="1" applyAlignment="1" applyProtection="1">
      <alignment horizontal="center" vertical="center"/>
    </xf>
    <xf numFmtId="0" fontId="161" fillId="0" borderId="0" xfId="4214" applyFont="1" applyAlignment="1">
      <alignment horizontal="left" wrapText="1"/>
    </xf>
    <xf numFmtId="0" fontId="260" fillId="34" borderId="84" xfId="7220" applyFont="1" applyFill="1" applyBorder="1" applyAlignment="1">
      <alignment horizontal="center" vertical="top" wrapText="1"/>
    </xf>
    <xf numFmtId="0" fontId="260" fillId="34" borderId="79" xfId="7220" applyFont="1" applyFill="1" applyBorder="1" applyAlignment="1">
      <alignment horizontal="center" vertical="top" wrapText="1"/>
    </xf>
    <xf numFmtId="0" fontId="260" fillId="34" borderId="80" xfId="7220" applyFont="1" applyFill="1" applyBorder="1" applyAlignment="1">
      <alignment horizontal="center" vertical="top" wrapText="1"/>
    </xf>
    <xf numFmtId="0" fontId="260" fillId="34" borderId="69" xfId="7220" applyFont="1" applyFill="1" applyBorder="1" applyAlignment="1">
      <alignment horizontal="center" vertical="top" wrapText="1"/>
    </xf>
    <xf numFmtId="0" fontId="260" fillId="34" borderId="74" xfId="7220" applyFont="1" applyFill="1" applyBorder="1" applyAlignment="1">
      <alignment horizontal="center" vertical="top" wrapText="1"/>
    </xf>
    <xf numFmtId="0" fontId="260" fillId="34" borderId="75" xfId="7220" applyFont="1" applyFill="1" applyBorder="1" applyAlignment="1">
      <alignment horizontal="center" vertical="top" wrapText="1"/>
    </xf>
    <xf numFmtId="0" fontId="148" fillId="18" borderId="165" xfId="0" applyFont="1" applyFill="1" applyBorder="1" applyAlignment="1">
      <alignment horizontal="center"/>
    </xf>
    <xf numFmtId="0" fontId="148" fillId="18" borderId="164" xfId="0" applyFont="1" applyFill="1" applyBorder="1" applyAlignment="1">
      <alignment horizontal="center"/>
    </xf>
    <xf numFmtId="0" fontId="148" fillId="18" borderId="11" xfId="0" applyFont="1" applyFill="1" applyBorder="1" applyAlignment="1">
      <alignment horizontal="center"/>
    </xf>
    <xf numFmtId="0" fontId="148" fillId="18" borderId="12" xfId="0" applyFont="1" applyFill="1" applyBorder="1" applyAlignment="1">
      <alignment horizontal="center"/>
    </xf>
    <xf numFmtId="0" fontId="148" fillId="18" borderId="14" xfId="0" applyFont="1" applyFill="1" applyBorder="1" applyAlignment="1">
      <alignment horizontal="center"/>
    </xf>
    <xf numFmtId="0" fontId="148" fillId="18" borderId="16" xfId="0" applyFont="1" applyFill="1" applyBorder="1" applyAlignment="1">
      <alignment horizontal="center"/>
    </xf>
    <xf numFmtId="0" fontId="147" fillId="18" borderId="145" xfId="0" applyFont="1" applyFill="1" applyBorder="1" applyAlignment="1">
      <alignment horizontal="center"/>
    </xf>
    <xf numFmtId="0" fontId="147" fillId="18" borderId="151" xfId="0" applyFont="1" applyFill="1" applyBorder="1" applyAlignment="1">
      <alignment horizontal="center"/>
    </xf>
    <xf numFmtId="0" fontId="147" fillId="18" borderId="197" xfId="0" applyFont="1" applyFill="1" applyBorder="1" applyAlignment="1">
      <alignment horizontal="center"/>
    </xf>
    <xf numFmtId="0" fontId="147" fillId="18" borderId="149" xfId="0" applyFont="1" applyFill="1" applyBorder="1" applyAlignment="1">
      <alignment horizontal="center"/>
    </xf>
    <xf numFmtId="0" fontId="171" fillId="20" borderId="83" xfId="0" applyFont="1" applyFill="1" applyBorder="1" applyAlignment="1">
      <alignment horizontal="center" vertical="center"/>
    </xf>
    <xf numFmtId="0" fontId="171" fillId="20" borderId="66" xfId="0" applyFont="1" applyFill="1" applyBorder="1" applyAlignment="1">
      <alignment horizontal="center" vertical="center"/>
    </xf>
    <xf numFmtId="0" fontId="216" fillId="18" borderId="18" xfId="0" applyFont="1" applyFill="1" applyBorder="1" applyAlignment="1">
      <alignment horizontal="center"/>
    </xf>
    <xf numFmtId="0" fontId="122" fillId="18" borderId="0" xfId="0" applyFont="1" applyFill="1" applyAlignment="1">
      <alignment horizontal="left" vertical="center" wrapText="1"/>
    </xf>
    <xf numFmtId="0" fontId="147" fillId="18" borderId="89" xfId="0" applyFont="1" applyFill="1" applyBorder="1" applyAlignment="1">
      <alignment horizontal="center" vertical="center"/>
    </xf>
    <xf numFmtId="0" fontId="147" fillId="18" borderId="83" xfId="0" applyFont="1" applyFill="1" applyBorder="1" applyAlignment="1">
      <alignment horizontal="center" vertical="center"/>
    </xf>
    <xf numFmtId="0" fontId="147" fillId="18" borderId="66" xfId="0" applyFont="1" applyFill="1" applyBorder="1" applyAlignment="1">
      <alignment horizontal="center" vertical="center"/>
    </xf>
    <xf numFmtId="0" fontId="171" fillId="20" borderId="89" xfId="0" applyFont="1" applyFill="1" applyBorder="1" applyAlignment="1">
      <alignment horizontal="center" vertical="center"/>
    </xf>
    <xf numFmtId="0" fontId="147" fillId="18" borderId="135" xfId="0" applyFont="1" applyFill="1" applyBorder="1" applyAlignment="1">
      <alignment horizontal="center" vertical="center" wrapText="1"/>
    </xf>
    <xf numFmtId="0" fontId="147" fillId="18" borderId="15" xfId="0" applyFont="1" applyFill="1" applyBorder="1" applyAlignment="1">
      <alignment horizontal="center" vertical="center" wrapText="1"/>
    </xf>
    <xf numFmtId="0" fontId="147" fillId="18" borderId="17" xfId="0" applyFont="1" applyFill="1" applyBorder="1" applyAlignment="1">
      <alignment horizontal="center" vertical="center" wrapText="1"/>
    </xf>
    <xf numFmtId="0" fontId="171" fillId="20" borderId="135" xfId="0" applyFont="1" applyFill="1" applyBorder="1" applyAlignment="1">
      <alignment horizontal="center" vertical="center"/>
    </xf>
    <xf numFmtId="0" fontId="171" fillId="20" borderId="15" xfId="0" applyFont="1" applyFill="1" applyBorder="1" applyAlignment="1">
      <alignment horizontal="center" vertical="center"/>
    </xf>
    <xf numFmtId="0" fontId="171" fillId="20" borderId="17" xfId="0" applyFont="1" applyFill="1" applyBorder="1" applyAlignment="1">
      <alignment horizontal="center" vertical="center"/>
    </xf>
    <xf numFmtId="0" fontId="147" fillId="18" borderId="32" xfId="0" applyFont="1" applyFill="1" applyBorder="1" applyAlignment="1">
      <alignment horizontal="center" vertical="center"/>
    </xf>
    <xf numFmtId="0" fontId="147" fillId="18" borderId="37" xfId="0" applyFont="1" applyFill="1" applyBorder="1" applyAlignment="1">
      <alignment horizontal="center" vertical="center"/>
    </xf>
    <xf numFmtId="0" fontId="147" fillId="18" borderId="40" xfId="0" applyFont="1" applyFill="1" applyBorder="1" applyAlignment="1">
      <alignment horizontal="center" vertical="center"/>
    </xf>
    <xf numFmtId="0" fontId="148" fillId="29" borderId="198" xfId="7215" applyFont="1" applyFill="1" applyBorder="1" applyAlignment="1">
      <alignment horizontal="center" vertical="center" wrapText="1"/>
    </xf>
    <xf numFmtId="0" fontId="148" fillId="37" borderId="198" xfId="7215" applyFont="1" applyFill="1" applyBorder="1" applyAlignment="1">
      <alignment horizontal="center" vertical="center" wrapText="1"/>
    </xf>
    <xf numFmtId="0" fontId="148" fillId="29" borderId="74" xfId="7215" applyFont="1" applyFill="1" applyBorder="1" applyAlignment="1">
      <alignment horizontal="center" vertical="center" wrapText="1"/>
    </xf>
    <xf numFmtId="0" fontId="148" fillId="22" borderId="34" xfId="7215" applyFont="1" applyFill="1" applyBorder="1" applyAlignment="1">
      <alignment horizontal="center" vertical="center" wrapText="1"/>
    </xf>
    <xf numFmtId="0" fontId="148" fillId="37" borderId="74" xfId="7215" applyFont="1" applyFill="1" applyBorder="1" applyAlignment="1">
      <alignment horizontal="center" vertical="center" wrapText="1"/>
    </xf>
    <xf numFmtId="0" fontId="148" fillId="31" borderId="74" xfId="7215" applyFont="1" applyFill="1" applyBorder="1" applyAlignment="1">
      <alignment horizontal="center" vertical="center" wrapText="1"/>
    </xf>
    <xf numFmtId="0" fontId="148" fillId="31" borderId="198" xfId="7215" applyFont="1" applyFill="1" applyBorder="1" applyAlignment="1">
      <alignment horizontal="center" vertical="center" wrapText="1"/>
    </xf>
    <xf numFmtId="0" fontId="148" fillId="22" borderId="34" xfId="7215" applyFont="1" applyFill="1" applyBorder="1" applyAlignment="1">
      <alignment horizontal="left" vertical="center" wrapText="1"/>
    </xf>
    <xf numFmtId="0" fontId="148" fillId="22" borderId="17" xfId="7215" applyFont="1" applyFill="1" applyBorder="1" applyAlignment="1">
      <alignment horizontal="left" vertical="center" wrapText="1"/>
    </xf>
    <xf numFmtId="0" fontId="148" fillId="22" borderId="169" xfId="7215" applyFont="1" applyFill="1" applyBorder="1" applyAlignment="1">
      <alignment horizontal="center" vertical="center" wrapText="1"/>
    </xf>
    <xf numFmtId="0" fontId="148" fillId="22" borderId="17" xfId="7215" applyFont="1" applyFill="1" applyBorder="1" applyAlignment="1">
      <alignment horizontal="center" vertical="center" wrapText="1"/>
    </xf>
    <xf numFmtId="0" fontId="148" fillId="22" borderId="169" xfId="7215" applyFont="1" applyFill="1" applyBorder="1" applyAlignment="1">
      <alignment horizontal="left" vertical="center" wrapText="1"/>
    </xf>
    <xf numFmtId="0" fontId="148" fillId="22" borderId="198" xfId="7215" applyFont="1" applyFill="1" applyBorder="1" applyAlignment="1">
      <alignment horizontal="center" vertical="center" wrapText="1"/>
    </xf>
    <xf numFmtId="0" fontId="147" fillId="22" borderId="89" xfId="7215" applyFont="1" applyFill="1" applyBorder="1" applyAlignment="1">
      <alignment horizontal="center" vertical="center" wrapText="1"/>
    </xf>
    <xf numFmtId="0" fontId="147" fillId="22" borderId="88" xfId="7215" applyFont="1" applyFill="1" applyBorder="1" applyAlignment="1">
      <alignment horizontal="center" vertical="center" wrapText="1"/>
    </xf>
    <xf numFmtId="0" fontId="147" fillId="22" borderId="90" xfId="7215" applyFont="1" applyFill="1" applyBorder="1" applyAlignment="1">
      <alignment horizontal="center" vertical="center" wrapText="1"/>
    </xf>
    <xf numFmtId="0" fontId="148" fillId="21" borderId="74" xfId="7215" applyFont="1" applyFill="1" applyBorder="1" applyAlignment="1">
      <alignment horizontal="center" vertical="center" wrapText="1"/>
    </xf>
    <xf numFmtId="0" fontId="148" fillId="21" borderId="198" xfId="7215" applyFont="1" applyFill="1" applyBorder="1" applyAlignment="1">
      <alignment horizontal="center" vertical="center" wrapText="1"/>
    </xf>
    <xf numFmtId="0" fontId="148" fillId="25" borderId="74" xfId="7215" applyFont="1" applyFill="1" applyBorder="1" applyAlignment="1">
      <alignment horizontal="center" vertical="center" wrapText="1"/>
    </xf>
    <xf numFmtId="0" fontId="148" fillId="25" borderId="198" xfId="7215" applyFont="1" applyFill="1" applyBorder="1" applyAlignment="1">
      <alignment horizontal="center" vertical="center" wrapText="1"/>
    </xf>
    <xf numFmtId="0" fontId="148" fillId="29" borderId="69" xfId="7215" applyFont="1" applyFill="1" applyBorder="1" applyAlignment="1">
      <alignment horizontal="center" vertical="center" wrapText="1"/>
    </xf>
    <xf numFmtId="0" fontId="148" fillId="29" borderId="154" xfId="7215" applyFont="1" applyFill="1" applyBorder="1" applyAlignment="1">
      <alignment horizontal="center" vertical="center" wrapText="1"/>
    </xf>
    <xf numFmtId="0" fontId="148" fillId="29" borderId="174" xfId="7215" applyFont="1" applyFill="1" applyBorder="1" applyAlignment="1">
      <alignment horizontal="center" vertical="center" wrapText="1"/>
    </xf>
    <xf numFmtId="0" fontId="148" fillId="31" borderId="198" xfId="7215" applyFont="1" applyFill="1" applyBorder="1" applyAlignment="1">
      <alignment horizontal="left" vertical="center" wrapText="1"/>
    </xf>
    <xf numFmtId="0" fontId="148" fillId="31" borderId="169" xfId="7215" applyFont="1" applyFill="1" applyBorder="1" applyAlignment="1">
      <alignment horizontal="left" vertical="center" wrapText="1"/>
    </xf>
    <xf numFmtId="0" fontId="148" fillId="31" borderId="17" xfId="7215" applyFont="1" applyFill="1" applyBorder="1" applyAlignment="1">
      <alignment horizontal="left" vertical="center" wrapText="1"/>
    </xf>
    <xf numFmtId="0" fontId="148" fillId="29" borderId="74" xfId="7215" applyFont="1" applyFill="1" applyBorder="1" applyAlignment="1">
      <alignment horizontal="left" vertical="center" wrapText="1"/>
    </xf>
    <xf numFmtId="0" fontId="148" fillId="29" borderId="198" xfId="7215" applyFont="1" applyFill="1" applyBorder="1" applyAlignment="1">
      <alignment horizontal="left" vertical="center" wrapText="1"/>
    </xf>
    <xf numFmtId="0" fontId="148" fillId="32" borderId="198" xfId="7215" applyFont="1" applyFill="1" applyBorder="1" applyAlignment="1">
      <alignment horizontal="center" vertical="center" wrapText="1"/>
    </xf>
    <xf numFmtId="0" fontId="115" fillId="0" borderId="198" xfId="2237" applyBorder="1" applyAlignment="1">
      <alignment horizontal="left" vertical="center" wrapText="1"/>
    </xf>
    <xf numFmtId="0" fontId="115" fillId="0" borderId="198" xfId="2237" applyBorder="1" applyAlignment="1">
      <alignment horizontal="center" vertical="center" wrapText="1"/>
    </xf>
    <xf numFmtId="0" fontId="148" fillId="31" borderId="169" xfId="7215" applyFont="1" applyFill="1" applyBorder="1" applyAlignment="1">
      <alignment horizontal="center" vertical="center" wrapText="1"/>
    </xf>
    <xf numFmtId="0" fontId="148" fillId="31" borderId="17" xfId="7215" applyFont="1" applyFill="1" applyBorder="1" applyAlignment="1">
      <alignment horizontal="center" vertical="center" wrapText="1"/>
    </xf>
    <xf numFmtId="0" fontId="148" fillId="22" borderId="69" xfId="7215" applyFont="1" applyFill="1" applyBorder="1" applyAlignment="1">
      <alignment horizontal="center" vertical="center" wrapText="1"/>
    </xf>
    <xf numFmtId="0" fontId="148" fillId="22" borderId="72" xfId="7215" applyFont="1" applyFill="1" applyBorder="1" applyAlignment="1">
      <alignment horizontal="center" vertical="center" wrapText="1"/>
    </xf>
    <xf numFmtId="0" fontId="148" fillId="22" borderId="154" xfId="7215" applyFont="1" applyFill="1" applyBorder="1" applyAlignment="1">
      <alignment horizontal="center" vertical="center" wrapText="1"/>
    </xf>
    <xf numFmtId="0" fontId="148" fillId="22" borderId="193" xfId="7215" applyFont="1" applyFill="1" applyBorder="1" applyAlignment="1">
      <alignment horizontal="center" vertical="center" wrapText="1"/>
    </xf>
    <xf numFmtId="0" fontId="148" fillId="31" borderId="69" xfId="7215" applyFont="1" applyFill="1" applyBorder="1" applyAlignment="1">
      <alignment horizontal="center" vertical="center" wrapText="1"/>
    </xf>
    <xf numFmtId="0" fontId="148" fillId="31" borderId="154" xfId="7215" applyFont="1" applyFill="1" applyBorder="1" applyAlignment="1">
      <alignment horizontal="center" vertical="center" wrapText="1"/>
    </xf>
    <xf numFmtId="0" fontId="148" fillId="31" borderId="193" xfId="7215" applyFont="1" applyFill="1" applyBorder="1" applyAlignment="1">
      <alignment horizontal="center" vertical="center" wrapText="1"/>
    </xf>
    <xf numFmtId="0" fontId="148" fillId="22" borderId="198" xfId="7215" applyFont="1" applyFill="1" applyBorder="1" applyAlignment="1">
      <alignment horizontal="left" vertical="center" wrapText="1"/>
    </xf>
    <xf numFmtId="0" fontId="147" fillId="0" borderId="88" xfId="7215" applyFont="1" applyFill="1" applyBorder="1" applyAlignment="1">
      <alignment horizontal="center" vertical="center" textRotation="90" wrapText="1"/>
    </xf>
    <xf numFmtId="0" fontId="147" fillId="0" borderId="0" xfId="7215" applyFont="1" applyFill="1" applyBorder="1" applyAlignment="1">
      <alignment horizontal="center" vertical="center" textRotation="90" wrapText="1"/>
    </xf>
    <xf numFmtId="0" fontId="148" fillId="32" borderId="72" xfId="7215" applyFont="1" applyFill="1" applyBorder="1" applyAlignment="1">
      <alignment horizontal="center" vertical="center" wrapText="1"/>
    </xf>
    <xf numFmtId="0" fontId="148" fillId="32" borderId="154" xfId="7215" applyFont="1" applyFill="1" applyBorder="1" applyAlignment="1">
      <alignment horizontal="center" vertical="center" wrapText="1"/>
    </xf>
    <xf numFmtId="0" fontId="148" fillId="32" borderId="193" xfId="7215" applyFont="1" applyFill="1" applyBorder="1" applyAlignment="1">
      <alignment horizontal="center" vertical="center" wrapText="1"/>
    </xf>
    <xf numFmtId="0" fontId="148" fillId="31" borderId="74" xfId="7215" applyFont="1" applyFill="1" applyBorder="1" applyAlignment="1">
      <alignment horizontal="left" vertical="center" wrapText="1"/>
    </xf>
    <xf numFmtId="182" fontId="148" fillId="29" borderId="194" xfId="7215" applyNumberFormat="1" applyFont="1" applyFill="1" applyBorder="1" applyAlignment="1">
      <alignment horizontal="center" vertical="center" wrapText="1"/>
    </xf>
    <xf numFmtId="182" fontId="148" fillId="32" borderId="194" xfId="7215" applyNumberFormat="1" applyFont="1" applyFill="1" applyBorder="1" applyAlignment="1">
      <alignment horizontal="center" vertical="center" wrapText="1"/>
    </xf>
    <xf numFmtId="182" fontId="148" fillId="29" borderId="74" xfId="7215" applyNumberFormat="1" applyFont="1" applyFill="1" applyBorder="1" applyAlignment="1">
      <alignment horizontal="center" vertical="center" wrapText="1"/>
    </xf>
    <xf numFmtId="182" fontId="148" fillId="29" borderId="198" xfId="7215" applyNumberFormat="1" applyFont="1" applyFill="1" applyBorder="1" applyAlignment="1">
      <alignment horizontal="center" vertical="center" wrapText="1"/>
    </xf>
    <xf numFmtId="182" fontId="148" fillId="32" borderId="198" xfId="7215" applyNumberFormat="1" applyFont="1" applyFill="1" applyBorder="1" applyAlignment="1">
      <alignment horizontal="center" vertical="center" wrapText="1"/>
    </xf>
    <xf numFmtId="0" fontId="148" fillId="32" borderId="198" xfId="7215" applyFont="1" applyFill="1" applyBorder="1" applyAlignment="1">
      <alignment horizontal="left" vertical="center" wrapText="1"/>
    </xf>
    <xf numFmtId="182" fontId="148" fillId="31" borderId="198" xfId="7215" applyNumberFormat="1" applyFont="1" applyFill="1" applyBorder="1" applyAlignment="1">
      <alignment horizontal="center" vertical="center" wrapText="1"/>
    </xf>
    <xf numFmtId="0" fontId="148" fillId="37" borderId="198" xfId="7215" applyFont="1" applyFill="1" applyBorder="1" applyAlignment="1">
      <alignment horizontal="left" vertical="center" wrapText="1"/>
    </xf>
    <xf numFmtId="182" fontId="148" fillId="31" borderId="194" xfId="7215" applyNumberFormat="1" applyFont="1" applyFill="1" applyBorder="1" applyAlignment="1">
      <alignment horizontal="center" vertical="center" wrapText="1"/>
    </xf>
    <xf numFmtId="0" fontId="148" fillId="37" borderId="69" xfId="7215" applyFont="1" applyFill="1" applyBorder="1" applyAlignment="1">
      <alignment horizontal="center" vertical="center" wrapText="1"/>
    </xf>
    <xf numFmtId="0" fontId="148" fillId="37" borderId="154" xfId="7215" applyFont="1" applyFill="1" applyBorder="1" applyAlignment="1">
      <alignment horizontal="center" vertical="center" wrapText="1"/>
    </xf>
    <xf numFmtId="0" fontId="148" fillId="37" borderId="174" xfId="7215" applyFont="1" applyFill="1" applyBorder="1" applyAlignment="1">
      <alignment horizontal="center" vertical="center" wrapText="1"/>
    </xf>
    <xf numFmtId="0" fontId="148" fillId="37" borderId="74" xfId="7215" applyFont="1" applyFill="1" applyBorder="1" applyAlignment="1">
      <alignment horizontal="left" vertical="center" wrapText="1"/>
    </xf>
    <xf numFmtId="0" fontId="148" fillId="25" borderId="198" xfId="7215" applyFont="1" applyFill="1" applyBorder="1" applyAlignment="1">
      <alignment horizontal="left" vertical="center" wrapText="1"/>
    </xf>
    <xf numFmtId="0" fontId="148" fillId="25" borderId="74" xfId="7215" applyFont="1" applyFill="1" applyBorder="1" applyAlignment="1">
      <alignment horizontal="left" vertical="center" wrapText="1"/>
    </xf>
    <xf numFmtId="0" fontId="148" fillId="25" borderId="69" xfId="7215" applyFont="1" applyFill="1" applyBorder="1" applyAlignment="1">
      <alignment horizontal="center" vertical="center" wrapText="1"/>
    </xf>
    <xf numFmtId="0" fontId="148" fillId="25" borderId="154" xfId="7215" applyFont="1" applyFill="1" applyBorder="1" applyAlignment="1">
      <alignment horizontal="center" vertical="center" wrapText="1"/>
    </xf>
    <xf numFmtId="0" fontId="148" fillId="25" borderId="193" xfId="7215" applyFont="1" applyFill="1" applyBorder="1" applyAlignment="1">
      <alignment horizontal="center" vertical="center" wrapText="1"/>
    </xf>
    <xf numFmtId="0" fontId="147" fillId="0" borderId="32" xfId="7215" applyFont="1" applyFill="1" applyBorder="1" applyAlignment="1">
      <alignment horizontal="center" vertical="center" textRotation="90" wrapText="1"/>
    </xf>
    <xf numFmtId="0" fontId="147" fillId="0" borderId="37" xfId="7215" applyFont="1" applyFill="1" applyBorder="1" applyAlignment="1">
      <alignment horizontal="center" vertical="center" textRotation="90" wrapText="1"/>
    </xf>
    <xf numFmtId="0" fontId="147" fillId="0" borderId="40" xfId="7215" applyFont="1" applyFill="1" applyBorder="1" applyAlignment="1">
      <alignment horizontal="center" vertical="center" textRotation="90" wrapText="1"/>
    </xf>
    <xf numFmtId="0" fontId="148" fillId="21" borderId="89" xfId="7215" applyFont="1" applyFill="1" applyBorder="1" applyAlignment="1">
      <alignment horizontal="center" vertical="center" wrapText="1"/>
    </xf>
    <xf numFmtId="0" fontId="148" fillId="21" borderId="83" xfId="7215" applyFont="1" applyFill="1" applyBorder="1" applyAlignment="1">
      <alignment horizontal="center" vertical="center" wrapText="1"/>
    </xf>
    <xf numFmtId="0" fontId="148" fillId="31" borderId="174" xfId="7215" applyFont="1" applyFill="1" applyBorder="1" applyAlignment="1">
      <alignment horizontal="center" vertical="center" wrapText="1"/>
    </xf>
    <xf numFmtId="0" fontId="147" fillId="0" borderId="86" xfId="7215" applyFont="1" applyFill="1" applyBorder="1" applyAlignment="1">
      <alignment horizontal="center" vertical="center" textRotation="90" wrapText="1"/>
    </xf>
    <xf numFmtId="0" fontId="148" fillId="21" borderId="198" xfId="7215" applyFont="1" applyFill="1" applyBorder="1" applyAlignment="1">
      <alignment horizontal="left" vertical="center" wrapText="1"/>
    </xf>
    <xf numFmtId="0" fontId="148" fillId="29" borderId="193" xfId="7215" applyFont="1" applyFill="1" applyBorder="1" applyAlignment="1">
      <alignment horizontal="center" vertical="center" wrapText="1"/>
    </xf>
    <xf numFmtId="0" fontId="147" fillId="22" borderId="84" xfId="7215" applyFont="1" applyFill="1" applyBorder="1" applyAlignment="1">
      <alignment horizontal="center" vertical="center" wrapText="1"/>
    </xf>
    <xf numFmtId="0" fontId="147" fillId="22" borderId="79" xfId="7215" applyFont="1" applyFill="1" applyBorder="1" applyAlignment="1">
      <alignment horizontal="center" vertical="center" wrapText="1"/>
    </xf>
    <xf numFmtId="0" fontId="147" fillId="22" borderId="80" xfId="7215" applyFont="1" applyFill="1" applyBorder="1" applyAlignment="1">
      <alignment horizontal="center" vertical="center" wrapText="1"/>
    </xf>
    <xf numFmtId="0" fontId="148" fillId="21" borderId="74" xfId="7215" applyFont="1" applyFill="1" applyBorder="1" applyAlignment="1">
      <alignment horizontal="left" vertical="center" wrapText="1"/>
    </xf>
    <xf numFmtId="0" fontId="149" fillId="0" borderId="198" xfId="0" applyFont="1" applyBorder="1" applyAlignment="1">
      <alignment horizontal="left" vertical="center"/>
    </xf>
    <xf numFmtId="178" fontId="260" fillId="34" borderId="89" xfId="0" applyNumberFormat="1" applyFont="1" applyFill="1" applyBorder="1" applyAlignment="1">
      <alignment horizontal="center" vertical="center" wrapText="1"/>
    </xf>
    <xf numFmtId="178" fontId="260" fillId="34" borderId="88" xfId="0" applyNumberFormat="1" applyFont="1" applyFill="1" applyBorder="1" applyAlignment="1">
      <alignment horizontal="center" vertical="center" wrapText="1"/>
    </xf>
    <xf numFmtId="178" fontId="260" fillId="34" borderId="90" xfId="0" applyNumberFormat="1" applyFont="1" applyFill="1" applyBorder="1" applyAlignment="1">
      <alignment horizontal="center" vertical="center" wrapText="1"/>
    </xf>
    <xf numFmtId="178" fontId="156" fillId="20" borderId="33" xfId="0" applyNumberFormat="1" applyFont="1" applyFill="1" applyBorder="1" applyAlignment="1">
      <alignment horizontal="center" vertical="center" wrapText="1"/>
    </xf>
    <xf numFmtId="178" fontId="156" fillId="20" borderId="34" xfId="0" applyNumberFormat="1" applyFont="1" applyFill="1" applyBorder="1" applyAlignment="1">
      <alignment horizontal="center" vertical="center" wrapText="1"/>
    </xf>
    <xf numFmtId="178" fontId="156" fillId="20" borderId="36" xfId="0" applyNumberFormat="1" applyFont="1" applyFill="1" applyBorder="1" applyAlignment="1">
      <alignment horizontal="center" vertical="center" wrapText="1"/>
    </xf>
    <xf numFmtId="0" fontId="149" fillId="0" borderId="41" xfId="0" applyFont="1" applyBorder="1" applyAlignment="1">
      <alignment horizontal="center" vertical="center" wrapText="1"/>
    </xf>
    <xf numFmtId="0" fontId="149" fillId="0" borderId="43" xfId="0" applyFont="1" applyBorder="1" applyAlignment="1">
      <alignment horizontal="center" vertical="center" wrapText="1"/>
    </xf>
    <xf numFmtId="0" fontId="149" fillId="0" borderId="67" xfId="0" applyFont="1" applyBorder="1" applyAlignment="1">
      <alignment horizontal="left" vertical="center" wrapText="1"/>
    </xf>
    <xf numFmtId="0" fontId="149" fillId="0" borderId="42" xfId="0" applyFont="1" applyBorder="1" applyAlignment="1">
      <alignment horizontal="left" vertical="center" wrapText="1"/>
    </xf>
    <xf numFmtId="0" fontId="149" fillId="0" borderId="43" xfId="0" applyFont="1" applyBorder="1" applyAlignment="1">
      <alignment horizontal="left" vertical="center" wrapText="1"/>
    </xf>
    <xf numFmtId="0" fontId="149" fillId="0" borderId="28" xfId="0" applyFont="1" applyBorder="1" applyAlignment="1">
      <alignment horizontal="left" vertical="center" wrapText="1"/>
    </xf>
    <xf numFmtId="0" fontId="149" fillId="0" borderId="31" xfId="0" applyFont="1" applyBorder="1" applyAlignment="1">
      <alignment horizontal="left" vertical="center" wrapText="1"/>
    </xf>
    <xf numFmtId="178" fontId="260" fillId="34" borderId="84" xfId="0" applyNumberFormat="1" applyFont="1" applyFill="1" applyBorder="1" applyAlignment="1">
      <alignment horizontal="center" vertical="center" wrapText="1"/>
    </xf>
    <xf numFmtId="178" fontId="260" fillId="34" borderId="79" xfId="0" applyNumberFormat="1" applyFont="1" applyFill="1" applyBorder="1" applyAlignment="1">
      <alignment horizontal="center" vertical="center" wrapText="1"/>
    </xf>
    <xf numFmtId="178" fontId="260" fillId="34" borderId="80" xfId="0" applyNumberFormat="1" applyFont="1" applyFill="1" applyBorder="1" applyAlignment="1">
      <alignment horizontal="center" vertical="center" wrapText="1"/>
    </xf>
    <xf numFmtId="0" fontId="156" fillId="20" borderId="28" xfId="0" applyFont="1" applyFill="1" applyBorder="1" applyAlignment="1">
      <alignment horizontal="center" vertical="center"/>
    </xf>
    <xf numFmtId="0" fontId="156" fillId="20" borderId="31" xfId="0" applyFont="1" applyFill="1" applyBorder="1" applyAlignment="1">
      <alignment horizontal="center" vertical="center"/>
    </xf>
    <xf numFmtId="0" fontId="156" fillId="20" borderId="29" xfId="0" applyFont="1" applyFill="1" applyBorder="1" applyAlignment="1">
      <alignment horizontal="center" vertical="center"/>
    </xf>
    <xf numFmtId="0" fontId="156" fillId="20" borderId="96" xfId="0" applyFont="1" applyFill="1" applyBorder="1" applyAlignment="1">
      <alignment horizontal="center" vertical="center"/>
    </xf>
    <xf numFmtId="0" fontId="156" fillId="35" borderId="198" xfId="0" applyFont="1" applyFill="1" applyBorder="1" applyAlignment="1">
      <alignment horizontal="left" vertical="center"/>
    </xf>
    <xf numFmtId="1" fontId="199" fillId="40" borderId="89" xfId="45" applyNumberFormat="1" applyFont="1" applyFill="1" applyBorder="1" applyAlignment="1">
      <alignment horizontal="center" vertical="center" wrapText="1"/>
    </xf>
    <xf numFmtId="1" fontId="199" fillId="40" borderId="90" xfId="45" applyNumberFormat="1" applyFont="1" applyFill="1" applyBorder="1" applyAlignment="1">
      <alignment horizontal="center" vertical="center" wrapText="1"/>
    </xf>
    <xf numFmtId="1" fontId="199" fillId="40" borderId="88" xfId="45" applyNumberFormat="1" applyFont="1" applyFill="1" applyBorder="1" applyAlignment="1">
      <alignment horizontal="center" vertical="center" wrapText="1"/>
    </xf>
    <xf numFmtId="0" fontId="171" fillId="0" borderId="32" xfId="0" applyFont="1" applyBorder="1" applyAlignment="1">
      <alignment horizontal="center" vertical="center"/>
    </xf>
    <xf numFmtId="0" fontId="171" fillId="0" borderId="37" xfId="0" applyFont="1" applyBorder="1" applyAlignment="1">
      <alignment horizontal="center" vertical="center"/>
    </xf>
    <xf numFmtId="0" fontId="171" fillId="0" borderId="40" xfId="0" applyFont="1" applyBorder="1" applyAlignment="1">
      <alignment horizontal="center" vertical="center"/>
    </xf>
    <xf numFmtId="0" fontId="170" fillId="0" borderId="32" xfId="0" applyFont="1" applyBorder="1" applyAlignment="1">
      <alignment horizontal="center" vertical="center"/>
    </xf>
    <xf numFmtId="0" fontId="170" fillId="0" borderId="37" xfId="0" applyFont="1" applyBorder="1" applyAlignment="1">
      <alignment horizontal="center" vertical="center"/>
    </xf>
    <xf numFmtId="0" fontId="170" fillId="0" borderId="40" xfId="0" applyFont="1" applyBorder="1" applyAlignment="1">
      <alignment horizontal="center" vertical="center"/>
    </xf>
    <xf numFmtId="0" fontId="147" fillId="0" borderId="32" xfId="0" applyFont="1" applyBorder="1" applyAlignment="1">
      <alignment horizontal="center" vertical="center"/>
    </xf>
    <xf numFmtId="0" fontId="147" fillId="0" borderId="37" xfId="0" applyFont="1" applyBorder="1" applyAlignment="1">
      <alignment horizontal="center" vertical="center"/>
    </xf>
    <xf numFmtId="0" fontId="147" fillId="0" borderId="40" xfId="0" applyFont="1" applyBorder="1" applyAlignment="1">
      <alignment horizontal="center" vertical="center"/>
    </xf>
    <xf numFmtId="0" fontId="171" fillId="0" borderId="89" xfId="0" applyFont="1" applyBorder="1" applyAlignment="1">
      <alignment horizontal="center" vertical="center"/>
    </xf>
    <xf numFmtId="0" fontId="171" fillId="0" borderId="83" xfId="0" applyFont="1" applyBorder="1" applyAlignment="1">
      <alignment horizontal="center" vertical="center"/>
    </xf>
    <xf numFmtId="0" fontId="171" fillId="0" borderId="66" xfId="0" applyFont="1" applyBorder="1" applyAlignment="1">
      <alignment horizontal="center" vertical="center"/>
    </xf>
    <xf numFmtId="0" fontId="170" fillId="0" borderId="83" xfId="0" applyFont="1" applyBorder="1" applyAlignment="1">
      <alignment horizontal="center" vertical="center"/>
    </xf>
    <xf numFmtId="0" fontId="170" fillId="0" borderId="66" xfId="0" applyFont="1" applyBorder="1" applyAlignment="1">
      <alignment horizontal="center" vertical="center"/>
    </xf>
    <xf numFmtId="1" fontId="186" fillId="40" borderId="90" xfId="45" applyNumberFormat="1" applyFont="1" applyFill="1" applyBorder="1" applyAlignment="1">
      <alignment horizontal="center" vertical="center" wrapText="1"/>
    </xf>
    <xf numFmtId="1" fontId="186" fillId="40" borderId="88" xfId="45" applyNumberFormat="1" applyFont="1" applyFill="1" applyBorder="1" applyAlignment="1">
      <alignment horizontal="center" vertical="center" wrapText="1"/>
    </xf>
    <xf numFmtId="0" fontId="161" fillId="0" borderId="46" xfId="0" applyFont="1" applyBorder="1" applyAlignment="1">
      <alignment horizontal="left" vertical="center" wrapText="1"/>
    </xf>
    <xf numFmtId="0" fontId="118" fillId="0" borderId="69" xfId="0" applyFont="1" applyBorder="1" applyAlignment="1">
      <alignment horizontal="center" vertical="center" wrapText="1"/>
    </xf>
    <xf numFmtId="0" fontId="118" fillId="0" borderId="49" xfId="0" applyFont="1" applyBorder="1" applyAlignment="1">
      <alignment horizontal="center" vertical="center" wrapText="1"/>
    </xf>
    <xf numFmtId="0" fontId="118" fillId="0" borderId="73" xfId="0" applyFont="1" applyBorder="1" applyAlignment="1">
      <alignment horizontal="center" vertical="center" wrapText="1"/>
    </xf>
    <xf numFmtId="0" fontId="118" fillId="0" borderId="33" xfId="0" applyFont="1" applyBorder="1" applyAlignment="1">
      <alignment horizontal="center" vertical="center" wrapText="1"/>
    </xf>
    <xf numFmtId="0" fontId="118" fillId="0" borderId="38" xfId="0" applyFont="1" applyBorder="1" applyAlignment="1">
      <alignment horizontal="center" vertical="center" wrapText="1"/>
    </xf>
    <xf numFmtId="0" fontId="118" fillId="0" borderId="41" xfId="0" applyFont="1" applyBorder="1" applyAlignment="1">
      <alignment horizontal="center" vertical="center" wrapText="1"/>
    </xf>
    <xf numFmtId="0" fontId="258" fillId="34" borderId="186" xfId="7240" applyFont="1" applyFill="1" applyBorder="1" applyAlignment="1">
      <alignment horizontal="center" vertical="center" wrapText="1"/>
    </xf>
    <xf numFmtId="0" fontId="246" fillId="0" borderId="186" xfId="7240" applyFont="1" applyBorder="1" applyAlignment="1">
      <alignment horizontal="center" vertical="center" wrapText="1"/>
    </xf>
    <xf numFmtId="0" fontId="246" fillId="0" borderId="186" xfId="7240" applyFont="1" applyBorder="1" applyAlignment="1">
      <alignment horizontal="left" vertical="center" wrapText="1"/>
    </xf>
    <xf numFmtId="0" fontId="246" fillId="0" borderId="186" xfId="7240" applyFont="1" applyBorder="1" applyAlignment="1">
      <alignment horizontal="justify" vertical="center" wrapText="1"/>
    </xf>
    <xf numFmtId="8" fontId="246" fillId="0" borderId="169" xfId="7240" applyNumberFormat="1" applyFont="1" applyBorder="1" applyAlignment="1">
      <alignment horizontal="center" vertical="center" wrapText="1"/>
    </xf>
    <xf numFmtId="8" fontId="246" fillId="0" borderId="15" xfId="7240" applyNumberFormat="1" applyFont="1" applyBorder="1" applyAlignment="1">
      <alignment horizontal="center" vertical="center" wrapText="1"/>
    </xf>
    <xf numFmtId="8" fontId="246" fillId="0" borderId="17" xfId="7240" applyNumberFormat="1" applyFont="1" applyBorder="1" applyAlignment="1">
      <alignment horizontal="center" vertical="center" wrapText="1"/>
    </xf>
    <xf numFmtId="0" fontId="246" fillId="35" borderId="186" xfId="7240" applyFont="1" applyFill="1" applyBorder="1" applyAlignment="1">
      <alignment horizontal="center" vertical="center" wrapText="1"/>
    </xf>
    <xf numFmtId="15" fontId="246" fillId="0" borderId="186" xfId="7240" applyNumberFormat="1" applyFont="1" applyBorder="1" applyAlignment="1">
      <alignment horizontal="center" vertical="center" wrapText="1"/>
    </xf>
    <xf numFmtId="0" fontId="246" fillId="35" borderId="169" xfId="7240" applyFont="1" applyFill="1" applyBorder="1" applyAlignment="1">
      <alignment horizontal="center" vertical="center" wrapText="1"/>
    </xf>
    <xf numFmtId="0" fontId="246" fillId="35" borderId="15" xfId="7240" applyFont="1" applyFill="1" applyBorder="1" applyAlignment="1">
      <alignment horizontal="center" vertical="center" wrapText="1"/>
    </xf>
    <xf numFmtId="0" fontId="246" fillId="35" borderId="17" xfId="7240" applyFont="1" applyFill="1" applyBorder="1" applyAlignment="1">
      <alignment horizontal="center" vertical="center" wrapText="1"/>
    </xf>
    <xf numFmtId="15" fontId="246" fillId="35" borderId="186" xfId="7240" applyNumberFormat="1" applyFont="1" applyFill="1" applyBorder="1" applyAlignment="1">
      <alignment horizontal="center" vertical="center" wrapText="1"/>
    </xf>
    <xf numFmtId="8" fontId="246" fillId="0" borderId="186" xfId="7240" applyNumberFormat="1" applyFont="1" applyBorder="1" applyAlignment="1">
      <alignment horizontal="center" vertical="center" wrapText="1"/>
    </xf>
    <xf numFmtId="0" fontId="246" fillId="0" borderId="169" xfId="7240" applyFont="1" applyBorder="1" applyAlignment="1">
      <alignment horizontal="center" vertical="center" wrapText="1"/>
    </xf>
    <xf numFmtId="0" fontId="246" fillId="0" borderId="15" xfId="7240" applyFont="1" applyBorder="1" applyAlignment="1">
      <alignment horizontal="center" vertical="center" wrapText="1"/>
    </xf>
    <xf numFmtId="0" fontId="246" fillId="0" borderId="17" xfId="7240" applyFont="1" applyBorder="1" applyAlignment="1">
      <alignment horizontal="center" vertical="center" wrapText="1"/>
    </xf>
    <xf numFmtId="0" fontId="120" fillId="0" borderId="115" xfId="0" applyFont="1" applyFill="1" applyBorder="1" applyAlignment="1">
      <alignment horizontal="center" vertical="center" wrapText="1"/>
    </xf>
    <xf numFmtId="0" fontId="120" fillId="0" borderId="162" xfId="0" applyFont="1" applyFill="1" applyBorder="1" applyAlignment="1">
      <alignment horizontal="center" vertical="center" wrapText="1"/>
    </xf>
    <xf numFmtId="0" fontId="120" fillId="0" borderId="112" xfId="0" applyFont="1" applyFill="1" applyBorder="1" applyAlignment="1">
      <alignment horizontal="center" vertical="center" wrapText="1"/>
    </xf>
    <xf numFmtId="0" fontId="147" fillId="35" borderId="198" xfId="0" applyFont="1" applyFill="1" applyBorder="1" applyAlignment="1">
      <alignment horizontal="left" vertical="center" wrapText="1"/>
    </xf>
    <xf numFmtId="0" fontId="151" fillId="35" borderId="28" xfId="4212" applyFont="1" applyFill="1" applyBorder="1" applyAlignment="1">
      <alignment horizontal="center" vertical="center" wrapText="1"/>
    </xf>
    <xf numFmtId="0" fontId="151" fillId="35" borderId="29" xfId="4212" applyFont="1" applyFill="1" applyBorder="1" applyAlignment="1">
      <alignment horizontal="center" vertical="center" wrapText="1"/>
    </xf>
    <xf numFmtId="0" fontId="151" fillId="35" borderId="145" xfId="4212" applyFont="1" applyFill="1" applyBorder="1" applyAlignment="1">
      <alignment horizontal="left" vertical="center"/>
    </xf>
    <xf numFmtId="0" fontId="151" fillId="35" borderId="151" xfId="4212" applyFont="1" applyFill="1" applyBorder="1" applyAlignment="1">
      <alignment horizontal="left" vertical="center"/>
    </xf>
    <xf numFmtId="0" fontId="151" fillId="35" borderId="149" xfId="4212" applyFont="1" applyFill="1" applyBorder="1" applyAlignment="1">
      <alignment horizontal="left" vertical="center"/>
    </xf>
    <xf numFmtId="0" fontId="76" fillId="0" borderId="32" xfId="4212" applyBorder="1" applyAlignment="1">
      <alignment horizontal="center" vertical="center"/>
    </xf>
    <xf numFmtId="0" fontId="76" fillId="0" borderId="37" xfId="4212" applyBorder="1" applyAlignment="1">
      <alignment horizontal="center" vertical="center"/>
    </xf>
    <xf numFmtId="0" fontId="76" fillId="0" borderId="40" xfId="4212" applyBorder="1" applyAlignment="1">
      <alignment horizontal="center" vertical="center"/>
    </xf>
    <xf numFmtId="0" fontId="151" fillId="35" borderId="159" xfId="4212" applyFont="1" applyFill="1" applyBorder="1" applyAlignment="1">
      <alignment horizontal="left" vertical="center"/>
    </xf>
    <xf numFmtId="0" fontId="147" fillId="0" borderId="115" xfId="59" applyFont="1" applyBorder="1" applyAlignment="1">
      <alignment horizontal="center" vertical="center"/>
    </xf>
    <xf numFmtId="0" fontId="147" fillId="0" borderId="162" xfId="59" applyFont="1" applyBorder="1" applyAlignment="1">
      <alignment horizontal="center" vertical="center"/>
    </xf>
    <xf numFmtId="0" fontId="147" fillId="0" borderId="112" xfId="59" applyFont="1" applyBorder="1" applyAlignment="1">
      <alignment horizontal="center" vertical="center"/>
    </xf>
    <xf numFmtId="0" fontId="147" fillId="0" borderId="72" xfId="59" applyFont="1" applyBorder="1" applyAlignment="1">
      <alignment horizontal="center" vertical="center"/>
    </xf>
    <xf numFmtId="0" fontId="147" fillId="0" borderId="49" xfId="59" applyFont="1" applyBorder="1" applyAlignment="1">
      <alignment horizontal="center" vertical="center"/>
    </xf>
    <xf numFmtId="0" fontId="147" fillId="0" borderId="73" xfId="59" applyFont="1" applyBorder="1" applyAlignment="1">
      <alignment horizontal="center" vertical="center"/>
    </xf>
    <xf numFmtId="0" fontId="147" fillId="0" borderId="69" xfId="59" applyFont="1" applyBorder="1" applyAlignment="1">
      <alignment horizontal="center" vertical="center"/>
    </xf>
    <xf numFmtId="0" fontId="118" fillId="0" borderId="69" xfId="0" applyFont="1" applyBorder="1" applyAlignment="1">
      <alignment horizontal="center" vertical="center"/>
    </xf>
    <xf numFmtId="0" fontId="118" fillId="0" borderId="49" xfId="0" applyFont="1" applyBorder="1" applyAlignment="1">
      <alignment horizontal="center" vertical="center"/>
    </xf>
    <xf numFmtId="0" fontId="118" fillId="0" borderId="73" xfId="0" applyFont="1" applyBorder="1" applyAlignment="1">
      <alignment horizontal="center" vertical="center"/>
    </xf>
    <xf numFmtId="0" fontId="173" fillId="0" borderId="0" xfId="0" applyFont="1" applyBorder="1" applyAlignment="1">
      <alignment horizontal="left" wrapText="1"/>
    </xf>
    <xf numFmtId="0" fontId="173" fillId="0" borderId="0" xfId="0" applyFont="1" applyAlignment="1">
      <alignment horizontal="left" wrapText="1"/>
    </xf>
    <xf numFmtId="0" fontId="174" fillId="20" borderId="69" xfId="59" applyFont="1" applyFill="1" applyBorder="1" applyAlignment="1">
      <alignment horizontal="center" vertical="center"/>
    </xf>
    <xf numFmtId="0" fontId="174" fillId="20" borderId="174" xfId="59" applyFont="1" applyFill="1" applyBorder="1" applyAlignment="1">
      <alignment horizontal="center" vertical="center"/>
    </xf>
    <xf numFmtId="0" fontId="174" fillId="20" borderId="34" xfId="59" applyFont="1" applyFill="1" applyBorder="1" applyAlignment="1">
      <alignment horizontal="center" vertical="center"/>
    </xf>
    <xf numFmtId="0" fontId="174" fillId="20" borderId="42" xfId="59" applyFont="1" applyFill="1" applyBorder="1" applyAlignment="1">
      <alignment horizontal="center" vertical="center"/>
    </xf>
    <xf numFmtId="0" fontId="174" fillId="20" borderId="36" xfId="59" applyFont="1" applyFill="1" applyBorder="1" applyAlignment="1">
      <alignment horizontal="center" vertical="center"/>
    </xf>
    <xf numFmtId="0" fontId="174" fillId="20" borderId="44" xfId="59" applyFont="1" applyFill="1" applyBorder="1" applyAlignment="1">
      <alignment horizontal="center" vertical="center"/>
    </xf>
    <xf numFmtId="0" fontId="260" fillId="34" borderId="89" xfId="0" applyFont="1" applyFill="1" applyBorder="1" applyAlignment="1">
      <alignment horizontal="center" vertical="center"/>
    </xf>
    <xf numFmtId="0" fontId="260" fillId="34" borderId="88" xfId="0" applyFont="1" applyFill="1" applyBorder="1" applyAlignment="1">
      <alignment horizontal="center" vertical="center"/>
    </xf>
    <xf numFmtId="0" fontId="260" fillId="34" borderId="90" xfId="0" applyFont="1" applyFill="1" applyBorder="1" applyAlignment="1">
      <alignment horizontal="center" vertical="center"/>
    </xf>
    <xf numFmtId="0" fontId="260" fillId="34" borderId="66" xfId="0" applyFont="1" applyFill="1" applyBorder="1" applyAlignment="1">
      <alignment horizontal="center" vertical="center"/>
    </xf>
    <xf numFmtId="0" fontId="260" fillId="34" borderId="46" xfId="0" applyFont="1" applyFill="1" applyBorder="1" applyAlignment="1">
      <alignment horizontal="center" vertical="center"/>
    </xf>
    <xf numFmtId="0" fontId="260" fillId="34" borderId="68" xfId="0" applyFont="1" applyFill="1" applyBorder="1" applyAlignment="1">
      <alignment horizontal="center" vertical="center"/>
    </xf>
    <xf numFmtId="165" fontId="118" fillId="0" borderId="0" xfId="3940" applyFont="1" applyFill="1" applyBorder="1" applyAlignment="1">
      <alignment horizontal="center" vertical="center"/>
    </xf>
    <xf numFmtId="0" fontId="152" fillId="0" borderId="0" xfId="7223" applyFont="1" applyBorder="1" applyAlignment="1">
      <alignment horizontal="left"/>
    </xf>
    <xf numFmtId="0" fontId="186" fillId="40" borderId="34" xfId="7223" applyFont="1" applyFill="1" applyBorder="1" applyAlignment="1">
      <alignment horizontal="center"/>
    </xf>
    <xf numFmtId="0" fontId="186" fillId="40" borderId="36" xfId="7223" applyFont="1" applyFill="1" applyBorder="1" applyAlignment="1">
      <alignment horizontal="center"/>
    </xf>
    <xf numFmtId="0" fontId="49" fillId="0" borderId="74" xfId="7223" applyBorder="1" applyAlignment="1">
      <alignment horizontal="left"/>
    </xf>
    <xf numFmtId="0" fontId="49" fillId="0" borderId="75" xfId="7223" applyBorder="1" applyAlignment="1">
      <alignment horizontal="left"/>
    </xf>
    <xf numFmtId="0" fontId="49" fillId="0" borderId="159" xfId="7223" applyBorder="1" applyAlignment="1">
      <alignment horizontal="left"/>
    </xf>
    <xf numFmtId="0" fontId="49" fillId="0" borderId="155" xfId="7223" applyBorder="1" applyAlignment="1">
      <alignment horizontal="left"/>
    </xf>
    <xf numFmtId="0" fontId="49" fillId="0" borderId="198" xfId="7223" applyBorder="1" applyAlignment="1">
      <alignment horizontal="left"/>
    </xf>
    <xf numFmtId="0" fontId="49" fillId="0" borderId="194" xfId="7223" applyBorder="1" applyAlignment="1">
      <alignment horizontal="left"/>
    </xf>
    <xf numFmtId="0" fontId="49" fillId="0" borderId="175" xfId="7223" applyBorder="1" applyAlignment="1">
      <alignment horizontal="left"/>
    </xf>
    <xf numFmtId="0" fontId="49" fillId="0" borderId="177" xfId="7223" applyBorder="1" applyAlignment="1">
      <alignment horizontal="left"/>
    </xf>
    <xf numFmtId="0" fontId="0" fillId="0" borderId="192" xfId="7223" applyFont="1" applyBorder="1" applyAlignment="1">
      <alignment horizontal="left" vertical="center" wrapText="1"/>
    </xf>
    <xf numFmtId="0" fontId="49" fillId="0" borderId="178" xfId="7223" applyBorder="1" applyAlignment="1">
      <alignment horizontal="left" vertical="center" wrapText="1"/>
    </xf>
    <xf numFmtId="0" fontId="49" fillId="0" borderId="82" xfId="7223" applyBorder="1" applyAlignment="1">
      <alignment horizontal="left" vertical="center" wrapText="1"/>
    </xf>
    <xf numFmtId="0" fontId="186" fillId="40" borderId="89" xfId="7223" applyFont="1" applyFill="1" applyBorder="1" applyAlignment="1">
      <alignment horizontal="center" vertical="center"/>
    </xf>
    <xf numFmtId="0" fontId="186" fillId="40" borderId="83" xfId="7223" applyFont="1" applyFill="1" applyBorder="1" applyAlignment="1">
      <alignment horizontal="center" vertical="center"/>
    </xf>
    <xf numFmtId="0" fontId="186" fillId="40" borderId="66" xfId="7223" applyFont="1" applyFill="1" applyBorder="1" applyAlignment="1">
      <alignment horizontal="center" vertical="center"/>
    </xf>
    <xf numFmtId="0" fontId="186" fillId="40" borderId="32" xfId="7223" applyFont="1" applyFill="1" applyBorder="1" applyAlignment="1">
      <alignment horizontal="center" vertical="center"/>
    </xf>
    <xf numFmtId="0" fontId="186" fillId="40" borderId="40" xfId="7223" applyFont="1" applyFill="1" applyBorder="1" applyAlignment="1">
      <alignment horizontal="center" vertical="center"/>
    </xf>
    <xf numFmtId="0" fontId="186" fillId="40" borderId="60" xfId="7223" applyFont="1" applyFill="1" applyBorder="1" applyAlignment="1">
      <alignment horizontal="center"/>
    </xf>
    <xf numFmtId="0" fontId="186" fillId="40" borderId="61" xfId="7223" applyFont="1" applyFill="1" applyBorder="1" applyAlignment="1">
      <alignment horizontal="center"/>
    </xf>
    <xf numFmtId="0" fontId="186" fillId="40" borderId="62" xfId="7223" applyFont="1" applyFill="1" applyBorder="1" applyAlignment="1">
      <alignment horizontal="center"/>
    </xf>
    <xf numFmtId="0" fontId="186" fillId="40" borderId="37" xfId="7223" applyFont="1" applyFill="1" applyBorder="1" applyAlignment="1">
      <alignment horizontal="center" vertical="center"/>
    </xf>
    <xf numFmtId="0" fontId="151" fillId="0" borderId="0" xfId="7223" applyFont="1" applyAlignment="1">
      <alignment horizontal="left"/>
    </xf>
    <xf numFmtId="0" fontId="140" fillId="0" borderId="0" xfId="32" applyAlignment="1" applyProtection="1">
      <alignment horizontal="left"/>
    </xf>
    <xf numFmtId="0" fontId="152" fillId="0" borderId="0" xfId="7223" applyFont="1" applyAlignment="1">
      <alignment horizontal="left"/>
    </xf>
    <xf numFmtId="0" fontId="151" fillId="0" borderId="46" xfId="7223" applyFont="1" applyBorder="1" applyAlignment="1">
      <alignment horizontal="left"/>
    </xf>
    <xf numFmtId="9" fontId="186" fillId="40" borderId="96" xfId="50" applyFont="1" applyFill="1" applyBorder="1" applyAlignment="1">
      <alignment horizontal="center" vertical="center"/>
    </xf>
    <xf numFmtId="9" fontId="186" fillId="40" borderId="31" xfId="50" applyFont="1" applyFill="1" applyBorder="1" applyAlignment="1">
      <alignment horizontal="center" vertical="center"/>
    </xf>
    <xf numFmtId="186" fontId="148" fillId="0" borderId="197" xfId="59" applyNumberFormat="1" applyFont="1" applyFill="1" applyBorder="1" applyAlignment="1">
      <alignment horizontal="center"/>
    </xf>
    <xf numFmtId="186" fontId="148" fillId="0" borderId="183" xfId="59" applyNumberFormat="1" applyFont="1" applyFill="1" applyBorder="1" applyAlignment="1">
      <alignment horizontal="center"/>
    </xf>
    <xf numFmtId="0" fontId="151" fillId="0" borderId="61" xfId="59" applyFont="1" applyFill="1" applyBorder="1" applyAlignment="1">
      <alignment horizontal="center" vertical="center"/>
    </xf>
    <xf numFmtId="0" fontId="151" fillId="0" borderId="62" xfId="59" applyFont="1" applyFill="1" applyBorder="1" applyAlignment="1">
      <alignment horizontal="center" vertical="center"/>
    </xf>
    <xf numFmtId="9" fontId="151" fillId="0" borderId="178" xfId="59" applyNumberFormat="1" applyFont="1" applyFill="1" applyBorder="1" applyAlignment="1">
      <alignment horizontal="center" vertical="center"/>
    </xf>
    <xf numFmtId="9" fontId="151" fillId="0" borderId="82" xfId="59" applyNumberFormat="1" applyFont="1" applyFill="1" applyBorder="1" applyAlignment="1">
      <alignment horizontal="center" vertical="center"/>
    </xf>
    <xf numFmtId="186" fontId="148" fillId="0" borderId="18" xfId="59" applyNumberFormat="1" applyFont="1" applyFill="1" applyBorder="1" applyAlignment="1">
      <alignment horizontal="center"/>
    </xf>
    <xf numFmtId="186" fontId="148" fillId="0" borderId="64" xfId="59" applyNumberFormat="1" applyFont="1" applyFill="1" applyBorder="1" applyAlignment="1">
      <alignment horizontal="center"/>
    </xf>
    <xf numFmtId="0" fontId="158" fillId="0" borderId="0" xfId="0" applyFont="1" applyBorder="1" applyAlignment="1">
      <alignment horizontal="center"/>
    </xf>
    <xf numFmtId="186" fontId="0" fillId="0" borderId="95" xfId="0" applyNumberFormat="1" applyFill="1" applyBorder="1" applyAlignment="1">
      <alignment horizontal="center"/>
    </xf>
    <xf numFmtId="186" fontId="0" fillId="0" borderId="34" xfId="0" applyNumberFormat="1" applyFill="1" applyBorder="1" applyAlignment="1">
      <alignment horizontal="center"/>
    </xf>
    <xf numFmtId="186" fontId="0" fillId="0" borderId="35" xfId="0" applyNumberFormat="1" applyFill="1" applyBorder="1" applyAlignment="1">
      <alignment horizontal="center"/>
    </xf>
    <xf numFmtId="0" fontId="118" fillId="0" borderId="32" xfId="0" applyFont="1" applyFill="1" applyBorder="1" applyAlignment="1">
      <alignment horizontal="center" vertical="center"/>
    </xf>
    <xf numFmtId="0" fontId="118" fillId="0" borderId="40" xfId="0" applyFont="1" applyFill="1" applyBorder="1" applyAlignment="1">
      <alignment horizontal="center" vertical="center"/>
    </xf>
    <xf numFmtId="0" fontId="0" fillId="20" borderId="83" xfId="0" applyFill="1" applyBorder="1" applyAlignment="1">
      <alignment horizontal="center" vertical="center"/>
    </xf>
    <xf numFmtId="0" fontId="0" fillId="20" borderId="0" xfId="0" applyFill="1" applyBorder="1" applyAlignment="1">
      <alignment horizontal="center" vertical="center"/>
    </xf>
    <xf numFmtId="0" fontId="0" fillId="20" borderId="86" xfId="0" applyFill="1" applyBorder="1" applyAlignment="1">
      <alignment horizontal="center" vertical="center"/>
    </xf>
    <xf numFmtId="186" fontId="151" fillId="0" borderId="32" xfId="0" applyNumberFormat="1" applyFont="1" applyFill="1" applyBorder="1" applyAlignment="1">
      <alignment horizontal="center" vertical="center"/>
    </xf>
    <xf numFmtId="186" fontId="151" fillId="0" borderId="40" xfId="0" applyNumberFormat="1" applyFont="1" applyFill="1" applyBorder="1" applyAlignment="1">
      <alignment horizontal="center" vertical="center"/>
    </xf>
    <xf numFmtId="0" fontId="148" fillId="0" borderId="63" xfId="0" applyFont="1" applyBorder="1" applyAlignment="1">
      <alignment horizontal="left" vertical="center"/>
    </xf>
    <xf numFmtId="0" fontId="148" fillId="0" borderId="85" xfId="0" applyFont="1" applyBorder="1" applyAlignment="1">
      <alignment horizontal="left" vertical="center"/>
    </xf>
    <xf numFmtId="0" fontId="147" fillId="0" borderId="0" xfId="0" applyFont="1" applyAlignment="1">
      <alignment horizontal="left"/>
    </xf>
    <xf numFmtId="186" fontId="148" fillId="0" borderId="70" xfId="59" applyNumberFormat="1" applyFont="1" applyFill="1" applyBorder="1" applyAlignment="1">
      <alignment horizontal="center" vertical="center"/>
    </xf>
    <xf numFmtId="186" fontId="148" fillId="0" borderId="75" xfId="59" applyNumberFormat="1" applyFont="1" applyFill="1" applyBorder="1" applyAlignment="1">
      <alignment horizontal="center" vertical="center"/>
    </xf>
    <xf numFmtId="186" fontId="148" fillId="0" borderId="200" xfId="59" applyNumberFormat="1" applyFont="1" applyFill="1" applyBorder="1" applyAlignment="1">
      <alignment horizontal="center" vertical="center"/>
    </xf>
    <xf numFmtId="186" fontId="148" fillId="0" borderId="194" xfId="59" applyNumberFormat="1" applyFont="1" applyFill="1" applyBorder="1" applyAlignment="1">
      <alignment horizontal="center" vertical="center"/>
    </xf>
    <xf numFmtId="186" fontId="148" fillId="0" borderId="172" xfId="59" applyNumberFormat="1" applyFont="1" applyFill="1" applyBorder="1" applyAlignment="1">
      <alignment horizontal="center" vertical="center"/>
    </xf>
    <xf numFmtId="186" fontId="148" fillId="0" borderId="173" xfId="59" applyNumberFormat="1" applyFont="1" applyFill="1" applyBorder="1" applyAlignment="1">
      <alignment horizontal="center" vertical="center"/>
    </xf>
    <xf numFmtId="186" fontId="186" fillId="40" borderId="96" xfId="0" applyNumberFormat="1" applyFont="1" applyFill="1" applyBorder="1" applyAlignment="1">
      <alignment horizontal="center" vertical="center"/>
    </xf>
    <xf numFmtId="186" fontId="186" fillId="40" borderId="31" xfId="0" applyNumberFormat="1" applyFont="1" applyFill="1" applyBorder="1" applyAlignment="1">
      <alignment horizontal="center" vertical="center"/>
    </xf>
    <xf numFmtId="186" fontId="148" fillId="0" borderId="16" xfId="59" applyNumberFormat="1" applyFont="1" applyFill="1" applyBorder="1" applyAlignment="1">
      <alignment horizontal="center" vertical="center"/>
    </xf>
    <xf numFmtId="186" fontId="148" fillId="0" borderId="91" xfId="59" applyNumberFormat="1" applyFont="1" applyFill="1" applyBorder="1" applyAlignment="1">
      <alignment horizontal="center" vertical="center"/>
    </xf>
    <xf numFmtId="0" fontId="148" fillId="0" borderId="60" xfId="0" applyFont="1" applyBorder="1" applyAlignment="1">
      <alignment horizontal="left" vertical="center"/>
    </xf>
    <xf numFmtId="0" fontId="148" fillId="0" borderId="163" xfId="0" applyFont="1" applyBorder="1" applyAlignment="1">
      <alignment horizontal="left" vertical="center"/>
    </xf>
    <xf numFmtId="186" fontId="0" fillId="20" borderId="46" xfId="0" applyNumberFormat="1" applyFill="1" applyBorder="1" applyAlignment="1">
      <alignment horizontal="center"/>
    </xf>
    <xf numFmtId="186" fontId="0" fillId="20" borderId="68" xfId="0" applyNumberFormat="1" applyFill="1" applyBorder="1" applyAlignment="1">
      <alignment horizontal="center"/>
    </xf>
    <xf numFmtId="0" fontId="148" fillId="0" borderId="162" xfId="0" applyFont="1" applyBorder="1" applyAlignment="1">
      <alignment horizontal="left" vertical="center"/>
    </xf>
    <xf numFmtId="0" fontId="186" fillId="40" borderId="96" xfId="0" applyFont="1" applyFill="1" applyBorder="1" applyAlignment="1">
      <alignment horizontal="center"/>
    </xf>
    <xf numFmtId="0" fontId="186" fillId="40" borderId="31" xfId="0" applyFont="1" applyFill="1" applyBorder="1" applyAlignment="1">
      <alignment horizontal="center"/>
    </xf>
    <xf numFmtId="186" fontId="151" fillId="0" borderId="178" xfId="0" applyNumberFormat="1" applyFont="1" applyBorder="1" applyAlignment="1">
      <alignment horizontal="center"/>
    </xf>
    <xf numFmtId="186" fontId="151" fillId="0" borderId="82" xfId="0" applyNumberFormat="1" applyFont="1" applyBorder="1" applyAlignment="1">
      <alignment horizontal="center"/>
    </xf>
    <xf numFmtId="0" fontId="186" fillId="40" borderId="70" xfId="7223" applyFont="1" applyFill="1" applyBorder="1" applyAlignment="1">
      <alignment horizontal="center"/>
    </xf>
    <xf numFmtId="0" fontId="186" fillId="40" borderId="74" xfId="7223" applyFont="1" applyFill="1" applyBorder="1" applyAlignment="1">
      <alignment horizontal="center"/>
    </xf>
    <xf numFmtId="0" fontId="186" fillId="40" borderId="75" xfId="7223" applyFont="1" applyFill="1" applyBorder="1" applyAlignment="1">
      <alignment horizontal="center"/>
    </xf>
    <xf numFmtId="0" fontId="186" fillId="40" borderId="115" xfId="7223" applyFont="1" applyFill="1" applyBorder="1" applyAlignment="1">
      <alignment horizontal="center" vertical="center"/>
    </xf>
    <xf numFmtId="0" fontId="186" fillId="40" borderId="112" xfId="7223" applyFont="1" applyFill="1" applyBorder="1" applyAlignment="1">
      <alignment horizontal="center" vertical="center"/>
    </xf>
    <xf numFmtId="0" fontId="186" fillId="40" borderId="60" xfId="7223" applyFont="1" applyFill="1" applyBorder="1" applyAlignment="1">
      <alignment horizontal="center" vertical="center"/>
    </xf>
    <xf numFmtId="0" fontId="186" fillId="40" borderId="85" xfId="7223" applyFont="1" applyFill="1" applyBorder="1" applyAlignment="1">
      <alignment horizontal="center" vertical="center"/>
    </xf>
    <xf numFmtId="0" fontId="151" fillId="0" borderId="0" xfId="7223" applyFont="1" applyBorder="1" applyAlignment="1">
      <alignment horizontal="center"/>
    </xf>
    <xf numFmtId="0" fontId="186" fillId="40" borderId="33" xfId="7223" applyFont="1" applyFill="1" applyBorder="1" applyAlignment="1">
      <alignment horizontal="center" vertical="center"/>
    </xf>
    <xf numFmtId="0" fontId="186" fillId="40" borderId="41" xfId="7223" applyFont="1" applyFill="1" applyBorder="1" applyAlignment="1">
      <alignment horizontal="center" vertical="center"/>
    </xf>
    <xf numFmtId="0" fontId="186" fillId="40" borderId="36" xfId="7223" applyFont="1" applyFill="1" applyBorder="1" applyAlignment="1">
      <alignment horizontal="center" vertical="center"/>
    </xf>
    <xf numFmtId="0" fontId="186" fillId="40" borderId="44" xfId="7223" applyFont="1" applyFill="1" applyBorder="1" applyAlignment="1">
      <alignment horizontal="center" vertical="center"/>
    </xf>
    <xf numFmtId="0" fontId="239" fillId="0" borderId="0" xfId="7223" applyFont="1" applyBorder="1" applyAlignment="1">
      <alignment horizontal="center"/>
    </xf>
    <xf numFmtId="0" fontId="49" fillId="0" borderId="0" xfId="7223" applyAlignment="1">
      <alignment horizontal="center"/>
    </xf>
    <xf numFmtId="3" fontId="186" fillId="40" borderId="84" xfId="7224" applyNumberFormat="1" applyFont="1" applyFill="1" applyBorder="1" applyAlignment="1">
      <alignment horizontal="left"/>
    </xf>
    <xf numFmtId="3" fontId="186" fillId="40" borderId="79" xfId="7224" applyNumberFormat="1" applyFont="1" applyFill="1" applyBorder="1" applyAlignment="1">
      <alignment horizontal="left"/>
    </xf>
    <xf numFmtId="1" fontId="186" fillId="40" borderId="68" xfId="45" applyNumberFormat="1" applyFont="1" applyFill="1" applyBorder="1" applyAlignment="1">
      <alignment horizontal="center" vertical="center" wrapText="1"/>
    </xf>
    <xf numFmtId="3" fontId="171" fillId="20" borderId="84" xfId="7224" applyNumberFormat="1" applyFont="1" applyFill="1" applyBorder="1" applyAlignment="1">
      <alignment horizontal="left" vertical="center"/>
    </xf>
    <xf numFmtId="3" fontId="171" fillId="20" borderId="79" xfId="7224" applyNumberFormat="1" applyFont="1" applyFill="1" applyBorder="1" applyAlignment="1">
      <alignment horizontal="left" vertical="center"/>
    </xf>
    <xf numFmtId="3" fontId="171" fillId="20" borderId="80" xfId="7224" applyNumberFormat="1" applyFont="1" applyFill="1" applyBorder="1" applyAlignment="1">
      <alignment horizontal="left" vertical="center"/>
    </xf>
    <xf numFmtId="3" fontId="186" fillId="40" borderId="84" xfId="7224" applyNumberFormat="1" applyFont="1" applyFill="1" applyBorder="1" applyAlignment="1">
      <alignment horizontal="left" vertical="center"/>
    </xf>
    <xf numFmtId="3" fontId="186" fillId="40" borderId="79" xfId="7224" applyNumberFormat="1" applyFont="1" applyFill="1" applyBorder="1" applyAlignment="1">
      <alignment horizontal="left" vertical="center"/>
    </xf>
    <xf numFmtId="1" fontId="171" fillId="0" borderId="89" xfId="45" applyNumberFormat="1" applyFont="1" applyFill="1" applyBorder="1" applyAlignment="1">
      <alignment horizontal="center" vertical="center" wrapText="1"/>
    </xf>
    <xf numFmtId="1" fontId="171" fillId="0" borderId="66" xfId="45" applyNumberFormat="1" applyFont="1" applyFill="1" applyBorder="1" applyAlignment="1">
      <alignment horizontal="center" vertical="center" wrapText="1"/>
    </xf>
    <xf numFmtId="1" fontId="186" fillId="40" borderId="0" xfId="45" applyNumberFormat="1" applyFont="1" applyFill="1" applyBorder="1" applyAlignment="1">
      <alignment horizontal="center" vertical="center" wrapText="1"/>
    </xf>
    <xf numFmtId="0" fontId="147" fillId="0" borderId="84" xfId="59" applyFont="1" applyBorder="1" applyAlignment="1">
      <alignment horizontal="center" vertical="center"/>
    </xf>
    <xf numFmtId="0" fontId="147" fillId="0" borderId="79" xfId="59" applyFont="1" applyBorder="1" applyAlignment="1">
      <alignment horizontal="center" vertical="center"/>
    </xf>
    <xf numFmtId="0" fontId="147" fillId="0" borderId="80" xfId="59" applyFont="1" applyBorder="1" applyAlignment="1">
      <alignment horizontal="center" vertical="center"/>
    </xf>
    <xf numFmtId="0" fontId="186" fillId="40" borderId="84" xfId="59" applyFont="1" applyFill="1" applyBorder="1" applyAlignment="1">
      <alignment horizontal="center" vertical="center" wrapText="1"/>
    </xf>
    <xf numFmtId="0" fontId="186" fillId="40" borderId="80" xfId="59" applyFont="1" applyFill="1" applyBorder="1" applyAlignment="1">
      <alignment horizontal="center" vertical="center" wrapText="1"/>
    </xf>
    <xf numFmtId="0" fontId="186" fillId="40" borderId="79" xfId="59" applyFont="1" applyFill="1" applyBorder="1" applyAlignment="1">
      <alignment horizontal="center" vertical="center" wrapText="1"/>
    </xf>
    <xf numFmtId="3" fontId="147" fillId="20" borderId="84" xfId="7224" applyNumberFormat="1" applyFont="1" applyFill="1" applyBorder="1" applyAlignment="1">
      <alignment horizontal="left" vertical="center"/>
    </xf>
    <xf numFmtId="3" fontId="147" fillId="20" borderId="79" xfId="7224" applyNumberFormat="1" applyFont="1" applyFill="1" applyBorder="1" applyAlignment="1">
      <alignment horizontal="left" vertical="center"/>
    </xf>
    <xf numFmtId="1" fontId="171" fillId="0" borderId="32" xfId="45" applyNumberFormat="1" applyFont="1" applyFill="1" applyBorder="1" applyAlignment="1">
      <alignment horizontal="center" vertical="center" wrapText="1"/>
    </xf>
    <xf numFmtId="1" fontId="171" fillId="0" borderId="40" xfId="45" applyNumberFormat="1" applyFont="1" applyFill="1" applyBorder="1" applyAlignment="1">
      <alignment horizontal="center" vertical="center" wrapText="1"/>
    </xf>
    <xf numFmtId="3" fontId="147" fillId="20" borderId="84" xfId="7224" applyNumberFormat="1" applyFont="1" applyFill="1" applyBorder="1" applyAlignment="1">
      <alignment horizontal="left"/>
    </xf>
    <xf numFmtId="3" fontId="147" fillId="20" borderId="79" xfId="7224" applyNumberFormat="1" applyFont="1" applyFill="1" applyBorder="1" applyAlignment="1">
      <alignment horizontal="left"/>
    </xf>
    <xf numFmtId="3" fontId="147" fillId="20" borderId="80" xfId="7224" applyNumberFormat="1" applyFont="1" applyFill="1" applyBorder="1" applyAlignment="1">
      <alignment horizontal="left" vertical="center"/>
    </xf>
    <xf numFmtId="0" fontId="280" fillId="0" borderId="0" xfId="59" applyFont="1" applyAlignment="1">
      <alignment horizontal="left"/>
    </xf>
    <xf numFmtId="0" fontId="151" fillId="0" borderId="0" xfId="7226" applyFont="1" applyAlignment="1">
      <alignment horizontal="left"/>
    </xf>
    <xf numFmtId="0" fontId="186" fillId="40" borderId="69" xfId="7226" applyFont="1" applyFill="1" applyBorder="1" applyAlignment="1">
      <alignment horizontal="center" vertical="center" wrapText="1"/>
    </xf>
    <xf numFmtId="0" fontId="186" fillId="40" borderId="174" xfId="7226" applyFont="1" applyFill="1" applyBorder="1" applyAlignment="1">
      <alignment horizontal="center" vertical="center" wrapText="1"/>
    </xf>
    <xf numFmtId="0" fontId="186" fillId="40" borderId="74" xfId="7226" applyFont="1" applyFill="1" applyBorder="1" applyAlignment="1">
      <alignment horizontal="center" vertical="center" wrapText="1"/>
    </xf>
    <xf numFmtId="0" fontId="186" fillId="40" borderId="175" xfId="7226" applyFont="1" applyFill="1" applyBorder="1" applyAlignment="1">
      <alignment horizontal="center" vertical="center" wrapText="1"/>
    </xf>
    <xf numFmtId="0" fontId="199" fillId="40" borderId="175" xfId="7226" applyFont="1" applyFill="1" applyBorder="1" applyAlignment="1">
      <alignment horizontal="center" vertical="center" wrapText="1"/>
    </xf>
    <xf numFmtId="0" fontId="186" fillId="40" borderId="75" xfId="7226" applyFont="1" applyFill="1" applyBorder="1" applyAlignment="1">
      <alignment horizontal="center" vertical="center" wrapText="1"/>
    </xf>
    <xf numFmtId="0" fontId="186" fillId="40" borderId="177" xfId="7226" applyFont="1" applyFill="1" applyBorder="1" applyAlignment="1">
      <alignment horizontal="center" vertical="center" wrapText="1"/>
    </xf>
    <xf numFmtId="0" fontId="48" fillId="0" borderId="0" xfId="7226" applyFont="1" applyBorder="1" applyAlignment="1">
      <alignment horizontal="center"/>
    </xf>
    <xf numFmtId="0" fontId="151" fillId="0" borderId="67" xfId="7226" applyFont="1" applyBorder="1" applyAlignment="1">
      <alignment horizontal="center" vertical="center"/>
    </xf>
    <xf numFmtId="0" fontId="151" fillId="0" borderId="42" xfId="7226" applyFont="1" applyBorder="1" applyAlignment="1">
      <alignment horizontal="center" vertical="center"/>
    </xf>
    <xf numFmtId="0" fontId="151" fillId="22" borderId="69" xfId="7226" applyFont="1" applyFill="1" applyBorder="1" applyAlignment="1">
      <alignment horizontal="center" vertical="center" wrapText="1"/>
    </xf>
    <xf numFmtId="0" fontId="151" fillId="22" borderId="174" xfId="7226" applyFont="1" applyFill="1" applyBorder="1" applyAlignment="1">
      <alignment horizontal="center" vertical="center" wrapText="1"/>
    </xf>
    <xf numFmtId="0" fontId="151" fillId="22" borderId="74" xfId="7226" applyFont="1" applyFill="1" applyBorder="1" applyAlignment="1">
      <alignment horizontal="center" vertical="center" wrapText="1"/>
    </xf>
    <xf numFmtId="0" fontId="151" fillId="22" borderId="175" xfId="7226" applyFont="1" applyFill="1" applyBorder="1" applyAlignment="1">
      <alignment horizontal="center" vertical="center" wrapText="1"/>
    </xf>
    <xf numFmtId="0" fontId="48" fillId="22" borderId="175" xfId="7226" applyFont="1" applyFill="1" applyBorder="1" applyAlignment="1">
      <alignment horizontal="center" vertical="center" wrapText="1"/>
    </xf>
    <xf numFmtId="9" fontId="151" fillId="22" borderId="159" xfId="7229" applyFont="1" applyFill="1" applyBorder="1" applyAlignment="1">
      <alignment horizontal="center" vertical="center" wrapText="1"/>
    </xf>
    <xf numFmtId="9" fontId="151" fillId="22" borderId="160" xfId="7229" applyFont="1" applyFill="1" applyBorder="1" applyAlignment="1">
      <alignment horizontal="center" vertical="center" wrapText="1"/>
    </xf>
    <xf numFmtId="0" fontId="151" fillId="22" borderId="159" xfId="7226" applyFont="1" applyFill="1" applyBorder="1" applyAlignment="1">
      <alignment horizontal="center" vertical="center" wrapText="1"/>
    </xf>
    <xf numFmtId="0" fontId="151" fillId="22" borderId="160" xfId="7226" applyFont="1" applyFill="1" applyBorder="1" applyAlignment="1">
      <alignment horizontal="center" vertical="center" wrapText="1"/>
    </xf>
    <xf numFmtId="0" fontId="151" fillId="0" borderId="84" xfId="7226" applyFont="1" applyBorder="1" applyAlignment="1">
      <alignment horizontal="left"/>
    </xf>
    <xf numFmtId="0" fontId="151" fillId="0" borderId="96" xfId="7226" applyFont="1" applyBorder="1" applyAlignment="1">
      <alignment horizontal="left"/>
    </xf>
    <xf numFmtId="9" fontId="151" fillId="22" borderId="74" xfId="7229" applyFont="1" applyFill="1" applyBorder="1" applyAlignment="1">
      <alignment horizontal="center" vertical="center" wrapText="1"/>
    </xf>
    <xf numFmtId="9" fontId="151" fillId="22" borderId="175" xfId="7229" applyFont="1" applyFill="1" applyBorder="1" applyAlignment="1">
      <alignment horizontal="center" vertical="center" wrapText="1"/>
    </xf>
    <xf numFmtId="0" fontId="151" fillId="22" borderId="75" xfId="7226" applyFont="1" applyFill="1" applyBorder="1" applyAlignment="1">
      <alignment horizontal="center" vertical="center" wrapText="1"/>
    </xf>
    <xf numFmtId="0" fontId="151" fillId="22" borderId="177" xfId="7226" applyFont="1" applyFill="1" applyBorder="1" applyAlignment="1">
      <alignment horizontal="center" vertical="center" wrapText="1"/>
    </xf>
    <xf numFmtId="0" fontId="151" fillId="0" borderId="0" xfId="7226" applyFont="1" applyAlignment="1">
      <alignment horizontal="center"/>
    </xf>
    <xf numFmtId="0" fontId="48" fillId="22" borderId="160" xfId="7226" applyFont="1" applyFill="1" applyBorder="1" applyAlignment="1">
      <alignment horizontal="center" vertical="center" wrapText="1"/>
    </xf>
    <xf numFmtId="0" fontId="146" fillId="18" borderId="33" xfId="4219" applyFont="1" applyFill="1" applyBorder="1" applyAlignment="1">
      <alignment horizontal="center" vertical="center"/>
    </xf>
    <xf numFmtId="0" fontId="146" fillId="18" borderId="38" xfId="4219" applyFont="1" applyFill="1" applyBorder="1" applyAlignment="1">
      <alignment horizontal="center" vertical="center"/>
    </xf>
    <xf numFmtId="0" fontId="146" fillId="18" borderId="41" xfId="4219" applyFont="1" applyFill="1" applyBorder="1" applyAlignment="1">
      <alignment horizontal="center" vertical="center"/>
    </xf>
    <xf numFmtId="0" fontId="146" fillId="20" borderId="113" xfId="4219" applyFont="1" applyFill="1" applyBorder="1" applyAlignment="1">
      <alignment horizontal="left" vertical="center"/>
    </xf>
    <xf numFmtId="0" fontId="146" fillId="20" borderId="42" xfId="4219" applyFont="1" applyFill="1" applyBorder="1" applyAlignment="1">
      <alignment horizontal="left" vertical="center"/>
    </xf>
    <xf numFmtId="0" fontId="146" fillId="20" borderId="17" xfId="4219" applyFont="1" applyFill="1" applyBorder="1" applyAlignment="1">
      <alignment horizontal="left" vertical="center"/>
    </xf>
    <xf numFmtId="0" fontId="146" fillId="20" borderId="135" xfId="4219" applyFont="1" applyFill="1" applyBorder="1" applyAlignment="1">
      <alignment horizontal="left" vertical="center"/>
    </xf>
    <xf numFmtId="0" fontId="146" fillId="20" borderId="135" xfId="4219" applyFont="1" applyFill="1" applyBorder="1" applyAlignment="1">
      <alignment horizontal="left" vertical="center" wrapText="1"/>
    </xf>
    <xf numFmtId="0" fontId="146" fillId="20" borderId="42" xfId="4219" applyFont="1" applyFill="1" applyBorder="1" applyAlignment="1">
      <alignment horizontal="left" vertical="center" wrapText="1"/>
    </xf>
    <xf numFmtId="0" fontId="146" fillId="18" borderId="135" xfId="4219" applyFont="1" applyFill="1" applyBorder="1" applyAlignment="1">
      <alignment horizontal="left" vertical="center"/>
    </xf>
    <xf numFmtId="0" fontId="146" fillId="18" borderId="17" xfId="4219" applyFont="1" applyFill="1" applyBorder="1" applyAlignment="1">
      <alignment horizontal="left" vertical="center"/>
    </xf>
    <xf numFmtId="0" fontId="146" fillId="18" borderId="169" xfId="4219" applyFont="1" applyFill="1" applyBorder="1" applyAlignment="1">
      <alignment horizontal="center" vertical="center"/>
    </xf>
    <xf numFmtId="0" fontId="146" fillId="18" borderId="15" xfId="4219" applyFont="1" applyFill="1" applyBorder="1" applyAlignment="1">
      <alignment horizontal="center" vertical="center"/>
    </xf>
    <xf numFmtId="0" fontId="146" fillId="18" borderId="17" xfId="4219" applyFont="1" applyFill="1" applyBorder="1" applyAlignment="1">
      <alignment horizontal="center" vertical="center"/>
    </xf>
    <xf numFmtId="0" fontId="261" fillId="34" borderId="84" xfId="2237" applyFont="1" applyFill="1" applyBorder="1" applyAlignment="1">
      <alignment horizontal="center"/>
    </xf>
    <xf numFmtId="0" fontId="261" fillId="34" borderId="79" xfId="2237" applyFont="1" applyFill="1" applyBorder="1" applyAlignment="1">
      <alignment horizontal="center"/>
    </xf>
    <xf numFmtId="0" fontId="261" fillId="34" borderId="80" xfId="2237" applyFont="1" applyFill="1" applyBorder="1" applyAlignment="1">
      <alignment horizontal="center"/>
    </xf>
    <xf numFmtId="178" fontId="209" fillId="34" borderId="33" xfId="0" applyNumberFormat="1" applyFont="1" applyFill="1" applyBorder="1" applyAlignment="1">
      <alignment horizontal="left" vertical="center" wrapText="1"/>
    </xf>
    <xf numFmtId="178" fontId="209" fillId="34" borderId="34" xfId="0" applyNumberFormat="1" applyFont="1" applyFill="1" applyBorder="1" applyAlignment="1">
      <alignment horizontal="left" vertical="center" wrapText="1"/>
    </xf>
    <xf numFmtId="178" fontId="209" fillId="34" borderId="36" xfId="0" applyNumberFormat="1" applyFont="1" applyFill="1" applyBorder="1" applyAlignment="1">
      <alignment horizontal="left" vertical="center" wrapText="1"/>
    </xf>
    <xf numFmtId="178" fontId="209" fillId="34" borderId="60" xfId="0" applyNumberFormat="1" applyFont="1" applyFill="1" applyBorder="1" applyAlignment="1">
      <alignment horizontal="center" vertical="center" wrapText="1"/>
    </xf>
    <xf numFmtId="178" fontId="209" fillId="34" borderId="61" xfId="0" applyNumberFormat="1" applyFont="1" applyFill="1" applyBorder="1" applyAlignment="1">
      <alignment horizontal="center" vertical="center" wrapText="1"/>
    </xf>
    <xf numFmtId="178" fontId="209" fillId="34" borderId="62" xfId="0" applyNumberFormat="1" applyFont="1" applyFill="1" applyBorder="1" applyAlignment="1">
      <alignment horizontal="center" vertical="center" wrapText="1"/>
    </xf>
    <xf numFmtId="178" fontId="209" fillId="34" borderId="38" xfId="0" applyNumberFormat="1" applyFont="1" applyFill="1" applyBorder="1" applyAlignment="1">
      <alignment horizontal="left" vertical="center" wrapText="1"/>
    </xf>
    <xf numFmtId="178" fontId="209" fillId="34" borderId="15" xfId="0" applyNumberFormat="1" applyFont="1" applyFill="1" applyBorder="1" applyAlignment="1">
      <alignment horizontal="left" vertical="center" wrapText="1"/>
    </xf>
    <xf numFmtId="178" fontId="209" fillId="34" borderId="39" xfId="0" applyNumberFormat="1" applyFont="1" applyFill="1" applyBorder="1" applyAlignment="1">
      <alignment horizontal="left" vertical="center" wrapText="1"/>
    </xf>
    <xf numFmtId="178" fontId="209" fillId="34" borderId="72" xfId="0" applyNumberFormat="1" applyFont="1" applyFill="1" applyBorder="1" applyAlignment="1">
      <alignment horizontal="left" vertical="center" wrapText="1"/>
    </xf>
    <xf numFmtId="178" fontId="209" fillId="34" borderId="17" xfId="0" applyNumberFormat="1" applyFont="1" applyFill="1" applyBorder="1" applyAlignment="1">
      <alignment horizontal="left" vertical="center" wrapText="1"/>
    </xf>
    <xf numFmtId="178" fontId="209" fillId="34" borderId="91" xfId="0" applyNumberFormat="1" applyFont="1" applyFill="1" applyBorder="1" applyAlignment="1">
      <alignment horizontal="left" vertical="center" wrapText="1"/>
    </xf>
    <xf numFmtId="178" fontId="209" fillId="34" borderId="69" xfId="0" applyNumberFormat="1" applyFont="1" applyFill="1" applyBorder="1" applyAlignment="1">
      <alignment horizontal="left" vertical="center" wrapText="1"/>
    </xf>
    <xf numFmtId="178" fontId="209" fillId="34" borderId="74" xfId="0" applyNumberFormat="1" applyFont="1" applyFill="1" applyBorder="1" applyAlignment="1">
      <alignment horizontal="left" vertical="center" wrapText="1"/>
    </xf>
    <xf numFmtId="178" fontId="209" fillId="34" borderId="75" xfId="0" applyNumberFormat="1" applyFont="1" applyFill="1" applyBorder="1" applyAlignment="1">
      <alignment horizontal="left" vertical="center" wrapText="1"/>
    </xf>
    <xf numFmtId="0" fontId="261" fillId="34" borderId="84" xfId="0" applyFont="1" applyFill="1" applyBorder="1" applyAlignment="1">
      <alignment horizontal="center" vertical="center" wrapText="1"/>
    </xf>
    <xf numFmtId="0" fontId="261" fillId="34" borderId="79" xfId="0" applyFont="1" applyFill="1" applyBorder="1" applyAlignment="1">
      <alignment horizontal="center" vertical="center" wrapText="1"/>
    </xf>
    <xf numFmtId="0" fontId="261" fillId="34" borderId="80" xfId="0" applyFont="1" applyFill="1" applyBorder="1" applyAlignment="1">
      <alignment horizontal="center" vertical="center" wrapText="1"/>
    </xf>
    <xf numFmtId="178" fontId="118" fillId="0" borderId="13" xfId="0" applyNumberFormat="1" applyFont="1" applyBorder="1" applyAlignment="1">
      <alignment horizontal="center" vertical="center" wrapText="1"/>
    </xf>
    <xf numFmtId="178" fontId="118" fillId="0" borderId="76" xfId="0" applyNumberFormat="1" applyFont="1" applyBorder="1" applyAlignment="1">
      <alignment horizontal="center" vertical="center" wrapText="1"/>
    </xf>
    <xf numFmtId="0" fontId="151" fillId="0" borderId="115" xfId="7211" applyFont="1" applyBorder="1" applyAlignment="1">
      <alignment horizontal="center" vertical="center" wrapText="1"/>
    </xf>
    <xf numFmtId="0" fontId="151" fillId="0" borderId="162" xfId="7211" applyFont="1" applyBorder="1" applyAlignment="1">
      <alignment horizontal="center" vertical="center" wrapText="1"/>
    </xf>
    <xf numFmtId="0" fontId="151" fillId="0" borderId="112" xfId="7211" applyFont="1" applyBorder="1" applyAlignment="1">
      <alignment horizontal="center" vertical="center" wrapText="1"/>
    </xf>
    <xf numFmtId="0" fontId="151" fillId="18" borderId="33" xfId="7211" applyFont="1" applyFill="1" applyBorder="1" applyAlignment="1">
      <alignment horizontal="center" vertical="center" wrapText="1"/>
    </xf>
    <xf numFmtId="0" fontId="151" fillId="18" borderId="38" xfId="7211" applyFont="1" applyFill="1" applyBorder="1" applyAlignment="1">
      <alignment horizontal="center" vertical="center" wrapText="1"/>
    </xf>
    <xf numFmtId="0" fontId="151" fillId="18" borderId="41" xfId="7211" applyFont="1" applyFill="1" applyBorder="1" applyAlignment="1">
      <alignment horizontal="center" vertical="center" wrapText="1"/>
    </xf>
    <xf numFmtId="0" fontId="56" fillId="0" borderId="194" xfId="7211" applyFill="1" applyBorder="1" applyAlignment="1">
      <alignment horizontal="left" vertical="center" wrapText="1"/>
    </xf>
    <xf numFmtId="0" fontId="151" fillId="0" borderId="32" xfId="7211" applyFont="1" applyBorder="1" applyAlignment="1">
      <alignment horizontal="center" vertical="center" wrapText="1"/>
    </xf>
    <xf numFmtId="0" fontId="151" fillId="0" borderId="37" xfId="7211" applyFont="1" applyBorder="1" applyAlignment="1">
      <alignment horizontal="center" vertical="center" wrapText="1"/>
    </xf>
    <xf numFmtId="0" fontId="151" fillId="0" borderId="40" xfId="7211" applyFont="1" applyBorder="1" applyAlignment="1">
      <alignment horizontal="center" vertical="center" wrapText="1"/>
    </xf>
    <xf numFmtId="15" fontId="151" fillId="0" borderId="32" xfId="7211" applyNumberFormat="1" applyFont="1" applyBorder="1" applyAlignment="1">
      <alignment horizontal="center" vertical="center" wrapText="1"/>
    </xf>
    <xf numFmtId="15" fontId="151" fillId="0" borderId="37" xfId="7211" applyNumberFormat="1" applyFont="1" applyBorder="1" applyAlignment="1">
      <alignment horizontal="center" vertical="center" wrapText="1"/>
    </xf>
    <xf numFmtId="15" fontId="151" fillId="0" borderId="40" xfId="7211" applyNumberFormat="1" applyFont="1" applyBorder="1" applyAlignment="1">
      <alignment horizontal="center" vertical="center" wrapText="1"/>
    </xf>
    <xf numFmtId="0" fontId="186" fillId="34" borderId="199" xfId="0" applyFont="1" applyFill="1" applyBorder="1" applyAlignment="1">
      <alignment horizontal="center" vertical="center"/>
    </xf>
    <xf numFmtId="0" fontId="186" fillId="34" borderId="197" xfId="0" applyFont="1" applyFill="1" applyBorder="1" applyAlignment="1">
      <alignment horizontal="center" vertical="center"/>
    </xf>
    <xf numFmtId="0" fontId="186" fillId="34" borderId="200" xfId="0" applyFont="1" applyFill="1" applyBorder="1" applyAlignment="1">
      <alignment horizontal="center" vertical="center"/>
    </xf>
    <xf numFmtId="0" fontId="186" fillId="34" borderId="169" xfId="0" applyFont="1" applyFill="1" applyBorder="1" applyAlignment="1">
      <alignment horizontal="center" vertical="center" wrapText="1"/>
    </xf>
    <xf numFmtId="0" fontId="186" fillId="34" borderId="17" xfId="0" applyFont="1" applyFill="1" applyBorder="1" applyAlignment="1">
      <alignment horizontal="center" vertical="center" wrapText="1"/>
    </xf>
    <xf numFmtId="0" fontId="186" fillId="34" borderId="198" xfId="0" applyFont="1" applyFill="1" applyBorder="1" applyAlignment="1">
      <alignment horizontal="center" vertical="center"/>
    </xf>
    <xf numFmtId="0" fontId="161" fillId="0" borderId="0" xfId="0" applyFont="1" applyFill="1" applyAlignment="1">
      <alignment horizontal="left"/>
    </xf>
    <xf numFmtId="0" fontId="186" fillId="34" borderId="198" xfId="7211" applyFont="1" applyFill="1" applyBorder="1" applyAlignment="1">
      <alignment horizontal="center" vertical="center" wrapText="1"/>
    </xf>
    <xf numFmtId="0" fontId="147" fillId="0" borderId="198" xfId="0" applyFont="1" applyFill="1" applyBorder="1" applyAlignment="1">
      <alignment horizontal="center" vertical="center"/>
    </xf>
    <xf numFmtId="0" fontId="161" fillId="0" borderId="0" xfId="0" applyFont="1" applyFill="1" applyBorder="1" applyAlignment="1">
      <alignment horizontal="left" vertical="justify"/>
    </xf>
    <xf numFmtId="0" fontId="146" fillId="0" borderId="32" xfId="7218" applyFont="1" applyBorder="1" applyAlignment="1">
      <alignment horizontal="center" vertical="center" wrapText="1"/>
    </xf>
    <xf numFmtId="0" fontId="146" fillId="0" borderId="37" xfId="7218" applyFont="1" applyBorder="1" applyAlignment="1">
      <alignment horizontal="center" vertical="center" wrapText="1"/>
    </xf>
    <xf numFmtId="0" fontId="146" fillId="0" borderId="40" xfId="7218" applyFont="1" applyBorder="1" applyAlignment="1">
      <alignment horizontal="center" vertical="center" wrapText="1"/>
    </xf>
    <xf numFmtId="0" fontId="146" fillId="0" borderId="89" xfId="7218" applyFont="1" applyBorder="1" applyAlignment="1">
      <alignment horizontal="center" vertical="center" wrapText="1"/>
    </xf>
    <xf numFmtId="0" fontId="146" fillId="0" borderId="83" xfId="7218" applyFont="1" applyBorder="1" applyAlignment="1">
      <alignment horizontal="center" vertical="center" wrapText="1"/>
    </xf>
    <xf numFmtId="0" fontId="146" fillId="0" borderId="66" xfId="7218" applyFont="1" applyBorder="1" applyAlignment="1">
      <alignment horizontal="center" vertical="center" wrapText="1"/>
    </xf>
    <xf numFmtId="0" fontId="259" fillId="34" borderId="28" xfId="7214" applyFont="1" applyFill="1" applyBorder="1" applyAlignment="1">
      <alignment horizontal="center"/>
    </xf>
    <xf numFmtId="0" fontId="259" fillId="34" borderId="31" xfId="7214" applyFont="1" applyFill="1" applyBorder="1" applyAlignment="1">
      <alignment horizontal="center"/>
    </xf>
    <xf numFmtId="0" fontId="259" fillId="34" borderId="36" xfId="7214" applyFont="1" applyFill="1" applyBorder="1" applyAlignment="1">
      <alignment horizontal="center"/>
    </xf>
    <xf numFmtId="0" fontId="146" fillId="0" borderId="89" xfId="7214" applyFont="1" applyBorder="1" applyAlignment="1">
      <alignment horizontal="center" vertical="center"/>
    </xf>
    <xf numFmtId="0" fontId="146" fillId="0" borderId="66" xfId="7214" applyFont="1" applyBorder="1" applyAlignment="1">
      <alignment horizontal="center" vertical="center"/>
    </xf>
    <xf numFmtId="0" fontId="259" fillId="34" borderId="84" xfId="7214" applyFont="1" applyFill="1" applyBorder="1" applyAlignment="1">
      <alignment horizontal="center"/>
    </xf>
    <xf numFmtId="0" fontId="259" fillId="34" borderId="79" xfId="7214" applyFont="1" applyFill="1" applyBorder="1" applyAlignment="1">
      <alignment horizontal="center"/>
    </xf>
    <xf numFmtId="0" fontId="259" fillId="34" borderId="80" xfId="7214" applyFont="1" applyFill="1" applyBorder="1" applyAlignment="1">
      <alignment horizontal="center"/>
    </xf>
    <xf numFmtId="0" fontId="146" fillId="0" borderId="33" xfId="7214" applyFont="1" applyBorder="1" applyAlignment="1">
      <alignment horizontal="center" vertical="center"/>
    </xf>
    <xf numFmtId="0" fontId="146" fillId="0" borderId="41" xfId="7214" applyFont="1" applyBorder="1" applyAlignment="1">
      <alignment horizontal="center" vertical="center"/>
    </xf>
    <xf numFmtId="0" fontId="146" fillId="0" borderId="32" xfId="7214" applyFont="1" applyBorder="1" applyAlignment="1">
      <alignment horizontal="center" vertical="center"/>
    </xf>
    <xf numFmtId="0" fontId="146" fillId="0" borderId="40" xfId="7214" applyFont="1" applyBorder="1" applyAlignment="1">
      <alignment horizontal="center" vertical="center"/>
    </xf>
    <xf numFmtId="0" fontId="146" fillId="0" borderId="83" xfId="7214" applyFont="1" applyBorder="1" applyAlignment="1">
      <alignment horizontal="center" vertical="center"/>
    </xf>
    <xf numFmtId="0" fontId="146" fillId="0" borderId="37" xfId="7214" applyFont="1" applyBorder="1" applyAlignment="1">
      <alignment horizontal="center" vertical="center"/>
    </xf>
    <xf numFmtId="0" fontId="259" fillId="34" borderId="33" xfId="7214" applyFont="1" applyFill="1" applyBorder="1" applyAlignment="1">
      <alignment horizontal="center"/>
    </xf>
    <xf numFmtId="0" fontId="259" fillId="34" borderId="35" xfId="7214" applyFont="1" applyFill="1" applyBorder="1" applyAlignment="1">
      <alignment horizontal="center"/>
    </xf>
    <xf numFmtId="0" fontId="146" fillId="0" borderId="115" xfId="7214" applyFont="1" applyBorder="1" applyAlignment="1">
      <alignment horizontal="center" vertical="center"/>
    </xf>
    <xf numFmtId="0" fontId="146" fillId="0" borderId="162" xfId="7214" applyFont="1" applyBorder="1" applyAlignment="1">
      <alignment horizontal="center" vertical="center"/>
    </xf>
    <xf numFmtId="0" fontId="146" fillId="0" borderId="112" xfId="7214" applyFont="1" applyBorder="1" applyAlignment="1">
      <alignment horizontal="center" vertical="center"/>
    </xf>
    <xf numFmtId="0" fontId="186" fillId="34" borderId="84" xfId="4220" applyFont="1" applyFill="1" applyBorder="1" applyAlignment="1">
      <alignment horizontal="center"/>
    </xf>
    <xf numFmtId="0" fontId="186" fillId="34" borderId="88" xfId="4220" applyFont="1" applyFill="1" applyBorder="1" applyAlignment="1">
      <alignment horizontal="center"/>
    </xf>
    <xf numFmtId="0" fontId="151" fillId="0" borderId="89" xfId="4220" applyFont="1" applyFill="1" applyBorder="1" applyAlignment="1">
      <alignment horizontal="center" vertical="center"/>
    </xf>
    <xf numFmtId="0" fontId="151" fillId="0" borderId="83" xfId="4220" applyFont="1" applyFill="1" applyBorder="1" applyAlignment="1">
      <alignment horizontal="center" vertical="center"/>
    </xf>
    <xf numFmtId="0" fontId="151" fillId="18" borderId="32" xfId="4220" applyFont="1" applyFill="1" applyBorder="1" applyAlignment="1">
      <alignment horizontal="center" vertical="center"/>
    </xf>
    <xf numFmtId="0" fontId="151" fillId="18" borderId="37" xfId="4220" applyFont="1" applyFill="1" applyBorder="1" applyAlignment="1">
      <alignment horizontal="center" vertical="center"/>
    </xf>
    <xf numFmtId="0" fontId="151" fillId="18" borderId="40" xfId="4220" applyFont="1" applyFill="1" applyBorder="1" applyAlignment="1">
      <alignment horizontal="center" vertical="center"/>
    </xf>
    <xf numFmtId="0" fontId="151" fillId="0" borderId="66" xfId="4220" applyFont="1" applyFill="1" applyBorder="1" applyAlignment="1">
      <alignment horizontal="center" vertical="center"/>
    </xf>
    <xf numFmtId="0" fontId="186" fillId="0" borderId="0" xfId="7221" applyFont="1" applyFill="1" applyBorder="1" applyAlignment="1">
      <alignment horizontal="center" vertical="center" textRotation="90" wrapText="1"/>
    </xf>
    <xf numFmtId="0" fontId="155" fillId="0" borderId="0" xfId="7221" applyFont="1" applyFill="1" applyBorder="1" applyAlignment="1">
      <alignment horizontal="center" vertical="center"/>
    </xf>
    <xf numFmtId="0" fontId="186" fillId="40" borderId="198" xfId="7221" applyFont="1" applyFill="1" applyBorder="1" applyAlignment="1">
      <alignment horizontal="center" vertical="center"/>
    </xf>
    <xf numFmtId="0" fontId="186" fillId="40" borderId="198" xfId="7221" applyFont="1" applyFill="1" applyBorder="1" applyAlignment="1">
      <alignment horizontal="center" vertical="center" wrapText="1"/>
    </xf>
    <xf numFmtId="3" fontId="151" fillId="20" borderId="198" xfId="7221" applyNumberFormat="1" applyFont="1" applyFill="1" applyBorder="1" applyAlignment="1">
      <alignment horizontal="center" vertical="center"/>
    </xf>
    <xf numFmtId="0" fontId="146" fillId="0" borderId="0" xfId="7221" applyFont="1" applyAlignment="1">
      <alignment horizontal="left"/>
    </xf>
    <xf numFmtId="0" fontId="228" fillId="0" borderId="18" xfId="7221" applyFont="1" applyBorder="1" applyAlignment="1">
      <alignment horizontal="left"/>
    </xf>
    <xf numFmtId="0" fontId="186" fillId="40" borderId="160" xfId="7221" applyFont="1" applyFill="1" applyBorder="1" applyAlignment="1">
      <alignment horizontal="center" vertical="center"/>
    </xf>
    <xf numFmtId="0" fontId="186" fillId="40" borderId="17" xfId="7221" applyFont="1" applyFill="1" applyBorder="1" applyAlignment="1">
      <alignment horizontal="center" vertical="center"/>
    </xf>
    <xf numFmtId="0" fontId="186" fillId="40" borderId="160" xfId="7221" applyFont="1" applyFill="1" applyBorder="1" applyAlignment="1">
      <alignment horizontal="center" vertical="center" wrapText="1"/>
    </xf>
    <xf numFmtId="0" fontId="186" fillId="40" borderId="17" xfId="7221" applyFont="1" applyFill="1" applyBorder="1" applyAlignment="1">
      <alignment horizontal="center" vertical="center" wrapText="1"/>
    </xf>
    <xf numFmtId="0" fontId="186" fillId="40" borderId="169" xfId="7221" applyFont="1" applyFill="1" applyBorder="1" applyAlignment="1">
      <alignment horizontal="center" vertical="center" wrapText="1"/>
    </xf>
    <xf numFmtId="0" fontId="228" fillId="0" borderId="0" xfId="7221" applyFont="1" applyBorder="1" applyAlignment="1">
      <alignment horizontal="center"/>
    </xf>
    <xf numFmtId="0" fontId="186" fillId="40" borderId="169" xfId="7221" applyFont="1" applyFill="1" applyBorder="1" applyAlignment="1">
      <alignment horizontal="center" vertical="center"/>
    </xf>
    <xf numFmtId="0" fontId="158" fillId="0" borderId="0" xfId="221" applyFont="1" applyAlignment="1">
      <alignment horizontal="left" vertical="center"/>
    </xf>
    <xf numFmtId="0" fontId="149" fillId="0" borderId="0" xfId="221" applyFont="1" applyAlignment="1">
      <alignment horizontal="left" vertical="center"/>
    </xf>
    <xf numFmtId="49" fontId="147" fillId="20" borderId="198" xfId="72" applyNumberFormat="1" applyFont="1" applyFill="1" applyBorder="1" applyAlignment="1">
      <alignment horizontal="center" vertical="center" wrapText="1"/>
    </xf>
    <xf numFmtId="0" fontId="161" fillId="0" borderId="0" xfId="59" applyFont="1" applyBorder="1" applyAlignment="1">
      <alignment horizontal="left" vertical="center"/>
    </xf>
    <xf numFmtId="0" fontId="155" fillId="0" borderId="115" xfId="7221" applyFont="1" applyBorder="1" applyAlignment="1">
      <alignment horizontal="center" vertical="center"/>
    </xf>
    <xf numFmtId="0" fontId="155" fillId="0" borderId="114" xfId="7221" applyFont="1" applyBorder="1" applyAlignment="1">
      <alignment horizontal="center" vertical="center"/>
    </xf>
    <xf numFmtId="0" fontId="155" fillId="0" borderId="162" xfId="7221" applyFont="1" applyBorder="1" applyAlignment="1">
      <alignment horizontal="center" vertical="center"/>
    </xf>
    <xf numFmtId="0" fontId="155" fillId="0" borderId="112" xfId="7221" applyFont="1" applyBorder="1" applyAlignment="1">
      <alignment horizontal="center" vertical="center"/>
    </xf>
    <xf numFmtId="0" fontId="155" fillId="0" borderId="60" xfId="7221" applyFont="1" applyBorder="1" applyAlignment="1">
      <alignment horizontal="center" vertical="center"/>
    </xf>
    <xf numFmtId="0" fontId="155" fillId="0" borderId="63" xfId="7221" applyFont="1" applyBorder="1" applyAlignment="1">
      <alignment horizontal="center" vertical="center"/>
    </xf>
    <xf numFmtId="0" fontId="155" fillId="0" borderId="191" xfId="7221" applyFont="1" applyBorder="1" applyAlignment="1">
      <alignment horizontal="center" vertical="center"/>
    </xf>
    <xf numFmtId="0" fontId="155" fillId="0" borderId="192" xfId="7221" applyFont="1" applyBorder="1" applyAlignment="1">
      <alignment horizontal="center" vertical="center"/>
    </xf>
    <xf numFmtId="0" fontId="147" fillId="0" borderId="0" xfId="59" applyFont="1" applyBorder="1" applyAlignment="1">
      <alignment horizontal="left" vertical="center"/>
    </xf>
    <xf numFmtId="0" fontId="12" fillId="0" borderId="115" xfId="32" applyFont="1" applyBorder="1" applyAlignment="1" applyProtection="1">
      <alignment horizontal="center" vertical="center"/>
    </xf>
    <xf numFmtId="0" fontId="12" fillId="0" borderId="162" xfId="32" applyFont="1" applyBorder="1" applyAlignment="1" applyProtection="1">
      <alignment horizontal="center" vertical="center"/>
    </xf>
    <xf numFmtId="0" fontId="12" fillId="0" borderId="112" xfId="32" applyFont="1" applyBorder="1" applyAlignment="1" applyProtection="1">
      <alignment horizontal="center" vertical="center"/>
    </xf>
  </cellXfs>
  <cellStyles count="7278">
    <cellStyle name="20% - Énfasis1" xfId="1" builtinId="30" customBuiltin="1"/>
    <cellStyle name="20% - Énfasis1 2" xfId="74"/>
    <cellStyle name="20% - Énfasis1 2 2" xfId="75"/>
    <cellStyle name="20% - Énfasis1 2 2 2" xfId="76"/>
    <cellStyle name="20% - Énfasis1 2 2 2 2" xfId="826"/>
    <cellStyle name="20% - Énfasis1 2 2 2 2 2" xfId="827"/>
    <cellStyle name="20% - Énfasis1 2 2 2 3" xfId="828"/>
    <cellStyle name="20% - Énfasis1 2 2 2 4" xfId="3810"/>
    <cellStyle name="20% - Énfasis1 2 2 3" xfId="829"/>
    <cellStyle name="20% - Énfasis1 2 2 3 2" xfId="830"/>
    <cellStyle name="20% - Énfasis1 2 2 4" xfId="831"/>
    <cellStyle name="20% - Énfasis1 2 2 5" xfId="3809"/>
    <cellStyle name="20% - Énfasis1 2 2_ARTURO SSMC110113xls" xfId="832"/>
    <cellStyle name="20% - Énfasis1 2 3" xfId="77"/>
    <cellStyle name="20% - Énfasis1 2 3 2" xfId="78"/>
    <cellStyle name="20% - Énfasis1 2 3 2 2" xfId="833"/>
    <cellStyle name="20% - Énfasis1 2 3 2 2 2" xfId="834"/>
    <cellStyle name="20% - Énfasis1 2 3 2 3" xfId="835"/>
    <cellStyle name="20% - Énfasis1 2 3 2 4" xfId="3812"/>
    <cellStyle name="20% - Énfasis1 2 3 3" xfId="836"/>
    <cellStyle name="20% - Énfasis1 2 3 3 2" xfId="837"/>
    <cellStyle name="20% - Énfasis1 2 3 4" xfId="838"/>
    <cellStyle name="20% - Énfasis1 2 3 5" xfId="3811"/>
    <cellStyle name="20% - Énfasis1 2 3_ARTURO SSMC110113xls" xfId="839"/>
    <cellStyle name="20% - Énfasis1 2 4" xfId="79"/>
    <cellStyle name="20% - Énfasis1 2 4 2" xfId="840"/>
    <cellStyle name="20% - Énfasis1 2 4 2 2" xfId="841"/>
    <cellStyle name="20% - Énfasis1 2 4 3" xfId="842"/>
    <cellStyle name="20% - Énfasis1 2 4 4" xfId="3813"/>
    <cellStyle name="20% - Énfasis1 2 5" xfId="843"/>
    <cellStyle name="20% - Énfasis1 2 5 2" xfId="844"/>
    <cellStyle name="20% - Énfasis1 2 6" xfId="845"/>
    <cellStyle name="20% - Énfasis1 2 7" xfId="3808"/>
    <cellStyle name="20% - Énfasis1 2_ARTURO SSMC110113xls" xfId="846"/>
    <cellStyle name="20% - Énfasis1 3" xfId="225"/>
    <cellStyle name="20% - Énfasis2" xfId="2" builtinId="34" customBuiltin="1"/>
    <cellStyle name="20% - Énfasis2 2" xfId="80"/>
    <cellStyle name="20% - Énfasis2 2 2" xfId="81"/>
    <cellStyle name="20% - Énfasis2 2 2 2" xfId="82"/>
    <cellStyle name="20% - Énfasis2 2 2 2 2" xfId="847"/>
    <cellStyle name="20% - Énfasis2 2 2 2 2 2" xfId="848"/>
    <cellStyle name="20% - Énfasis2 2 2 2 3" xfId="849"/>
    <cellStyle name="20% - Énfasis2 2 2 2 4" xfId="3816"/>
    <cellStyle name="20% - Énfasis2 2 2 3" xfId="850"/>
    <cellStyle name="20% - Énfasis2 2 2 3 2" xfId="851"/>
    <cellStyle name="20% - Énfasis2 2 2 4" xfId="852"/>
    <cellStyle name="20% - Énfasis2 2 2 5" xfId="3815"/>
    <cellStyle name="20% - Énfasis2 2 2_ARTURO SSMC110113xls" xfId="853"/>
    <cellStyle name="20% - Énfasis2 2 3" xfId="83"/>
    <cellStyle name="20% - Énfasis2 2 3 2" xfId="84"/>
    <cellStyle name="20% - Énfasis2 2 3 2 2" xfId="854"/>
    <cellStyle name="20% - Énfasis2 2 3 2 2 2" xfId="855"/>
    <cellStyle name="20% - Énfasis2 2 3 2 3" xfId="856"/>
    <cellStyle name="20% - Énfasis2 2 3 2 4" xfId="3818"/>
    <cellStyle name="20% - Énfasis2 2 3 3" xfId="857"/>
    <cellStyle name="20% - Énfasis2 2 3 3 2" xfId="858"/>
    <cellStyle name="20% - Énfasis2 2 3 4" xfId="859"/>
    <cellStyle name="20% - Énfasis2 2 3 5" xfId="3817"/>
    <cellStyle name="20% - Énfasis2 2 3_ARTURO SSMC110113xls" xfId="860"/>
    <cellStyle name="20% - Énfasis2 2 4" xfId="85"/>
    <cellStyle name="20% - Énfasis2 2 4 2" xfId="861"/>
    <cellStyle name="20% - Énfasis2 2 4 2 2" xfId="862"/>
    <cellStyle name="20% - Énfasis2 2 4 3" xfId="863"/>
    <cellStyle name="20% - Énfasis2 2 4 4" xfId="3819"/>
    <cellStyle name="20% - Énfasis2 2 5" xfId="864"/>
    <cellStyle name="20% - Énfasis2 2 5 2" xfId="865"/>
    <cellStyle name="20% - Énfasis2 2 6" xfId="866"/>
    <cellStyle name="20% - Énfasis2 2 7" xfId="3814"/>
    <cellStyle name="20% - Énfasis2 2_ARTURO SSMC110113xls" xfId="867"/>
    <cellStyle name="20% - Énfasis2 3" xfId="226"/>
    <cellStyle name="20% - Énfasis3" xfId="3" builtinId="38" customBuiltin="1"/>
    <cellStyle name="20% - Énfasis3 2" xfId="86"/>
    <cellStyle name="20% - Énfasis3 2 2" xfId="87"/>
    <cellStyle name="20% - Énfasis3 2 2 2" xfId="88"/>
    <cellStyle name="20% - Énfasis3 2 2 2 2" xfId="868"/>
    <cellStyle name="20% - Énfasis3 2 2 2 2 2" xfId="869"/>
    <cellStyle name="20% - Énfasis3 2 2 2 3" xfId="870"/>
    <cellStyle name="20% - Énfasis3 2 2 2 4" xfId="3822"/>
    <cellStyle name="20% - Énfasis3 2 2 3" xfId="871"/>
    <cellStyle name="20% - Énfasis3 2 2 3 2" xfId="872"/>
    <cellStyle name="20% - Énfasis3 2 2 4" xfId="873"/>
    <cellStyle name="20% - Énfasis3 2 2 5" xfId="3821"/>
    <cellStyle name="20% - Énfasis3 2 2_ARTURO SSMC110113xls" xfId="874"/>
    <cellStyle name="20% - Énfasis3 2 3" xfId="89"/>
    <cellStyle name="20% - Énfasis3 2 3 2" xfId="90"/>
    <cellStyle name="20% - Énfasis3 2 3 2 2" xfId="875"/>
    <cellStyle name="20% - Énfasis3 2 3 2 2 2" xfId="876"/>
    <cellStyle name="20% - Énfasis3 2 3 2 3" xfId="877"/>
    <cellStyle name="20% - Énfasis3 2 3 2 4" xfId="3824"/>
    <cellStyle name="20% - Énfasis3 2 3 3" xfId="878"/>
    <cellStyle name="20% - Énfasis3 2 3 3 2" xfId="879"/>
    <cellStyle name="20% - Énfasis3 2 3 4" xfId="880"/>
    <cellStyle name="20% - Énfasis3 2 3 5" xfId="3823"/>
    <cellStyle name="20% - Énfasis3 2 3_ARTURO SSMC110113xls" xfId="881"/>
    <cellStyle name="20% - Énfasis3 2 4" xfId="91"/>
    <cellStyle name="20% - Énfasis3 2 4 2" xfId="882"/>
    <cellStyle name="20% - Énfasis3 2 4 2 2" xfId="883"/>
    <cellStyle name="20% - Énfasis3 2 4 3" xfId="884"/>
    <cellStyle name="20% - Énfasis3 2 4 4" xfId="3825"/>
    <cellStyle name="20% - Énfasis3 2 5" xfId="885"/>
    <cellStyle name="20% - Énfasis3 2 5 2" xfId="886"/>
    <cellStyle name="20% - Énfasis3 2 6" xfId="887"/>
    <cellStyle name="20% - Énfasis3 2 7" xfId="3820"/>
    <cellStyle name="20% - Énfasis3 2_ARTURO SSMC110113xls" xfId="888"/>
    <cellStyle name="20% - Énfasis3 3" xfId="227"/>
    <cellStyle name="20% - Énfasis4" xfId="4" builtinId="42" customBuiltin="1"/>
    <cellStyle name="20% - Énfasis4 2" xfId="92"/>
    <cellStyle name="20% - Énfasis4 2 2" xfId="93"/>
    <cellStyle name="20% - Énfasis4 2 2 2" xfId="94"/>
    <cellStyle name="20% - Énfasis4 2 2 2 2" xfId="889"/>
    <cellStyle name="20% - Énfasis4 2 2 2 2 2" xfId="890"/>
    <cellStyle name="20% - Énfasis4 2 2 2 3" xfId="891"/>
    <cellStyle name="20% - Énfasis4 2 2 2 4" xfId="3828"/>
    <cellStyle name="20% - Énfasis4 2 2 3" xfId="892"/>
    <cellStyle name="20% - Énfasis4 2 2 3 2" xfId="893"/>
    <cellStyle name="20% - Énfasis4 2 2 4" xfId="894"/>
    <cellStyle name="20% - Énfasis4 2 2 5" xfId="3827"/>
    <cellStyle name="20% - Énfasis4 2 2_ARTURO SSMC110113xls" xfId="895"/>
    <cellStyle name="20% - Énfasis4 2 3" xfId="95"/>
    <cellStyle name="20% - Énfasis4 2 3 2" xfId="96"/>
    <cellStyle name="20% - Énfasis4 2 3 2 2" xfId="896"/>
    <cellStyle name="20% - Énfasis4 2 3 2 2 2" xfId="897"/>
    <cellStyle name="20% - Énfasis4 2 3 2 3" xfId="898"/>
    <cellStyle name="20% - Énfasis4 2 3 2 4" xfId="3830"/>
    <cellStyle name="20% - Énfasis4 2 3 3" xfId="899"/>
    <cellStyle name="20% - Énfasis4 2 3 3 2" xfId="900"/>
    <cellStyle name="20% - Énfasis4 2 3 4" xfId="901"/>
    <cellStyle name="20% - Énfasis4 2 3 5" xfId="3829"/>
    <cellStyle name="20% - Énfasis4 2 3_ARTURO SSMC110113xls" xfId="902"/>
    <cellStyle name="20% - Énfasis4 2 4" xfId="97"/>
    <cellStyle name="20% - Énfasis4 2 4 2" xfId="903"/>
    <cellStyle name="20% - Énfasis4 2 4 2 2" xfId="904"/>
    <cellStyle name="20% - Énfasis4 2 4 3" xfId="905"/>
    <cellStyle name="20% - Énfasis4 2 4 4" xfId="3831"/>
    <cellStyle name="20% - Énfasis4 2 5" xfId="906"/>
    <cellStyle name="20% - Énfasis4 2 5 2" xfId="907"/>
    <cellStyle name="20% - Énfasis4 2 6" xfId="908"/>
    <cellStyle name="20% - Énfasis4 2 7" xfId="3826"/>
    <cellStyle name="20% - Énfasis4 2_ARTURO SSMC110113xls" xfId="909"/>
    <cellStyle name="20% - Énfasis4 3" xfId="228"/>
    <cellStyle name="20% - Énfasis5" xfId="5" builtinId="46" customBuiltin="1"/>
    <cellStyle name="20% - Énfasis5 2" xfId="98"/>
    <cellStyle name="20% - Énfasis5 2 2" xfId="99"/>
    <cellStyle name="20% - Énfasis5 2 2 2" xfId="100"/>
    <cellStyle name="20% - Énfasis5 2 2 2 2" xfId="910"/>
    <cellStyle name="20% - Énfasis5 2 2 2 2 2" xfId="911"/>
    <cellStyle name="20% - Énfasis5 2 2 2 3" xfId="912"/>
    <cellStyle name="20% - Énfasis5 2 2 2 4" xfId="3834"/>
    <cellStyle name="20% - Énfasis5 2 2 3" xfId="913"/>
    <cellStyle name="20% - Énfasis5 2 2 3 2" xfId="914"/>
    <cellStyle name="20% - Énfasis5 2 2 4" xfId="915"/>
    <cellStyle name="20% - Énfasis5 2 2 5" xfId="3833"/>
    <cellStyle name="20% - Énfasis5 2 2_ARTURO SSMC110113xls" xfId="916"/>
    <cellStyle name="20% - Énfasis5 2 3" xfId="101"/>
    <cellStyle name="20% - Énfasis5 2 3 2" xfId="102"/>
    <cellStyle name="20% - Énfasis5 2 3 2 2" xfId="917"/>
    <cellStyle name="20% - Énfasis5 2 3 2 2 2" xfId="918"/>
    <cellStyle name="20% - Énfasis5 2 3 2 3" xfId="919"/>
    <cellStyle name="20% - Énfasis5 2 3 2 4" xfId="3836"/>
    <cellStyle name="20% - Énfasis5 2 3 3" xfId="920"/>
    <cellStyle name="20% - Énfasis5 2 3 3 2" xfId="921"/>
    <cellStyle name="20% - Énfasis5 2 3 4" xfId="922"/>
    <cellStyle name="20% - Énfasis5 2 3 5" xfId="3835"/>
    <cellStyle name="20% - Énfasis5 2 3_ARTURO SSMC110113xls" xfId="923"/>
    <cellStyle name="20% - Énfasis5 2 4" xfId="103"/>
    <cellStyle name="20% - Énfasis5 2 4 2" xfId="924"/>
    <cellStyle name="20% - Énfasis5 2 4 2 2" xfId="925"/>
    <cellStyle name="20% - Énfasis5 2 4 3" xfId="926"/>
    <cellStyle name="20% - Énfasis5 2 4 4" xfId="3837"/>
    <cellStyle name="20% - Énfasis5 2 5" xfId="927"/>
    <cellStyle name="20% - Énfasis5 2 5 2" xfId="928"/>
    <cellStyle name="20% - Énfasis5 2 6" xfId="929"/>
    <cellStyle name="20% - Énfasis5 2 7" xfId="3832"/>
    <cellStyle name="20% - Énfasis5 2_ARTURO SSMC110113xls" xfId="930"/>
    <cellStyle name="20% - Énfasis5 3" xfId="229"/>
    <cellStyle name="20% - Énfasis5 3 10" xfId="931"/>
    <cellStyle name="20% - Énfasis5 3 10 2" xfId="4680"/>
    <cellStyle name="20% - Énfasis5 3 11" xfId="3838"/>
    <cellStyle name="20% - Énfasis5 3 2" xfId="344"/>
    <cellStyle name="20% - Énfasis5 3 2 2" xfId="751"/>
    <cellStyle name="20% - Énfasis5 3 2 2 2" xfId="932"/>
    <cellStyle name="20% - Énfasis5 3 2 2 2 2" xfId="933"/>
    <cellStyle name="20% - Énfasis5 3 2 2 2 2 2" xfId="4682"/>
    <cellStyle name="20% - Énfasis5 3 2 2 2 3" xfId="4681"/>
    <cellStyle name="20% - Énfasis5 3 2 2 3" xfId="934"/>
    <cellStyle name="20% - Énfasis5 3 2 2 3 2" xfId="4683"/>
    <cellStyle name="20% - Énfasis5 3 2 2 4" xfId="4609"/>
    <cellStyle name="20% - Énfasis5 3 2 3" xfId="935"/>
    <cellStyle name="20% - Énfasis5 3 2 3 2" xfId="936"/>
    <cellStyle name="20% - Énfasis5 3 2 3 2 2" xfId="4685"/>
    <cellStyle name="20% - Énfasis5 3 2 3 3" xfId="4684"/>
    <cellStyle name="20% - Énfasis5 3 2 4" xfId="937"/>
    <cellStyle name="20% - Énfasis5 3 2 4 2" xfId="4686"/>
    <cellStyle name="20% - Énfasis5 3 2 5" xfId="4390"/>
    <cellStyle name="20% - Énfasis5 3 3" xfId="938"/>
    <cellStyle name="20% - Énfasis5 3 3 2" xfId="939"/>
    <cellStyle name="20% - Énfasis5 3 3 2 2" xfId="940"/>
    <cellStyle name="20% - Énfasis5 3 3 2 2 2" xfId="941"/>
    <cellStyle name="20% - Énfasis5 3 3 2 2 2 2" xfId="4690"/>
    <cellStyle name="20% - Énfasis5 3 3 2 2 3" xfId="4689"/>
    <cellStyle name="20% - Énfasis5 3 3 2 3" xfId="942"/>
    <cellStyle name="20% - Énfasis5 3 3 2 3 2" xfId="4691"/>
    <cellStyle name="20% - Énfasis5 3 3 2 4" xfId="4688"/>
    <cellStyle name="20% - Énfasis5 3 3 3" xfId="943"/>
    <cellStyle name="20% - Énfasis5 3 3 3 2" xfId="944"/>
    <cellStyle name="20% - Énfasis5 3 3 3 2 2" xfId="4693"/>
    <cellStyle name="20% - Énfasis5 3 3 3 3" xfId="4692"/>
    <cellStyle name="20% - Énfasis5 3 3 4" xfId="945"/>
    <cellStyle name="20% - Énfasis5 3 3 4 2" xfId="4694"/>
    <cellStyle name="20% - Énfasis5 3 3 5" xfId="4687"/>
    <cellStyle name="20% - Énfasis5 3 4" xfId="946"/>
    <cellStyle name="20% - Énfasis5 3 4 2" xfId="947"/>
    <cellStyle name="20% - Énfasis5 3 4 2 2" xfId="948"/>
    <cellStyle name="20% - Énfasis5 3 4 2 2 2" xfId="949"/>
    <cellStyle name="20% - Énfasis5 3 4 2 2 2 2" xfId="4698"/>
    <cellStyle name="20% - Énfasis5 3 4 2 2 3" xfId="4697"/>
    <cellStyle name="20% - Énfasis5 3 4 2 3" xfId="950"/>
    <cellStyle name="20% - Énfasis5 3 4 2 3 2" xfId="4699"/>
    <cellStyle name="20% - Énfasis5 3 4 2 4" xfId="4696"/>
    <cellStyle name="20% - Énfasis5 3 4 3" xfId="951"/>
    <cellStyle name="20% - Énfasis5 3 4 3 2" xfId="952"/>
    <cellStyle name="20% - Énfasis5 3 4 3 2 2" xfId="4701"/>
    <cellStyle name="20% - Énfasis5 3 4 3 3" xfId="4700"/>
    <cellStyle name="20% - Énfasis5 3 4 4" xfId="953"/>
    <cellStyle name="20% - Énfasis5 3 4 4 2" xfId="4702"/>
    <cellStyle name="20% - Énfasis5 3 4 5" xfId="4695"/>
    <cellStyle name="20% - Énfasis5 3 5" xfId="954"/>
    <cellStyle name="20% - Énfasis5 3 5 2" xfId="955"/>
    <cellStyle name="20% - Énfasis5 3 5 2 2" xfId="956"/>
    <cellStyle name="20% - Énfasis5 3 5 2 2 2" xfId="957"/>
    <cellStyle name="20% - Énfasis5 3 5 2 2 2 2" xfId="4706"/>
    <cellStyle name="20% - Énfasis5 3 5 2 2 3" xfId="4705"/>
    <cellStyle name="20% - Énfasis5 3 5 2 3" xfId="958"/>
    <cellStyle name="20% - Énfasis5 3 5 2 3 2" xfId="4707"/>
    <cellStyle name="20% - Énfasis5 3 5 2 4" xfId="4704"/>
    <cellStyle name="20% - Énfasis5 3 5 3" xfId="959"/>
    <cellStyle name="20% - Énfasis5 3 5 3 2" xfId="960"/>
    <cellStyle name="20% - Énfasis5 3 5 3 2 2" xfId="4709"/>
    <cellStyle name="20% - Énfasis5 3 5 3 3" xfId="4708"/>
    <cellStyle name="20% - Énfasis5 3 5 4" xfId="961"/>
    <cellStyle name="20% - Énfasis5 3 5 4 2" xfId="4710"/>
    <cellStyle name="20% - Énfasis5 3 5 5" xfId="4703"/>
    <cellStyle name="20% - Énfasis5 3 6" xfId="962"/>
    <cellStyle name="20% - Énfasis5 3 6 2" xfId="963"/>
    <cellStyle name="20% - Énfasis5 3 6 2 2" xfId="964"/>
    <cellStyle name="20% - Énfasis5 3 6 2 2 2" xfId="965"/>
    <cellStyle name="20% - Énfasis5 3 6 2 2 2 2" xfId="4714"/>
    <cellStyle name="20% - Énfasis5 3 6 2 2 3" xfId="4713"/>
    <cellStyle name="20% - Énfasis5 3 6 2 3" xfId="966"/>
    <cellStyle name="20% - Énfasis5 3 6 2 3 2" xfId="4715"/>
    <cellStyle name="20% - Énfasis5 3 6 2 4" xfId="4712"/>
    <cellStyle name="20% - Énfasis5 3 6 3" xfId="967"/>
    <cellStyle name="20% - Énfasis5 3 6 3 2" xfId="968"/>
    <cellStyle name="20% - Énfasis5 3 6 3 2 2" xfId="4717"/>
    <cellStyle name="20% - Énfasis5 3 6 3 3" xfId="4716"/>
    <cellStyle name="20% - Énfasis5 3 6 4" xfId="969"/>
    <cellStyle name="20% - Énfasis5 3 6 4 2" xfId="4718"/>
    <cellStyle name="20% - Énfasis5 3 6 5" xfId="4711"/>
    <cellStyle name="20% - Énfasis5 3 7" xfId="970"/>
    <cellStyle name="20% - Énfasis5 3 7 2" xfId="971"/>
    <cellStyle name="20% - Énfasis5 3 7 2 2" xfId="972"/>
    <cellStyle name="20% - Énfasis5 3 7 2 2 2" xfId="973"/>
    <cellStyle name="20% - Énfasis5 3 7 2 2 2 2" xfId="4722"/>
    <cellStyle name="20% - Énfasis5 3 7 2 2 3" xfId="4721"/>
    <cellStyle name="20% - Énfasis5 3 7 2 3" xfId="974"/>
    <cellStyle name="20% - Énfasis5 3 7 2 3 2" xfId="4723"/>
    <cellStyle name="20% - Énfasis5 3 7 2 4" xfId="4720"/>
    <cellStyle name="20% - Énfasis5 3 7 3" xfId="975"/>
    <cellStyle name="20% - Énfasis5 3 7 3 2" xfId="976"/>
    <cellStyle name="20% - Énfasis5 3 7 3 2 2" xfId="4725"/>
    <cellStyle name="20% - Énfasis5 3 7 3 3" xfId="4724"/>
    <cellStyle name="20% - Énfasis5 3 7 4" xfId="977"/>
    <cellStyle name="20% - Énfasis5 3 7 4 2" xfId="4726"/>
    <cellStyle name="20% - Énfasis5 3 7 5" xfId="4719"/>
    <cellStyle name="20% - Énfasis5 3 8" xfId="978"/>
    <cellStyle name="20% - Énfasis5 3 8 2" xfId="979"/>
    <cellStyle name="20% - Énfasis5 3 8 2 2" xfId="980"/>
    <cellStyle name="20% - Énfasis5 3 8 2 2 2" xfId="4729"/>
    <cellStyle name="20% - Énfasis5 3 8 2 3" xfId="4728"/>
    <cellStyle name="20% - Énfasis5 3 8 3" xfId="981"/>
    <cellStyle name="20% - Énfasis5 3 8 3 2" xfId="4730"/>
    <cellStyle name="20% - Énfasis5 3 8 4" xfId="4727"/>
    <cellStyle name="20% - Énfasis5 3 9" xfId="982"/>
    <cellStyle name="20% - Énfasis5 3 9 2" xfId="983"/>
    <cellStyle name="20% - Énfasis5 3 9 2 2" xfId="4732"/>
    <cellStyle name="20% - Énfasis5 3 9 3" xfId="4731"/>
    <cellStyle name="20% - Énfasis5 4" xfId="345"/>
    <cellStyle name="20% - Énfasis5 4 10" xfId="984"/>
    <cellStyle name="20% - Énfasis5 4 10 2" xfId="4733"/>
    <cellStyle name="20% - Énfasis5 4 11" xfId="3839"/>
    <cellStyle name="20% - Énfasis5 4 12" xfId="4391"/>
    <cellStyle name="20% - Énfasis5 4 2" xfId="752"/>
    <cellStyle name="20% - Énfasis5 4 2 2" xfId="985"/>
    <cellStyle name="20% - Énfasis5 4 2 2 2" xfId="986"/>
    <cellStyle name="20% - Énfasis5 4 2 2 2 2" xfId="987"/>
    <cellStyle name="20% - Énfasis5 4 2 2 2 2 2" xfId="4736"/>
    <cellStyle name="20% - Énfasis5 4 2 2 2 3" xfId="4735"/>
    <cellStyle name="20% - Énfasis5 4 2 2 3" xfId="988"/>
    <cellStyle name="20% - Énfasis5 4 2 2 3 2" xfId="4737"/>
    <cellStyle name="20% - Énfasis5 4 2 2 4" xfId="4734"/>
    <cellStyle name="20% - Énfasis5 4 2 3" xfId="989"/>
    <cellStyle name="20% - Énfasis5 4 2 3 2" xfId="990"/>
    <cellStyle name="20% - Énfasis5 4 2 3 2 2" xfId="4739"/>
    <cellStyle name="20% - Énfasis5 4 2 3 3" xfId="4738"/>
    <cellStyle name="20% - Énfasis5 4 2 4" xfId="991"/>
    <cellStyle name="20% - Énfasis5 4 2 4 2" xfId="4740"/>
    <cellStyle name="20% - Énfasis5 4 2 5" xfId="4610"/>
    <cellStyle name="20% - Énfasis5 4 3" xfId="992"/>
    <cellStyle name="20% - Énfasis5 4 3 2" xfId="993"/>
    <cellStyle name="20% - Énfasis5 4 3 2 2" xfId="994"/>
    <cellStyle name="20% - Énfasis5 4 3 2 2 2" xfId="995"/>
    <cellStyle name="20% - Énfasis5 4 3 2 2 2 2" xfId="4744"/>
    <cellStyle name="20% - Énfasis5 4 3 2 2 3" xfId="4743"/>
    <cellStyle name="20% - Énfasis5 4 3 2 3" xfId="996"/>
    <cellStyle name="20% - Énfasis5 4 3 2 3 2" xfId="4745"/>
    <cellStyle name="20% - Énfasis5 4 3 2 4" xfId="4742"/>
    <cellStyle name="20% - Énfasis5 4 3 3" xfId="997"/>
    <cellStyle name="20% - Énfasis5 4 3 3 2" xfId="998"/>
    <cellStyle name="20% - Énfasis5 4 3 3 2 2" xfId="4747"/>
    <cellStyle name="20% - Énfasis5 4 3 3 3" xfId="4746"/>
    <cellStyle name="20% - Énfasis5 4 3 4" xfId="999"/>
    <cellStyle name="20% - Énfasis5 4 3 4 2" xfId="4748"/>
    <cellStyle name="20% - Énfasis5 4 3 5" xfId="4741"/>
    <cellStyle name="20% - Énfasis5 4 4" xfId="1000"/>
    <cellStyle name="20% - Énfasis5 4 4 2" xfId="1001"/>
    <cellStyle name="20% - Énfasis5 4 4 2 2" xfId="1002"/>
    <cellStyle name="20% - Énfasis5 4 4 2 2 2" xfId="1003"/>
    <cellStyle name="20% - Énfasis5 4 4 2 2 2 2" xfId="4752"/>
    <cellStyle name="20% - Énfasis5 4 4 2 2 3" xfId="4751"/>
    <cellStyle name="20% - Énfasis5 4 4 2 3" xfId="1004"/>
    <cellStyle name="20% - Énfasis5 4 4 2 3 2" xfId="4753"/>
    <cellStyle name="20% - Énfasis5 4 4 2 4" xfId="4750"/>
    <cellStyle name="20% - Énfasis5 4 4 3" xfId="1005"/>
    <cellStyle name="20% - Énfasis5 4 4 3 2" xfId="1006"/>
    <cellStyle name="20% - Énfasis5 4 4 3 2 2" xfId="4755"/>
    <cellStyle name="20% - Énfasis5 4 4 3 3" xfId="4754"/>
    <cellStyle name="20% - Énfasis5 4 4 4" xfId="1007"/>
    <cellStyle name="20% - Énfasis5 4 4 4 2" xfId="4756"/>
    <cellStyle name="20% - Énfasis5 4 4 5" xfId="4749"/>
    <cellStyle name="20% - Énfasis5 4 5" xfId="1008"/>
    <cellStyle name="20% - Énfasis5 4 5 2" xfId="1009"/>
    <cellStyle name="20% - Énfasis5 4 5 2 2" xfId="1010"/>
    <cellStyle name="20% - Énfasis5 4 5 2 2 2" xfId="1011"/>
    <cellStyle name="20% - Énfasis5 4 5 2 2 2 2" xfId="4760"/>
    <cellStyle name="20% - Énfasis5 4 5 2 2 3" xfId="4759"/>
    <cellStyle name="20% - Énfasis5 4 5 2 3" xfId="1012"/>
    <cellStyle name="20% - Énfasis5 4 5 2 3 2" xfId="4761"/>
    <cellStyle name="20% - Énfasis5 4 5 2 4" xfId="4758"/>
    <cellStyle name="20% - Énfasis5 4 5 3" xfId="1013"/>
    <cellStyle name="20% - Énfasis5 4 5 3 2" xfId="1014"/>
    <cellStyle name="20% - Énfasis5 4 5 3 2 2" xfId="4763"/>
    <cellStyle name="20% - Énfasis5 4 5 3 3" xfId="4762"/>
    <cellStyle name="20% - Énfasis5 4 5 4" xfId="1015"/>
    <cellStyle name="20% - Énfasis5 4 5 4 2" xfId="4764"/>
    <cellStyle name="20% - Énfasis5 4 5 5" xfId="4757"/>
    <cellStyle name="20% - Énfasis5 4 6" xfId="1016"/>
    <cellStyle name="20% - Énfasis5 4 6 2" xfId="1017"/>
    <cellStyle name="20% - Énfasis5 4 6 2 2" xfId="1018"/>
    <cellStyle name="20% - Énfasis5 4 6 2 2 2" xfId="1019"/>
    <cellStyle name="20% - Énfasis5 4 6 2 2 2 2" xfId="4768"/>
    <cellStyle name="20% - Énfasis5 4 6 2 2 3" xfId="4767"/>
    <cellStyle name="20% - Énfasis5 4 6 2 3" xfId="1020"/>
    <cellStyle name="20% - Énfasis5 4 6 2 3 2" xfId="4769"/>
    <cellStyle name="20% - Énfasis5 4 6 2 4" xfId="4766"/>
    <cellStyle name="20% - Énfasis5 4 6 3" xfId="1021"/>
    <cellStyle name="20% - Énfasis5 4 6 3 2" xfId="1022"/>
    <cellStyle name="20% - Énfasis5 4 6 3 2 2" xfId="4771"/>
    <cellStyle name="20% - Énfasis5 4 6 3 3" xfId="4770"/>
    <cellStyle name="20% - Énfasis5 4 6 4" xfId="1023"/>
    <cellStyle name="20% - Énfasis5 4 6 4 2" xfId="4772"/>
    <cellStyle name="20% - Énfasis5 4 6 5" xfId="4765"/>
    <cellStyle name="20% - Énfasis5 4 7" xfId="1024"/>
    <cellStyle name="20% - Énfasis5 4 7 2" xfId="1025"/>
    <cellStyle name="20% - Énfasis5 4 7 2 2" xfId="1026"/>
    <cellStyle name="20% - Énfasis5 4 7 2 2 2" xfId="1027"/>
    <cellStyle name="20% - Énfasis5 4 7 2 2 2 2" xfId="4776"/>
    <cellStyle name="20% - Énfasis5 4 7 2 2 3" xfId="4775"/>
    <cellStyle name="20% - Énfasis5 4 7 2 3" xfId="1028"/>
    <cellStyle name="20% - Énfasis5 4 7 2 3 2" xfId="4777"/>
    <cellStyle name="20% - Énfasis5 4 7 2 4" xfId="4774"/>
    <cellStyle name="20% - Énfasis5 4 7 3" xfId="1029"/>
    <cellStyle name="20% - Énfasis5 4 7 3 2" xfId="1030"/>
    <cellStyle name="20% - Énfasis5 4 7 3 2 2" xfId="4779"/>
    <cellStyle name="20% - Énfasis5 4 7 3 3" xfId="4778"/>
    <cellStyle name="20% - Énfasis5 4 7 4" xfId="1031"/>
    <cellStyle name="20% - Énfasis5 4 7 4 2" xfId="4780"/>
    <cellStyle name="20% - Énfasis5 4 7 5" xfId="4773"/>
    <cellStyle name="20% - Énfasis5 4 8" xfId="1032"/>
    <cellStyle name="20% - Énfasis5 4 8 2" xfId="1033"/>
    <cellStyle name="20% - Énfasis5 4 8 2 2" xfId="1034"/>
    <cellStyle name="20% - Énfasis5 4 8 2 2 2" xfId="4783"/>
    <cellStyle name="20% - Énfasis5 4 8 2 3" xfId="4782"/>
    <cellStyle name="20% - Énfasis5 4 8 3" xfId="1035"/>
    <cellStyle name="20% - Énfasis5 4 8 3 2" xfId="4784"/>
    <cellStyle name="20% - Énfasis5 4 8 4" xfId="4781"/>
    <cellStyle name="20% - Énfasis5 4 9" xfId="1036"/>
    <cellStyle name="20% - Énfasis5 4 9 2" xfId="1037"/>
    <cellStyle name="20% - Énfasis5 4 9 2 2" xfId="4786"/>
    <cellStyle name="20% - Énfasis5 4 9 3" xfId="4785"/>
    <cellStyle name="20% - Énfasis5 5" xfId="346"/>
    <cellStyle name="20% - Énfasis5 5 10" xfId="1038"/>
    <cellStyle name="20% - Énfasis5 5 10 2" xfId="4787"/>
    <cellStyle name="20% - Énfasis5 5 11" xfId="3840"/>
    <cellStyle name="20% - Énfasis5 5 12" xfId="4392"/>
    <cellStyle name="20% - Énfasis5 5 2" xfId="753"/>
    <cellStyle name="20% - Énfasis5 5 2 2" xfId="1039"/>
    <cellStyle name="20% - Énfasis5 5 2 2 2" xfId="1040"/>
    <cellStyle name="20% - Énfasis5 5 2 2 2 2" xfId="1041"/>
    <cellStyle name="20% - Énfasis5 5 2 2 2 2 2" xfId="4790"/>
    <cellStyle name="20% - Énfasis5 5 2 2 2 3" xfId="4789"/>
    <cellStyle name="20% - Énfasis5 5 2 2 3" xfId="1042"/>
    <cellStyle name="20% - Énfasis5 5 2 2 3 2" xfId="4791"/>
    <cellStyle name="20% - Énfasis5 5 2 2 4" xfId="4788"/>
    <cellStyle name="20% - Énfasis5 5 2 3" xfId="1043"/>
    <cellStyle name="20% - Énfasis5 5 2 3 2" xfId="1044"/>
    <cellStyle name="20% - Énfasis5 5 2 3 2 2" xfId="4793"/>
    <cellStyle name="20% - Énfasis5 5 2 3 3" xfId="4792"/>
    <cellStyle name="20% - Énfasis5 5 2 4" xfId="1045"/>
    <cellStyle name="20% - Énfasis5 5 2 4 2" xfId="4794"/>
    <cellStyle name="20% - Énfasis5 5 2 5" xfId="4611"/>
    <cellStyle name="20% - Énfasis5 5 3" xfId="1046"/>
    <cellStyle name="20% - Énfasis5 5 3 2" xfId="1047"/>
    <cellStyle name="20% - Énfasis5 5 3 2 2" xfId="1048"/>
    <cellStyle name="20% - Énfasis5 5 3 2 2 2" xfId="1049"/>
    <cellStyle name="20% - Énfasis5 5 3 2 2 2 2" xfId="4798"/>
    <cellStyle name="20% - Énfasis5 5 3 2 2 3" xfId="4797"/>
    <cellStyle name="20% - Énfasis5 5 3 2 3" xfId="1050"/>
    <cellStyle name="20% - Énfasis5 5 3 2 3 2" xfId="4799"/>
    <cellStyle name="20% - Énfasis5 5 3 2 4" xfId="4796"/>
    <cellStyle name="20% - Énfasis5 5 3 3" xfId="1051"/>
    <cellStyle name="20% - Énfasis5 5 3 3 2" xfId="1052"/>
    <cellStyle name="20% - Énfasis5 5 3 3 2 2" xfId="4801"/>
    <cellStyle name="20% - Énfasis5 5 3 3 3" xfId="4800"/>
    <cellStyle name="20% - Énfasis5 5 3 4" xfId="1053"/>
    <cellStyle name="20% - Énfasis5 5 3 4 2" xfId="4802"/>
    <cellStyle name="20% - Énfasis5 5 3 5" xfId="4795"/>
    <cellStyle name="20% - Énfasis5 5 4" xfId="1054"/>
    <cellStyle name="20% - Énfasis5 5 4 2" xfId="1055"/>
    <cellStyle name="20% - Énfasis5 5 4 2 2" xfId="1056"/>
    <cellStyle name="20% - Énfasis5 5 4 2 2 2" xfId="1057"/>
    <cellStyle name="20% - Énfasis5 5 4 2 2 2 2" xfId="4806"/>
    <cellStyle name="20% - Énfasis5 5 4 2 2 3" xfId="4805"/>
    <cellStyle name="20% - Énfasis5 5 4 2 3" xfId="1058"/>
    <cellStyle name="20% - Énfasis5 5 4 2 3 2" xfId="4807"/>
    <cellStyle name="20% - Énfasis5 5 4 2 4" xfId="4804"/>
    <cellStyle name="20% - Énfasis5 5 4 3" xfId="1059"/>
    <cellStyle name="20% - Énfasis5 5 4 3 2" xfId="1060"/>
    <cellStyle name="20% - Énfasis5 5 4 3 2 2" xfId="4809"/>
    <cellStyle name="20% - Énfasis5 5 4 3 3" xfId="4808"/>
    <cellStyle name="20% - Énfasis5 5 4 4" xfId="1061"/>
    <cellStyle name="20% - Énfasis5 5 4 4 2" xfId="4810"/>
    <cellStyle name="20% - Énfasis5 5 4 5" xfId="4803"/>
    <cellStyle name="20% - Énfasis5 5 5" xfId="1062"/>
    <cellStyle name="20% - Énfasis5 5 5 2" xfId="1063"/>
    <cellStyle name="20% - Énfasis5 5 5 2 2" xfId="1064"/>
    <cellStyle name="20% - Énfasis5 5 5 2 2 2" xfId="1065"/>
    <cellStyle name="20% - Énfasis5 5 5 2 2 2 2" xfId="4814"/>
    <cellStyle name="20% - Énfasis5 5 5 2 2 3" xfId="4813"/>
    <cellStyle name="20% - Énfasis5 5 5 2 3" xfId="1066"/>
    <cellStyle name="20% - Énfasis5 5 5 2 3 2" xfId="4815"/>
    <cellStyle name="20% - Énfasis5 5 5 2 4" xfId="4812"/>
    <cellStyle name="20% - Énfasis5 5 5 3" xfId="1067"/>
    <cellStyle name="20% - Énfasis5 5 5 3 2" xfId="1068"/>
    <cellStyle name="20% - Énfasis5 5 5 3 2 2" xfId="4817"/>
    <cellStyle name="20% - Énfasis5 5 5 3 3" xfId="4816"/>
    <cellStyle name="20% - Énfasis5 5 5 4" xfId="1069"/>
    <cellStyle name="20% - Énfasis5 5 5 4 2" xfId="4818"/>
    <cellStyle name="20% - Énfasis5 5 5 5" xfId="4811"/>
    <cellStyle name="20% - Énfasis5 5 6" xfId="1070"/>
    <cellStyle name="20% - Énfasis5 5 6 2" xfId="1071"/>
    <cellStyle name="20% - Énfasis5 5 6 2 2" xfId="1072"/>
    <cellStyle name="20% - Énfasis5 5 6 2 2 2" xfId="1073"/>
    <cellStyle name="20% - Énfasis5 5 6 2 2 2 2" xfId="4822"/>
    <cellStyle name="20% - Énfasis5 5 6 2 2 3" xfId="4821"/>
    <cellStyle name="20% - Énfasis5 5 6 2 3" xfId="1074"/>
    <cellStyle name="20% - Énfasis5 5 6 2 3 2" xfId="4823"/>
    <cellStyle name="20% - Énfasis5 5 6 2 4" xfId="4820"/>
    <cellStyle name="20% - Énfasis5 5 6 3" xfId="1075"/>
    <cellStyle name="20% - Énfasis5 5 6 3 2" xfId="1076"/>
    <cellStyle name="20% - Énfasis5 5 6 3 2 2" xfId="4825"/>
    <cellStyle name="20% - Énfasis5 5 6 3 3" xfId="4824"/>
    <cellStyle name="20% - Énfasis5 5 6 4" xfId="1077"/>
    <cellStyle name="20% - Énfasis5 5 6 4 2" xfId="4826"/>
    <cellStyle name="20% - Énfasis5 5 6 5" xfId="4819"/>
    <cellStyle name="20% - Énfasis5 5 7" xfId="1078"/>
    <cellStyle name="20% - Énfasis5 5 7 2" xfId="1079"/>
    <cellStyle name="20% - Énfasis5 5 7 2 2" xfId="1080"/>
    <cellStyle name="20% - Énfasis5 5 7 2 2 2" xfId="1081"/>
    <cellStyle name="20% - Énfasis5 5 7 2 2 2 2" xfId="4830"/>
    <cellStyle name="20% - Énfasis5 5 7 2 2 3" xfId="4829"/>
    <cellStyle name="20% - Énfasis5 5 7 2 3" xfId="1082"/>
    <cellStyle name="20% - Énfasis5 5 7 2 3 2" xfId="4831"/>
    <cellStyle name="20% - Énfasis5 5 7 2 4" xfId="4828"/>
    <cellStyle name="20% - Énfasis5 5 7 3" xfId="1083"/>
    <cellStyle name="20% - Énfasis5 5 7 3 2" xfId="1084"/>
    <cellStyle name="20% - Énfasis5 5 7 3 2 2" xfId="4833"/>
    <cellStyle name="20% - Énfasis5 5 7 3 3" xfId="4832"/>
    <cellStyle name="20% - Énfasis5 5 7 4" xfId="1085"/>
    <cellStyle name="20% - Énfasis5 5 7 4 2" xfId="4834"/>
    <cellStyle name="20% - Énfasis5 5 7 5" xfId="4827"/>
    <cellStyle name="20% - Énfasis5 5 8" xfId="1086"/>
    <cellStyle name="20% - Énfasis5 5 8 2" xfId="1087"/>
    <cellStyle name="20% - Énfasis5 5 8 2 2" xfId="1088"/>
    <cellStyle name="20% - Énfasis5 5 8 2 2 2" xfId="4837"/>
    <cellStyle name="20% - Énfasis5 5 8 2 3" xfId="4836"/>
    <cellStyle name="20% - Énfasis5 5 8 3" xfId="1089"/>
    <cellStyle name="20% - Énfasis5 5 8 3 2" xfId="4838"/>
    <cellStyle name="20% - Énfasis5 5 8 4" xfId="4835"/>
    <cellStyle name="20% - Énfasis5 5 9" xfId="1090"/>
    <cellStyle name="20% - Énfasis5 5 9 2" xfId="1091"/>
    <cellStyle name="20% - Énfasis5 5 9 2 2" xfId="4840"/>
    <cellStyle name="20% - Énfasis5 5 9 3" xfId="4839"/>
    <cellStyle name="20% - Énfasis5 6" xfId="347"/>
    <cellStyle name="20% - Énfasis5 6 10" xfId="1092"/>
    <cellStyle name="20% - Énfasis5 6 10 2" xfId="4841"/>
    <cellStyle name="20% - Énfasis5 6 11" xfId="3841"/>
    <cellStyle name="20% - Énfasis5 6 12" xfId="4393"/>
    <cellStyle name="20% - Énfasis5 6 2" xfId="754"/>
    <cellStyle name="20% - Énfasis5 6 2 2" xfId="1093"/>
    <cellStyle name="20% - Énfasis5 6 2 2 2" xfId="1094"/>
    <cellStyle name="20% - Énfasis5 6 2 2 2 2" xfId="1095"/>
    <cellStyle name="20% - Énfasis5 6 2 2 2 2 2" xfId="4844"/>
    <cellStyle name="20% - Énfasis5 6 2 2 2 3" xfId="4843"/>
    <cellStyle name="20% - Énfasis5 6 2 2 3" xfId="1096"/>
    <cellStyle name="20% - Énfasis5 6 2 2 3 2" xfId="4845"/>
    <cellStyle name="20% - Énfasis5 6 2 2 4" xfId="4842"/>
    <cellStyle name="20% - Énfasis5 6 2 3" xfId="1097"/>
    <cellStyle name="20% - Énfasis5 6 2 3 2" xfId="1098"/>
    <cellStyle name="20% - Énfasis5 6 2 3 2 2" xfId="4847"/>
    <cellStyle name="20% - Énfasis5 6 2 3 3" xfId="4846"/>
    <cellStyle name="20% - Énfasis5 6 2 4" xfId="1099"/>
    <cellStyle name="20% - Énfasis5 6 2 4 2" xfId="4848"/>
    <cellStyle name="20% - Énfasis5 6 2 5" xfId="4612"/>
    <cellStyle name="20% - Énfasis5 6 3" xfId="1100"/>
    <cellStyle name="20% - Énfasis5 6 3 2" xfId="1101"/>
    <cellStyle name="20% - Énfasis5 6 3 2 2" xfId="1102"/>
    <cellStyle name="20% - Énfasis5 6 3 2 2 2" xfId="1103"/>
    <cellStyle name="20% - Énfasis5 6 3 2 2 2 2" xfId="4852"/>
    <cellStyle name="20% - Énfasis5 6 3 2 2 3" xfId="4851"/>
    <cellStyle name="20% - Énfasis5 6 3 2 3" xfId="1104"/>
    <cellStyle name="20% - Énfasis5 6 3 2 3 2" xfId="4853"/>
    <cellStyle name="20% - Énfasis5 6 3 2 4" xfId="4850"/>
    <cellStyle name="20% - Énfasis5 6 3 3" xfId="1105"/>
    <cellStyle name="20% - Énfasis5 6 3 3 2" xfId="1106"/>
    <cellStyle name="20% - Énfasis5 6 3 3 2 2" xfId="4855"/>
    <cellStyle name="20% - Énfasis5 6 3 3 3" xfId="4854"/>
    <cellStyle name="20% - Énfasis5 6 3 4" xfId="1107"/>
    <cellStyle name="20% - Énfasis5 6 3 4 2" xfId="4856"/>
    <cellStyle name="20% - Énfasis5 6 3 5" xfId="4849"/>
    <cellStyle name="20% - Énfasis5 6 4" xfId="1108"/>
    <cellStyle name="20% - Énfasis5 6 4 2" xfId="1109"/>
    <cellStyle name="20% - Énfasis5 6 4 2 2" xfId="1110"/>
    <cellStyle name="20% - Énfasis5 6 4 2 2 2" xfId="1111"/>
    <cellStyle name="20% - Énfasis5 6 4 2 2 2 2" xfId="4860"/>
    <cellStyle name="20% - Énfasis5 6 4 2 2 3" xfId="4859"/>
    <cellStyle name="20% - Énfasis5 6 4 2 3" xfId="1112"/>
    <cellStyle name="20% - Énfasis5 6 4 2 3 2" xfId="4861"/>
    <cellStyle name="20% - Énfasis5 6 4 2 4" xfId="4858"/>
    <cellStyle name="20% - Énfasis5 6 4 3" xfId="1113"/>
    <cellStyle name="20% - Énfasis5 6 4 3 2" xfId="1114"/>
    <cellStyle name="20% - Énfasis5 6 4 3 2 2" xfId="4863"/>
    <cellStyle name="20% - Énfasis5 6 4 3 3" xfId="4862"/>
    <cellStyle name="20% - Énfasis5 6 4 4" xfId="1115"/>
    <cellStyle name="20% - Énfasis5 6 4 4 2" xfId="4864"/>
    <cellStyle name="20% - Énfasis5 6 4 5" xfId="4857"/>
    <cellStyle name="20% - Énfasis5 6 5" xfId="1116"/>
    <cellStyle name="20% - Énfasis5 6 5 2" xfId="1117"/>
    <cellStyle name="20% - Énfasis5 6 5 2 2" xfId="1118"/>
    <cellStyle name="20% - Énfasis5 6 5 2 2 2" xfId="1119"/>
    <cellStyle name="20% - Énfasis5 6 5 2 2 2 2" xfId="4868"/>
    <cellStyle name="20% - Énfasis5 6 5 2 2 3" xfId="4867"/>
    <cellStyle name="20% - Énfasis5 6 5 2 3" xfId="1120"/>
    <cellStyle name="20% - Énfasis5 6 5 2 3 2" xfId="4869"/>
    <cellStyle name="20% - Énfasis5 6 5 2 4" xfId="4866"/>
    <cellStyle name="20% - Énfasis5 6 5 3" xfId="1121"/>
    <cellStyle name="20% - Énfasis5 6 5 3 2" xfId="1122"/>
    <cellStyle name="20% - Énfasis5 6 5 3 2 2" xfId="4871"/>
    <cellStyle name="20% - Énfasis5 6 5 3 3" xfId="4870"/>
    <cellStyle name="20% - Énfasis5 6 5 4" xfId="1123"/>
    <cellStyle name="20% - Énfasis5 6 5 4 2" xfId="4872"/>
    <cellStyle name="20% - Énfasis5 6 5 5" xfId="4865"/>
    <cellStyle name="20% - Énfasis5 6 6" xfId="1124"/>
    <cellStyle name="20% - Énfasis5 6 6 2" xfId="1125"/>
    <cellStyle name="20% - Énfasis5 6 6 2 2" xfId="1126"/>
    <cellStyle name="20% - Énfasis5 6 6 2 2 2" xfId="1127"/>
    <cellStyle name="20% - Énfasis5 6 6 2 2 2 2" xfId="4876"/>
    <cellStyle name="20% - Énfasis5 6 6 2 2 3" xfId="4875"/>
    <cellStyle name="20% - Énfasis5 6 6 2 3" xfId="1128"/>
    <cellStyle name="20% - Énfasis5 6 6 2 3 2" xfId="4877"/>
    <cellStyle name="20% - Énfasis5 6 6 2 4" xfId="4874"/>
    <cellStyle name="20% - Énfasis5 6 6 3" xfId="1129"/>
    <cellStyle name="20% - Énfasis5 6 6 3 2" xfId="1130"/>
    <cellStyle name="20% - Énfasis5 6 6 3 2 2" xfId="4879"/>
    <cellStyle name="20% - Énfasis5 6 6 3 3" xfId="4878"/>
    <cellStyle name="20% - Énfasis5 6 6 4" xfId="1131"/>
    <cellStyle name="20% - Énfasis5 6 6 4 2" xfId="4880"/>
    <cellStyle name="20% - Énfasis5 6 6 5" xfId="4873"/>
    <cellStyle name="20% - Énfasis5 6 7" xfId="1132"/>
    <cellStyle name="20% - Énfasis5 6 7 2" xfId="1133"/>
    <cellStyle name="20% - Énfasis5 6 7 2 2" xfId="1134"/>
    <cellStyle name="20% - Énfasis5 6 7 2 2 2" xfId="1135"/>
    <cellStyle name="20% - Énfasis5 6 7 2 2 2 2" xfId="4884"/>
    <cellStyle name="20% - Énfasis5 6 7 2 2 3" xfId="4883"/>
    <cellStyle name="20% - Énfasis5 6 7 2 3" xfId="1136"/>
    <cellStyle name="20% - Énfasis5 6 7 2 3 2" xfId="4885"/>
    <cellStyle name="20% - Énfasis5 6 7 2 4" xfId="4882"/>
    <cellStyle name="20% - Énfasis5 6 7 3" xfId="1137"/>
    <cellStyle name="20% - Énfasis5 6 7 3 2" xfId="1138"/>
    <cellStyle name="20% - Énfasis5 6 7 3 2 2" xfId="4887"/>
    <cellStyle name="20% - Énfasis5 6 7 3 3" xfId="4886"/>
    <cellStyle name="20% - Énfasis5 6 7 4" xfId="1139"/>
    <cellStyle name="20% - Énfasis5 6 7 4 2" xfId="4888"/>
    <cellStyle name="20% - Énfasis5 6 7 5" xfId="4881"/>
    <cellStyle name="20% - Énfasis5 6 8" xfId="1140"/>
    <cellStyle name="20% - Énfasis5 6 8 2" xfId="1141"/>
    <cellStyle name="20% - Énfasis5 6 8 2 2" xfId="1142"/>
    <cellStyle name="20% - Énfasis5 6 8 2 2 2" xfId="4891"/>
    <cellStyle name="20% - Énfasis5 6 8 2 3" xfId="4890"/>
    <cellStyle name="20% - Énfasis5 6 8 3" xfId="1143"/>
    <cellStyle name="20% - Énfasis5 6 8 3 2" xfId="4892"/>
    <cellStyle name="20% - Énfasis5 6 8 4" xfId="4889"/>
    <cellStyle name="20% - Énfasis5 6 9" xfId="1144"/>
    <cellStyle name="20% - Énfasis5 6 9 2" xfId="1145"/>
    <cellStyle name="20% - Énfasis5 6 9 2 2" xfId="4894"/>
    <cellStyle name="20% - Énfasis5 6 9 3" xfId="4893"/>
    <cellStyle name="20% - Énfasis6" xfId="6" builtinId="50" customBuiltin="1"/>
    <cellStyle name="20% - Énfasis6 2" xfId="104"/>
    <cellStyle name="20% - Énfasis6 2 2" xfId="105"/>
    <cellStyle name="20% - Énfasis6 2 2 2" xfId="106"/>
    <cellStyle name="20% - Énfasis6 2 2 2 2" xfId="1146"/>
    <cellStyle name="20% - Énfasis6 2 2 2 2 2" xfId="1147"/>
    <cellStyle name="20% - Énfasis6 2 2 2 3" xfId="1148"/>
    <cellStyle name="20% - Énfasis6 2 2 2 4" xfId="3844"/>
    <cellStyle name="20% - Énfasis6 2 2 3" xfId="1149"/>
    <cellStyle name="20% - Énfasis6 2 2 3 2" xfId="1150"/>
    <cellStyle name="20% - Énfasis6 2 2 4" xfId="1151"/>
    <cellStyle name="20% - Énfasis6 2 2 5" xfId="3843"/>
    <cellStyle name="20% - Énfasis6 2 2_ARTURO SSMC110113xls" xfId="1152"/>
    <cellStyle name="20% - Énfasis6 2 3" xfId="107"/>
    <cellStyle name="20% - Énfasis6 2 3 2" xfId="108"/>
    <cellStyle name="20% - Énfasis6 2 3 2 2" xfId="1153"/>
    <cellStyle name="20% - Énfasis6 2 3 2 2 2" xfId="1154"/>
    <cellStyle name="20% - Énfasis6 2 3 2 3" xfId="1155"/>
    <cellStyle name="20% - Énfasis6 2 3 2 4" xfId="3846"/>
    <cellStyle name="20% - Énfasis6 2 3 3" xfId="1156"/>
    <cellStyle name="20% - Énfasis6 2 3 3 2" xfId="1157"/>
    <cellStyle name="20% - Énfasis6 2 3 4" xfId="1158"/>
    <cellStyle name="20% - Énfasis6 2 3 5" xfId="3845"/>
    <cellStyle name="20% - Énfasis6 2 3_ARTURO SSMC110113xls" xfId="1159"/>
    <cellStyle name="20% - Énfasis6 2 4" xfId="109"/>
    <cellStyle name="20% - Énfasis6 2 4 2" xfId="1160"/>
    <cellStyle name="20% - Énfasis6 2 4 2 2" xfId="1161"/>
    <cellStyle name="20% - Énfasis6 2 4 3" xfId="1162"/>
    <cellStyle name="20% - Énfasis6 2 4 4" xfId="3847"/>
    <cellStyle name="20% - Énfasis6 2 5" xfId="1163"/>
    <cellStyle name="20% - Énfasis6 2 5 2" xfId="1164"/>
    <cellStyle name="20% - Énfasis6 2 6" xfId="1165"/>
    <cellStyle name="20% - Énfasis6 2 7" xfId="3842"/>
    <cellStyle name="20% - Énfasis6 2_ARTURO SSMC110113xls" xfId="1166"/>
    <cellStyle name="20% - Énfasis6 3" xfId="230"/>
    <cellStyle name="40% - Énfasis1" xfId="7" builtinId="31" customBuiltin="1"/>
    <cellStyle name="40% - Énfasis1 2" xfId="110"/>
    <cellStyle name="40% - Énfasis1 2 2" xfId="111"/>
    <cellStyle name="40% - Énfasis1 2 2 2" xfId="112"/>
    <cellStyle name="40% - Énfasis1 2 2 2 2" xfId="1167"/>
    <cellStyle name="40% - Énfasis1 2 2 2 2 2" xfId="1168"/>
    <cellStyle name="40% - Énfasis1 2 2 2 3" xfId="1169"/>
    <cellStyle name="40% - Énfasis1 2 2 2 4" xfId="3850"/>
    <cellStyle name="40% - Énfasis1 2 2 3" xfId="1170"/>
    <cellStyle name="40% - Énfasis1 2 2 3 2" xfId="1171"/>
    <cellStyle name="40% - Énfasis1 2 2 4" xfId="1172"/>
    <cellStyle name="40% - Énfasis1 2 2 5" xfId="3849"/>
    <cellStyle name="40% - Énfasis1 2 2_ARTURO SSMC110113xls" xfId="1173"/>
    <cellStyle name="40% - Énfasis1 2 3" xfId="113"/>
    <cellStyle name="40% - Énfasis1 2 3 2" xfId="114"/>
    <cellStyle name="40% - Énfasis1 2 3 2 2" xfId="1174"/>
    <cellStyle name="40% - Énfasis1 2 3 2 2 2" xfId="1175"/>
    <cellStyle name="40% - Énfasis1 2 3 2 3" xfId="1176"/>
    <cellStyle name="40% - Énfasis1 2 3 2 4" xfId="3852"/>
    <cellStyle name="40% - Énfasis1 2 3 3" xfId="1177"/>
    <cellStyle name="40% - Énfasis1 2 3 3 2" xfId="1178"/>
    <cellStyle name="40% - Énfasis1 2 3 4" xfId="1179"/>
    <cellStyle name="40% - Énfasis1 2 3 5" xfId="3851"/>
    <cellStyle name="40% - Énfasis1 2 3_ARTURO SSMC110113xls" xfId="1180"/>
    <cellStyle name="40% - Énfasis1 2 4" xfId="115"/>
    <cellStyle name="40% - Énfasis1 2 4 2" xfId="1181"/>
    <cellStyle name="40% - Énfasis1 2 4 2 2" xfId="1182"/>
    <cellStyle name="40% - Énfasis1 2 4 3" xfId="1183"/>
    <cellStyle name="40% - Énfasis1 2 4 4" xfId="3853"/>
    <cellStyle name="40% - Énfasis1 2 5" xfId="1184"/>
    <cellStyle name="40% - Énfasis1 2 5 2" xfId="1185"/>
    <cellStyle name="40% - Énfasis1 2 6" xfId="1186"/>
    <cellStyle name="40% - Énfasis1 2 7" xfId="3848"/>
    <cellStyle name="40% - Énfasis1 2_ARTURO SSMC110113xls" xfId="1187"/>
    <cellStyle name="40% - Énfasis1 3" xfId="231"/>
    <cellStyle name="40% - Énfasis2" xfId="8" builtinId="35" customBuiltin="1"/>
    <cellStyle name="40% - Énfasis2 2" xfId="116"/>
    <cellStyle name="40% - Énfasis2 2 2" xfId="117"/>
    <cellStyle name="40% - Énfasis2 2 2 2" xfId="118"/>
    <cellStyle name="40% - Énfasis2 2 2 2 2" xfId="1188"/>
    <cellStyle name="40% - Énfasis2 2 2 2 2 2" xfId="1189"/>
    <cellStyle name="40% - Énfasis2 2 2 2 3" xfId="1190"/>
    <cellStyle name="40% - Énfasis2 2 2 2 4" xfId="3856"/>
    <cellStyle name="40% - Énfasis2 2 2 3" xfId="1191"/>
    <cellStyle name="40% - Énfasis2 2 2 3 2" xfId="1192"/>
    <cellStyle name="40% - Énfasis2 2 2 4" xfId="1193"/>
    <cellStyle name="40% - Énfasis2 2 2 5" xfId="3855"/>
    <cellStyle name="40% - Énfasis2 2 2_ARTURO SSMC110113xls" xfId="1194"/>
    <cellStyle name="40% - Énfasis2 2 3" xfId="119"/>
    <cellStyle name="40% - Énfasis2 2 3 2" xfId="120"/>
    <cellStyle name="40% - Énfasis2 2 3 2 2" xfId="1195"/>
    <cellStyle name="40% - Énfasis2 2 3 2 2 2" xfId="1196"/>
    <cellStyle name="40% - Énfasis2 2 3 2 3" xfId="1197"/>
    <cellStyle name="40% - Énfasis2 2 3 2 4" xfId="3858"/>
    <cellStyle name="40% - Énfasis2 2 3 3" xfId="1198"/>
    <cellStyle name="40% - Énfasis2 2 3 3 2" xfId="1199"/>
    <cellStyle name="40% - Énfasis2 2 3 4" xfId="1200"/>
    <cellStyle name="40% - Énfasis2 2 3 5" xfId="3857"/>
    <cellStyle name="40% - Énfasis2 2 3_ARTURO SSMC110113xls" xfId="1201"/>
    <cellStyle name="40% - Énfasis2 2 4" xfId="121"/>
    <cellStyle name="40% - Énfasis2 2 4 2" xfId="1202"/>
    <cellStyle name="40% - Énfasis2 2 4 2 2" xfId="1203"/>
    <cellStyle name="40% - Énfasis2 2 4 3" xfId="1204"/>
    <cellStyle name="40% - Énfasis2 2 4 4" xfId="3859"/>
    <cellStyle name="40% - Énfasis2 2 5" xfId="1205"/>
    <cellStyle name="40% - Énfasis2 2 5 2" xfId="1206"/>
    <cellStyle name="40% - Énfasis2 2 6" xfId="1207"/>
    <cellStyle name="40% - Énfasis2 2 7" xfId="3854"/>
    <cellStyle name="40% - Énfasis2 2_ARTURO SSMC110113xls" xfId="1208"/>
    <cellStyle name="40% - Énfasis2 3" xfId="232"/>
    <cellStyle name="40% - Énfasis3" xfId="9" builtinId="39" customBuiltin="1"/>
    <cellStyle name="40% - Énfasis3 2" xfId="122"/>
    <cellStyle name="40% - Énfasis3 2 2" xfId="123"/>
    <cellStyle name="40% - Énfasis3 2 2 2" xfId="124"/>
    <cellStyle name="40% - Énfasis3 2 2 2 2" xfId="1209"/>
    <cellStyle name="40% - Énfasis3 2 2 2 2 2" xfId="1210"/>
    <cellStyle name="40% - Énfasis3 2 2 2 3" xfId="1211"/>
    <cellStyle name="40% - Énfasis3 2 2 2 4" xfId="3862"/>
    <cellStyle name="40% - Énfasis3 2 2 3" xfId="1212"/>
    <cellStyle name="40% - Énfasis3 2 2 3 2" xfId="1213"/>
    <cellStyle name="40% - Énfasis3 2 2 4" xfId="1214"/>
    <cellStyle name="40% - Énfasis3 2 2 5" xfId="3861"/>
    <cellStyle name="40% - Énfasis3 2 2_ARTURO SSMC110113xls" xfId="1215"/>
    <cellStyle name="40% - Énfasis3 2 3" xfId="125"/>
    <cellStyle name="40% - Énfasis3 2 3 2" xfId="126"/>
    <cellStyle name="40% - Énfasis3 2 3 2 2" xfId="1216"/>
    <cellStyle name="40% - Énfasis3 2 3 2 2 2" xfId="1217"/>
    <cellStyle name="40% - Énfasis3 2 3 2 3" xfId="1218"/>
    <cellStyle name="40% - Énfasis3 2 3 2 4" xfId="3864"/>
    <cellStyle name="40% - Énfasis3 2 3 3" xfId="1219"/>
    <cellStyle name="40% - Énfasis3 2 3 3 2" xfId="1220"/>
    <cellStyle name="40% - Énfasis3 2 3 4" xfId="1221"/>
    <cellStyle name="40% - Énfasis3 2 3 5" xfId="3863"/>
    <cellStyle name="40% - Énfasis3 2 3_ARTURO SSMC110113xls" xfId="1222"/>
    <cellStyle name="40% - Énfasis3 2 4" xfId="127"/>
    <cellStyle name="40% - Énfasis3 2 4 2" xfId="1223"/>
    <cellStyle name="40% - Énfasis3 2 4 2 2" xfId="1224"/>
    <cellStyle name="40% - Énfasis3 2 4 3" xfId="1225"/>
    <cellStyle name="40% - Énfasis3 2 4 4" xfId="3865"/>
    <cellStyle name="40% - Énfasis3 2 5" xfId="1226"/>
    <cellStyle name="40% - Énfasis3 2 5 2" xfId="1227"/>
    <cellStyle name="40% - Énfasis3 2 6" xfId="1228"/>
    <cellStyle name="40% - Énfasis3 2 7" xfId="3860"/>
    <cellStyle name="40% - Énfasis3 2_ARTURO SSMC110113xls" xfId="1229"/>
    <cellStyle name="40% - Énfasis3 3" xfId="233"/>
    <cellStyle name="40% - Énfasis4" xfId="10" builtinId="43" customBuiltin="1"/>
    <cellStyle name="40% - Énfasis4 2" xfId="128"/>
    <cellStyle name="40% - Énfasis4 2 2" xfId="129"/>
    <cellStyle name="40% - Énfasis4 2 2 2" xfId="130"/>
    <cellStyle name="40% - Énfasis4 2 2 2 2" xfId="1230"/>
    <cellStyle name="40% - Énfasis4 2 2 2 2 2" xfId="1231"/>
    <cellStyle name="40% - Énfasis4 2 2 2 3" xfId="1232"/>
    <cellStyle name="40% - Énfasis4 2 2 2 4" xfId="3868"/>
    <cellStyle name="40% - Énfasis4 2 2 3" xfId="1233"/>
    <cellStyle name="40% - Énfasis4 2 2 3 2" xfId="1234"/>
    <cellStyle name="40% - Énfasis4 2 2 4" xfId="1235"/>
    <cellStyle name="40% - Énfasis4 2 2 5" xfId="3867"/>
    <cellStyle name="40% - Énfasis4 2 2_ARTURO SSMC110113xls" xfId="1236"/>
    <cellStyle name="40% - Énfasis4 2 3" xfId="131"/>
    <cellStyle name="40% - Énfasis4 2 3 2" xfId="132"/>
    <cellStyle name="40% - Énfasis4 2 3 2 2" xfId="1237"/>
    <cellStyle name="40% - Énfasis4 2 3 2 2 2" xfId="1238"/>
    <cellStyle name="40% - Énfasis4 2 3 2 3" xfId="1239"/>
    <cellStyle name="40% - Énfasis4 2 3 2 4" xfId="3870"/>
    <cellStyle name="40% - Énfasis4 2 3 3" xfId="1240"/>
    <cellStyle name="40% - Énfasis4 2 3 3 2" xfId="1241"/>
    <cellStyle name="40% - Énfasis4 2 3 4" xfId="1242"/>
    <cellStyle name="40% - Énfasis4 2 3 5" xfId="3869"/>
    <cellStyle name="40% - Énfasis4 2 3_ARTURO SSMC110113xls" xfId="1243"/>
    <cellStyle name="40% - Énfasis4 2 4" xfId="133"/>
    <cellStyle name="40% - Énfasis4 2 4 2" xfId="1244"/>
    <cellStyle name="40% - Énfasis4 2 4 2 2" xfId="1245"/>
    <cellStyle name="40% - Énfasis4 2 4 3" xfId="1246"/>
    <cellStyle name="40% - Énfasis4 2 4 4" xfId="3871"/>
    <cellStyle name="40% - Énfasis4 2 5" xfId="1247"/>
    <cellStyle name="40% - Énfasis4 2 5 2" xfId="1248"/>
    <cellStyle name="40% - Énfasis4 2 6" xfId="1249"/>
    <cellStyle name="40% - Énfasis4 2 7" xfId="3866"/>
    <cellStyle name="40% - Énfasis4 2_ARTURO SSMC110113xls" xfId="1250"/>
    <cellStyle name="40% - Énfasis4 3" xfId="234"/>
    <cellStyle name="40% - Énfasis5" xfId="11" builtinId="47" customBuiltin="1"/>
    <cellStyle name="40% - Énfasis5 2" xfId="134"/>
    <cellStyle name="40% - Énfasis5 2 2" xfId="135"/>
    <cellStyle name="40% - Énfasis5 2 2 2" xfId="136"/>
    <cellStyle name="40% - Énfasis5 2 2 2 2" xfId="1251"/>
    <cellStyle name="40% - Énfasis5 2 2 2 2 2" xfId="1252"/>
    <cellStyle name="40% - Énfasis5 2 2 2 3" xfId="1253"/>
    <cellStyle name="40% - Énfasis5 2 2 2 4" xfId="3874"/>
    <cellStyle name="40% - Énfasis5 2 2 3" xfId="1254"/>
    <cellStyle name="40% - Énfasis5 2 2 3 2" xfId="1255"/>
    <cellStyle name="40% - Énfasis5 2 2 4" xfId="1256"/>
    <cellStyle name="40% - Énfasis5 2 2 5" xfId="3873"/>
    <cellStyle name="40% - Énfasis5 2 2_ARTURO SSMC110113xls" xfId="1257"/>
    <cellStyle name="40% - Énfasis5 2 3" xfId="137"/>
    <cellStyle name="40% - Énfasis5 2 3 2" xfId="138"/>
    <cellStyle name="40% - Énfasis5 2 3 2 2" xfId="1258"/>
    <cellStyle name="40% - Énfasis5 2 3 2 2 2" xfId="1259"/>
    <cellStyle name="40% - Énfasis5 2 3 2 3" xfId="1260"/>
    <cellStyle name="40% - Énfasis5 2 3 2 4" xfId="3876"/>
    <cellStyle name="40% - Énfasis5 2 3 3" xfId="1261"/>
    <cellStyle name="40% - Énfasis5 2 3 3 2" xfId="1262"/>
    <cellStyle name="40% - Énfasis5 2 3 4" xfId="1263"/>
    <cellStyle name="40% - Énfasis5 2 3 5" xfId="3875"/>
    <cellStyle name="40% - Énfasis5 2 3_ARTURO SSMC110113xls" xfId="1264"/>
    <cellStyle name="40% - Énfasis5 2 4" xfId="139"/>
    <cellStyle name="40% - Énfasis5 2 4 2" xfId="1265"/>
    <cellStyle name="40% - Énfasis5 2 4 2 2" xfId="1266"/>
    <cellStyle name="40% - Énfasis5 2 4 3" xfId="1267"/>
    <cellStyle name="40% - Énfasis5 2 4 4" xfId="3877"/>
    <cellStyle name="40% - Énfasis5 2 5" xfId="1268"/>
    <cellStyle name="40% - Énfasis5 2 5 2" xfId="1269"/>
    <cellStyle name="40% - Énfasis5 2 6" xfId="1270"/>
    <cellStyle name="40% - Énfasis5 2 7" xfId="3872"/>
    <cellStyle name="40% - Énfasis5 2_ARTURO SSMC110113xls" xfId="1271"/>
    <cellStyle name="40% - Énfasis5 3" xfId="235"/>
    <cellStyle name="40% - Énfasis6" xfId="12" builtinId="51" customBuiltin="1"/>
    <cellStyle name="40% - Énfasis6 2" xfId="140"/>
    <cellStyle name="40% - Énfasis6 2 2" xfId="141"/>
    <cellStyle name="40% - Énfasis6 2 2 2" xfId="142"/>
    <cellStyle name="40% - Énfasis6 2 2 2 2" xfId="1272"/>
    <cellStyle name="40% - Énfasis6 2 2 2 2 2" xfId="1273"/>
    <cellStyle name="40% - Énfasis6 2 2 2 3" xfId="1274"/>
    <cellStyle name="40% - Énfasis6 2 2 2 4" xfId="3880"/>
    <cellStyle name="40% - Énfasis6 2 2 3" xfId="1275"/>
    <cellStyle name="40% - Énfasis6 2 2 3 2" xfId="1276"/>
    <cellStyle name="40% - Énfasis6 2 2 4" xfId="1277"/>
    <cellStyle name="40% - Énfasis6 2 2 5" xfId="3879"/>
    <cellStyle name="40% - Énfasis6 2 2_ARTURO SSMC110113xls" xfId="1278"/>
    <cellStyle name="40% - Énfasis6 2 3" xfId="143"/>
    <cellStyle name="40% - Énfasis6 2 3 2" xfId="144"/>
    <cellStyle name="40% - Énfasis6 2 3 2 2" xfId="1279"/>
    <cellStyle name="40% - Énfasis6 2 3 2 2 2" xfId="1280"/>
    <cellStyle name="40% - Énfasis6 2 3 2 3" xfId="1281"/>
    <cellStyle name="40% - Énfasis6 2 3 2 4" xfId="3882"/>
    <cellStyle name="40% - Énfasis6 2 3 3" xfId="1282"/>
    <cellStyle name="40% - Énfasis6 2 3 3 2" xfId="1283"/>
    <cellStyle name="40% - Énfasis6 2 3 4" xfId="1284"/>
    <cellStyle name="40% - Énfasis6 2 3 5" xfId="3881"/>
    <cellStyle name="40% - Énfasis6 2 3_ARTURO SSMC110113xls" xfId="1285"/>
    <cellStyle name="40% - Énfasis6 2 4" xfId="145"/>
    <cellStyle name="40% - Énfasis6 2 4 2" xfId="1286"/>
    <cellStyle name="40% - Énfasis6 2 4 2 2" xfId="1287"/>
    <cellStyle name="40% - Énfasis6 2 4 3" xfId="1288"/>
    <cellStyle name="40% - Énfasis6 2 4 4" xfId="3883"/>
    <cellStyle name="40% - Énfasis6 2 5" xfId="1289"/>
    <cellStyle name="40% - Énfasis6 2 5 2" xfId="1290"/>
    <cellStyle name="40% - Énfasis6 2 6" xfId="1291"/>
    <cellStyle name="40% - Énfasis6 2 7" xfId="3878"/>
    <cellStyle name="40% - Énfasis6 2_ARTURO SSMC110113xls" xfId="1292"/>
    <cellStyle name="40% - Énfasis6 3" xfId="236"/>
    <cellStyle name="40% - Énfasis6 3 10" xfId="1293"/>
    <cellStyle name="40% - Énfasis6 3 10 2" xfId="4895"/>
    <cellStyle name="40% - Énfasis6 3 11" xfId="3884"/>
    <cellStyle name="40% - Énfasis6 3 2" xfId="348"/>
    <cellStyle name="40% - Énfasis6 3 2 2" xfId="755"/>
    <cellStyle name="40% - Énfasis6 3 2 2 2" xfId="1294"/>
    <cellStyle name="40% - Énfasis6 3 2 2 2 2" xfId="1295"/>
    <cellStyle name="40% - Énfasis6 3 2 2 2 2 2" xfId="4897"/>
    <cellStyle name="40% - Énfasis6 3 2 2 2 3" xfId="4896"/>
    <cellStyle name="40% - Énfasis6 3 2 2 3" xfId="1296"/>
    <cellStyle name="40% - Énfasis6 3 2 2 3 2" xfId="4898"/>
    <cellStyle name="40% - Énfasis6 3 2 2 4" xfId="4613"/>
    <cellStyle name="40% - Énfasis6 3 2 3" xfId="1297"/>
    <cellStyle name="40% - Énfasis6 3 2 3 2" xfId="1298"/>
    <cellStyle name="40% - Énfasis6 3 2 3 2 2" xfId="4900"/>
    <cellStyle name="40% - Énfasis6 3 2 3 3" xfId="4899"/>
    <cellStyle name="40% - Énfasis6 3 2 4" xfId="1299"/>
    <cellStyle name="40% - Énfasis6 3 2 4 2" xfId="4901"/>
    <cellStyle name="40% - Énfasis6 3 2 5" xfId="4394"/>
    <cellStyle name="40% - Énfasis6 3 3" xfId="1300"/>
    <cellStyle name="40% - Énfasis6 3 3 2" xfId="1301"/>
    <cellStyle name="40% - Énfasis6 3 3 2 2" xfId="1302"/>
    <cellStyle name="40% - Énfasis6 3 3 2 2 2" xfId="1303"/>
    <cellStyle name="40% - Énfasis6 3 3 2 2 2 2" xfId="4905"/>
    <cellStyle name="40% - Énfasis6 3 3 2 2 3" xfId="4904"/>
    <cellStyle name="40% - Énfasis6 3 3 2 3" xfId="1304"/>
    <cellStyle name="40% - Énfasis6 3 3 2 3 2" xfId="4906"/>
    <cellStyle name="40% - Énfasis6 3 3 2 4" xfId="4903"/>
    <cellStyle name="40% - Énfasis6 3 3 3" xfId="1305"/>
    <cellStyle name="40% - Énfasis6 3 3 3 2" xfId="1306"/>
    <cellStyle name="40% - Énfasis6 3 3 3 2 2" xfId="4908"/>
    <cellStyle name="40% - Énfasis6 3 3 3 3" xfId="4907"/>
    <cellStyle name="40% - Énfasis6 3 3 4" xfId="1307"/>
    <cellStyle name="40% - Énfasis6 3 3 4 2" xfId="4909"/>
    <cellStyle name="40% - Énfasis6 3 3 5" xfId="4902"/>
    <cellStyle name="40% - Énfasis6 3 4" xfId="1308"/>
    <cellStyle name="40% - Énfasis6 3 4 2" xfId="1309"/>
    <cellStyle name="40% - Énfasis6 3 4 2 2" xfId="1310"/>
    <cellStyle name="40% - Énfasis6 3 4 2 2 2" xfId="1311"/>
    <cellStyle name="40% - Énfasis6 3 4 2 2 2 2" xfId="4913"/>
    <cellStyle name="40% - Énfasis6 3 4 2 2 3" xfId="4912"/>
    <cellStyle name="40% - Énfasis6 3 4 2 3" xfId="1312"/>
    <cellStyle name="40% - Énfasis6 3 4 2 3 2" xfId="4914"/>
    <cellStyle name="40% - Énfasis6 3 4 2 4" xfId="4911"/>
    <cellStyle name="40% - Énfasis6 3 4 3" xfId="1313"/>
    <cellStyle name="40% - Énfasis6 3 4 3 2" xfId="1314"/>
    <cellStyle name="40% - Énfasis6 3 4 3 2 2" xfId="4916"/>
    <cellStyle name="40% - Énfasis6 3 4 3 3" xfId="4915"/>
    <cellStyle name="40% - Énfasis6 3 4 4" xfId="1315"/>
    <cellStyle name="40% - Énfasis6 3 4 4 2" xfId="4917"/>
    <cellStyle name="40% - Énfasis6 3 4 5" xfId="4910"/>
    <cellStyle name="40% - Énfasis6 3 5" xfId="1316"/>
    <cellStyle name="40% - Énfasis6 3 5 2" xfId="1317"/>
    <cellStyle name="40% - Énfasis6 3 5 2 2" xfId="1318"/>
    <cellStyle name="40% - Énfasis6 3 5 2 2 2" xfId="1319"/>
    <cellStyle name="40% - Énfasis6 3 5 2 2 2 2" xfId="4921"/>
    <cellStyle name="40% - Énfasis6 3 5 2 2 3" xfId="4920"/>
    <cellStyle name="40% - Énfasis6 3 5 2 3" xfId="1320"/>
    <cellStyle name="40% - Énfasis6 3 5 2 3 2" xfId="4922"/>
    <cellStyle name="40% - Énfasis6 3 5 2 4" xfId="4919"/>
    <cellStyle name="40% - Énfasis6 3 5 3" xfId="1321"/>
    <cellStyle name="40% - Énfasis6 3 5 3 2" xfId="1322"/>
    <cellStyle name="40% - Énfasis6 3 5 3 2 2" xfId="4924"/>
    <cellStyle name="40% - Énfasis6 3 5 3 3" xfId="4923"/>
    <cellStyle name="40% - Énfasis6 3 5 4" xfId="1323"/>
    <cellStyle name="40% - Énfasis6 3 5 4 2" xfId="4925"/>
    <cellStyle name="40% - Énfasis6 3 5 5" xfId="4918"/>
    <cellStyle name="40% - Énfasis6 3 6" xfId="1324"/>
    <cellStyle name="40% - Énfasis6 3 6 2" xfId="1325"/>
    <cellStyle name="40% - Énfasis6 3 6 2 2" xfId="1326"/>
    <cellStyle name="40% - Énfasis6 3 6 2 2 2" xfId="1327"/>
    <cellStyle name="40% - Énfasis6 3 6 2 2 2 2" xfId="4929"/>
    <cellStyle name="40% - Énfasis6 3 6 2 2 3" xfId="4928"/>
    <cellStyle name="40% - Énfasis6 3 6 2 3" xfId="1328"/>
    <cellStyle name="40% - Énfasis6 3 6 2 3 2" xfId="4930"/>
    <cellStyle name="40% - Énfasis6 3 6 2 4" xfId="4927"/>
    <cellStyle name="40% - Énfasis6 3 6 3" xfId="1329"/>
    <cellStyle name="40% - Énfasis6 3 6 3 2" xfId="1330"/>
    <cellStyle name="40% - Énfasis6 3 6 3 2 2" xfId="4932"/>
    <cellStyle name="40% - Énfasis6 3 6 3 3" xfId="4931"/>
    <cellStyle name="40% - Énfasis6 3 6 4" xfId="1331"/>
    <cellStyle name="40% - Énfasis6 3 6 4 2" xfId="4933"/>
    <cellStyle name="40% - Énfasis6 3 6 5" xfId="4926"/>
    <cellStyle name="40% - Énfasis6 3 7" xfId="1332"/>
    <cellStyle name="40% - Énfasis6 3 7 2" xfId="1333"/>
    <cellStyle name="40% - Énfasis6 3 7 2 2" xfId="1334"/>
    <cellStyle name="40% - Énfasis6 3 7 2 2 2" xfId="1335"/>
    <cellStyle name="40% - Énfasis6 3 7 2 2 2 2" xfId="4937"/>
    <cellStyle name="40% - Énfasis6 3 7 2 2 3" xfId="4936"/>
    <cellStyle name="40% - Énfasis6 3 7 2 3" xfId="1336"/>
    <cellStyle name="40% - Énfasis6 3 7 2 3 2" xfId="4938"/>
    <cellStyle name="40% - Énfasis6 3 7 2 4" xfId="4935"/>
    <cellStyle name="40% - Énfasis6 3 7 3" xfId="1337"/>
    <cellStyle name="40% - Énfasis6 3 7 3 2" xfId="1338"/>
    <cellStyle name="40% - Énfasis6 3 7 3 2 2" xfId="4940"/>
    <cellStyle name="40% - Énfasis6 3 7 3 3" xfId="4939"/>
    <cellStyle name="40% - Énfasis6 3 7 4" xfId="1339"/>
    <cellStyle name="40% - Énfasis6 3 7 4 2" xfId="4941"/>
    <cellStyle name="40% - Énfasis6 3 7 5" xfId="4934"/>
    <cellStyle name="40% - Énfasis6 3 8" xfId="1340"/>
    <cellStyle name="40% - Énfasis6 3 8 2" xfId="1341"/>
    <cellStyle name="40% - Énfasis6 3 8 2 2" xfId="1342"/>
    <cellStyle name="40% - Énfasis6 3 8 2 2 2" xfId="4944"/>
    <cellStyle name="40% - Énfasis6 3 8 2 3" xfId="4943"/>
    <cellStyle name="40% - Énfasis6 3 8 3" xfId="1343"/>
    <cellStyle name="40% - Énfasis6 3 8 3 2" xfId="4945"/>
    <cellStyle name="40% - Énfasis6 3 8 4" xfId="4942"/>
    <cellStyle name="40% - Énfasis6 3 9" xfId="1344"/>
    <cellStyle name="40% - Énfasis6 3 9 2" xfId="1345"/>
    <cellStyle name="40% - Énfasis6 3 9 2 2" xfId="4947"/>
    <cellStyle name="40% - Énfasis6 3 9 3" xfId="4946"/>
    <cellStyle name="60% - Énfasis1" xfId="13" builtinId="32" customBuiltin="1"/>
    <cellStyle name="60% - Énfasis1 2" xfId="146"/>
    <cellStyle name="60% - Énfasis1 2 2" xfId="3885"/>
    <cellStyle name="60% - Énfasis1 3" xfId="237"/>
    <cellStyle name="60% - Énfasis2" xfId="14" builtinId="36" customBuiltin="1"/>
    <cellStyle name="60% - Énfasis2 2" xfId="147"/>
    <cellStyle name="60% - Énfasis2 2 2" xfId="3886"/>
    <cellStyle name="60% - Énfasis2 3" xfId="238"/>
    <cellStyle name="60% - Énfasis3" xfId="15" builtinId="40" customBuiltin="1"/>
    <cellStyle name="60% - Énfasis3 2" xfId="148"/>
    <cellStyle name="60% - Énfasis3 2 2" xfId="3887"/>
    <cellStyle name="60% - Énfasis3 3" xfId="239"/>
    <cellStyle name="60% - Énfasis4" xfId="16" builtinId="44" customBuiltin="1"/>
    <cellStyle name="60% - Énfasis4 2" xfId="149"/>
    <cellStyle name="60% - Énfasis4 2 2" xfId="3888"/>
    <cellStyle name="60% - Énfasis4 3" xfId="240"/>
    <cellStyle name="60% - Énfasis5" xfId="17" builtinId="48" customBuiltin="1"/>
    <cellStyle name="60% - Énfasis5 2" xfId="150"/>
    <cellStyle name="60% - Énfasis5 2 2" xfId="3889"/>
    <cellStyle name="60% - Énfasis5 3" xfId="241"/>
    <cellStyle name="60% - Énfasis6" xfId="18" builtinId="52" customBuiltin="1"/>
    <cellStyle name="60% - Énfasis6 2" xfId="151"/>
    <cellStyle name="60% - Énfasis6 2 2" xfId="3890"/>
    <cellStyle name="60% - Énfasis6 3" xfId="242"/>
    <cellStyle name="Buena" xfId="19" builtinId="26" customBuiltin="1"/>
    <cellStyle name="Buena 2" xfId="152"/>
    <cellStyle name="Buena 2 2" xfId="3891"/>
    <cellStyle name="Buena 3" xfId="243"/>
    <cellStyle name="Cálculo" xfId="20" builtinId="22" customBuiltin="1"/>
    <cellStyle name="Cálculo 2" xfId="153"/>
    <cellStyle name="Cálculo 2 10" xfId="4208"/>
    <cellStyle name="Cálculo 2 11" xfId="6262"/>
    <cellStyle name="Cálculo 2 2" xfId="406"/>
    <cellStyle name="Cálculo 2 2 2" xfId="431"/>
    <cellStyle name="Cálculo 2 2 2 10" xfId="1346"/>
    <cellStyle name="Cálculo 2 2 2 10 2" xfId="6532"/>
    <cellStyle name="Cálculo 2 2 2 11" xfId="1347"/>
    <cellStyle name="Cálculo 2 2 2 11 2" xfId="6533"/>
    <cellStyle name="Cálculo 2 2 2 12" xfId="4009"/>
    <cellStyle name="Cálculo 2 2 2 13" xfId="5064"/>
    <cellStyle name="Cálculo 2 2 2 2" xfId="458"/>
    <cellStyle name="Cálculo 2 2 2 2 2" xfId="1348"/>
    <cellStyle name="Cálculo 2 2 2 2 2 2" xfId="6534"/>
    <cellStyle name="Cálculo 2 2 2 2 3" xfId="1349"/>
    <cellStyle name="Cálculo 2 2 2 2 3 2" xfId="6535"/>
    <cellStyle name="Cálculo 2 2 2 2 4" xfId="1350"/>
    <cellStyle name="Cálculo 2 2 2 2 4 2" xfId="6536"/>
    <cellStyle name="Cálculo 2 2 2 2 5" xfId="1351"/>
    <cellStyle name="Cálculo 2 2 2 2 5 2" xfId="6537"/>
    <cellStyle name="Cálculo 2 2 2 2 6" xfId="4010"/>
    <cellStyle name="Cálculo 2 2 2 2 7" xfId="5056"/>
    <cellStyle name="Cálculo 2 2 2 3" xfId="459"/>
    <cellStyle name="Cálculo 2 2 2 3 2" xfId="1352"/>
    <cellStyle name="Cálculo 2 2 2 3 2 2" xfId="6538"/>
    <cellStyle name="Cálculo 2 2 2 3 3" xfId="1353"/>
    <cellStyle name="Cálculo 2 2 2 3 3 2" xfId="6539"/>
    <cellStyle name="Cálculo 2 2 2 3 4" xfId="1354"/>
    <cellStyle name="Cálculo 2 2 2 3 4 2" xfId="6540"/>
    <cellStyle name="Cálculo 2 2 2 3 5" xfId="1355"/>
    <cellStyle name="Cálculo 2 2 2 3 5 2" xfId="6541"/>
    <cellStyle name="Cálculo 2 2 2 3 6" xfId="4011"/>
    <cellStyle name="Cálculo 2 2 2 3 7" xfId="5055"/>
    <cellStyle name="Cálculo 2 2 2 4" xfId="460"/>
    <cellStyle name="Cálculo 2 2 2 4 2" xfId="1356"/>
    <cellStyle name="Cálculo 2 2 2 4 2 2" xfId="6542"/>
    <cellStyle name="Cálculo 2 2 2 4 3" xfId="1357"/>
    <cellStyle name="Cálculo 2 2 2 4 3 2" xfId="6543"/>
    <cellStyle name="Cálculo 2 2 2 4 4" xfId="1358"/>
    <cellStyle name="Cálculo 2 2 2 4 4 2" xfId="6544"/>
    <cellStyle name="Cálculo 2 2 2 4 5" xfId="1359"/>
    <cellStyle name="Cálculo 2 2 2 4 5 2" xfId="6545"/>
    <cellStyle name="Cálculo 2 2 2 4 6" xfId="4012"/>
    <cellStyle name="Cálculo 2 2 2 4 7" xfId="5054"/>
    <cellStyle name="Cálculo 2 2 2 5" xfId="461"/>
    <cellStyle name="Cálculo 2 2 2 5 2" xfId="1360"/>
    <cellStyle name="Cálculo 2 2 2 5 2 2" xfId="6546"/>
    <cellStyle name="Cálculo 2 2 2 5 3" xfId="1361"/>
    <cellStyle name="Cálculo 2 2 2 5 3 2" xfId="6547"/>
    <cellStyle name="Cálculo 2 2 2 5 4" xfId="1362"/>
    <cellStyle name="Cálculo 2 2 2 5 4 2" xfId="6548"/>
    <cellStyle name="Cálculo 2 2 2 5 5" xfId="1363"/>
    <cellStyle name="Cálculo 2 2 2 5 5 2" xfId="6549"/>
    <cellStyle name="Cálculo 2 2 2 5 6" xfId="4013"/>
    <cellStyle name="Cálculo 2 2 2 5 7" xfId="4468"/>
    <cellStyle name="Cálculo 2 2 2 6" xfId="462"/>
    <cellStyle name="Cálculo 2 2 2 6 2" xfId="1364"/>
    <cellStyle name="Cálculo 2 2 2 6 2 2" xfId="6550"/>
    <cellStyle name="Cálculo 2 2 2 6 3" xfId="1365"/>
    <cellStyle name="Cálculo 2 2 2 6 3 2" xfId="6551"/>
    <cellStyle name="Cálculo 2 2 2 6 4" xfId="1366"/>
    <cellStyle name="Cálculo 2 2 2 6 4 2" xfId="6552"/>
    <cellStyle name="Cálculo 2 2 2 6 5" xfId="1367"/>
    <cellStyle name="Cálculo 2 2 2 6 5 2" xfId="6553"/>
    <cellStyle name="Cálculo 2 2 2 6 6" xfId="4014"/>
    <cellStyle name="Cálculo 2 2 2 6 7" xfId="5053"/>
    <cellStyle name="Cálculo 2 2 2 7" xfId="463"/>
    <cellStyle name="Cálculo 2 2 2 7 2" xfId="1368"/>
    <cellStyle name="Cálculo 2 2 2 7 2 2" xfId="6554"/>
    <cellStyle name="Cálculo 2 2 2 7 3" xfId="1369"/>
    <cellStyle name="Cálculo 2 2 2 7 3 2" xfId="6555"/>
    <cellStyle name="Cálculo 2 2 2 7 4" xfId="1370"/>
    <cellStyle name="Cálculo 2 2 2 7 4 2" xfId="6556"/>
    <cellStyle name="Cálculo 2 2 2 7 5" xfId="1371"/>
    <cellStyle name="Cálculo 2 2 2 7 5 2" xfId="6557"/>
    <cellStyle name="Cálculo 2 2 2 7 6" xfId="4015"/>
    <cellStyle name="Cálculo 2 2 2 7 7" xfId="5052"/>
    <cellStyle name="Cálculo 2 2 2 8" xfId="1372"/>
    <cellStyle name="Cálculo 2 2 2 8 2" xfId="6558"/>
    <cellStyle name="Cálculo 2 2 2 9" xfId="1373"/>
    <cellStyle name="Cálculo 2 2 2 9 2" xfId="6559"/>
    <cellStyle name="Cálculo 2 2 3" xfId="464"/>
    <cellStyle name="Cálculo 2 2 3 2" xfId="1374"/>
    <cellStyle name="Cálculo 2 2 3 2 2" xfId="6560"/>
    <cellStyle name="Cálculo 2 2 3 3" xfId="1375"/>
    <cellStyle name="Cálculo 2 2 3 3 2" xfId="6561"/>
    <cellStyle name="Cálculo 2 2 3 4" xfId="1376"/>
    <cellStyle name="Cálculo 2 2 3 4 2" xfId="6562"/>
    <cellStyle name="Cálculo 2 2 3 5" xfId="1377"/>
    <cellStyle name="Cálculo 2 2 3 5 2" xfId="6563"/>
    <cellStyle name="Cálculo 2 2 3 6" xfId="4016"/>
    <cellStyle name="Cálculo 2 2 3 7" xfId="5051"/>
    <cellStyle name="Cálculo 2 2 4" xfId="465"/>
    <cellStyle name="Cálculo 2 2 4 2" xfId="1378"/>
    <cellStyle name="Cálculo 2 2 4 2 2" xfId="6564"/>
    <cellStyle name="Cálculo 2 2 4 3" xfId="1379"/>
    <cellStyle name="Cálculo 2 2 4 3 2" xfId="6565"/>
    <cellStyle name="Cálculo 2 2 4 4" xfId="1380"/>
    <cellStyle name="Cálculo 2 2 4 4 2" xfId="6566"/>
    <cellStyle name="Cálculo 2 2 4 5" xfId="1381"/>
    <cellStyle name="Cálculo 2 2 4 5 2" xfId="6567"/>
    <cellStyle name="Cálculo 2 2 4 6" xfId="4017"/>
    <cellStyle name="Cálculo 2 2 4 7" xfId="5050"/>
    <cellStyle name="Cálculo 2 2 5" xfId="466"/>
    <cellStyle name="Cálculo 2 2 5 2" xfId="1382"/>
    <cellStyle name="Cálculo 2 2 5 2 2" xfId="6568"/>
    <cellStyle name="Cálculo 2 2 5 3" xfId="1383"/>
    <cellStyle name="Cálculo 2 2 5 3 2" xfId="6569"/>
    <cellStyle name="Cálculo 2 2 5 4" xfId="1384"/>
    <cellStyle name="Cálculo 2 2 5 4 2" xfId="6570"/>
    <cellStyle name="Cálculo 2 2 5 5" xfId="1385"/>
    <cellStyle name="Cálculo 2 2 5 5 2" xfId="6571"/>
    <cellStyle name="Cálculo 2 2 5 6" xfId="4018"/>
    <cellStyle name="Cálculo 2 2 5 7" xfId="5049"/>
    <cellStyle name="Cálculo 2 2 6" xfId="3992"/>
    <cellStyle name="Cálculo 2 2 7" xfId="4203"/>
    <cellStyle name="Cálculo 2 2 8" xfId="5077"/>
    <cellStyle name="Cálculo 2 3" xfId="407"/>
    <cellStyle name="Cálculo 2 3 2" xfId="432"/>
    <cellStyle name="Cálculo 2 3 2 10" xfId="1386"/>
    <cellStyle name="Cálculo 2 3 2 10 2" xfId="6572"/>
    <cellStyle name="Cálculo 2 3 2 11" xfId="1387"/>
    <cellStyle name="Cálculo 2 3 2 11 2" xfId="6573"/>
    <cellStyle name="Cálculo 2 3 2 12" xfId="4019"/>
    <cellStyle name="Cálculo 2 3 2 13" xfId="5063"/>
    <cellStyle name="Cálculo 2 3 2 2" xfId="467"/>
    <cellStyle name="Cálculo 2 3 2 2 2" xfId="1388"/>
    <cellStyle name="Cálculo 2 3 2 2 2 2" xfId="6574"/>
    <cellStyle name="Cálculo 2 3 2 2 3" xfId="1389"/>
    <cellStyle name="Cálculo 2 3 2 2 3 2" xfId="6575"/>
    <cellStyle name="Cálculo 2 3 2 2 4" xfId="1390"/>
    <cellStyle name="Cálculo 2 3 2 2 4 2" xfId="6576"/>
    <cellStyle name="Cálculo 2 3 2 2 5" xfId="1391"/>
    <cellStyle name="Cálculo 2 3 2 2 5 2" xfId="6577"/>
    <cellStyle name="Cálculo 2 3 2 2 6" xfId="4020"/>
    <cellStyle name="Cálculo 2 3 2 2 7" xfId="5048"/>
    <cellStyle name="Cálculo 2 3 2 3" xfId="468"/>
    <cellStyle name="Cálculo 2 3 2 3 2" xfId="1392"/>
    <cellStyle name="Cálculo 2 3 2 3 2 2" xfId="6578"/>
    <cellStyle name="Cálculo 2 3 2 3 3" xfId="1393"/>
    <cellStyle name="Cálculo 2 3 2 3 3 2" xfId="6579"/>
    <cellStyle name="Cálculo 2 3 2 3 4" xfId="1394"/>
    <cellStyle name="Cálculo 2 3 2 3 4 2" xfId="6580"/>
    <cellStyle name="Cálculo 2 3 2 3 5" xfId="1395"/>
    <cellStyle name="Cálculo 2 3 2 3 5 2" xfId="6581"/>
    <cellStyle name="Cálculo 2 3 2 3 6" xfId="4021"/>
    <cellStyle name="Cálculo 2 3 2 3 7" xfId="4467"/>
    <cellStyle name="Cálculo 2 3 2 4" xfId="469"/>
    <cellStyle name="Cálculo 2 3 2 4 2" xfId="1396"/>
    <cellStyle name="Cálculo 2 3 2 4 2 2" xfId="6582"/>
    <cellStyle name="Cálculo 2 3 2 4 3" xfId="1397"/>
    <cellStyle name="Cálculo 2 3 2 4 3 2" xfId="6583"/>
    <cellStyle name="Cálculo 2 3 2 4 4" xfId="1398"/>
    <cellStyle name="Cálculo 2 3 2 4 4 2" xfId="6584"/>
    <cellStyle name="Cálculo 2 3 2 4 5" xfId="1399"/>
    <cellStyle name="Cálculo 2 3 2 4 5 2" xfId="6585"/>
    <cellStyle name="Cálculo 2 3 2 4 6" xfId="4022"/>
    <cellStyle name="Cálculo 2 3 2 4 7" xfId="5047"/>
    <cellStyle name="Cálculo 2 3 2 5" xfId="470"/>
    <cellStyle name="Cálculo 2 3 2 5 2" xfId="1400"/>
    <cellStyle name="Cálculo 2 3 2 5 2 2" xfId="6586"/>
    <cellStyle name="Cálculo 2 3 2 5 3" xfId="1401"/>
    <cellStyle name="Cálculo 2 3 2 5 3 2" xfId="6587"/>
    <cellStyle name="Cálculo 2 3 2 5 4" xfId="1402"/>
    <cellStyle name="Cálculo 2 3 2 5 4 2" xfId="6588"/>
    <cellStyle name="Cálculo 2 3 2 5 5" xfId="1403"/>
    <cellStyle name="Cálculo 2 3 2 5 5 2" xfId="6589"/>
    <cellStyle name="Cálculo 2 3 2 5 6" xfId="4023"/>
    <cellStyle name="Cálculo 2 3 2 5 7" xfId="5046"/>
    <cellStyle name="Cálculo 2 3 2 6" xfId="471"/>
    <cellStyle name="Cálculo 2 3 2 6 2" xfId="1404"/>
    <cellStyle name="Cálculo 2 3 2 6 2 2" xfId="6590"/>
    <cellStyle name="Cálculo 2 3 2 6 3" xfId="1405"/>
    <cellStyle name="Cálculo 2 3 2 6 3 2" xfId="6591"/>
    <cellStyle name="Cálculo 2 3 2 6 4" xfId="1406"/>
    <cellStyle name="Cálculo 2 3 2 6 4 2" xfId="6592"/>
    <cellStyle name="Cálculo 2 3 2 6 5" xfId="1407"/>
    <cellStyle name="Cálculo 2 3 2 6 5 2" xfId="6593"/>
    <cellStyle name="Cálculo 2 3 2 6 6" xfId="4024"/>
    <cellStyle name="Cálculo 2 3 2 6 7" xfId="5045"/>
    <cellStyle name="Cálculo 2 3 2 7" xfId="472"/>
    <cellStyle name="Cálculo 2 3 2 7 2" xfId="1408"/>
    <cellStyle name="Cálculo 2 3 2 7 2 2" xfId="6594"/>
    <cellStyle name="Cálculo 2 3 2 7 3" xfId="1409"/>
    <cellStyle name="Cálculo 2 3 2 7 3 2" xfId="6595"/>
    <cellStyle name="Cálculo 2 3 2 7 4" xfId="1410"/>
    <cellStyle name="Cálculo 2 3 2 7 4 2" xfId="6596"/>
    <cellStyle name="Cálculo 2 3 2 7 5" xfId="1411"/>
    <cellStyle name="Cálculo 2 3 2 7 5 2" xfId="6597"/>
    <cellStyle name="Cálculo 2 3 2 7 6" xfId="4025"/>
    <cellStyle name="Cálculo 2 3 2 7 7" xfId="5044"/>
    <cellStyle name="Cálculo 2 3 2 8" xfId="1412"/>
    <cellStyle name="Cálculo 2 3 2 8 2" xfId="6598"/>
    <cellStyle name="Cálculo 2 3 2 9" xfId="1413"/>
    <cellStyle name="Cálculo 2 3 2 9 2" xfId="6599"/>
    <cellStyle name="Cálculo 2 3 3" xfId="473"/>
    <cellStyle name="Cálculo 2 3 3 2" xfId="1414"/>
    <cellStyle name="Cálculo 2 3 3 2 2" xfId="6600"/>
    <cellStyle name="Cálculo 2 3 3 3" xfId="1415"/>
    <cellStyle name="Cálculo 2 3 3 3 2" xfId="6601"/>
    <cellStyle name="Cálculo 2 3 3 4" xfId="1416"/>
    <cellStyle name="Cálculo 2 3 3 4 2" xfId="6602"/>
    <cellStyle name="Cálculo 2 3 3 5" xfId="1417"/>
    <cellStyle name="Cálculo 2 3 3 5 2" xfId="6603"/>
    <cellStyle name="Cálculo 2 3 3 6" xfId="4026"/>
    <cellStyle name="Cálculo 2 3 3 7" xfId="4466"/>
    <cellStyle name="Cálculo 2 3 4" xfId="474"/>
    <cellStyle name="Cálculo 2 3 4 2" xfId="1418"/>
    <cellStyle name="Cálculo 2 3 4 2 2" xfId="6604"/>
    <cellStyle name="Cálculo 2 3 4 3" xfId="1419"/>
    <cellStyle name="Cálculo 2 3 4 3 2" xfId="6605"/>
    <cellStyle name="Cálculo 2 3 4 4" xfId="1420"/>
    <cellStyle name="Cálculo 2 3 4 4 2" xfId="6606"/>
    <cellStyle name="Cálculo 2 3 4 5" xfId="1421"/>
    <cellStyle name="Cálculo 2 3 4 5 2" xfId="6607"/>
    <cellStyle name="Cálculo 2 3 4 6" xfId="4027"/>
    <cellStyle name="Cálculo 2 3 4 7" xfId="5043"/>
    <cellStyle name="Cálculo 2 3 5" xfId="475"/>
    <cellStyle name="Cálculo 2 3 5 2" xfId="1422"/>
    <cellStyle name="Cálculo 2 3 5 2 2" xfId="6608"/>
    <cellStyle name="Cálculo 2 3 5 3" xfId="1423"/>
    <cellStyle name="Cálculo 2 3 5 3 2" xfId="6609"/>
    <cellStyle name="Cálculo 2 3 5 4" xfId="1424"/>
    <cellStyle name="Cálculo 2 3 5 4 2" xfId="6610"/>
    <cellStyle name="Cálculo 2 3 5 5" xfId="1425"/>
    <cellStyle name="Cálculo 2 3 5 5 2" xfId="6611"/>
    <cellStyle name="Cálculo 2 3 5 6" xfId="4028"/>
    <cellStyle name="Cálculo 2 3 5 7" xfId="5042"/>
    <cellStyle name="Cálculo 2 3 6" xfId="3993"/>
    <cellStyle name="Cálculo 2 3 7" xfId="4199"/>
    <cellStyle name="Cálculo 2 3 8" xfId="4473"/>
    <cellStyle name="Cálculo 2 4" xfId="425"/>
    <cellStyle name="Cálculo 2 4 2" xfId="476"/>
    <cellStyle name="Cálculo 2 4 2 2" xfId="1426"/>
    <cellStyle name="Cálculo 2 4 2 2 2" xfId="6612"/>
    <cellStyle name="Cálculo 2 4 2 3" xfId="1427"/>
    <cellStyle name="Cálculo 2 4 2 3 2" xfId="6613"/>
    <cellStyle name="Cálculo 2 4 2 4" xfId="1428"/>
    <cellStyle name="Cálculo 2 4 2 4 2" xfId="6614"/>
    <cellStyle name="Cálculo 2 4 2 5" xfId="1429"/>
    <cellStyle name="Cálculo 2 4 2 5 2" xfId="6615"/>
    <cellStyle name="Cálculo 2 4 2 6" xfId="4030"/>
    <cellStyle name="Cálculo 2 4 2 7" xfId="5041"/>
    <cellStyle name="Cálculo 2 4 3" xfId="477"/>
    <cellStyle name="Cálculo 2 4 3 2" xfId="1430"/>
    <cellStyle name="Cálculo 2 4 3 2 2" xfId="6616"/>
    <cellStyle name="Cálculo 2 4 3 3" xfId="1431"/>
    <cellStyle name="Cálculo 2 4 3 3 2" xfId="6617"/>
    <cellStyle name="Cálculo 2 4 3 4" xfId="1432"/>
    <cellStyle name="Cálculo 2 4 3 4 2" xfId="6618"/>
    <cellStyle name="Cálculo 2 4 3 5" xfId="1433"/>
    <cellStyle name="Cálculo 2 4 3 5 2" xfId="6619"/>
    <cellStyle name="Cálculo 2 4 3 6" xfId="4031"/>
    <cellStyle name="Cálculo 2 4 3 7" xfId="5040"/>
    <cellStyle name="Cálculo 2 4 4" xfId="478"/>
    <cellStyle name="Cálculo 2 4 4 2" xfId="1434"/>
    <cellStyle name="Cálculo 2 4 4 2 2" xfId="6620"/>
    <cellStyle name="Cálculo 2 4 4 3" xfId="1435"/>
    <cellStyle name="Cálculo 2 4 4 3 2" xfId="6621"/>
    <cellStyle name="Cálculo 2 4 4 4" xfId="1436"/>
    <cellStyle name="Cálculo 2 4 4 4 2" xfId="6622"/>
    <cellStyle name="Cálculo 2 4 4 5" xfId="1437"/>
    <cellStyle name="Cálculo 2 4 4 5 2" xfId="6623"/>
    <cellStyle name="Cálculo 2 4 4 6" xfId="4032"/>
    <cellStyle name="Cálculo 2 4 4 7" xfId="4465"/>
    <cellStyle name="Cálculo 2 4 5" xfId="479"/>
    <cellStyle name="Cálculo 2 4 5 2" xfId="1438"/>
    <cellStyle name="Cálculo 2 4 5 2 2" xfId="6624"/>
    <cellStyle name="Cálculo 2 4 5 3" xfId="1439"/>
    <cellStyle name="Cálculo 2 4 5 3 2" xfId="6625"/>
    <cellStyle name="Cálculo 2 4 5 4" xfId="1440"/>
    <cellStyle name="Cálculo 2 4 5 4 2" xfId="6626"/>
    <cellStyle name="Cálculo 2 4 5 5" xfId="1441"/>
    <cellStyle name="Cálculo 2 4 5 5 2" xfId="6627"/>
    <cellStyle name="Cálculo 2 4 5 6" xfId="4033"/>
    <cellStyle name="Cálculo 2 4 5 7" xfId="5039"/>
    <cellStyle name="Cálculo 2 4 6" xfId="480"/>
    <cellStyle name="Cálculo 2 4 6 2" xfId="1442"/>
    <cellStyle name="Cálculo 2 4 6 2 2" xfId="6628"/>
    <cellStyle name="Cálculo 2 4 6 3" xfId="1443"/>
    <cellStyle name="Cálculo 2 4 6 3 2" xfId="6629"/>
    <cellStyle name="Cálculo 2 4 6 4" xfId="1444"/>
    <cellStyle name="Cálculo 2 4 6 4 2" xfId="6630"/>
    <cellStyle name="Cálculo 2 4 6 5" xfId="1445"/>
    <cellStyle name="Cálculo 2 4 6 5 2" xfId="6631"/>
    <cellStyle name="Cálculo 2 4 6 6" xfId="4034"/>
    <cellStyle name="Cálculo 2 4 6 7" xfId="5038"/>
    <cellStyle name="Cálculo 2 4 7" xfId="481"/>
    <cellStyle name="Cálculo 2 4 7 2" xfId="1446"/>
    <cellStyle name="Cálculo 2 4 7 2 2" xfId="6632"/>
    <cellStyle name="Cálculo 2 4 7 3" xfId="1447"/>
    <cellStyle name="Cálculo 2 4 7 3 2" xfId="6633"/>
    <cellStyle name="Cálculo 2 4 7 4" xfId="1448"/>
    <cellStyle name="Cálculo 2 4 7 4 2" xfId="6634"/>
    <cellStyle name="Cálculo 2 4 7 5" xfId="1449"/>
    <cellStyle name="Cálculo 2 4 7 5 2" xfId="6635"/>
    <cellStyle name="Cálculo 2 4 7 6" xfId="4035"/>
    <cellStyle name="Cálculo 2 4 7 7" xfId="5037"/>
    <cellStyle name="Cálculo 2 4 8" xfId="4029"/>
    <cellStyle name="Cálculo 2 4 9" xfId="5069"/>
    <cellStyle name="Cálculo 2 5" xfId="482"/>
    <cellStyle name="Cálculo 2 5 2" xfId="1450"/>
    <cellStyle name="Cálculo 2 5 2 2" xfId="6636"/>
    <cellStyle name="Cálculo 2 5 3" xfId="1451"/>
    <cellStyle name="Cálculo 2 5 3 2" xfId="6637"/>
    <cellStyle name="Cálculo 2 5 4" xfId="1452"/>
    <cellStyle name="Cálculo 2 5 4 2" xfId="6638"/>
    <cellStyle name="Cálculo 2 5 5" xfId="1453"/>
    <cellStyle name="Cálculo 2 5 5 2" xfId="6639"/>
    <cellStyle name="Cálculo 2 5 6" xfId="4036"/>
    <cellStyle name="Cálculo 2 5 7" xfId="5036"/>
    <cellStyle name="Cálculo 2 6" xfId="483"/>
    <cellStyle name="Cálculo 2 6 2" xfId="1454"/>
    <cellStyle name="Cálculo 2 6 2 2" xfId="6640"/>
    <cellStyle name="Cálculo 2 6 3" xfId="1455"/>
    <cellStyle name="Cálculo 2 6 3 2" xfId="6641"/>
    <cellStyle name="Cálculo 2 6 4" xfId="1456"/>
    <cellStyle name="Cálculo 2 6 4 2" xfId="6642"/>
    <cellStyle name="Cálculo 2 6 5" xfId="1457"/>
    <cellStyle name="Cálculo 2 6 5 2" xfId="6643"/>
    <cellStyle name="Cálculo 2 6 6" xfId="4037"/>
    <cellStyle name="Cálculo 2 6 7" xfId="4464"/>
    <cellStyle name="Cálculo 2 7" xfId="484"/>
    <cellStyle name="Cálculo 2 7 2" xfId="1458"/>
    <cellStyle name="Cálculo 2 7 2 2" xfId="6644"/>
    <cellStyle name="Cálculo 2 7 3" xfId="1459"/>
    <cellStyle name="Cálculo 2 7 3 2" xfId="6645"/>
    <cellStyle name="Cálculo 2 7 4" xfId="1460"/>
    <cellStyle name="Cálculo 2 7 4 2" xfId="6646"/>
    <cellStyle name="Cálculo 2 7 5" xfId="1461"/>
    <cellStyle name="Cálculo 2 7 5 2" xfId="6647"/>
    <cellStyle name="Cálculo 2 7 6" xfId="4038"/>
    <cellStyle name="Cálculo 2 7 7" xfId="5035"/>
    <cellStyle name="Cálculo 2 8" xfId="1462"/>
    <cellStyle name="Cálculo 2 8 2" xfId="6648"/>
    <cellStyle name="Cálculo 2 9" xfId="3892"/>
    <cellStyle name="Cálculo 3" xfId="244"/>
    <cellStyle name="Cálculo 3 2" xfId="673"/>
    <cellStyle name="Cálculo 3 2 2" xfId="4531"/>
    <cellStyle name="Cálculo 3 2 3" xfId="4951"/>
    <cellStyle name="Cálculo 3 3" xfId="4303"/>
    <cellStyle name="Cálculo 3 4" xfId="4409"/>
    <cellStyle name="Cálculo 4" xfId="6449"/>
    <cellStyle name="Celda de comprobación" xfId="21" builtinId="23" customBuiltin="1"/>
    <cellStyle name="Celda de comprobación 2" xfId="154"/>
    <cellStyle name="Celda de comprobación 2 2" xfId="3893"/>
    <cellStyle name="Celda de comprobación 3" xfId="245"/>
    <cellStyle name="Celda vinculada" xfId="22" builtinId="24" customBuiltin="1"/>
    <cellStyle name="Celda vinculada 2" xfId="155"/>
    <cellStyle name="Celda vinculada 2 2" xfId="3894"/>
    <cellStyle name="Celda vinculada 3" xfId="246"/>
    <cellStyle name="Comma" xfId="349"/>
    <cellStyle name="Comma [0]" xfId="350"/>
    <cellStyle name="Comma [0] 2" xfId="1463"/>
    <cellStyle name="Comma 2" xfId="1464"/>
    <cellStyle name="Comma 2 2" xfId="1465"/>
    <cellStyle name="Comma 2 2 2" xfId="5015"/>
    <cellStyle name="Comma 3" xfId="1466"/>
    <cellStyle name="Comma 4" xfId="1467"/>
    <cellStyle name="Comma 5" xfId="1468"/>
    <cellStyle name="Currency" xfId="351"/>
    <cellStyle name="Currency [0]" xfId="352"/>
    <cellStyle name="Currency [0] 2" xfId="1469"/>
    <cellStyle name="Currency [0] 2 2" xfId="5019"/>
    <cellStyle name="Currency [0] 3" xfId="3895"/>
    <cellStyle name="Currency 2" xfId="1470"/>
    <cellStyle name="Currency 2 2" xfId="1471"/>
    <cellStyle name="Currency 2 2 2" xfId="5021"/>
    <cellStyle name="Currency 3" xfId="1472"/>
    <cellStyle name="Currency 3 2" xfId="1473"/>
    <cellStyle name="Currency 3 2 2" xfId="5023"/>
    <cellStyle name="Currency 4" xfId="1474"/>
    <cellStyle name="Currency 5" xfId="1475"/>
    <cellStyle name="Date" xfId="353"/>
    <cellStyle name="Encabezado 1" xfId="55" builtinId="16" customBuiltin="1"/>
    <cellStyle name="Encabezado 4" xfId="23" builtinId="19" customBuiltin="1"/>
    <cellStyle name="Encabezado 4 2" xfId="156"/>
    <cellStyle name="Encabezado 4 2 2" xfId="3896"/>
    <cellStyle name="Encabezado 4 3" xfId="247"/>
    <cellStyle name="Énfasis1" xfId="24" builtinId="29" customBuiltin="1"/>
    <cellStyle name="Énfasis1 2" xfId="157"/>
    <cellStyle name="Énfasis1 2 2" xfId="3897"/>
    <cellStyle name="Énfasis1 3" xfId="248"/>
    <cellStyle name="Énfasis2" xfId="25" builtinId="33" customBuiltin="1"/>
    <cellStyle name="Énfasis2 2" xfId="158"/>
    <cellStyle name="Énfasis2 2 2" xfId="3898"/>
    <cellStyle name="Énfasis2 3" xfId="249"/>
    <cellStyle name="Énfasis3" xfId="26" builtinId="37" customBuiltin="1"/>
    <cellStyle name="Énfasis3 2" xfId="159"/>
    <cellStyle name="Énfasis3 2 2" xfId="3899"/>
    <cellStyle name="Énfasis3 3" xfId="250"/>
    <cellStyle name="Énfasis4" xfId="27" builtinId="41" customBuiltin="1"/>
    <cellStyle name="Énfasis4 2" xfId="160"/>
    <cellStyle name="Énfasis4 2 2" xfId="3900"/>
    <cellStyle name="Énfasis4 3" xfId="251"/>
    <cellStyle name="Énfasis5" xfId="28" builtinId="45" customBuiltin="1"/>
    <cellStyle name="Énfasis5 2" xfId="161"/>
    <cellStyle name="Énfasis5 2 2" xfId="3901"/>
    <cellStyle name="Énfasis5 3" xfId="252"/>
    <cellStyle name="Énfasis6" xfId="29" builtinId="49" customBuiltin="1"/>
    <cellStyle name="Énfasis6 2" xfId="162"/>
    <cellStyle name="Énfasis6 2 2" xfId="3902"/>
    <cellStyle name="Énfasis6 3" xfId="253"/>
    <cellStyle name="Entrada" xfId="30" builtinId="20" customBuiltin="1"/>
    <cellStyle name="Entrada 2" xfId="163"/>
    <cellStyle name="Entrada 2 10" xfId="4207"/>
    <cellStyle name="Entrada 2 11" xfId="6261"/>
    <cellStyle name="Entrada 2 2" xfId="408"/>
    <cellStyle name="Entrada 2 2 2" xfId="433"/>
    <cellStyle name="Entrada 2 2 2 10" xfId="1476"/>
    <cellStyle name="Entrada 2 2 2 10 2" xfId="6649"/>
    <cellStyle name="Entrada 2 2 2 11" xfId="1477"/>
    <cellStyle name="Entrada 2 2 2 11 2" xfId="6650"/>
    <cellStyle name="Entrada 2 2 2 12" xfId="4039"/>
    <cellStyle name="Entrada 2 2 2 13" xfId="5062"/>
    <cellStyle name="Entrada 2 2 2 2" xfId="485"/>
    <cellStyle name="Entrada 2 2 2 2 2" xfId="1478"/>
    <cellStyle name="Entrada 2 2 2 2 2 2" xfId="6651"/>
    <cellStyle name="Entrada 2 2 2 2 3" xfId="1479"/>
    <cellStyle name="Entrada 2 2 2 2 3 2" xfId="6652"/>
    <cellStyle name="Entrada 2 2 2 2 4" xfId="1480"/>
    <cellStyle name="Entrada 2 2 2 2 4 2" xfId="6653"/>
    <cellStyle name="Entrada 2 2 2 2 5" xfId="1481"/>
    <cellStyle name="Entrada 2 2 2 2 5 2" xfId="6654"/>
    <cellStyle name="Entrada 2 2 2 2 6" xfId="4040"/>
    <cellStyle name="Entrada 2 2 2 2 7" xfId="5034"/>
    <cellStyle name="Entrada 2 2 2 3" xfId="486"/>
    <cellStyle name="Entrada 2 2 2 3 2" xfId="1482"/>
    <cellStyle name="Entrada 2 2 2 3 2 2" xfId="6655"/>
    <cellStyle name="Entrada 2 2 2 3 3" xfId="1483"/>
    <cellStyle name="Entrada 2 2 2 3 3 2" xfId="6656"/>
    <cellStyle name="Entrada 2 2 2 3 4" xfId="1484"/>
    <cellStyle name="Entrada 2 2 2 3 4 2" xfId="6657"/>
    <cellStyle name="Entrada 2 2 2 3 5" xfId="1485"/>
    <cellStyle name="Entrada 2 2 2 3 5 2" xfId="6658"/>
    <cellStyle name="Entrada 2 2 2 3 6" xfId="4041"/>
    <cellStyle name="Entrada 2 2 2 3 7" xfId="5033"/>
    <cellStyle name="Entrada 2 2 2 4" xfId="487"/>
    <cellStyle name="Entrada 2 2 2 4 2" xfId="1486"/>
    <cellStyle name="Entrada 2 2 2 4 2 2" xfId="6659"/>
    <cellStyle name="Entrada 2 2 2 4 3" xfId="1487"/>
    <cellStyle name="Entrada 2 2 2 4 3 2" xfId="6660"/>
    <cellStyle name="Entrada 2 2 2 4 4" xfId="1488"/>
    <cellStyle name="Entrada 2 2 2 4 4 2" xfId="6661"/>
    <cellStyle name="Entrada 2 2 2 4 5" xfId="1489"/>
    <cellStyle name="Entrada 2 2 2 4 5 2" xfId="6662"/>
    <cellStyle name="Entrada 2 2 2 4 6" xfId="4042"/>
    <cellStyle name="Entrada 2 2 2 4 7" xfId="5032"/>
    <cellStyle name="Entrada 2 2 2 5" xfId="488"/>
    <cellStyle name="Entrada 2 2 2 5 2" xfId="1490"/>
    <cellStyle name="Entrada 2 2 2 5 2 2" xfId="6663"/>
    <cellStyle name="Entrada 2 2 2 5 3" xfId="1491"/>
    <cellStyle name="Entrada 2 2 2 5 3 2" xfId="6664"/>
    <cellStyle name="Entrada 2 2 2 5 4" xfId="1492"/>
    <cellStyle name="Entrada 2 2 2 5 4 2" xfId="6665"/>
    <cellStyle name="Entrada 2 2 2 5 5" xfId="1493"/>
    <cellStyle name="Entrada 2 2 2 5 5 2" xfId="6666"/>
    <cellStyle name="Entrada 2 2 2 5 6" xfId="4043"/>
    <cellStyle name="Entrada 2 2 2 5 7" xfId="4463"/>
    <cellStyle name="Entrada 2 2 2 6" xfId="489"/>
    <cellStyle name="Entrada 2 2 2 6 2" xfId="1494"/>
    <cellStyle name="Entrada 2 2 2 6 2 2" xfId="6667"/>
    <cellStyle name="Entrada 2 2 2 6 3" xfId="1495"/>
    <cellStyle name="Entrada 2 2 2 6 3 2" xfId="6668"/>
    <cellStyle name="Entrada 2 2 2 6 4" xfId="1496"/>
    <cellStyle name="Entrada 2 2 2 6 4 2" xfId="6669"/>
    <cellStyle name="Entrada 2 2 2 6 5" xfId="1497"/>
    <cellStyle name="Entrada 2 2 2 6 5 2" xfId="6670"/>
    <cellStyle name="Entrada 2 2 2 6 6" xfId="4044"/>
    <cellStyle name="Entrada 2 2 2 6 7" xfId="5031"/>
    <cellStyle name="Entrada 2 2 2 7" xfId="490"/>
    <cellStyle name="Entrada 2 2 2 7 2" xfId="1498"/>
    <cellStyle name="Entrada 2 2 2 7 2 2" xfId="6671"/>
    <cellStyle name="Entrada 2 2 2 7 3" xfId="1499"/>
    <cellStyle name="Entrada 2 2 2 7 3 2" xfId="6672"/>
    <cellStyle name="Entrada 2 2 2 7 4" xfId="1500"/>
    <cellStyle name="Entrada 2 2 2 7 4 2" xfId="6673"/>
    <cellStyle name="Entrada 2 2 2 7 5" xfId="1501"/>
    <cellStyle name="Entrada 2 2 2 7 5 2" xfId="6674"/>
    <cellStyle name="Entrada 2 2 2 7 6" xfId="4045"/>
    <cellStyle name="Entrada 2 2 2 7 7" xfId="5030"/>
    <cellStyle name="Entrada 2 2 2 8" xfId="1502"/>
    <cellStyle name="Entrada 2 2 2 8 2" xfId="6675"/>
    <cellStyle name="Entrada 2 2 2 9" xfId="1503"/>
    <cellStyle name="Entrada 2 2 2 9 2" xfId="6676"/>
    <cellStyle name="Entrada 2 2 3" xfId="491"/>
    <cellStyle name="Entrada 2 2 3 2" xfId="1504"/>
    <cellStyle name="Entrada 2 2 3 2 2" xfId="6677"/>
    <cellStyle name="Entrada 2 2 3 3" xfId="1505"/>
    <cellStyle name="Entrada 2 2 3 3 2" xfId="6678"/>
    <cellStyle name="Entrada 2 2 3 4" xfId="1506"/>
    <cellStyle name="Entrada 2 2 3 4 2" xfId="6679"/>
    <cellStyle name="Entrada 2 2 3 5" xfId="1507"/>
    <cellStyle name="Entrada 2 2 3 5 2" xfId="6680"/>
    <cellStyle name="Entrada 2 2 3 6" xfId="4046"/>
    <cellStyle name="Entrada 2 2 3 7" xfId="5029"/>
    <cellStyle name="Entrada 2 2 4" xfId="492"/>
    <cellStyle name="Entrada 2 2 4 2" xfId="1508"/>
    <cellStyle name="Entrada 2 2 4 2 2" xfId="6681"/>
    <cellStyle name="Entrada 2 2 4 3" xfId="1509"/>
    <cellStyle name="Entrada 2 2 4 3 2" xfId="6682"/>
    <cellStyle name="Entrada 2 2 4 4" xfId="1510"/>
    <cellStyle name="Entrada 2 2 4 4 2" xfId="6683"/>
    <cellStyle name="Entrada 2 2 4 5" xfId="1511"/>
    <cellStyle name="Entrada 2 2 4 5 2" xfId="6684"/>
    <cellStyle name="Entrada 2 2 4 6" xfId="4047"/>
    <cellStyle name="Entrada 2 2 4 7" xfId="5028"/>
    <cellStyle name="Entrada 2 2 5" xfId="493"/>
    <cellStyle name="Entrada 2 2 5 2" xfId="1512"/>
    <cellStyle name="Entrada 2 2 5 2 2" xfId="6685"/>
    <cellStyle name="Entrada 2 2 5 3" xfId="1513"/>
    <cellStyle name="Entrada 2 2 5 3 2" xfId="6686"/>
    <cellStyle name="Entrada 2 2 5 4" xfId="1514"/>
    <cellStyle name="Entrada 2 2 5 4 2" xfId="6687"/>
    <cellStyle name="Entrada 2 2 5 5" xfId="1515"/>
    <cellStyle name="Entrada 2 2 5 5 2" xfId="6688"/>
    <cellStyle name="Entrada 2 2 5 6" xfId="4048"/>
    <cellStyle name="Entrada 2 2 5 7" xfId="4462"/>
    <cellStyle name="Entrada 2 2 6" xfId="3994"/>
    <cellStyle name="Entrada 2 2 7" xfId="4198"/>
    <cellStyle name="Entrada 2 2 8" xfId="5076"/>
    <cellStyle name="Entrada 2 3" xfId="409"/>
    <cellStyle name="Entrada 2 3 2" xfId="434"/>
    <cellStyle name="Entrada 2 3 2 10" xfId="1516"/>
    <cellStyle name="Entrada 2 3 2 10 2" xfId="6689"/>
    <cellStyle name="Entrada 2 3 2 11" xfId="1517"/>
    <cellStyle name="Entrada 2 3 2 11 2" xfId="6690"/>
    <cellStyle name="Entrada 2 3 2 12" xfId="4049"/>
    <cellStyle name="Entrada 2 3 2 13" xfId="4470"/>
    <cellStyle name="Entrada 2 3 2 2" xfId="494"/>
    <cellStyle name="Entrada 2 3 2 2 2" xfId="1518"/>
    <cellStyle name="Entrada 2 3 2 2 2 2" xfId="6691"/>
    <cellStyle name="Entrada 2 3 2 2 3" xfId="1519"/>
    <cellStyle name="Entrada 2 3 2 2 3 2" xfId="6692"/>
    <cellStyle name="Entrada 2 3 2 2 4" xfId="1520"/>
    <cellStyle name="Entrada 2 3 2 2 4 2" xfId="6693"/>
    <cellStyle name="Entrada 2 3 2 2 5" xfId="1521"/>
    <cellStyle name="Entrada 2 3 2 2 5 2" xfId="6694"/>
    <cellStyle name="Entrada 2 3 2 2 6" xfId="4050"/>
    <cellStyle name="Entrada 2 3 2 2 7" xfId="5027"/>
    <cellStyle name="Entrada 2 3 2 3" xfId="495"/>
    <cellStyle name="Entrada 2 3 2 3 2" xfId="1522"/>
    <cellStyle name="Entrada 2 3 2 3 2 2" xfId="6695"/>
    <cellStyle name="Entrada 2 3 2 3 3" xfId="1523"/>
    <cellStyle name="Entrada 2 3 2 3 3 2" xfId="6696"/>
    <cellStyle name="Entrada 2 3 2 3 4" xfId="1524"/>
    <cellStyle name="Entrada 2 3 2 3 4 2" xfId="6697"/>
    <cellStyle name="Entrada 2 3 2 3 5" xfId="1525"/>
    <cellStyle name="Entrada 2 3 2 3 5 2" xfId="6698"/>
    <cellStyle name="Entrada 2 3 2 3 6" xfId="4051"/>
    <cellStyle name="Entrada 2 3 2 3 7" xfId="5026"/>
    <cellStyle name="Entrada 2 3 2 4" xfId="496"/>
    <cellStyle name="Entrada 2 3 2 4 2" xfId="1526"/>
    <cellStyle name="Entrada 2 3 2 4 2 2" xfId="6699"/>
    <cellStyle name="Entrada 2 3 2 4 3" xfId="1527"/>
    <cellStyle name="Entrada 2 3 2 4 3 2" xfId="6700"/>
    <cellStyle name="Entrada 2 3 2 4 4" xfId="1528"/>
    <cellStyle name="Entrada 2 3 2 4 4 2" xfId="6701"/>
    <cellStyle name="Entrada 2 3 2 4 5" xfId="1529"/>
    <cellStyle name="Entrada 2 3 2 4 5 2" xfId="6702"/>
    <cellStyle name="Entrada 2 3 2 4 6" xfId="4052"/>
    <cellStyle name="Entrada 2 3 2 4 7" xfId="4431"/>
    <cellStyle name="Entrada 2 3 2 5" xfId="497"/>
    <cellStyle name="Entrada 2 3 2 5 2" xfId="1530"/>
    <cellStyle name="Entrada 2 3 2 5 2 2" xfId="6703"/>
    <cellStyle name="Entrada 2 3 2 5 3" xfId="1531"/>
    <cellStyle name="Entrada 2 3 2 5 3 2" xfId="6704"/>
    <cellStyle name="Entrada 2 3 2 5 4" xfId="1532"/>
    <cellStyle name="Entrada 2 3 2 5 4 2" xfId="6705"/>
    <cellStyle name="Entrada 2 3 2 5 5" xfId="1533"/>
    <cellStyle name="Entrada 2 3 2 5 5 2" xfId="6706"/>
    <cellStyle name="Entrada 2 3 2 5 6" xfId="4053"/>
    <cellStyle name="Entrada 2 3 2 5 7" xfId="4427"/>
    <cellStyle name="Entrada 2 3 2 6" xfId="498"/>
    <cellStyle name="Entrada 2 3 2 6 2" xfId="1534"/>
    <cellStyle name="Entrada 2 3 2 6 2 2" xfId="6707"/>
    <cellStyle name="Entrada 2 3 2 6 3" xfId="1535"/>
    <cellStyle name="Entrada 2 3 2 6 3 2" xfId="6708"/>
    <cellStyle name="Entrada 2 3 2 6 4" xfId="1536"/>
    <cellStyle name="Entrada 2 3 2 6 4 2" xfId="6709"/>
    <cellStyle name="Entrada 2 3 2 6 5" xfId="1537"/>
    <cellStyle name="Entrada 2 3 2 6 5 2" xfId="6710"/>
    <cellStyle name="Entrada 2 3 2 6 6" xfId="4054"/>
    <cellStyle name="Entrada 2 3 2 6 7" xfId="4270"/>
    <cellStyle name="Entrada 2 3 2 7" xfId="499"/>
    <cellStyle name="Entrada 2 3 2 7 2" xfId="1538"/>
    <cellStyle name="Entrada 2 3 2 7 2 2" xfId="6711"/>
    <cellStyle name="Entrada 2 3 2 7 3" xfId="1539"/>
    <cellStyle name="Entrada 2 3 2 7 3 2" xfId="6712"/>
    <cellStyle name="Entrada 2 3 2 7 4" xfId="1540"/>
    <cellStyle name="Entrada 2 3 2 7 4 2" xfId="6713"/>
    <cellStyle name="Entrada 2 3 2 7 5" xfId="1541"/>
    <cellStyle name="Entrada 2 3 2 7 5 2" xfId="6714"/>
    <cellStyle name="Entrada 2 3 2 7 6" xfId="4055"/>
    <cellStyle name="Entrada 2 3 2 7 7" xfId="4242"/>
    <cellStyle name="Entrada 2 3 2 8" xfId="1542"/>
    <cellStyle name="Entrada 2 3 2 8 2" xfId="6715"/>
    <cellStyle name="Entrada 2 3 2 9" xfId="1543"/>
    <cellStyle name="Entrada 2 3 2 9 2" xfId="6716"/>
    <cellStyle name="Entrada 2 3 3" xfId="500"/>
    <cellStyle name="Entrada 2 3 3 2" xfId="1544"/>
    <cellStyle name="Entrada 2 3 3 2 2" xfId="6717"/>
    <cellStyle name="Entrada 2 3 3 3" xfId="1545"/>
    <cellStyle name="Entrada 2 3 3 3 2" xfId="6718"/>
    <cellStyle name="Entrada 2 3 3 4" xfId="1546"/>
    <cellStyle name="Entrada 2 3 3 4 2" xfId="6719"/>
    <cellStyle name="Entrada 2 3 3 5" xfId="1547"/>
    <cellStyle name="Entrada 2 3 3 5 2" xfId="6720"/>
    <cellStyle name="Entrada 2 3 3 6" xfId="4056"/>
    <cellStyle name="Entrada 2 3 3 7" xfId="4310"/>
    <cellStyle name="Entrada 2 3 4" xfId="501"/>
    <cellStyle name="Entrada 2 3 4 2" xfId="1548"/>
    <cellStyle name="Entrada 2 3 4 2 2" xfId="6721"/>
    <cellStyle name="Entrada 2 3 4 3" xfId="1549"/>
    <cellStyle name="Entrada 2 3 4 3 2" xfId="6722"/>
    <cellStyle name="Entrada 2 3 4 4" xfId="1550"/>
    <cellStyle name="Entrada 2 3 4 4 2" xfId="6723"/>
    <cellStyle name="Entrada 2 3 4 5" xfId="1551"/>
    <cellStyle name="Entrada 2 3 4 5 2" xfId="6724"/>
    <cellStyle name="Entrada 2 3 4 6" xfId="4057"/>
    <cellStyle name="Entrada 2 3 4 7" xfId="4269"/>
    <cellStyle name="Entrada 2 3 5" xfId="502"/>
    <cellStyle name="Entrada 2 3 5 2" xfId="1552"/>
    <cellStyle name="Entrada 2 3 5 2 2" xfId="6725"/>
    <cellStyle name="Entrada 2 3 5 3" xfId="1553"/>
    <cellStyle name="Entrada 2 3 5 3 2" xfId="6726"/>
    <cellStyle name="Entrada 2 3 5 4" xfId="1554"/>
    <cellStyle name="Entrada 2 3 5 4 2" xfId="6727"/>
    <cellStyle name="Entrada 2 3 5 5" xfId="1555"/>
    <cellStyle name="Entrada 2 3 5 5 2" xfId="6728"/>
    <cellStyle name="Entrada 2 3 5 6" xfId="4058"/>
    <cellStyle name="Entrada 2 3 5 7" xfId="4241"/>
    <cellStyle name="Entrada 2 3 6" xfId="3995"/>
    <cellStyle name="Entrada 2 3 7" xfId="4197"/>
    <cellStyle name="Entrada 2 3 8" xfId="5075"/>
    <cellStyle name="Entrada 2 4" xfId="426"/>
    <cellStyle name="Entrada 2 4 2" xfId="503"/>
    <cellStyle name="Entrada 2 4 2 2" xfId="1556"/>
    <cellStyle name="Entrada 2 4 2 2 2" xfId="6729"/>
    <cellStyle name="Entrada 2 4 2 3" xfId="1557"/>
    <cellStyle name="Entrada 2 4 2 3 2" xfId="6730"/>
    <cellStyle name="Entrada 2 4 2 4" xfId="1558"/>
    <cellStyle name="Entrada 2 4 2 4 2" xfId="6731"/>
    <cellStyle name="Entrada 2 4 2 5" xfId="1559"/>
    <cellStyle name="Entrada 2 4 2 5 2" xfId="6732"/>
    <cellStyle name="Entrada 2 4 2 6" xfId="4060"/>
    <cellStyle name="Entrada 2 4 2 7" xfId="4309"/>
    <cellStyle name="Entrada 2 4 3" xfId="504"/>
    <cellStyle name="Entrada 2 4 3 2" xfId="1560"/>
    <cellStyle name="Entrada 2 4 3 2 2" xfId="6733"/>
    <cellStyle name="Entrada 2 4 3 3" xfId="1561"/>
    <cellStyle name="Entrada 2 4 3 3 2" xfId="6734"/>
    <cellStyle name="Entrada 2 4 3 4" xfId="1562"/>
    <cellStyle name="Entrada 2 4 3 4 2" xfId="6735"/>
    <cellStyle name="Entrada 2 4 3 5" xfId="1563"/>
    <cellStyle name="Entrada 2 4 3 5 2" xfId="6736"/>
    <cellStyle name="Entrada 2 4 3 6" xfId="4061"/>
    <cellStyle name="Entrada 2 4 3 7" xfId="4268"/>
    <cellStyle name="Entrada 2 4 4" xfId="505"/>
    <cellStyle name="Entrada 2 4 4 2" xfId="1564"/>
    <cellStyle name="Entrada 2 4 4 2 2" xfId="6737"/>
    <cellStyle name="Entrada 2 4 4 3" xfId="1565"/>
    <cellStyle name="Entrada 2 4 4 3 2" xfId="6738"/>
    <cellStyle name="Entrada 2 4 4 4" xfId="1566"/>
    <cellStyle name="Entrada 2 4 4 4 2" xfId="6739"/>
    <cellStyle name="Entrada 2 4 4 5" xfId="1567"/>
    <cellStyle name="Entrada 2 4 4 5 2" xfId="6740"/>
    <cellStyle name="Entrada 2 4 4 6" xfId="4062"/>
    <cellStyle name="Entrada 2 4 4 7" xfId="4240"/>
    <cellStyle name="Entrada 2 4 5" xfId="506"/>
    <cellStyle name="Entrada 2 4 5 2" xfId="1568"/>
    <cellStyle name="Entrada 2 4 5 2 2" xfId="6741"/>
    <cellStyle name="Entrada 2 4 5 3" xfId="1569"/>
    <cellStyle name="Entrada 2 4 5 3 2" xfId="6742"/>
    <cellStyle name="Entrada 2 4 5 4" xfId="1570"/>
    <cellStyle name="Entrada 2 4 5 4 2" xfId="6743"/>
    <cellStyle name="Entrada 2 4 5 5" xfId="1571"/>
    <cellStyle name="Entrada 2 4 5 5 2" xfId="6744"/>
    <cellStyle name="Entrada 2 4 5 6" xfId="4063"/>
    <cellStyle name="Entrada 2 4 5 7" xfId="4308"/>
    <cellStyle name="Entrada 2 4 6" xfId="507"/>
    <cellStyle name="Entrada 2 4 6 2" xfId="1572"/>
    <cellStyle name="Entrada 2 4 6 2 2" xfId="6745"/>
    <cellStyle name="Entrada 2 4 6 3" xfId="1573"/>
    <cellStyle name="Entrada 2 4 6 3 2" xfId="6746"/>
    <cellStyle name="Entrada 2 4 6 4" xfId="1574"/>
    <cellStyle name="Entrada 2 4 6 4 2" xfId="6747"/>
    <cellStyle name="Entrada 2 4 6 5" xfId="1575"/>
    <cellStyle name="Entrada 2 4 6 5 2" xfId="6748"/>
    <cellStyle name="Entrada 2 4 6 6" xfId="4064"/>
    <cellStyle name="Entrada 2 4 6 7" xfId="4267"/>
    <cellStyle name="Entrada 2 4 7" xfId="508"/>
    <cellStyle name="Entrada 2 4 7 2" xfId="1576"/>
    <cellStyle name="Entrada 2 4 7 2 2" xfId="6749"/>
    <cellStyle name="Entrada 2 4 7 3" xfId="1577"/>
    <cellStyle name="Entrada 2 4 7 3 2" xfId="6750"/>
    <cellStyle name="Entrada 2 4 7 4" xfId="1578"/>
    <cellStyle name="Entrada 2 4 7 4 2" xfId="6751"/>
    <cellStyle name="Entrada 2 4 7 5" xfId="1579"/>
    <cellStyle name="Entrada 2 4 7 5 2" xfId="6752"/>
    <cellStyle name="Entrada 2 4 7 6" xfId="4065"/>
    <cellStyle name="Entrada 2 4 7 7" xfId="4239"/>
    <cellStyle name="Entrada 2 4 8" xfId="4059"/>
    <cellStyle name="Entrada 2 4 9" xfId="5068"/>
    <cellStyle name="Entrada 2 5" xfId="509"/>
    <cellStyle name="Entrada 2 5 2" xfId="1580"/>
    <cellStyle name="Entrada 2 5 2 2" xfId="6753"/>
    <cellStyle name="Entrada 2 5 3" xfId="1581"/>
    <cellStyle name="Entrada 2 5 3 2" xfId="6754"/>
    <cellStyle name="Entrada 2 5 4" xfId="1582"/>
    <cellStyle name="Entrada 2 5 4 2" xfId="6755"/>
    <cellStyle name="Entrada 2 5 5" xfId="1583"/>
    <cellStyle name="Entrada 2 5 5 2" xfId="6756"/>
    <cellStyle name="Entrada 2 5 6" xfId="4066"/>
    <cellStyle name="Entrada 2 5 7" xfId="4307"/>
    <cellStyle name="Entrada 2 6" xfId="510"/>
    <cellStyle name="Entrada 2 6 2" xfId="1584"/>
    <cellStyle name="Entrada 2 6 2 2" xfId="6757"/>
    <cellStyle name="Entrada 2 6 3" xfId="1585"/>
    <cellStyle name="Entrada 2 6 3 2" xfId="6758"/>
    <cellStyle name="Entrada 2 6 4" xfId="1586"/>
    <cellStyle name="Entrada 2 6 4 2" xfId="6759"/>
    <cellStyle name="Entrada 2 6 5" xfId="1587"/>
    <cellStyle name="Entrada 2 6 5 2" xfId="6760"/>
    <cellStyle name="Entrada 2 6 6" xfId="4067"/>
    <cellStyle name="Entrada 2 6 7" xfId="4266"/>
    <cellStyle name="Entrada 2 7" xfId="511"/>
    <cellStyle name="Entrada 2 7 2" xfId="1588"/>
    <cellStyle name="Entrada 2 7 2 2" xfId="6761"/>
    <cellStyle name="Entrada 2 7 3" xfId="1589"/>
    <cellStyle name="Entrada 2 7 3 2" xfId="6762"/>
    <cellStyle name="Entrada 2 7 4" xfId="1590"/>
    <cellStyle name="Entrada 2 7 4 2" xfId="6763"/>
    <cellStyle name="Entrada 2 7 5" xfId="1591"/>
    <cellStyle name="Entrada 2 7 5 2" xfId="6764"/>
    <cellStyle name="Entrada 2 7 6" xfId="4068"/>
    <cellStyle name="Entrada 2 7 7" xfId="4238"/>
    <cellStyle name="Entrada 2 8" xfId="1592"/>
    <cellStyle name="Entrada 2 8 2" xfId="6765"/>
    <cellStyle name="Entrada 2 9" xfId="3903"/>
    <cellStyle name="Entrada 3" xfId="254"/>
    <cellStyle name="Entrada 3 2" xfId="674"/>
    <cellStyle name="Entrada 3 2 2" xfId="4532"/>
    <cellStyle name="Entrada 3 2 3" xfId="4950"/>
    <cellStyle name="Entrada 3 3" xfId="4311"/>
    <cellStyle name="Entrada 3 4" xfId="5660"/>
    <cellStyle name="Entrada 4" xfId="4478"/>
    <cellStyle name="Euro" xfId="31"/>
    <cellStyle name="Euro 2" xfId="255"/>
    <cellStyle name="Excel Built-in Normal" xfId="512"/>
    <cellStyle name="Excel Built-in Normal 2" xfId="1593"/>
    <cellStyle name="Excel Built-in Normal 3" xfId="4069"/>
    <cellStyle name="Excel Built-in Normal 4" xfId="7228"/>
    <cellStyle name="Fixed" xfId="354"/>
    <cellStyle name="Heading1" xfId="355"/>
    <cellStyle name="Heading2" xfId="356"/>
    <cellStyle name="Hipervínculo" xfId="32" builtinId="8"/>
    <cellStyle name="Hipervínculo 14" xfId="1594"/>
    <cellStyle name="Hipervínculo 2" xfId="357"/>
    <cellStyle name="Hipervínculo 2 2" xfId="1595"/>
    <cellStyle name="Hipervínculo 2 3" xfId="3904"/>
    <cellStyle name="Hipervínculo 3" xfId="1596"/>
    <cellStyle name="Hipervínculo 4" xfId="1597"/>
    <cellStyle name="Incorrecto" xfId="33" builtinId="27" customBuiltin="1"/>
    <cellStyle name="Incorrecto 2" xfId="164"/>
    <cellStyle name="Incorrecto 2 2" xfId="3905"/>
    <cellStyle name="Incorrecto 3" xfId="256"/>
    <cellStyle name="Incorrecto 4" xfId="7253"/>
    <cellStyle name="Millares" xfId="4226" builtinId="3"/>
    <cellStyle name="Millares 10" xfId="165"/>
    <cellStyle name="Millares 10 10" xfId="1598"/>
    <cellStyle name="Millares 10 10 2" xfId="1599"/>
    <cellStyle name="Millares 10 10 2 2" xfId="1600"/>
    <cellStyle name="Millares 10 10 2 2 2" xfId="1601"/>
    <cellStyle name="Millares 10 10 2 2 2 2" xfId="5082"/>
    <cellStyle name="Millares 10 10 2 2 3" xfId="5081"/>
    <cellStyle name="Millares 10 10 2 3" xfId="1602"/>
    <cellStyle name="Millares 10 10 2 3 2" xfId="5083"/>
    <cellStyle name="Millares 10 10 2 4" xfId="5080"/>
    <cellStyle name="Millares 10 10 3" xfId="1603"/>
    <cellStyle name="Millares 10 10 3 2" xfId="1604"/>
    <cellStyle name="Millares 10 10 3 2 2" xfId="5085"/>
    <cellStyle name="Millares 10 10 3 3" xfId="5084"/>
    <cellStyle name="Millares 10 10 4" xfId="1605"/>
    <cellStyle name="Millares 10 10 4 2" xfId="5086"/>
    <cellStyle name="Millares 10 10 5" xfId="5079"/>
    <cellStyle name="Millares 10 11" xfId="1606"/>
    <cellStyle name="Millares 10 11 2" xfId="1607"/>
    <cellStyle name="Millares 10 11 2 2" xfId="1608"/>
    <cellStyle name="Millares 10 11 2 2 2" xfId="5089"/>
    <cellStyle name="Millares 10 11 2 3" xfId="5088"/>
    <cellStyle name="Millares 10 11 3" xfId="1609"/>
    <cellStyle name="Millares 10 11 3 2" xfId="5090"/>
    <cellStyle name="Millares 10 11 4" xfId="5087"/>
    <cellStyle name="Millares 10 12" xfId="1610"/>
    <cellStyle name="Millares 10 12 2" xfId="1611"/>
    <cellStyle name="Millares 10 12 2 2" xfId="5092"/>
    <cellStyle name="Millares 10 12 3" xfId="5091"/>
    <cellStyle name="Millares 10 13" xfId="1612"/>
    <cellStyle name="Millares 10 13 2" xfId="5093"/>
    <cellStyle name="Millares 10 14" xfId="3907"/>
    <cellStyle name="Millares 10 15" xfId="4271"/>
    <cellStyle name="Millares 10 2" xfId="166"/>
    <cellStyle name="Millares 10 2 10" xfId="1613"/>
    <cellStyle name="Millares 10 2 10 2" xfId="1614"/>
    <cellStyle name="Millares 10 2 10 2 2" xfId="5094"/>
    <cellStyle name="Millares 10 2 11" xfId="1615"/>
    <cellStyle name="Millares 10 2 11 2" xfId="5095"/>
    <cellStyle name="Millares 10 2 12" xfId="3908"/>
    <cellStyle name="Millares 10 2 13" xfId="4272"/>
    <cellStyle name="Millares 10 2 2" xfId="279"/>
    <cellStyle name="Millares 10 2 2 2" xfId="296"/>
    <cellStyle name="Millares 10 2 2 2 2" xfId="703"/>
    <cellStyle name="Millares 10 2 2 2 2 2" xfId="4561"/>
    <cellStyle name="Millares 10 2 2 2 3" xfId="4342"/>
    <cellStyle name="Millares 10 2 2 3" xfId="686"/>
    <cellStyle name="Millares 10 2 2 3 2" xfId="4544"/>
    <cellStyle name="Millares 10 2 2 4" xfId="4070"/>
    <cellStyle name="Millares 10 2 2 5" xfId="4325"/>
    <cellStyle name="Millares 10 2 3" xfId="295"/>
    <cellStyle name="Millares 10 2 3 2" xfId="702"/>
    <cellStyle name="Millares 10 2 3 2 2" xfId="1616"/>
    <cellStyle name="Millares 10 2 3 2 2 2" xfId="1617"/>
    <cellStyle name="Millares 10 2 3 2 2 2 2" xfId="1618"/>
    <cellStyle name="Millares 10 2 3 2 2 2 2 2" xfId="5097"/>
    <cellStyle name="Millares 10 2 3 2 2 3" xfId="1619"/>
    <cellStyle name="Millares 10 2 3 2 2 3 2" xfId="5098"/>
    <cellStyle name="Millares 10 2 3 2 2 4" xfId="5096"/>
    <cellStyle name="Millares 10 2 3 2 3" xfId="1620"/>
    <cellStyle name="Millares 10 2 3 2 3 2" xfId="1621"/>
    <cellStyle name="Millares 10 2 3 2 3 2 2" xfId="5099"/>
    <cellStyle name="Millares 10 2 3 2 4" xfId="1622"/>
    <cellStyle name="Millares 10 2 3 2 4 2" xfId="5100"/>
    <cellStyle name="Millares 10 2 3 2 5" xfId="4560"/>
    <cellStyle name="Millares 10 2 3 3" xfId="1623"/>
    <cellStyle name="Millares 10 2 3 3 2" xfId="1624"/>
    <cellStyle name="Millares 10 2 3 3 2 2" xfId="1625"/>
    <cellStyle name="Millares 10 2 3 3 2 2 2" xfId="5102"/>
    <cellStyle name="Millares 10 2 3 3 3" xfId="1626"/>
    <cellStyle name="Millares 10 2 3 3 3 2" xfId="5103"/>
    <cellStyle name="Millares 10 2 3 3 4" xfId="5101"/>
    <cellStyle name="Millares 10 2 3 4" xfId="1627"/>
    <cellStyle name="Millares 10 2 3 4 2" xfId="1628"/>
    <cellStyle name="Millares 10 2 3 4 2 2" xfId="5104"/>
    <cellStyle name="Millares 10 2 3 5" xfId="1629"/>
    <cellStyle name="Millares 10 2 3 5 2" xfId="5105"/>
    <cellStyle name="Millares 10 2 3 6" xfId="4341"/>
    <cellStyle name="Millares 10 2 4" xfId="360"/>
    <cellStyle name="Millares 10 2 4 2" xfId="758"/>
    <cellStyle name="Millares 10 2 4 2 2" xfId="1630"/>
    <cellStyle name="Millares 10 2 4 2 2 2" xfId="1631"/>
    <cellStyle name="Millares 10 2 4 2 2 2 2" xfId="1632"/>
    <cellStyle name="Millares 10 2 4 2 2 2 2 2" xfId="5107"/>
    <cellStyle name="Millares 10 2 4 2 2 3" xfId="1633"/>
    <cellStyle name="Millares 10 2 4 2 2 3 2" xfId="5108"/>
    <cellStyle name="Millares 10 2 4 2 2 4" xfId="5106"/>
    <cellStyle name="Millares 10 2 4 2 3" xfId="1634"/>
    <cellStyle name="Millares 10 2 4 2 3 2" xfId="1635"/>
    <cellStyle name="Millares 10 2 4 2 3 2 2" xfId="5109"/>
    <cellStyle name="Millares 10 2 4 2 4" xfId="1636"/>
    <cellStyle name="Millares 10 2 4 2 4 2" xfId="5110"/>
    <cellStyle name="Millares 10 2 4 2 5" xfId="4616"/>
    <cellStyle name="Millares 10 2 4 3" xfId="1637"/>
    <cellStyle name="Millares 10 2 4 3 2" xfId="1638"/>
    <cellStyle name="Millares 10 2 4 3 2 2" xfId="1639"/>
    <cellStyle name="Millares 10 2 4 3 2 2 2" xfId="5112"/>
    <cellStyle name="Millares 10 2 4 3 3" xfId="1640"/>
    <cellStyle name="Millares 10 2 4 3 3 2" xfId="5113"/>
    <cellStyle name="Millares 10 2 4 3 4" xfId="5111"/>
    <cellStyle name="Millares 10 2 4 4" xfId="1641"/>
    <cellStyle name="Millares 10 2 4 4 2" xfId="1642"/>
    <cellStyle name="Millares 10 2 4 4 2 2" xfId="5114"/>
    <cellStyle name="Millares 10 2 4 5" xfId="1643"/>
    <cellStyle name="Millares 10 2 4 5 2" xfId="5115"/>
    <cellStyle name="Millares 10 2 4 6" xfId="4402"/>
    <cellStyle name="Millares 10 2 5" xfId="656"/>
    <cellStyle name="Millares 10 2 5 2" xfId="1644"/>
    <cellStyle name="Millares 10 2 5 2 2" xfId="1645"/>
    <cellStyle name="Millares 10 2 5 2 2 2" xfId="1646"/>
    <cellStyle name="Millares 10 2 5 2 2 2 2" xfId="1647"/>
    <cellStyle name="Millares 10 2 5 2 2 2 2 2" xfId="5118"/>
    <cellStyle name="Millares 10 2 5 2 2 3" xfId="1648"/>
    <cellStyle name="Millares 10 2 5 2 2 3 2" xfId="5119"/>
    <cellStyle name="Millares 10 2 5 2 2 4" xfId="5117"/>
    <cellStyle name="Millares 10 2 5 2 3" xfId="1649"/>
    <cellStyle name="Millares 10 2 5 2 3 2" xfId="1650"/>
    <cellStyle name="Millares 10 2 5 2 3 2 2" xfId="5120"/>
    <cellStyle name="Millares 10 2 5 2 4" xfId="1651"/>
    <cellStyle name="Millares 10 2 5 2 4 2" xfId="5121"/>
    <cellStyle name="Millares 10 2 5 2 5" xfId="5116"/>
    <cellStyle name="Millares 10 2 5 3" xfId="1652"/>
    <cellStyle name="Millares 10 2 5 3 2" xfId="1653"/>
    <cellStyle name="Millares 10 2 5 3 2 2" xfId="1654"/>
    <cellStyle name="Millares 10 2 5 3 2 2 2" xfId="5123"/>
    <cellStyle name="Millares 10 2 5 3 3" xfId="1655"/>
    <cellStyle name="Millares 10 2 5 3 3 2" xfId="5124"/>
    <cellStyle name="Millares 10 2 5 3 4" xfId="5122"/>
    <cellStyle name="Millares 10 2 5 4" xfId="1656"/>
    <cellStyle name="Millares 10 2 5 4 2" xfId="1657"/>
    <cellStyle name="Millares 10 2 5 4 2 2" xfId="5125"/>
    <cellStyle name="Millares 10 2 5 5" xfId="1658"/>
    <cellStyle name="Millares 10 2 5 5 2" xfId="5126"/>
    <cellStyle name="Millares 10 2 5 6" xfId="4514"/>
    <cellStyle name="Millares 10 2 6" xfId="1659"/>
    <cellStyle name="Millares 10 2 6 2" xfId="1660"/>
    <cellStyle name="Millares 10 2 6 2 2" xfId="1661"/>
    <cellStyle name="Millares 10 2 6 2 2 2" xfId="1662"/>
    <cellStyle name="Millares 10 2 6 2 2 2 2" xfId="1663"/>
    <cellStyle name="Millares 10 2 6 2 2 2 2 2" xfId="5130"/>
    <cellStyle name="Millares 10 2 6 2 2 3" xfId="1664"/>
    <cellStyle name="Millares 10 2 6 2 2 3 2" xfId="5131"/>
    <cellStyle name="Millares 10 2 6 2 2 4" xfId="5129"/>
    <cellStyle name="Millares 10 2 6 2 3" xfId="1665"/>
    <cellStyle name="Millares 10 2 6 2 3 2" xfId="1666"/>
    <cellStyle name="Millares 10 2 6 2 3 2 2" xfId="5132"/>
    <cellStyle name="Millares 10 2 6 2 4" xfId="1667"/>
    <cellStyle name="Millares 10 2 6 2 4 2" xfId="5133"/>
    <cellStyle name="Millares 10 2 6 2 5" xfId="5128"/>
    <cellStyle name="Millares 10 2 6 3" xfId="1668"/>
    <cellStyle name="Millares 10 2 6 3 2" xfId="1669"/>
    <cellStyle name="Millares 10 2 6 3 2 2" xfId="1670"/>
    <cellStyle name="Millares 10 2 6 3 2 2 2" xfId="5135"/>
    <cellStyle name="Millares 10 2 6 3 3" xfId="1671"/>
    <cellStyle name="Millares 10 2 6 3 3 2" xfId="5136"/>
    <cellStyle name="Millares 10 2 6 3 4" xfId="5134"/>
    <cellStyle name="Millares 10 2 6 4" xfId="1672"/>
    <cellStyle name="Millares 10 2 6 4 2" xfId="1673"/>
    <cellStyle name="Millares 10 2 6 4 2 2" xfId="5137"/>
    <cellStyle name="Millares 10 2 6 5" xfId="1674"/>
    <cellStyle name="Millares 10 2 6 5 2" xfId="5138"/>
    <cellStyle name="Millares 10 2 6 6" xfId="5127"/>
    <cellStyle name="Millares 10 2 7" xfId="1675"/>
    <cellStyle name="Millares 10 2 7 2" xfId="1676"/>
    <cellStyle name="Millares 10 2 7 2 2" xfId="1677"/>
    <cellStyle name="Millares 10 2 7 2 2 2" xfId="1678"/>
    <cellStyle name="Millares 10 2 7 2 2 2 2" xfId="1679"/>
    <cellStyle name="Millares 10 2 7 2 2 2 2 2" xfId="5142"/>
    <cellStyle name="Millares 10 2 7 2 2 3" xfId="1680"/>
    <cellStyle name="Millares 10 2 7 2 2 3 2" xfId="5143"/>
    <cellStyle name="Millares 10 2 7 2 2 4" xfId="5141"/>
    <cellStyle name="Millares 10 2 7 2 3" xfId="1681"/>
    <cellStyle name="Millares 10 2 7 2 3 2" xfId="1682"/>
    <cellStyle name="Millares 10 2 7 2 3 2 2" xfId="5144"/>
    <cellStyle name="Millares 10 2 7 2 4" xfId="1683"/>
    <cellStyle name="Millares 10 2 7 2 4 2" xfId="5145"/>
    <cellStyle name="Millares 10 2 7 2 5" xfId="5140"/>
    <cellStyle name="Millares 10 2 7 3" xfId="1684"/>
    <cellStyle name="Millares 10 2 7 3 2" xfId="1685"/>
    <cellStyle name="Millares 10 2 7 3 2 2" xfId="1686"/>
    <cellStyle name="Millares 10 2 7 3 2 2 2" xfId="5147"/>
    <cellStyle name="Millares 10 2 7 3 3" xfId="1687"/>
    <cellStyle name="Millares 10 2 7 3 3 2" xfId="5148"/>
    <cellStyle name="Millares 10 2 7 3 4" xfId="5146"/>
    <cellStyle name="Millares 10 2 7 4" xfId="1688"/>
    <cellStyle name="Millares 10 2 7 4 2" xfId="1689"/>
    <cellStyle name="Millares 10 2 7 4 2 2" xfId="5149"/>
    <cellStyle name="Millares 10 2 7 5" xfId="1690"/>
    <cellStyle name="Millares 10 2 7 5 2" xfId="5150"/>
    <cellStyle name="Millares 10 2 7 6" xfId="5139"/>
    <cellStyle name="Millares 10 2 8" xfId="1691"/>
    <cellStyle name="Millares 10 2 8 2" xfId="1692"/>
    <cellStyle name="Millares 10 2 8 2 2" xfId="1693"/>
    <cellStyle name="Millares 10 2 8 2 2 2" xfId="1694"/>
    <cellStyle name="Millares 10 2 8 2 2 2 2" xfId="5153"/>
    <cellStyle name="Millares 10 2 8 2 3" xfId="1695"/>
    <cellStyle name="Millares 10 2 8 2 3 2" xfId="5154"/>
    <cellStyle name="Millares 10 2 8 2 4" xfId="5152"/>
    <cellStyle name="Millares 10 2 8 3" xfId="1696"/>
    <cellStyle name="Millares 10 2 8 3 2" xfId="1697"/>
    <cellStyle name="Millares 10 2 8 3 2 2" xfId="5155"/>
    <cellStyle name="Millares 10 2 8 4" xfId="1698"/>
    <cellStyle name="Millares 10 2 8 4 2" xfId="5156"/>
    <cellStyle name="Millares 10 2 8 5" xfId="5151"/>
    <cellStyle name="Millares 10 2 9" xfId="1699"/>
    <cellStyle name="Millares 10 2 9 2" xfId="1700"/>
    <cellStyle name="Millares 10 2 9 2 2" xfId="1701"/>
    <cellStyle name="Millares 10 2 9 2 2 2" xfId="5158"/>
    <cellStyle name="Millares 10 2 9 3" xfId="1702"/>
    <cellStyle name="Millares 10 2 9 3 2" xfId="5159"/>
    <cellStyle name="Millares 10 2 9 4" xfId="5157"/>
    <cellStyle name="Millares 10 3" xfId="278"/>
    <cellStyle name="Millares 10 3 2" xfId="297"/>
    <cellStyle name="Millares 10 3 2 2" xfId="704"/>
    <cellStyle name="Millares 10 3 2 2 2" xfId="4562"/>
    <cellStyle name="Millares 10 3 2 3" xfId="4343"/>
    <cellStyle name="Millares 10 3 3" xfId="410"/>
    <cellStyle name="Millares 10 3 3 2" xfId="4428"/>
    <cellStyle name="Millares 10 3 4" xfId="685"/>
    <cellStyle name="Millares 10 3 4 2" xfId="4543"/>
    <cellStyle name="Millares 10 3 5" xfId="3996"/>
    <cellStyle name="Millares 10 3 6" xfId="4324"/>
    <cellStyle name="Millares 10 4" xfId="294"/>
    <cellStyle name="Millares 10 4 2" xfId="701"/>
    <cellStyle name="Millares 10 4 2 2" xfId="1703"/>
    <cellStyle name="Millares 10 4 2 2 2" xfId="1704"/>
    <cellStyle name="Millares 10 4 2 2 2 2" xfId="1705"/>
    <cellStyle name="Millares 10 4 2 2 2 2 2" xfId="5162"/>
    <cellStyle name="Millares 10 4 2 2 2 3" xfId="5161"/>
    <cellStyle name="Millares 10 4 2 2 3" xfId="1706"/>
    <cellStyle name="Millares 10 4 2 2 3 2" xfId="5163"/>
    <cellStyle name="Millares 10 4 2 2 4" xfId="5160"/>
    <cellStyle name="Millares 10 4 2 3" xfId="1707"/>
    <cellStyle name="Millares 10 4 2 3 2" xfId="1708"/>
    <cellStyle name="Millares 10 4 2 3 2 2" xfId="5165"/>
    <cellStyle name="Millares 10 4 2 3 3" xfId="5164"/>
    <cellStyle name="Millares 10 4 2 4" xfId="1709"/>
    <cellStyle name="Millares 10 4 2 4 2" xfId="5166"/>
    <cellStyle name="Millares 10 4 2 5" xfId="4559"/>
    <cellStyle name="Millares 10 4 3" xfId="1710"/>
    <cellStyle name="Millares 10 4 3 2" xfId="1711"/>
    <cellStyle name="Millares 10 4 3 2 2" xfId="1712"/>
    <cellStyle name="Millares 10 4 3 2 2 2" xfId="5169"/>
    <cellStyle name="Millares 10 4 3 2 3" xfId="5168"/>
    <cellStyle name="Millares 10 4 3 3" xfId="1713"/>
    <cellStyle name="Millares 10 4 3 3 2" xfId="5170"/>
    <cellStyle name="Millares 10 4 3 4" xfId="5167"/>
    <cellStyle name="Millares 10 4 4" xfId="1714"/>
    <cellStyle name="Millares 10 4 4 2" xfId="1715"/>
    <cellStyle name="Millares 10 4 4 2 2" xfId="5172"/>
    <cellStyle name="Millares 10 4 4 3" xfId="5171"/>
    <cellStyle name="Millares 10 4 5" xfId="1716"/>
    <cellStyle name="Millares 10 4 5 2" xfId="5173"/>
    <cellStyle name="Millares 10 4 6" xfId="4340"/>
    <cellStyle name="Millares 10 5" xfId="359"/>
    <cellStyle name="Millares 10 5 2" xfId="757"/>
    <cellStyle name="Millares 10 5 2 2" xfId="1717"/>
    <cellStyle name="Millares 10 5 2 2 2" xfId="1718"/>
    <cellStyle name="Millares 10 5 2 2 2 2" xfId="1719"/>
    <cellStyle name="Millares 10 5 2 2 2 2 2" xfId="5176"/>
    <cellStyle name="Millares 10 5 2 2 2 3" xfId="5175"/>
    <cellStyle name="Millares 10 5 2 2 3" xfId="1720"/>
    <cellStyle name="Millares 10 5 2 2 3 2" xfId="5177"/>
    <cellStyle name="Millares 10 5 2 2 4" xfId="5174"/>
    <cellStyle name="Millares 10 5 2 3" xfId="1721"/>
    <cellStyle name="Millares 10 5 2 3 2" xfId="1722"/>
    <cellStyle name="Millares 10 5 2 3 2 2" xfId="5179"/>
    <cellStyle name="Millares 10 5 2 3 3" xfId="5178"/>
    <cellStyle name="Millares 10 5 2 4" xfId="1723"/>
    <cellStyle name="Millares 10 5 2 4 2" xfId="5180"/>
    <cellStyle name="Millares 10 5 2 5" xfId="4615"/>
    <cellStyle name="Millares 10 5 3" xfId="1724"/>
    <cellStyle name="Millares 10 5 3 2" xfId="1725"/>
    <cellStyle name="Millares 10 5 3 2 2" xfId="1726"/>
    <cellStyle name="Millares 10 5 3 2 2 2" xfId="5183"/>
    <cellStyle name="Millares 10 5 3 2 3" xfId="5182"/>
    <cellStyle name="Millares 10 5 3 3" xfId="1727"/>
    <cellStyle name="Millares 10 5 3 3 2" xfId="5184"/>
    <cellStyle name="Millares 10 5 3 4" xfId="5181"/>
    <cellStyle name="Millares 10 5 4" xfId="1728"/>
    <cellStyle name="Millares 10 5 4 2" xfId="1729"/>
    <cellStyle name="Millares 10 5 4 2 2" xfId="5186"/>
    <cellStyle name="Millares 10 5 4 3" xfId="5185"/>
    <cellStyle name="Millares 10 5 5" xfId="1730"/>
    <cellStyle name="Millares 10 5 5 2" xfId="5187"/>
    <cellStyle name="Millares 10 5 6" xfId="4401"/>
    <cellStyle name="Millares 10 6" xfId="655"/>
    <cellStyle name="Millares 10 6 2" xfId="1731"/>
    <cellStyle name="Millares 10 6 2 2" xfId="1732"/>
    <cellStyle name="Millares 10 6 2 2 2" xfId="1733"/>
    <cellStyle name="Millares 10 6 2 2 2 2" xfId="1734"/>
    <cellStyle name="Millares 10 6 2 2 2 2 2" xfId="5191"/>
    <cellStyle name="Millares 10 6 2 2 2 3" xfId="5190"/>
    <cellStyle name="Millares 10 6 2 2 3" xfId="1735"/>
    <cellStyle name="Millares 10 6 2 2 3 2" xfId="5192"/>
    <cellStyle name="Millares 10 6 2 2 4" xfId="5189"/>
    <cellStyle name="Millares 10 6 2 3" xfId="1736"/>
    <cellStyle name="Millares 10 6 2 3 2" xfId="1737"/>
    <cellStyle name="Millares 10 6 2 3 2 2" xfId="5194"/>
    <cellStyle name="Millares 10 6 2 3 3" xfId="5193"/>
    <cellStyle name="Millares 10 6 2 4" xfId="1738"/>
    <cellStyle name="Millares 10 6 2 4 2" xfId="5195"/>
    <cellStyle name="Millares 10 6 2 5" xfId="5188"/>
    <cellStyle name="Millares 10 6 3" xfId="1739"/>
    <cellStyle name="Millares 10 6 3 2" xfId="1740"/>
    <cellStyle name="Millares 10 6 3 2 2" xfId="1741"/>
    <cellStyle name="Millares 10 6 3 2 2 2" xfId="5198"/>
    <cellStyle name="Millares 10 6 3 2 3" xfId="5197"/>
    <cellStyle name="Millares 10 6 3 3" xfId="1742"/>
    <cellStyle name="Millares 10 6 3 3 2" xfId="5199"/>
    <cellStyle name="Millares 10 6 3 4" xfId="5196"/>
    <cellStyle name="Millares 10 6 4" xfId="1743"/>
    <cellStyle name="Millares 10 6 4 2" xfId="1744"/>
    <cellStyle name="Millares 10 6 4 2 2" xfId="5201"/>
    <cellStyle name="Millares 10 6 4 3" xfId="5200"/>
    <cellStyle name="Millares 10 6 5" xfId="1745"/>
    <cellStyle name="Millares 10 6 5 2" xfId="5202"/>
    <cellStyle name="Millares 10 6 6" xfId="4513"/>
    <cellStyle name="Millares 10 7" xfId="1746"/>
    <cellStyle name="Millares 10 7 2" xfId="1747"/>
    <cellStyle name="Millares 10 7 2 2" xfId="1748"/>
    <cellStyle name="Millares 10 7 2 2 2" xfId="1749"/>
    <cellStyle name="Millares 10 7 2 2 2 2" xfId="1750"/>
    <cellStyle name="Millares 10 7 2 2 2 2 2" xfId="5207"/>
    <cellStyle name="Millares 10 7 2 2 2 3" xfId="5206"/>
    <cellStyle name="Millares 10 7 2 2 3" xfId="1751"/>
    <cellStyle name="Millares 10 7 2 2 3 2" xfId="5208"/>
    <cellStyle name="Millares 10 7 2 2 4" xfId="5205"/>
    <cellStyle name="Millares 10 7 2 3" xfId="1752"/>
    <cellStyle name="Millares 10 7 2 3 2" xfId="1753"/>
    <cellStyle name="Millares 10 7 2 3 2 2" xfId="5210"/>
    <cellStyle name="Millares 10 7 2 3 3" xfId="5209"/>
    <cellStyle name="Millares 10 7 2 4" xfId="1754"/>
    <cellStyle name="Millares 10 7 2 4 2" xfId="5211"/>
    <cellStyle name="Millares 10 7 2 5" xfId="5204"/>
    <cellStyle name="Millares 10 7 3" xfId="1755"/>
    <cellStyle name="Millares 10 7 3 2" xfId="1756"/>
    <cellStyle name="Millares 10 7 3 2 2" xfId="1757"/>
    <cellStyle name="Millares 10 7 3 2 2 2" xfId="5214"/>
    <cellStyle name="Millares 10 7 3 2 3" xfId="5213"/>
    <cellStyle name="Millares 10 7 3 3" xfId="1758"/>
    <cellStyle name="Millares 10 7 3 3 2" xfId="5215"/>
    <cellStyle name="Millares 10 7 3 4" xfId="5212"/>
    <cellStyle name="Millares 10 7 4" xfId="1759"/>
    <cellStyle name="Millares 10 7 4 2" xfId="1760"/>
    <cellStyle name="Millares 10 7 4 2 2" xfId="5217"/>
    <cellStyle name="Millares 10 7 4 3" xfId="5216"/>
    <cellStyle name="Millares 10 7 5" xfId="1761"/>
    <cellStyle name="Millares 10 7 5 2" xfId="5218"/>
    <cellStyle name="Millares 10 7 6" xfId="5203"/>
    <cellStyle name="Millares 10 8" xfId="1762"/>
    <cellStyle name="Millares 10 8 2" xfId="1763"/>
    <cellStyle name="Millares 10 8 2 2" xfId="1764"/>
    <cellStyle name="Millares 10 8 2 2 2" xfId="1765"/>
    <cellStyle name="Millares 10 8 2 2 2 2" xfId="1766"/>
    <cellStyle name="Millares 10 8 2 2 2 2 2" xfId="5223"/>
    <cellStyle name="Millares 10 8 2 2 2 3" xfId="5222"/>
    <cellStyle name="Millares 10 8 2 2 3" xfId="1767"/>
    <cellStyle name="Millares 10 8 2 2 3 2" xfId="5224"/>
    <cellStyle name="Millares 10 8 2 2 4" xfId="5221"/>
    <cellStyle name="Millares 10 8 2 3" xfId="1768"/>
    <cellStyle name="Millares 10 8 2 3 2" xfId="1769"/>
    <cellStyle name="Millares 10 8 2 3 2 2" xfId="5226"/>
    <cellStyle name="Millares 10 8 2 3 3" xfId="5225"/>
    <cellStyle name="Millares 10 8 2 4" xfId="1770"/>
    <cellStyle name="Millares 10 8 2 4 2" xfId="5227"/>
    <cellStyle name="Millares 10 8 2 5" xfId="5220"/>
    <cellStyle name="Millares 10 8 3" xfId="1771"/>
    <cellStyle name="Millares 10 8 3 2" xfId="1772"/>
    <cellStyle name="Millares 10 8 3 2 2" xfId="1773"/>
    <cellStyle name="Millares 10 8 3 2 2 2" xfId="5230"/>
    <cellStyle name="Millares 10 8 3 2 3" xfId="5229"/>
    <cellStyle name="Millares 10 8 3 3" xfId="1774"/>
    <cellStyle name="Millares 10 8 3 3 2" xfId="5231"/>
    <cellStyle name="Millares 10 8 3 4" xfId="5228"/>
    <cellStyle name="Millares 10 8 4" xfId="1775"/>
    <cellStyle name="Millares 10 8 4 2" xfId="1776"/>
    <cellStyle name="Millares 10 8 4 2 2" xfId="5233"/>
    <cellStyle name="Millares 10 8 4 3" xfId="5232"/>
    <cellStyle name="Millares 10 8 5" xfId="1777"/>
    <cellStyle name="Millares 10 8 5 2" xfId="5234"/>
    <cellStyle name="Millares 10 8 6" xfId="5219"/>
    <cellStyle name="Millares 10 9" xfId="1778"/>
    <cellStyle name="Millares 10 9 2" xfId="1779"/>
    <cellStyle name="Millares 10 9 2 2" xfId="1780"/>
    <cellStyle name="Millares 10 9 2 2 2" xfId="1781"/>
    <cellStyle name="Millares 10 9 2 2 2 2" xfId="5238"/>
    <cellStyle name="Millares 10 9 2 2 3" xfId="5237"/>
    <cellStyle name="Millares 10 9 2 3" xfId="1782"/>
    <cellStyle name="Millares 10 9 2 3 2" xfId="5239"/>
    <cellStyle name="Millares 10 9 2 4" xfId="5236"/>
    <cellStyle name="Millares 10 9 3" xfId="1783"/>
    <cellStyle name="Millares 10 9 3 2" xfId="1784"/>
    <cellStyle name="Millares 10 9 3 2 2" xfId="5241"/>
    <cellStyle name="Millares 10 9 3 3" xfId="5240"/>
    <cellStyle name="Millares 10 9 4" xfId="1785"/>
    <cellStyle name="Millares 10 9 4 2" xfId="5242"/>
    <cellStyle name="Millares 10 9 5" xfId="5235"/>
    <cellStyle name="Millares 11" xfId="167"/>
    <cellStyle name="Millares 11 2" xfId="168"/>
    <cellStyle name="Millares 11 2 2" xfId="1786"/>
    <cellStyle name="Millares 11 2 2 2" xfId="1787"/>
    <cellStyle name="Millares 11 2 2 2 2" xfId="5243"/>
    <cellStyle name="Millares 11 2 3" xfId="1788"/>
    <cellStyle name="Millares 11 2 3 2" xfId="5244"/>
    <cellStyle name="Millares 11 3" xfId="1789"/>
    <cellStyle name="Millares 11 3 2" xfId="1790"/>
    <cellStyle name="Millares 11 3 2 2" xfId="5245"/>
    <cellStyle name="Millares 11 4" xfId="1791"/>
    <cellStyle name="Millares 11 4 2" xfId="5246"/>
    <cellStyle name="Millares 12" xfId="217"/>
    <cellStyle name="Millares 12 10" xfId="1792"/>
    <cellStyle name="Millares 12 10 2" xfId="1793"/>
    <cellStyle name="Millares 12 10 2 2" xfId="5248"/>
    <cellStyle name="Millares 12 10 3" xfId="5247"/>
    <cellStyle name="Millares 12 11" xfId="1794"/>
    <cellStyle name="Millares 12 11 2" xfId="5249"/>
    <cellStyle name="Millares 12 12" xfId="3906"/>
    <cellStyle name="Millares 12 13" xfId="4296"/>
    <cellStyle name="Millares 12 2" xfId="289"/>
    <cellStyle name="Millares 12 2 2" xfId="299"/>
    <cellStyle name="Millares 12 2 2 2" xfId="706"/>
    <cellStyle name="Millares 12 2 2 2 2" xfId="4564"/>
    <cellStyle name="Millares 12 2 2 3" xfId="4345"/>
    <cellStyle name="Millares 12 2 3" xfId="696"/>
    <cellStyle name="Millares 12 2 3 2" xfId="4554"/>
    <cellStyle name="Millares 12 2 4" xfId="4071"/>
    <cellStyle name="Millares 12 2 5" xfId="4335"/>
    <cellStyle name="Millares 12 3" xfId="298"/>
    <cellStyle name="Millares 12 3 2" xfId="705"/>
    <cellStyle name="Millares 12 3 2 2" xfId="1795"/>
    <cellStyle name="Millares 12 3 2 2 2" xfId="1796"/>
    <cellStyle name="Millares 12 3 2 2 2 2" xfId="1797"/>
    <cellStyle name="Millares 12 3 2 2 2 2 2" xfId="5252"/>
    <cellStyle name="Millares 12 3 2 2 2 3" xfId="5251"/>
    <cellStyle name="Millares 12 3 2 2 3" xfId="1798"/>
    <cellStyle name="Millares 12 3 2 2 3 2" xfId="5253"/>
    <cellStyle name="Millares 12 3 2 2 4" xfId="5250"/>
    <cellStyle name="Millares 12 3 2 3" xfId="1799"/>
    <cellStyle name="Millares 12 3 2 3 2" xfId="1800"/>
    <cellStyle name="Millares 12 3 2 3 2 2" xfId="5255"/>
    <cellStyle name="Millares 12 3 2 3 3" xfId="5254"/>
    <cellStyle name="Millares 12 3 2 4" xfId="1801"/>
    <cellStyle name="Millares 12 3 2 4 2" xfId="5256"/>
    <cellStyle name="Millares 12 3 2 5" xfId="4563"/>
    <cellStyle name="Millares 12 3 3" xfId="1802"/>
    <cellStyle name="Millares 12 3 3 2" xfId="1803"/>
    <cellStyle name="Millares 12 3 3 2 2" xfId="1804"/>
    <cellStyle name="Millares 12 3 3 2 2 2" xfId="5259"/>
    <cellStyle name="Millares 12 3 3 2 3" xfId="5258"/>
    <cellStyle name="Millares 12 3 3 3" xfId="1805"/>
    <cellStyle name="Millares 12 3 3 3 2" xfId="5260"/>
    <cellStyle name="Millares 12 3 3 4" xfId="5257"/>
    <cellStyle name="Millares 12 3 4" xfId="1806"/>
    <cellStyle name="Millares 12 3 4 2" xfId="1807"/>
    <cellStyle name="Millares 12 3 4 2 2" xfId="5262"/>
    <cellStyle name="Millares 12 3 4 3" xfId="5261"/>
    <cellStyle name="Millares 12 3 5" xfId="1808"/>
    <cellStyle name="Millares 12 3 5 2" xfId="5263"/>
    <cellStyle name="Millares 12 3 6" xfId="4344"/>
    <cellStyle name="Millares 12 4" xfId="358"/>
    <cellStyle name="Millares 12 4 2" xfId="756"/>
    <cellStyle name="Millares 12 4 2 2" xfId="1809"/>
    <cellStyle name="Millares 12 4 2 2 2" xfId="1810"/>
    <cellStyle name="Millares 12 4 2 2 2 2" xfId="1811"/>
    <cellStyle name="Millares 12 4 2 2 2 2 2" xfId="5266"/>
    <cellStyle name="Millares 12 4 2 2 2 3" xfId="5265"/>
    <cellStyle name="Millares 12 4 2 2 3" xfId="1812"/>
    <cellStyle name="Millares 12 4 2 2 3 2" xfId="5267"/>
    <cellStyle name="Millares 12 4 2 2 4" xfId="5264"/>
    <cellStyle name="Millares 12 4 2 3" xfId="1813"/>
    <cellStyle name="Millares 12 4 2 3 2" xfId="1814"/>
    <cellStyle name="Millares 12 4 2 3 2 2" xfId="5269"/>
    <cellStyle name="Millares 12 4 2 3 3" xfId="5268"/>
    <cellStyle name="Millares 12 4 2 4" xfId="1815"/>
    <cellStyle name="Millares 12 4 2 4 2" xfId="5270"/>
    <cellStyle name="Millares 12 4 2 5" xfId="4614"/>
    <cellStyle name="Millares 12 4 3" xfId="1816"/>
    <cellStyle name="Millares 12 4 3 2" xfId="1817"/>
    <cellStyle name="Millares 12 4 3 2 2" xfId="1818"/>
    <cellStyle name="Millares 12 4 3 2 2 2" xfId="5273"/>
    <cellStyle name="Millares 12 4 3 2 3" xfId="5272"/>
    <cellStyle name="Millares 12 4 3 3" xfId="1819"/>
    <cellStyle name="Millares 12 4 3 3 2" xfId="5274"/>
    <cellStyle name="Millares 12 4 3 4" xfId="5271"/>
    <cellStyle name="Millares 12 4 4" xfId="1820"/>
    <cellStyle name="Millares 12 4 4 2" xfId="1821"/>
    <cellStyle name="Millares 12 4 4 2 2" xfId="5276"/>
    <cellStyle name="Millares 12 4 4 3" xfId="5275"/>
    <cellStyle name="Millares 12 4 5" xfId="1822"/>
    <cellStyle name="Millares 12 4 5 2" xfId="5277"/>
    <cellStyle name="Millares 12 4 6" xfId="4400"/>
    <cellStyle name="Millares 12 5" xfId="666"/>
    <cellStyle name="Millares 12 5 2" xfId="1823"/>
    <cellStyle name="Millares 12 5 2 2" xfId="1824"/>
    <cellStyle name="Millares 12 5 2 2 2" xfId="1825"/>
    <cellStyle name="Millares 12 5 2 2 2 2" xfId="1826"/>
    <cellStyle name="Millares 12 5 2 2 2 2 2" xfId="5281"/>
    <cellStyle name="Millares 12 5 2 2 2 3" xfId="5280"/>
    <cellStyle name="Millares 12 5 2 2 3" xfId="1827"/>
    <cellStyle name="Millares 12 5 2 2 3 2" xfId="5282"/>
    <cellStyle name="Millares 12 5 2 2 4" xfId="5279"/>
    <cellStyle name="Millares 12 5 2 3" xfId="1828"/>
    <cellStyle name="Millares 12 5 2 3 2" xfId="1829"/>
    <cellStyle name="Millares 12 5 2 3 2 2" xfId="5284"/>
    <cellStyle name="Millares 12 5 2 3 3" xfId="5283"/>
    <cellStyle name="Millares 12 5 2 4" xfId="1830"/>
    <cellStyle name="Millares 12 5 2 4 2" xfId="5285"/>
    <cellStyle name="Millares 12 5 2 5" xfId="5278"/>
    <cellStyle name="Millares 12 5 3" xfId="1831"/>
    <cellStyle name="Millares 12 5 3 2" xfId="1832"/>
    <cellStyle name="Millares 12 5 3 2 2" xfId="1833"/>
    <cellStyle name="Millares 12 5 3 2 2 2" xfId="5288"/>
    <cellStyle name="Millares 12 5 3 2 3" xfId="5287"/>
    <cellStyle name="Millares 12 5 3 3" xfId="1834"/>
    <cellStyle name="Millares 12 5 3 3 2" xfId="5289"/>
    <cellStyle name="Millares 12 5 3 4" xfId="5286"/>
    <cellStyle name="Millares 12 5 4" xfId="1835"/>
    <cellStyle name="Millares 12 5 4 2" xfId="1836"/>
    <cellStyle name="Millares 12 5 4 2 2" xfId="5291"/>
    <cellStyle name="Millares 12 5 4 3" xfId="5290"/>
    <cellStyle name="Millares 12 5 5" xfId="1837"/>
    <cellStyle name="Millares 12 5 5 2" xfId="5292"/>
    <cellStyle name="Millares 12 5 6" xfId="4524"/>
    <cellStyle name="Millares 12 6" xfId="1838"/>
    <cellStyle name="Millares 12 6 2" xfId="1839"/>
    <cellStyle name="Millares 12 6 2 2" xfId="1840"/>
    <cellStyle name="Millares 12 6 2 2 2" xfId="1841"/>
    <cellStyle name="Millares 12 6 2 2 2 2" xfId="1842"/>
    <cellStyle name="Millares 12 6 2 2 2 2 2" xfId="5297"/>
    <cellStyle name="Millares 12 6 2 2 2 3" xfId="5296"/>
    <cellStyle name="Millares 12 6 2 2 3" xfId="1843"/>
    <cellStyle name="Millares 12 6 2 2 3 2" xfId="5298"/>
    <cellStyle name="Millares 12 6 2 2 4" xfId="5295"/>
    <cellStyle name="Millares 12 6 2 3" xfId="1844"/>
    <cellStyle name="Millares 12 6 2 3 2" xfId="1845"/>
    <cellStyle name="Millares 12 6 2 3 2 2" xfId="5300"/>
    <cellStyle name="Millares 12 6 2 3 3" xfId="5299"/>
    <cellStyle name="Millares 12 6 2 4" xfId="1846"/>
    <cellStyle name="Millares 12 6 2 4 2" xfId="5301"/>
    <cellStyle name="Millares 12 6 2 5" xfId="5294"/>
    <cellStyle name="Millares 12 6 3" xfId="1847"/>
    <cellStyle name="Millares 12 6 3 2" xfId="1848"/>
    <cellStyle name="Millares 12 6 3 2 2" xfId="1849"/>
    <cellStyle name="Millares 12 6 3 2 2 2" xfId="5304"/>
    <cellStyle name="Millares 12 6 3 2 3" xfId="5303"/>
    <cellStyle name="Millares 12 6 3 3" xfId="1850"/>
    <cellStyle name="Millares 12 6 3 3 2" xfId="5305"/>
    <cellStyle name="Millares 12 6 3 4" xfId="5302"/>
    <cellStyle name="Millares 12 6 4" xfId="1851"/>
    <cellStyle name="Millares 12 6 4 2" xfId="1852"/>
    <cellStyle name="Millares 12 6 4 2 2" xfId="5307"/>
    <cellStyle name="Millares 12 6 4 3" xfId="5306"/>
    <cellStyle name="Millares 12 6 5" xfId="1853"/>
    <cellStyle name="Millares 12 6 5 2" xfId="5308"/>
    <cellStyle name="Millares 12 6 6" xfId="5293"/>
    <cellStyle name="Millares 12 7" xfId="1854"/>
    <cellStyle name="Millares 12 7 2" xfId="1855"/>
    <cellStyle name="Millares 12 7 2 2" xfId="1856"/>
    <cellStyle name="Millares 12 7 2 2 2" xfId="1857"/>
    <cellStyle name="Millares 12 7 2 2 2 2" xfId="1858"/>
    <cellStyle name="Millares 12 7 2 2 2 2 2" xfId="5313"/>
    <cellStyle name="Millares 12 7 2 2 2 3" xfId="5312"/>
    <cellStyle name="Millares 12 7 2 2 3" xfId="1859"/>
    <cellStyle name="Millares 12 7 2 2 3 2" xfId="5314"/>
    <cellStyle name="Millares 12 7 2 2 4" xfId="5311"/>
    <cellStyle name="Millares 12 7 2 3" xfId="1860"/>
    <cellStyle name="Millares 12 7 2 3 2" xfId="1861"/>
    <cellStyle name="Millares 12 7 2 3 2 2" xfId="5316"/>
    <cellStyle name="Millares 12 7 2 3 3" xfId="5315"/>
    <cellStyle name="Millares 12 7 2 4" xfId="1862"/>
    <cellStyle name="Millares 12 7 2 4 2" xfId="5317"/>
    <cellStyle name="Millares 12 7 2 5" xfId="5310"/>
    <cellStyle name="Millares 12 7 3" xfId="1863"/>
    <cellStyle name="Millares 12 7 3 2" xfId="1864"/>
    <cellStyle name="Millares 12 7 3 2 2" xfId="1865"/>
    <cellStyle name="Millares 12 7 3 2 2 2" xfId="5320"/>
    <cellStyle name="Millares 12 7 3 2 3" xfId="5319"/>
    <cellStyle name="Millares 12 7 3 3" xfId="1866"/>
    <cellStyle name="Millares 12 7 3 3 2" xfId="5321"/>
    <cellStyle name="Millares 12 7 3 4" xfId="5318"/>
    <cellStyle name="Millares 12 7 4" xfId="1867"/>
    <cellStyle name="Millares 12 7 4 2" xfId="1868"/>
    <cellStyle name="Millares 12 7 4 2 2" xfId="5323"/>
    <cellStyle name="Millares 12 7 4 3" xfId="5322"/>
    <cellStyle name="Millares 12 7 5" xfId="1869"/>
    <cellStyle name="Millares 12 7 5 2" xfId="5324"/>
    <cellStyle name="Millares 12 7 6" xfId="5309"/>
    <cellStyle name="Millares 12 8" xfId="1870"/>
    <cellStyle name="Millares 12 8 2" xfId="1871"/>
    <cellStyle name="Millares 12 8 2 2" xfId="1872"/>
    <cellStyle name="Millares 12 8 2 2 2" xfId="1873"/>
    <cellStyle name="Millares 12 8 2 2 2 2" xfId="5328"/>
    <cellStyle name="Millares 12 8 2 2 3" xfId="5327"/>
    <cellStyle name="Millares 12 8 2 3" xfId="1874"/>
    <cellStyle name="Millares 12 8 2 3 2" xfId="5329"/>
    <cellStyle name="Millares 12 8 2 4" xfId="5326"/>
    <cellStyle name="Millares 12 8 3" xfId="1875"/>
    <cellStyle name="Millares 12 8 3 2" xfId="1876"/>
    <cellStyle name="Millares 12 8 3 2 2" xfId="5331"/>
    <cellStyle name="Millares 12 8 3 3" xfId="5330"/>
    <cellStyle name="Millares 12 8 4" xfId="1877"/>
    <cellStyle name="Millares 12 8 4 2" xfId="5332"/>
    <cellStyle name="Millares 12 8 5" xfId="5325"/>
    <cellStyle name="Millares 12 9" xfId="1878"/>
    <cellStyle name="Millares 12 9 2" xfId="1879"/>
    <cellStyle name="Millares 12 9 2 2" xfId="1880"/>
    <cellStyle name="Millares 12 9 2 2 2" xfId="5335"/>
    <cellStyle name="Millares 12 9 2 3" xfId="5334"/>
    <cellStyle name="Millares 12 9 3" xfId="1881"/>
    <cellStyle name="Millares 12 9 3 2" xfId="5336"/>
    <cellStyle name="Millares 12 9 4" xfId="5333"/>
    <cellStyle name="Millares 13" xfId="220"/>
    <cellStyle name="Millares 13 2" xfId="292"/>
    <cellStyle name="Millares 13 2 2" xfId="301"/>
    <cellStyle name="Millares 13 2 2 2" xfId="708"/>
    <cellStyle name="Millares 13 2 2 2 2" xfId="1882"/>
    <cellStyle name="Millares 13 2 2 2 2 2" xfId="5337"/>
    <cellStyle name="Millares 13 2 2 2 3" xfId="4566"/>
    <cellStyle name="Millares 13 2 2 3" xfId="1883"/>
    <cellStyle name="Millares 13 2 2 3 2" xfId="5338"/>
    <cellStyle name="Millares 13 2 2 4" xfId="4347"/>
    <cellStyle name="Millares 13 2 3" xfId="699"/>
    <cellStyle name="Millares 13 2 3 2" xfId="1884"/>
    <cellStyle name="Millares 13 2 3 2 2" xfId="5339"/>
    <cellStyle name="Millares 13 2 3 3" xfId="4557"/>
    <cellStyle name="Millares 13 2 4" xfId="1885"/>
    <cellStyle name="Millares 13 2 4 2" xfId="5340"/>
    <cellStyle name="Millares 13 2 5" xfId="4338"/>
    <cellStyle name="Millares 13 3" xfId="300"/>
    <cellStyle name="Millares 13 3 2" xfId="707"/>
    <cellStyle name="Millares 13 3 2 2" xfId="4565"/>
    <cellStyle name="Millares 13 3 3" xfId="4346"/>
    <cellStyle name="Millares 13 4" xfId="669"/>
    <cellStyle name="Millares 13 4 2" xfId="4527"/>
    <cellStyle name="Millares 13 5" xfId="4299"/>
    <cellStyle name="Millares 14" xfId="443"/>
    <cellStyle name="Millares 14 2" xfId="775"/>
    <cellStyle name="Millares 14 2 2" xfId="4633"/>
    <cellStyle name="Millares 14 3" xfId="4434"/>
    <cellStyle name="Millares 15" xfId="621"/>
    <cellStyle name="Millares 15 2" xfId="792"/>
    <cellStyle name="Millares 15 2 2" xfId="4649"/>
    <cellStyle name="Millares 15 3" xfId="4480"/>
    <cellStyle name="Millares 16" xfId="513"/>
    <cellStyle name="Millares 16 2" xfId="4072"/>
    <cellStyle name="Millares 16 3" xfId="4474"/>
    <cellStyle name="Millares 17" xfId="624"/>
    <cellStyle name="Millares 17 2" xfId="795"/>
    <cellStyle name="Millares 17 2 2" xfId="4652"/>
    <cellStyle name="Millares 17 3" xfId="4483"/>
    <cellStyle name="Millares 18" xfId="627"/>
    <cellStyle name="Millares 18 2" xfId="798"/>
    <cellStyle name="Millares 18 2 2" xfId="4655"/>
    <cellStyle name="Millares 18 3" xfId="4486"/>
    <cellStyle name="Millares 19" xfId="634"/>
    <cellStyle name="Millares 19 2" xfId="639"/>
    <cellStyle name="Millares 19 2 2" xfId="810"/>
    <cellStyle name="Millares 19 2 2 2" xfId="4667"/>
    <cellStyle name="Millares 19 2 3" xfId="4498"/>
    <cellStyle name="Millares 19 3" xfId="805"/>
    <cellStyle name="Millares 19 3 2" xfId="4662"/>
    <cellStyle name="Millares 19 4" xfId="4493"/>
    <cellStyle name="Millares 2" xfId="34"/>
    <cellStyle name="Millares 2 2" xfId="60"/>
    <cellStyle name="Millares 2 2 2" xfId="391"/>
    <cellStyle name="Millares 2 2 2 2" xfId="1886"/>
    <cellStyle name="Millares 2 2 2 2 2" xfId="5341"/>
    <cellStyle name="Millares 2 2 2 3" xfId="3978"/>
    <cellStyle name="Millares 2 2 2 4" xfId="4421"/>
    <cellStyle name="Millares 2 2 3" xfId="1887"/>
    <cellStyle name="Millares 2 2 3 2" xfId="5342"/>
    <cellStyle name="Millares 2 2 4" xfId="3909"/>
    <cellStyle name="Millares 2 2 5" xfId="4250"/>
    <cellStyle name="Millares 2 3" xfId="361"/>
    <cellStyle name="Millares 2 3 2" xfId="1888"/>
    <cellStyle name="Millares 2 3 2 2" xfId="5343"/>
    <cellStyle name="Millares 2 3 3" xfId="3910"/>
    <cellStyle name="Millares 2 3 4" xfId="4403"/>
    <cellStyle name="Millares 2 4" xfId="1889"/>
    <cellStyle name="Millares 2 4 2" xfId="5344"/>
    <cellStyle name="Millares 2 5" xfId="3802"/>
    <cellStyle name="Millares 2 6" xfId="4244"/>
    <cellStyle name="Millares 20" xfId="3801"/>
    <cellStyle name="Millares 21" xfId="4243"/>
    <cellStyle name="Millares 22" xfId="7254"/>
    <cellStyle name="Millares 3" xfId="35"/>
    <cellStyle name="Millares 3 2" xfId="62"/>
    <cellStyle name="Millares 3 2 2" xfId="393"/>
    <cellStyle name="Millares 3 2 2 2" xfId="1890"/>
    <cellStyle name="Millares 3 2 2 2 2" xfId="5345"/>
    <cellStyle name="Millares 3 2 2 3" xfId="3980"/>
    <cellStyle name="Millares 3 2 2 4" xfId="4423"/>
    <cellStyle name="Millares 3 2 3" xfId="1891"/>
    <cellStyle name="Millares 3 2 3 2" xfId="5346"/>
    <cellStyle name="Millares 3 2 4" xfId="3912"/>
    <cellStyle name="Millares 3 2 5" xfId="4252"/>
    <cellStyle name="Millares 3 3" xfId="392"/>
    <cellStyle name="Millares 3 3 2" xfId="1892"/>
    <cellStyle name="Millares 3 3 2 2" xfId="5347"/>
    <cellStyle name="Millares 3 3 3" xfId="3979"/>
    <cellStyle name="Millares 3 3 4" xfId="4422"/>
    <cellStyle name="Millares 3 4" xfId="362"/>
    <cellStyle name="Millares 3 4 2" xfId="1893"/>
    <cellStyle name="Millares 3 4 2 2" xfId="5348"/>
    <cellStyle name="Millares 3 4 3" xfId="3911"/>
    <cellStyle name="Millares 3 4 4" xfId="4404"/>
    <cellStyle name="Millares 3 5" xfId="1894"/>
    <cellStyle name="Millares 3 5 2" xfId="5349"/>
    <cellStyle name="Millares 3 6" xfId="3803"/>
    <cellStyle name="Millares 3 7" xfId="4245"/>
    <cellStyle name="Millares 4" xfId="36"/>
    <cellStyle name="Millares 4 2" xfId="169"/>
    <cellStyle name="Millares 4 2 2" xfId="170"/>
    <cellStyle name="Millares 4 2 2 2" xfId="1895"/>
    <cellStyle name="Millares 4 2 2 2 2" xfId="1896"/>
    <cellStyle name="Millares 4 2 2 2 2 2" xfId="5351"/>
    <cellStyle name="Millares 4 2 2 2 3" xfId="5350"/>
    <cellStyle name="Millares 4 2 2 3" xfId="1897"/>
    <cellStyle name="Millares 4 2 2 3 2" xfId="5352"/>
    <cellStyle name="Millares 4 2 2 4" xfId="3915"/>
    <cellStyle name="Millares 4 2 2 5" xfId="4274"/>
    <cellStyle name="Millares 4 2 3" xfId="1898"/>
    <cellStyle name="Millares 4 2 3 2" xfId="1899"/>
    <cellStyle name="Millares 4 2 3 2 2" xfId="5354"/>
    <cellStyle name="Millares 4 2 3 3" xfId="5353"/>
    <cellStyle name="Millares 4 2 4" xfId="1900"/>
    <cellStyle name="Millares 4 2 4 2" xfId="5355"/>
    <cellStyle name="Millares 4 2 5" xfId="3914"/>
    <cellStyle name="Millares 4 2 6" xfId="4273"/>
    <cellStyle name="Millares 4 3" xfId="171"/>
    <cellStyle name="Millares 4 3 2" xfId="172"/>
    <cellStyle name="Millares 4 3 2 2" xfId="1901"/>
    <cellStyle name="Millares 4 3 2 2 2" xfId="1902"/>
    <cellStyle name="Millares 4 3 2 2 2 2" xfId="5357"/>
    <cellStyle name="Millares 4 3 2 2 3" xfId="5356"/>
    <cellStyle name="Millares 4 3 2 3" xfId="1903"/>
    <cellStyle name="Millares 4 3 2 3 2" xfId="5358"/>
    <cellStyle name="Millares 4 3 2 4" xfId="3917"/>
    <cellStyle name="Millares 4 3 2 5" xfId="4276"/>
    <cellStyle name="Millares 4 3 3" xfId="1904"/>
    <cellStyle name="Millares 4 3 3 2" xfId="1905"/>
    <cellStyle name="Millares 4 3 3 2 2" xfId="5360"/>
    <cellStyle name="Millares 4 3 3 3" xfId="5359"/>
    <cellStyle name="Millares 4 3 4" xfId="1906"/>
    <cellStyle name="Millares 4 3 4 2" xfId="5361"/>
    <cellStyle name="Millares 4 3 5" xfId="3916"/>
    <cellStyle name="Millares 4 3 6" xfId="4275"/>
    <cellStyle name="Millares 4 4" xfId="173"/>
    <cellStyle name="Millares 4 4 2" xfId="1907"/>
    <cellStyle name="Millares 4 4 2 2" xfId="1908"/>
    <cellStyle name="Millares 4 4 2 2 2" xfId="5363"/>
    <cellStyle name="Millares 4 4 2 3" xfId="5362"/>
    <cellStyle name="Millares 4 4 3" xfId="1909"/>
    <cellStyle name="Millares 4 4 3 2" xfId="5364"/>
    <cellStyle name="Millares 4 4 4" xfId="3918"/>
    <cellStyle name="Millares 4 4 5" xfId="4277"/>
    <cellStyle name="Millares 4 5" xfId="1910"/>
    <cellStyle name="Millares 4 5 2" xfId="1911"/>
    <cellStyle name="Millares 4 5 2 2" xfId="5366"/>
    <cellStyle name="Millares 4 5 3" xfId="5365"/>
    <cellStyle name="Millares 4 6" xfId="1912"/>
    <cellStyle name="Millares 4 6 2" xfId="5367"/>
    <cellStyle name="Millares 4 7" xfId="3913"/>
    <cellStyle name="Millares 4 8" xfId="4246"/>
    <cellStyle name="Millares 5" xfId="61"/>
    <cellStyle name="Millares 5 2" xfId="71"/>
    <cellStyle name="Millares 5 2 2" xfId="411"/>
    <cellStyle name="Millares 5 2 2 2" xfId="1913"/>
    <cellStyle name="Millares 5 2 2 2 2" xfId="5368"/>
    <cellStyle name="Millares 5 2 2 3" xfId="3997"/>
    <cellStyle name="Millares 5 2 2 4" xfId="4429"/>
    <cellStyle name="Millares 5 2 3" xfId="1914"/>
    <cellStyle name="Millares 5 2 3 2" xfId="5369"/>
    <cellStyle name="Millares 5 2 4" xfId="3920"/>
    <cellStyle name="Millares 5 2 5" xfId="4259"/>
    <cellStyle name="Millares 5 3" xfId="394"/>
    <cellStyle name="Millares 5 3 2" xfId="1915"/>
    <cellStyle name="Millares 5 3 2 2" xfId="5370"/>
    <cellStyle name="Millares 5 3 3" xfId="3981"/>
    <cellStyle name="Millares 5 3 4" xfId="4424"/>
    <cellStyle name="Millares 5 4" xfId="1916"/>
    <cellStyle name="Millares 5 4 2" xfId="5371"/>
    <cellStyle name="Millares 5 5" xfId="3919"/>
    <cellStyle name="Millares 5 6" xfId="4251"/>
    <cellStyle name="Millares 6" xfId="64"/>
    <cellStyle name="Millares 6 2" xfId="270"/>
    <cellStyle name="Millares 6 2 2" xfId="1917"/>
    <cellStyle name="Millares 6 2 2 2" xfId="5372"/>
    <cellStyle name="Millares 6 2 3" xfId="3982"/>
    <cellStyle name="Millares 6 2 4" xfId="4316"/>
    <cellStyle name="Millares 6 3" xfId="1918"/>
    <cellStyle name="Millares 6 3 2" xfId="5373"/>
    <cellStyle name="Millares 6 4" xfId="3921"/>
    <cellStyle name="Millares 6 5" xfId="4253"/>
    <cellStyle name="Millares 7" xfId="70"/>
    <cellStyle name="Millares 7 2" xfId="174"/>
    <cellStyle name="Millares 7 2 10" xfId="1919"/>
    <cellStyle name="Millares 7 2 10 2" xfId="1920"/>
    <cellStyle name="Millares 7 2 10 2 2" xfId="5374"/>
    <cellStyle name="Millares 7 2 11" xfId="1921"/>
    <cellStyle name="Millares 7 2 11 2" xfId="5375"/>
    <cellStyle name="Millares 7 2 12" xfId="3923"/>
    <cellStyle name="Millares 7 2 13" xfId="4278"/>
    <cellStyle name="Millares 7 2 2" xfId="280"/>
    <cellStyle name="Millares 7 2 2 2" xfId="304"/>
    <cellStyle name="Millares 7 2 2 2 2" xfId="711"/>
    <cellStyle name="Millares 7 2 2 2 2 2" xfId="4569"/>
    <cellStyle name="Millares 7 2 2 2 3" xfId="4350"/>
    <cellStyle name="Millares 7 2 2 3" xfId="687"/>
    <cellStyle name="Millares 7 2 2 3 2" xfId="4545"/>
    <cellStyle name="Millares 7 2 2 4" xfId="4073"/>
    <cellStyle name="Millares 7 2 2 5" xfId="4326"/>
    <cellStyle name="Millares 7 2 3" xfId="303"/>
    <cellStyle name="Millares 7 2 3 2" xfId="710"/>
    <cellStyle name="Millares 7 2 3 2 2" xfId="1922"/>
    <cellStyle name="Millares 7 2 3 2 2 2" xfId="1923"/>
    <cellStyle name="Millares 7 2 3 2 2 2 2" xfId="1924"/>
    <cellStyle name="Millares 7 2 3 2 2 2 2 2" xfId="5377"/>
    <cellStyle name="Millares 7 2 3 2 2 3" xfId="1925"/>
    <cellStyle name="Millares 7 2 3 2 2 3 2" xfId="5378"/>
    <cellStyle name="Millares 7 2 3 2 2 4" xfId="5376"/>
    <cellStyle name="Millares 7 2 3 2 3" xfId="1926"/>
    <cellStyle name="Millares 7 2 3 2 3 2" xfId="1927"/>
    <cellStyle name="Millares 7 2 3 2 3 2 2" xfId="5379"/>
    <cellStyle name="Millares 7 2 3 2 4" xfId="1928"/>
    <cellStyle name="Millares 7 2 3 2 4 2" xfId="5380"/>
    <cellStyle name="Millares 7 2 3 2 5" xfId="4568"/>
    <cellStyle name="Millares 7 2 3 3" xfId="1929"/>
    <cellStyle name="Millares 7 2 3 3 2" xfId="1930"/>
    <cellStyle name="Millares 7 2 3 3 2 2" xfId="1931"/>
    <cellStyle name="Millares 7 2 3 3 2 2 2" xfId="5382"/>
    <cellStyle name="Millares 7 2 3 3 3" xfId="1932"/>
    <cellStyle name="Millares 7 2 3 3 3 2" xfId="5383"/>
    <cellStyle name="Millares 7 2 3 3 4" xfId="5381"/>
    <cellStyle name="Millares 7 2 3 4" xfId="1933"/>
    <cellStyle name="Millares 7 2 3 4 2" xfId="1934"/>
    <cellStyle name="Millares 7 2 3 4 2 2" xfId="5384"/>
    <cellStyle name="Millares 7 2 3 5" xfId="1935"/>
    <cellStyle name="Millares 7 2 3 5 2" xfId="5385"/>
    <cellStyle name="Millares 7 2 3 6" xfId="4349"/>
    <cellStyle name="Millares 7 2 4" xfId="364"/>
    <cellStyle name="Millares 7 2 4 2" xfId="759"/>
    <cellStyle name="Millares 7 2 4 2 2" xfId="1936"/>
    <cellStyle name="Millares 7 2 4 2 2 2" xfId="1937"/>
    <cellStyle name="Millares 7 2 4 2 2 2 2" xfId="1938"/>
    <cellStyle name="Millares 7 2 4 2 2 2 2 2" xfId="5387"/>
    <cellStyle name="Millares 7 2 4 2 2 3" xfId="1939"/>
    <cellStyle name="Millares 7 2 4 2 2 3 2" xfId="5388"/>
    <cellStyle name="Millares 7 2 4 2 2 4" xfId="5386"/>
    <cellStyle name="Millares 7 2 4 2 3" xfId="1940"/>
    <cellStyle name="Millares 7 2 4 2 3 2" xfId="1941"/>
    <cellStyle name="Millares 7 2 4 2 3 2 2" xfId="5389"/>
    <cellStyle name="Millares 7 2 4 2 4" xfId="1942"/>
    <cellStyle name="Millares 7 2 4 2 4 2" xfId="5390"/>
    <cellStyle name="Millares 7 2 4 2 5" xfId="4617"/>
    <cellStyle name="Millares 7 2 4 3" xfId="1943"/>
    <cellStyle name="Millares 7 2 4 3 2" xfId="1944"/>
    <cellStyle name="Millares 7 2 4 3 2 2" xfId="1945"/>
    <cellStyle name="Millares 7 2 4 3 2 2 2" xfId="5392"/>
    <cellStyle name="Millares 7 2 4 3 3" xfId="1946"/>
    <cellStyle name="Millares 7 2 4 3 3 2" xfId="5393"/>
    <cellStyle name="Millares 7 2 4 3 4" xfId="5391"/>
    <cellStyle name="Millares 7 2 4 4" xfId="1947"/>
    <cellStyle name="Millares 7 2 4 4 2" xfId="1948"/>
    <cellStyle name="Millares 7 2 4 4 2 2" xfId="5394"/>
    <cellStyle name="Millares 7 2 4 5" xfId="1949"/>
    <cellStyle name="Millares 7 2 4 5 2" xfId="5395"/>
    <cellStyle name="Millares 7 2 4 6" xfId="4406"/>
    <cellStyle name="Millares 7 2 5" xfId="657"/>
    <cellStyle name="Millares 7 2 5 2" xfId="1950"/>
    <cellStyle name="Millares 7 2 5 2 2" xfId="1951"/>
    <cellStyle name="Millares 7 2 5 2 2 2" xfId="1952"/>
    <cellStyle name="Millares 7 2 5 2 2 2 2" xfId="1953"/>
    <cellStyle name="Millares 7 2 5 2 2 2 2 2" xfId="5398"/>
    <cellStyle name="Millares 7 2 5 2 2 3" xfId="1954"/>
    <cellStyle name="Millares 7 2 5 2 2 3 2" xfId="5399"/>
    <cellStyle name="Millares 7 2 5 2 2 4" xfId="5397"/>
    <cellStyle name="Millares 7 2 5 2 3" xfId="1955"/>
    <cellStyle name="Millares 7 2 5 2 3 2" xfId="1956"/>
    <cellStyle name="Millares 7 2 5 2 3 2 2" xfId="5400"/>
    <cellStyle name="Millares 7 2 5 2 4" xfId="1957"/>
    <cellStyle name="Millares 7 2 5 2 4 2" xfId="5401"/>
    <cellStyle name="Millares 7 2 5 2 5" xfId="5396"/>
    <cellStyle name="Millares 7 2 5 3" xfId="1958"/>
    <cellStyle name="Millares 7 2 5 3 2" xfId="1959"/>
    <cellStyle name="Millares 7 2 5 3 2 2" xfId="1960"/>
    <cellStyle name="Millares 7 2 5 3 2 2 2" xfId="5403"/>
    <cellStyle name="Millares 7 2 5 3 3" xfId="1961"/>
    <cellStyle name="Millares 7 2 5 3 3 2" xfId="5404"/>
    <cellStyle name="Millares 7 2 5 3 4" xfId="5402"/>
    <cellStyle name="Millares 7 2 5 4" xfId="1962"/>
    <cellStyle name="Millares 7 2 5 4 2" xfId="1963"/>
    <cellStyle name="Millares 7 2 5 4 2 2" xfId="5405"/>
    <cellStyle name="Millares 7 2 5 5" xfId="1964"/>
    <cellStyle name="Millares 7 2 5 5 2" xfId="5406"/>
    <cellStyle name="Millares 7 2 5 6" xfId="4515"/>
    <cellStyle name="Millares 7 2 6" xfId="1965"/>
    <cellStyle name="Millares 7 2 6 2" xfId="1966"/>
    <cellStyle name="Millares 7 2 6 2 2" xfId="1967"/>
    <cellStyle name="Millares 7 2 6 2 2 2" xfId="1968"/>
    <cellStyle name="Millares 7 2 6 2 2 2 2" xfId="1969"/>
    <cellStyle name="Millares 7 2 6 2 2 2 2 2" xfId="5410"/>
    <cellStyle name="Millares 7 2 6 2 2 3" xfId="1970"/>
    <cellStyle name="Millares 7 2 6 2 2 3 2" xfId="5411"/>
    <cellStyle name="Millares 7 2 6 2 2 4" xfId="5409"/>
    <cellStyle name="Millares 7 2 6 2 3" xfId="1971"/>
    <cellStyle name="Millares 7 2 6 2 3 2" xfId="1972"/>
    <cellStyle name="Millares 7 2 6 2 3 2 2" xfId="5412"/>
    <cellStyle name="Millares 7 2 6 2 4" xfId="1973"/>
    <cellStyle name="Millares 7 2 6 2 4 2" xfId="5413"/>
    <cellStyle name="Millares 7 2 6 2 5" xfId="5408"/>
    <cellStyle name="Millares 7 2 6 3" xfId="1974"/>
    <cellStyle name="Millares 7 2 6 3 2" xfId="1975"/>
    <cellStyle name="Millares 7 2 6 3 2 2" xfId="1976"/>
    <cellStyle name="Millares 7 2 6 3 2 2 2" xfId="5415"/>
    <cellStyle name="Millares 7 2 6 3 3" xfId="1977"/>
    <cellStyle name="Millares 7 2 6 3 3 2" xfId="5416"/>
    <cellStyle name="Millares 7 2 6 3 4" xfId="5414"/>
    <cellStyle name="Millares 7 2 6 4" xfId="1978"/>
    <cellStyle name="Millares 7 2 6 4 2" xfId="1979"/>
    <cellStyle name="Millares 7 2 6 4 2 2" xfId="5417"/>
    <cellStyle name="Millares 7 2 6 5" xfId="1980"/>
    <cellStyle name="Millares 7 2 6 5 2" xfId="5418"/>
    <cellStyle name="Millares 7 2 6 6" xfId="5407"/>
    <cellStyle name="Millares 7 2 7" xfId="1981"/>
    <cellStyle name="Millares 7 2 7 2" xfId="1982"/>
    <cellStyle name="Millares 7 2 7 2 2" xfId="1983"/>
    <cellStyle name="Millares 7 2 7 2 2 2" xfId="1984"/>
    <cellStyle name="Millares 7 2 7 2 2 2 2" xfId="1985"/>
    <cellStyle name="Millares 7 2 7 2 2 2 2 2" xfId="5422"/>
    <cellStyle name="Millares 7 2 7 2 2 3" xfId="1986"/>
    <cellStyle name="Millares 7 2 7 2 2 3 2" xfId="5423"/>
    <cellStyle name="Millares 7 2 7 2 2 4" xfId="5421"/>
    <cellStyle name="Millares 7 2 7 2 3" xfId="1987"/>
    <cellStyle name="Millares 7 2 7 2 3 2" xfId="1988"/>
    <cellStyle name="Millares 7 2 7 2 3 2 2" xfId="5424"/>
    <cellStyle name="Millares 7 2 7 2 4" xfId="1989"/>
    <cellStyle name="Millares 7 2 7 2 4 2" xfId="5425"/>
    <cellStyle name="Millares 7 2 7 2 5" xfId="5420"/>
    <cellStyle name="Millares 7 2 7 3" xfId="1990"/>
    <cellStyle name="Millares 7 2 7 3 2" xfId="1991"/>
    <cellStyle name="Millares 7 2 7 3 2 2" xfId="1992"/>
    <cellStyle name="Millares 7 2 7 3 2 2 2" xfId="5427"/>
    <cellStyle name="Millares 7 2 7 3 3" xfId="1993"/>
    <cellStyle name="Millares 7 2 7 3 3 2" xfId="5428"/>
    <cellStyle name="Millares 7 2 7 3 4" xfId="5426"/>
    <cellStyle name="Millares 7 2 7 4" xfId="1994"/>
    <cellStyle name="Millares 7 2 7 4 2" xfId="1995"/>
    <cellStyle name="Millares 7 2 7 4 2 2" xfId="5429"/>
    <cellStyle name="Millares 7 2 7 5" xfId="1996"/>
    <cellStyle name="Millares 7 2 7 5 2" xfId="5430"/>
    <cellStyle name="Millares 7 2 7 6" xfId="5419"/>
    <cellStyle name="Millares 7 2 8" xfId="1997"/>
    <cellStyle name="Millares 7 2 8 2" xfId="1998"/>
    <cellStyle name="Millares 7 2 8 2 2" xfId="1999"/>
    <cellStyle name="Millares 7 2 8 2 2 2" xfId="2000"/>
    <cellStyle name="Millares 7 2 8 2 2 2 2" xfId="5433"/>
    <cellStyle name="Millares 7 2 8 2 3" xfId="2001"/>
    <cellStyle name="Millares 7 2 8 2 3 2" xfId="5434"/>
    <cellStyle name="Millares 7 2 8 2 4" xfId="5432"/>
    <cellStyle name="Millares 7 2 8 3" xfId="2002"/>
    <cellStyle name="Millares 7 2 8 3 2" xfId="2003"/>
    <cellStyle name="Millares 7 2 8 3 2 2" xfId="5435"/>
    <cellStyle name="Millares 7 2 8 4" xfId="2004"/>
    <cellStyle name="Millares 7 2 8 4 2" xfId="5436"/>
    <cellStyle name="Millares 7 2 8 5" xfId="5431"/>
    <cellStyle name="Millares 7 2 9" xfId="2005"/>
    <cellStyle name="Millares 7 2 9 2" xfId="2006"/>
    <cellStyle name="Millares 7 2 9 2 2" xfId="2007"/>
    <cellStyle name="Millares 7 2 9 2 2 2" xfId="5438"/>
    <cellStyle name="Millares 7 2 9 3" xfId="2008"/>
    <cellStyle name="Millares 7 2 9 3 2" xfId="5439"/>
    <cellStyle name="Millares 7 2 9 4" xfId="5437"/>
    <cellStyle name="Millares 7 3" xfId="275"/>
    <cellStyle name="Millares 7 3 2" xfId="305"/>
    <cellStyle name="Millares 7 3 2 2" xfId="712"/>
    <cellStyle name="Millares 7 3 2 2 2" xfId="4570"/>
    <cellStyle name="Millares 7 3 2 3" xfId="4351"/>
    <cellStyle name="Millares 7 3 3" xfId="395"/>
    <cellStyle name="Millares 7 3 3 2" xfId="4425"/>
    <cellStyle name="Millares 7 3 4" xfId="682"/>
    <cellStyle name="Millares 7 3 4 2" xfId="4540"/>
    <cellStyle name="Millares 7 3 5" xfId="3983"/>
    <cellStyle name="Millares 7 3 6" xfId="4321"/>
    <cellStyle name="Millares 7 4" xfId="302"/>
    <cellStyle name="Millares 7 4 2" xfId="709"/>
    <cellStyle name="Millares 7 4 2 2" xfId="4567"/>
    <cellStyle name="Millares 7 4 3" xfId="4348"/>
    <cellStyle name="Millares 7 5" xfId="363"/>
    <cellStyle name="Millares 7 5 2" xfId="4405"/>
    <cellStyle name="Millares 7 6" xfId="652"/>
    <cellStyle name="Millares 7 6 2" xfId="4510"/>
    <cellStyle name="Millares 7 7" xfId="3922"/>
    <cellStyle name="Millares 7 8" xfId="4258"/>
    <cellStyle name="Millares 8" xfId="175"/>
    <cellStyle name="Millares 8 2" xfId="176"/>
    <cellStyle name="Millares 8 2 2" xfId="2009"/>
    <cellStyle name="Millares 8 2 2 2" xfId="2010"/>
    <cellStyle name="Millares 8 2 2 2 2" xfId="5441"/>
    <cellStyle name="Millares 8 2 2 3" xfId="5440"/>
    <cellStyle name="Millares 8 2 3" xfId="2011"/>
    <cellStyle name="Millares 8 2 3 2" xfId="5442"/>
    <cellStyle name="Millares 8 2 4" xfId="3925"/>
    <cellStyle name="Millares 8 2 5" xfId="4280"/>
    <cellStyle name="Millares 8 3" xfId="177"/>
    <cellStyle name="Millares 8 3 2" xfId="2012"/>
    <cellStyle name="Millares 8 3 2 2" xfId="2013"/>
    <cellStyle name="Millares 8 3 2 2 2" xfId="5443"/>
    <cellStyle name="Millares 8 3 3" xfId="2014"/>
    <cellStyle name="Millares 8 3 3 2" xfId="5444"/>
    <cellStyle name="Millares 8 4" xfId="2015"/>
    <cellStyle name="Millares 8 4 2" xfId="2016"/>
    <cellStyle name="Millares 8 4 2 2" xfId="5446"/>
    <cellStyle name="Millares 8 4 3" xfId="5445"/>
    <cellStyle name="Millares 8 5" xfId="2017"/>
    <cellStyle name="Millares 8 5 2" xfId="5447"/>
    <cellStyle name="Millares 8 6" xfId="3924"/>
    <cellStyle name="Millares 8 7" xfId="4279"/>
    <cellStyle name="Millares 9" xfId="178"/>
    <cellStyle name="Millares 9 2" xfId="396"/>
    <cellStyle name="Millares 9 2 2" xfId="2018"/>
    <cellStyle name="Millares 9 2 2 2" xfId="5448"/>
    <cellStyle name="Millares 9 3" xfId="2019"/>
    <cellStyle name="Millares 9 3 2" xfId="5449"/>
    <cellStyle name="Millares_ACADÉMICOS 2003-2007 v2" xfId="821"/>
    <cellStyle name="Moneda" xfId="4211" builtinId="4"/>
    <cellStyle name="Moneda 2" xfId="37"/>
    <cellStyle name="Moneda 2 2" xfId="179"/>
    <cellStyle name="Moneda 2 2 2" xfId="180"/>
    <cellStyle name="Moneda 2 2 2 2" xfId="2020"/>
    <cellStyle name="Moneda 2 2 2 2 2" xfId="2021"/>
    <cellStyle name="Moneda 2 2 2 2 2 2" xfId="5451"/>
    <cellStyle name="Moneda 2 2 2 2 3" xfId="5450"/>
    <cellStyle name="Moneda 2 2 2 3" xfId="2022"/>
    <cellStyle name="Moneda 2 2 2 3 2" xfId="5452"/>
    <cellStyle name="Moneda 2 2 2 4" xfId="3928"/>
    <cellStyle name="Moneda 2 2 2 5" xfId="4282"/>
    <cellStyle name="Moneda 2 2 3" xfId="2023"/>
    <cellStyle name="Moneda 2 2 3 2" xfId="2024"/>
    <cellStyle name="Moneda 2 2 3 2 2" xfId="5454"/>
    <cellStyle name="Moneda 2 2 3 3" xfId="5453"/>
    <cellStyle name="Moneda 2 2 4" xfId="2025"/>
    <cellStyle name="Moneda 2 2 4 2" xfId="5455"/>
    <cellStyle name="Moneda 2 2 5" xfId="3927"/>
    <cellStyle name="Moneda 2 2 6" xfId="4281"/>
    <cellStyle name="Moneda 2 3" xfId="181"/>
    <cellStyle name="Moneda 2 3 2" xfId="182"/>
    <cellStyle name="Moneda 2 3 2 2" xfId="2026"/>
    <cellStyle name="Moneda 2 3 2 2 2" xfId="2027"/>
    <cellStyle name="Moneda 2 3 2 2 2 2" xfId="5457"/>
    <cellStyle name="Moneda 2 3 2 2 3" xfId="5456"/>
    <cellStyle name="Moneda 2 3 2 3" xfId="2028"/>
    <cellStyle name="Moneda 2 3 2 3 2" xfId="5458"/>
    <cellStyle name="Moneda 2 3 2 4" xfId="3930"/>
    <cellStyle name="Moneda 2 3 2 5" xfId="4284"/>
    <cellStyle name="Moneda 2 3 3" xfId="2029"/>
    <cellStyle name="Moneda 2 3 3 2" xfId="2030"/>
    <cellStyle name="Moneda 2 3 3 2 2" xfId="5460"/>
    <cellStyle name="Moneda 2 3 3 3" xfId="5459"/>
    <cellStyle name="Moneda 2 3 4" xfId="2031"/>
    <cellStyle name="Moneda 2 3 4 2" xfId="5461"/>
    <cellStyle name="Moneda 2 3 5" xfId="3929"/>
    <cellStyle name="Moneda 2 3 6" xfId="4283"/>
    <cellStyle name="Moneda 2 4" xfId="183"/>
    <cellStyle name="Moneda 2 4 2" xfId="2032"/>
    <cellStyle name="Moneda 2 4 2 2" xfId="2033"/>
    <cellStyle name="Moneda 2 4 2 2 2" xfId="5463"/>
    <cellStyle name="Moneda 2 4 2 3" xfId="5462"/>
    <cellStyle name="Moneda 2 4 3" xfId="2034"/>
    <cellStyle name="Moneda 2 4 3 2" xfId="5464"/>
    <cellStyle name="Moneda 2 4 4" xfId="3931"/>
    <cellStyle name="Moneda 2 4 5" xfId="4285"/>
    <cellStyle name="Moneda 2 5" xfId="2035"/>
    <cellStyle name="Moneda 2 5 2" xfId="2036"/>
    <cellStyle name="Moneda 2 5 2 2" xfId="5466"/>
    <cellStyle name="Moneda 2 5 3" xfId="5465"/>
    <cellStyle name="Moneda 2 6" xfId="2037"/>
    <cellStyle name="Moneda 2 6 2" xfId="2038"/>
    <cellStyle name="Moneda 2 6 2 2" xfId="5468"/>
    <cellStyle name="Moneda 2 6 3" xfId="5467"/>
    <cellStyle name="Moneda 2 7" xfId="2039"/>
    <cellStyle name="Moneda 2 7 2" xfId="5469"/>
    <cellStyle name="Moneda 2 8" xfId="3926"/>
    <cellStyle name="Moneda 2 9" xfId="4247"/>
    <cellStyle name="Moneda 3" xfId="184"/>
    <cellStyle name="Moneda 3 2" xfId="397"/>
    <cellStyle name="Moneda 3 2 2" xfId="2040"/>
    <cellStyle name="Moneda 3 2 2 2" xfId="5470"/>
    <cellStyle name="Moneda 3 2 3" xfId="3984"/>
    <cellStyle name="Moneda 3 2 4" xfId="4426"/>
    <cellStyle name="Moneda 3 3" xfId="2041"/>
    <cellStyle name="Moneda 3 3 2" xfId="5471"/>
    <cellStyle name="Moneda 3 4" xfId="3932"/>
    <cellStyle name="Moneda 3 5" xfId="4286"/>
    <cellStyle name="Moneda 4" xfId="185"/>
    <cellStyle name="Moneda 4 2" xfId="186"/>
    <cellStyle name="Moneda 4 2 2" xfId="2042"/>
    <cellStyle name="Moneda 4 2 2 2" xfId="2043"/>
    <cellStyle name="Moneda 4 2 2 2 2" xfId="5472"/>
    <cellStyle name="Moneda 4 2 3" xfId="2044"/>
    <cellStyle name="Moneda 4 2 3 2" xfId="5473"/>
    <cellStyle name="Moneda 4 3" xfId="2045"/>
    <cellStyle name="Moneda 4 3 2" xfId="2046"/>
    <cellStyle name="Moneda 4 3 2 2" xfId="5474"/>
    <cellStyle name="Moneda 4 4" xfId="2047"/>
    <cellStyle name="Moneda 4 4 2" xfId="5475"/>
    <cellStyle name="Moneda 5" xfId="257"/>
    <cellStyle name="Moneda 5 2" xfId="2048"/>
    <cellStyle name="Moneda 5 2 2" xfId="2049"/>
    <cellStyle name="Moneda 5 2 2 2" xfId="2050"/>
    <cellStyle name="Moneda 5 2 2 2 2" xfId="2051"/>
    <cellStyle name="Moneda 5 2 2 2 2 2" xfId="2052"/>
    <cellStyle name="Moneda 5 2 2 2 2 2 2" xfId="5480"/>
    <cellStyle name="Moneda 5 2 2 2 2 3" xfId="5479"/>
    <cellStyle name="Moneda 5 2 2 2 3" xfId="2053"/>
    <cellStyle name="Moneda 5 2 2 2 3 2" xfId="5481"/>
    <cellStyle name="Moneda 5 2 2 2 4" xfId="5478"/>
    <cellStyle name="Moneda 5 2 2 3" xfId="2054"/>
    <cellStyle name="Moneda 5 2 2 3 2" xfId="2055"/>
    <cellStyle name="Moneda 5 2 2 3 2 2" xfId="5483"/>
    <cellStyle name="Moneda 5 2 2 3 3" xfId="5482"/>
    <cellStyle name="Moneda 5 2 2 4" xfId="2056"/>
    <cellStyle name="Moneda 5 2 2 4 2" xfId="5484"/>
    <cellStyle name="Moneda 5 2 2 5" xfId="5477"/>
    <cellStyle name="Moneda 5 2 3" xfId="2057"/>
    <cellStyle name="Moneda 5 2 3 2" xfId="2058"/>
    <cellStyle name="Moneda 5 2 3 2 2" xfId="2059"/>
    <cellStyle name="Moneda 5 2 3 2 2 2" xfId="5487"/>
    <cellStyle name="Moneda 5 2 3 2 3" xfId="5486"/>
    <cellStyle name="Moneda 5 2 3 3" xfId="2060"/>
    <cellStyle name="Moneda 5 2 3 3 2" xfId="5488"/>
    <cellStyle name="Moneda 5 2 3 4" xfId="5485"/>
    <cellStyle name="Moneda 5 2 4" xfId="2061"/>
    <cellStyle name="Moneda 5 2 4 2" xfId="2062"/>
    <cellStyle name="Moneda 5 2 4 2 2" xfId="5490"/>
    <cellStyle name="Moneda 5 2 4 3" xfId="5489"/>
    <cellStyle name="Moneda 5 2 5" xfId="2063"/>
    <cellStyle name="Moneda 5 2 5 2" xfId="5491"/>
    <cellStyle name="Moneda 5 2 6" xfId="5476"/>
    <cellStyle name="Moneda 5 3" xfId="2064"/>
    <cellStyle name="Moneda 5 3 2" xfId="2065"/>
    <cellStyle name="Moneda 5 3 2 2" xfId="2066"/>
    <cellStyle name="Moneda 5 3 2 2 2" xfId="2067"/>
    <cellStyle name="Moneda 5 3 2 2 2 2" xfId="5495"/>
    <cellStyle name="Moneda 5 3 2 2 3" xfId="5494"/>
    <cellStyle name="Moneda 5 3 2 3" xfId="2068"/>
    <cellStyle name="Moneda 5 3 2 3 2" xfId="5496"/>
    <cellStyle name="Moneda 5 3 2 4" xfId="5493"/>
    <cellStyle name="Moneda 5 3 3" xfId="2069"/>
    <cellStyle name="Moneda 5 3 3 2" xfId="2070"/>
    <cellStyle name="Moneda 5 3 3 2 2" xfId="5498"/>
    <cellStyle name="Moneda 5 3 3 3" xfId="5497"/>
    <cellStyle name="Moneda 5 3 4" xfId="2071"/>
    <cellStyle name="Moneda 5 3 4 2" xfId="5499"/>
    <cellStyle name="Moneda 5 3 5" xfId="5492"/>
    <cellStyle name="Moneda 5 4" xfId="2072"/>
    <cellStyle name="Moneda 5 4 2" xfId="2073"/>
    <cellStyle name="Moneda 5 4 2 2" xfId="5501"/>
    <cellStyle name="Moneda 5 4 3" xfId="5500"/>
    <cellStyle name="Moneda 5 5" xfId="2074"/>
    <cellStyle name="Moneda 5 5 2" xfId="5502"/>
    <cellStyle name="Moneda 5 6" xfId="4074"/>
    <cellStyle name="Moneda 5 7" xfId="4312"/>
    <cellStyle name="Moneda 6" xfId="2075"/>
    <cellStyle name="Moneda 6 2" xfId="2076"/>
    <cellStyle name="Moneda 6 2 2" xfId="5504"/>
    <cellStyle name="Moneda 6 3" xfId="5503"/>
    <cellStyle name="Moneda 7" xfId="2077"/>
    <cellStyle name="Moneda 7 2" xfId="2078"/>
    <cellStyle name="Moneda 7 2 2" xfId="2079"/>
    <cellStyle name="Moneda 7 2 2 2" xfId="2080"/>
    <cellStyle name="Moneda 7 2 2 2 2" xfId="5508"/>
    <cellStyle name="Moneda 7 2 2 3" xfId="5507"/>
    <cellStyle name="Moneda 7 2 3" xfId="2081"/>
    <cellStyle name="Moneda 7 2 3 2" xfId="5509"/>
    <cellStyle name="Moneda 7 2 4" xfId="5506"/>
    <cellStyle name="Moneda 7 3" xfId="2082"/>
    <cellStyle name="Moneda 7 3 2" xfId="2083"/>
    <cellStyle name="Moneda 7 3 2 2" xfId="5511"/>
    <cellStyle name="Moneda 7 3 3" xfId="5510"/>
    <cellStyle name="Moneda 7 4" xfId="2084"/>
    <cellStyle name="Moneda 7 4 2" xfId="5512"/>
    <cellStyle name="Moneda 7 5" xfId="5505"/>
    <cellStyle name="Moneda 8" xfId="2085"/>
    <cellStyle name="Moneda 8 2" xfId="2086"/>
    <cellStyle name="Moneda 8 2 2" xfId="5514"/>
    <cellStyle name="Moneda 8 3" xfId="5513"/>
    <cellStyle name="Moneda 9" xfId="7227"/>
    <cellStyle name="Neutral" xfId="38" builtinId="28" customBuiltin="1"/>
    <cellStyle name="Neutral 2" xfId="187"/>
    <cellStyle name="Neutral 2 2" xfId="3933"/>
    <cellStyle name="Neutral 3" xfId="258"/>
    <cellStyle name="Normal" xfId="0" builtinId="0"/>
    <cellStyle name="Normal - Modelo1" xfId="2087"/>
    <cellStyle name="Normal - Modelo2" xfId="2088"/>
    <cellStyle name="Normal - Modelo3" xfId="2089"/>
    <cellStyle name="Normal - Modelo4" xfId="2090"/>
    <cellStyle name="Normal - Modelo5" xfId="2091"/>
    <cellStyle name="Normal - Modelo6" xfId="2092"/>
    <cellStyle name="Normal - Modelo7" xfId="2093"/>
    <cellStyle name="Normal - Modelo8" xfId="2094"/>
    <cellStyle name="Normal 10" xfId="69"/>
    <cellStyle name="Normal 10 10" xfId="641"/>
    <cellStyle name="Normal 10 10 2" xfId="812"/>
    <cellStyle name="Normal 10 10 2 2" xfId="4669"/>
    <cellStyle name="Normal 10 10 3" xfId="2095"/>
    <cellStyle name="Normal 10 10 3 2" xfId="5517"/>
    <cellStyle name="Normal 10 10 4" xfId="2096"/>
    <cellStyle name="Normal 10 10 4 2" xfId="5518"/>
    <cellStyle name="Normal 10 10 5" xfId="2097"/>
    <cellStyle name="Normal 10 10 5 2" xfId="5519"/>
    <cellStyle name="Normal 10 10 6" xfId="4500"/>
    <cellStyle name="Normal 10 11" xfId="2098"/>
    <cellStyle name="Normal 10 11 2" xfId="5520"/>
    <cellStyle name="Normal 10 12" xfId="3934"/>
    <cellStyle name="Normal 10 13" xfId="4257"/>
    <cellStyle name="Normal 10 2" xfId="188"/>
    <cellStyle name="Normal 10 2 10" xfId="2099"/>
    <cellStyle name="Normal 10 2 10 2" xfId="5521"/>
    <cellStyle name="Normal 10 2 11" xfId="3935"/>
    <cellStyle name="Normal 10 2 12" xfId="4287"/>
    <cellStyle name="Normal 10 2 2" xfId="281"/>
    <cellStyle name="Normal 10 2 2 2" xfId="308"/>
    <cellStyle name="Normal 10 2 2 2 2" xfId="715"/>
    <cellStyle name="Normal 10 2 2 2 2 2" xfId="2100"/>
    <cellStyle name="Normal 10 2 2 2 2 2 2" xfId="2101"/>
    <cellStyle name="Normal 10 2 2 2 2 2 2 2" xfId="5523"/>
    <cellStyle name="Normal 10 2 2 2 2 2 3" xfId="5522"/>
    <cellStyle name="Normal 10 2 2 2 2 3" xfId="2102"/>
    <cellStyle name="Normal 10 2 2 2 2 3 2" xfId="5524"/>
    <cellStyle name="Normal 10 2 2 2 2 4" xfId="4573"/>
    <cellStyle name="Normal 10 2 2 2 3" xfId="2103"/>
    <cellStyle name="Normal 10 2 2 2 3 2" xfId="2104"/>
    <cellStyle name="Normal 10 2 2 2 3 2 2" xfId="2105"/>
    <cellStyle name="Normal 10 2 2 2 3 2 2 2" xfId="2106"/>
    <cellStyle name="Normal 10 2 2 2 3 2 2 2 2" xfId="5528"/>
    <cellStyle name="Normal 10 2 2 2 3 2 2 3" xfId="5527"/>
    <cellStyle name="Normal 10 2 2 2 3 2 3" xfId="2107"/>
    <cellStyle name="Normal 10 2 2 2 3 2 3 2" xfId="5529"/>
    <cellStyle name="Normal 10 2 2 2 3 2 4" xfId="5526"/>
    <cellStyle name="Normal 10 2 2 2 3 3" xfId="2108"/>
    <cellStyle name="Normal 10 2 2 2 3 3 2" xfId="2109"/>
    <cellStyle name="Normal 10 2 2 2 3 3 2 2" xfId="5531"/>
    <cellStyle name="Normal 10 2 2 2 3 3 3" xfId="5530"/>
    <cellStyle name="Normal 10 2 2 2 3 4" xfId="2110"/>
    <cellStyle name="Normal 10 2 2 2 3 4 2" xfId="5532"/>
    <cellStyle name="Normal 10 2 2 2 3 5" xfId="5525"/>
    <cellStyle name="Normal 10 2 2 2 4" xfId="2111"/>
    <cellStyle name="Normal 10 2 2 2 4 2" xfId="2112"/>
    <cellStyle name="Normal 10 2 2 2 4 2 2" xfId="5534"/>
    <cellStyle name="Normal 10 2 2 2 4 3" xfId="5533"/>
    <cellStyle name="Normal 10 2 2 2 5" xfId="2113"/>
    <cellStyle name="Normal 10 2 2 2 5 2" xfId="5535"/>
    <cellStyle name="Normal 10 2 2 2 6" xfId="4354"/>
    <cellStyle name="Normal 10 2 2 3" xfId="688"/>
    <cellStyle name="Normal 10 2 2 3 2" xfId="2114"/>
    <cellStyle name="Normal 10 2 2 3 2 2" xfId="2115"/>
    <cellStyle name="Normal 10 2 2 3 2 2 2" xfId="2116"/>
    <cellStyle name="Normal 10 2 2 3 2 2 2 2" xfId="2117"/>
    <cellStyle name="Normal 10 2 2 3 2 2 2 2 2" xfId="5539"/>
    <cellStyle name="Normal 10 2 2 3 2 2 2 3" xfId="5538"/>
    <cellStyle name="Normal 10 2 2 3 2 2 3" xfId="2118"/>
    <cellStyle name="Normal 10 2 2 3 2 2 3 2" xfId="5540"/>
    <cellStyle name="Normal 10 2 2 3 2 2 4" xfId="5537"/>
    <cellStyle name="Normal 10 2 2 3 2 3" xfId="2119"/>
    <cellStyle name="Normal 10 2 2 3 2 3 2" xfId="2120"/>
    <cellStyle name="Normal 10 2 2 3 2 3 2 2" xfId="5542"/>
    <cellStyle name="Normal 10 2 2 3 2 3 3" xfId="5541"/>
    <cellStyle name="Normal 10 2 2 3 2 4" xfId="2121"/>
    <cellStyle name="Normal 10 2 2 3 2 4 2" xfId="5543"/>
    <cellStyle name="Normal 10 2 2 3 2 5" xfId="5536"/>
    <cellStyle name="Normal 10 2 2 3 3" xfId="2122"/>
    <cellStyle name="Normal 10 2 2 3 3 2" xfId="2123"/>
    <cellStyle name="Normal 10 2 2 3 3 2 2" xfId="5545"/>
    <cellStyle name="Normal 10 2 2 3 3 3" xfId="5544"/>
    <cellStyle name="Normal 10 2 2 3 4" xfId="2124"/>
    <cellStyle name="Normal 10 2 2 3 4 2" xfId="5546"/>
    <cellStyle name="Normal 10 2 2 3 5" xfId="4546"/>
    <cellStyle name="Normal 10 2 2 4" xfId="2125"/>
    <cellStyle name="Normal 10 2 2 4 2" xfId="2126"/>
    <cellStyle name="Normal 10 2 2 4 2 2" xfId="5548"/>
    <cellStyle name="Normal 10 2 2 4 3" xfId="5547"/>
    <cellStyle name="Normal 10 2 2 5" xfId="2127"/>
    <cellStyle name="Normal 10 2 2 5 2" xfId="5549"/>
    <cellStyle name="Normal 10 2 2 6" xfId="4327"/>
    <cellStyle name="Normal 10 2 3" xfId="307"/>
    <cellStyle name="Normal 10 2 3 2" xfId="714"/>
    <cellStyle name="Normal 10 2 3 2 2" xfId="2128"/>
    <cellStyle name="Normal 10 2 3 2 2 2" xfId="2129"/>
    <cellStyle name="Normal 10 2 3 2 2 2 2" xfId="5551"/>
    <cellStyle name="Normal 10 2 3 2 2 3" xfId="5550"/>
    <cellStyle name="Normal 10 2 3 2 3" xfId="2130"/>
    <cellStyle name="Normal 10 2 3 2 3 2" xfId="5552"/>
    <cellStyle name="Normal 10 2 3 2 4" xfId="4572"/>
    <cellStyle name="Normal 10 2 3 3" xfId="2131"/>
    <cellStyle name="Normal 10 2 3 3 2" xfId="2132"/>
    <cellStyle name="Normal 10 2 3 3 2 2" xfId="5554"/>
    <cellStyle name="Normal 10 2 3 3 3" xfId="5553"/>
    <cellStyle name="Normal 10 2 3 4" xfId="2133"/>
    <cellStyle name="Normal 10 2 3 4 2" xfId="5555"/>
    <cellStyle name="Normal 10 2 3 5" xfId="4353"/>
    <cellStyle name="Normal 10 2 4" xfId="366"/>
    <cellStyle name="Normal 10 2 4 2" xfId="761"/>
    <cellStyle name="Normal 10 2 4 2 2" xfId="2134"/>
    <cellStyle name="Normal 10 2 4 2 2 2" xfId="2135"/>
    <cellStyle name="Normal 10 2 4 2 2 2 2" xfId="5557"/>
    <cellStyle name="Normal 10 2 4 2 2 3" xfId="5556"/>
    <cellStyle name="Normal 10 2 4 2 3" xfId="2136"/>
    <cellStyle name="Normal 10 2 4 2 3 2" xfId="5558"/>
    <cellStyle name="Normal 10 2 4 2 4" xfId="4619"/>
    <cellStyle name="Normal 10 2 4 3" xfId="2137"/>
    <cellStyle name="Normal 10 2 4 3 2" xfId="2138"/>
    <cellStyle name="Normal 10 2 4 3 2 2" xfId="5560"/>
    <cellStyle name="Normal 10 2 4 3 3" xfId="5559"/>
    <cellStyle name="Normal 10 2 4 4" xfId="2139"/>
    <cellStyle name="Normal 10 2 4 4 2" xfId="5561"/>
    <cellStyle name="Normal 10 2 4 5" xfId="4408"/>
    <cellStyle name="Normal 10 2 5" xfId="658"/>
    <cellStyle name="Normal 10 2 5 2" xfId="2140"/>
    <cellStyle name="Normal 10 2 5 2 2" xfId="2141"/>
    <cellStyle name="Normal 10 2 5 2 2 2" xfId="2142"/>
    <cellStyle name="Normal 10 2 5 2 2 2 2" xfId="5564"/>
    <cellStyle name="Normal 10 2 5 2 2 3" xfId="5563"/>
    <cellStyle name="Normal 10 2 5 2 3" xfId="2143"/>
    <cellStyle name="Normal 10 2 5 2 3 2" xfId="5565"/>
    <cellStyle name="Normal 10 2 5 2 4" xfId="5562"/>
    <cellStyle name="Normal 10 2 5 3" xfId="2144"/>
    <cellStyle name="Normal 10 2 5 3 2" xfId="2145"/>
    <cellStyle name="Normal 10 2 5 3 2 2" xfId="5567"/>
    <cellStyle name="Normal 10 2 5 3 3" xfId="5566"/>
    <cellStyle name="Normal 10 2 5 4" xfId="2146"/>
    <cellStyle name="Normal 10 2 5 4 2" xfId="5568"/>
    <cellStyle name="Normal 10 2 5 5" xfId="4516"/>
    <cellStyle name="Normal 10 2 6" xfId="2147"/>
    <cellStyle name="Normal 10 2 6 2" xfId="2148"/>
    <cellStyle name="Normal 10 2 6 2 2" xfId="2149"/>
    <cellStyle name="Normal 10 2 6 2 2 2" xfId="2150"/>
    <cellStyle name="Normal 10 2 6 2 2 2 2" xfId="5572"/>
    <cellStyle name="Normal 10 2 6 2 2 3" xfId="5571"/>
    <cellStyle name="Normal 10 2 6 2 3" xfId="2151"/>
    <cellStyle name="Normal 10 2 6 2 3 2" xfId="5573"/>
    <cellStyle name="Normal 10 2 6 2 4" xfId="5570"/>
    <cellStyle name="Normal 10 2 6 3" xfId="2152"/>
    <cellStyle name="Normal 10 2 6 3 2" xfId="2153"/>
    <cellStyle name="Normal 10 2 6 3 2 2" xfId="5575"/>
    <cellStyle name="Normal 10 2 6 3 3" xfId="5574"/>
    <cellStyle name="Normal 10 2 6 4" xfId="2154"/>
    <cellStyle name="Normal 10 2 6 4 2" xfId="5576"/>
    <cellStyle name="Normal 10 2 6 5" xfId="5569"/>
    <cellStyle name="Normal 10 2 7" xfId="2155"/>
    <cellStyle name="Normal 10 2 7 2" xfId="2156"/>
    <cellStyle name="Normal 10 2 7 2 2" xfId="2157"/>
    <cellStyle name="Normal 10 2 7 2 2 2" xfId="2158"/>
    <cellStyle name="Normal 10 2 7 2 2 2 2" xfId="5580"/>
    <cellStyle name="Normal 10 2 7 2 2 3" xfId="5579"/>
    <cellStyle name="Normal 10 2 7 2 3" xfId="2159"/>
    <cellStyle name="Normal 10 2 7 2 3 2" xfId="5581"/>
    <cellStyle name="Normal 10 2 7 2 4" xfId="5578"/>
    <cellStyle name="Normal 10 2 7 3" xfId="2160"/>
    <cellStyle name="Normal 10 2 7 3 2" xfId="2161"/>
    <cellStyle name="Normal 10 2 7 3 2 2" xfId="5583"/>
    <cellStyle name="Normal 10 2 7 3 3" xfId="5582"/>
    <cellStyle name="Normal 10 2 7 4" xfId="2162"/>
    <cellStyle name="Normal 10 2 7 4 2" xfId="5584"/>
    <cellStyle name="Normal 10 2 7 5" xfId="5577"/>
    <cellStyle name="Normal 10 2 8" xfId="2163"/>
    <cellStyle name="Normal 10 2 8 2" xfId="2164"/>
    <cellStyle name="Normal 10 2 8 2 2" xfId="2165"/>
    <cellStyle name="Normal 10 2 8 2 2 2" xfId="5587"/>
    <cellStyle name="Normal 10 2 8 2 3" xfId="5586"/>
    <cellStyle name="Normal 10 2 8 3" xfId="2166"/>
    <cellStyle name="Normal 10 2 8 3 2" xfId="5588"/>
    <cellStyle name="Normal 10 2 8 4" xfId="5585"/>
    <cellStyle name="Normal 10 2 9" xfId="2167"/>
    <cellStyle name="Normal 10 2 9 2" xfId="2168"/>
    <cellStyle name="Normal 10 2 9 2 2" xfId="5590"/>
    <cellStyle name="Normal 10 2 9 3" xfId="5589"/>
    <cellStyle name="Normal 10 3" xfId="274"/>
    <cellStyle name="Normal 10 3 2" xfId="309"/>
    <cellStyle name="Normal 10 3 2 2" xfId="716"/>
    <cellStyle name="Normal 10 3 2 2 2" xfId="2169"/>
    <cellStyle name="Normal 10 3 2 2 2 2" xfId="5591"/>
    <cellStyle name="Normal 10 3 2 2 3" xfId="4574"/>
    <cellStyle name="Normal 10 3 2 3" xfId="2170"/>
    <cellStyle name="Normal 10 3 2 3 2" xfId="5592"/>
    <cellStyle name="Normal 10 3 2 4" xfId="4355"/>
    <cellStyle name="Normal 10 3 3" xfId="681"/>
    <cellStyle name="Normal 10 3 3 2" xfId="2171"/>
    <cellStyle name="Normal 10 3 3 2 2" xfId="5593"/>
    <cellStyle name="Normal 10 3 3 3" xfId="4539"/>
    <cellStyle name="Normal 10 3 4" xfId="2172"/>
    <cellStyle name="Normal 10 3 4 2" xfId="5594"/>
    <cellStyle name="Normal 10 3 5" xfId="4320"/>
    <cellStyle name="Normal 10 4" xfId="306"/>
    <cellStyle name="Normal 10 4 2" xfId="713"/>
    <cellStyle name="Normal 10 4 2 2" xfId="2173"/>
    <cellStyle name="Normal 10 4 2 2 2" xfId="2174"/>
    <cellStyle name="Normal 10 4 2 2 2 2" xfId="5596"/>
    <cellStyle name="Normal 10 4 2 2 3" xfId="5595"/>
    <cellStyle name="Normal 10 4 2 3" xfId="2175"/>
    <cellStyle name="Normal 10 4 2 3 2" xfId="5597"/>
    <cellStyle name="Normal 10 4 2 4" xfId="4571"/>
    <cellStyle name="Normal 10 4 3" xfId="2176"/>
    <cellStyle name="Normal 10 4 3 2" xfId="2177"/>
    <cellStyle name="Normal 10 4 3 2 2" xfId="2178"/>
    <cellStyle name="Normal 10 4 3 2 2 2" xfId="2179"/>
    <cellStyle name="Normal 10 4 3 2 2 2 2" xfId="2180"/>
    <cellStyle name="Normal 10 4 3 2 2 2 2 2" xfId="2181"/>
    <cellStyle name="Normal 10 4 3 2 2 2 2 2 2" xfId="5603"/>
    <cellStyle name="Normal 10 4 3 2 2 2 2 3" xfId="5602"/>
    <cellStyle name="Normal 10 4 3 2 2 2 3" xfId="2182"/>
    <cellStyle name="Normal 10 4 3 2 2 2 3 2" xfId="5604"/>
    <cellStyle name="Normal 10 4 3 2 2 2 4" xfId="5601"/>
    <cellStyle name="Normal 10 4 3 2 2 3" xfId="2183"/>
    <cellStyle name="Normal 10 4 3 2 2 3 2" xfId="2184"/>
    <cellStyle name="Normal 10 4 3 2 2 3 2 2" xfId="2185"/>
    <cellStyle name="Normal 10 4 3 2 2 3 2 2 2" xfId="5607"/>
    <cellStyle name="Normal 10 4 3 2 2 3 2 3" xfId="5606"/>
    <cellStyle name="Normal 10 4 3 2 2 3 3" xfId="2186"/>
    <cellStyle name="Normal 10 4 3 2 2 3 3 2" xfId="5608"/>
    <cellStyle name="Normal 10 4 3 2 2 3 4" xfId="5605"/>
    <cellStyle name="Normal 10 4 3 2 2 4" xfId="2187"/>
    <cellStyle name="Normal 10 4 3 2 2 4 2" xfId="2188"/>
    <cellStyle name="Normal 10 4 3 2 2 4 2 2" xfId="2189"/>
    <cellStyle name="Normal 10 4 3 2 2 4 2 2 2" xfId="5611"/>
    <cellStyle name="Normal 10 4 3 2 2 4 2 3" xfId="5610"/>
    <cellStyle name="Normal 10 4 3 2 2 4 3" xfId="2190"/>
    <cellStyle name="Normal 10 4 3 2 2 4 3 2" xfId="5612"/>
    <cellStyle name="Normal 10 4 3 2 2 4 4" xfId="5609"/>
    <cellStyle name="Normal 10 4 3 2 2 5" xfId="2191"/>
    <cellStyle name="Normal 10 4 3 2 2 5 2" xfId="2192"/>
    <cellStyle name="Normal 10 4 3 2 2 5 2 2" xfId="5614"/>
    <cellStyle name="Normal 10 4 3 2 2 5 3" xfId="5613"/>
    <cellStyle name="Normal 10 4 3 2 2 6" xfId="2193"/>
    <cellStyle name="Normal 10 4 3 2 2 6 2" xfId="2194"/>
    <cellStyle name="Normal 10 4 3 2 2 6 2 2" xfId="5616"/>
    <cellStyle name="Normal 10 4 3 2 2 6 3" xfId="5615"/>
    <cellStyle name="Normal 10 4 3 2 2 7" xfId="5600"/>
    <cellStyle name="Normal 10 4 3 2 3" xfId="2195"/>
    <cellStyle name="Normal 10 4 3 2 3 2" xfId="2196"/>
    <cellStyle name="Normal 10 4 3 2 3 2 2" xfId="5618"/>
    <cellStyle name="Normal 10 4 3 2 3 3" xfId="5617"/>
    <cellStyle name="Normal 10 4 3 2 4" xfId="2197"/>
    <cellStyle name="Normal 10 4 3 2 4 2" xfId="5619"/>
    <cellStyle name="Normal 10 4 3 2 5" xfId="5599"/>
    <cellStyle name="Normal 10 4 3 3" xfId="2198"/>
    <cellStyle name="Normal 10 4 3 3 2" xfId="2199"/>
    <cellStyle name="Normal 10 4 3 3 2 2" xfId="5621"/>
    <cellStyle name="Normal 10 4 3 3 3" xfId="5620"/>
    <cellStyle name="Normal 10 4 3 4" xfId="2200"/>
    <cellStyle name="Normal 10 4 3 4 2" xfId="5622"/>
    <cellStyle name="Normal 10 4 3 5" xfId="5598"/>
    <cellStyle name="Normal 10 4 4" xfId="2201"/>
    <cellStyle name="Normal 10 4 4 2" xfId="2202"/>
    <cellStyle name="Normal 10 4 4 2 2" xfId="5624"/>
    <cellStyle name="Normal 10 4 4 3" xfId="5623"/>
    <cellStyle name="Normal 10 4 5" xfId="2203"/>
    <cellStyle name="Normal 10 4 5 2" xfId="5625"/>
    <cellStyle name="Normal 10 4 6" xfId="4352"/>
    <cellStyle name="Normal 10 5" xfId="365"/>
    <cellStyle name="Normal 10 5 2" xfId="760"/>
    <cellStyle name="Normal 10 5 2 2" xfId="2204"/>
    <cellStyle name="Normal 10 5 2 2 2" xfId="2205"/>
    <cellStyle name="Normal 10 5 2 2 2 2" xfId="5627"/>
    <cellStyle name="Normal 10 5 2 2 3" xfId="5626"/>
    <cellStyle name="Normal 10 5 2 3" xfId="2206"/>
    <cellStyle name="Normal 10 5 2 3 2" xfId="5628"/>
    <cellStyle name="Normal 10 5 2 4" xfId="4618"/>
    <cellStyle name="Normal 10 5 3" xfId="2207"/>
    <cellStyle name="Normal 10 5 3 2" xfId="2208"/>
    <cellStyle name="Normal 10 5 3 2 2" xfId="5630"/>
    <cellStyle name="Normal 10 5 3 3" xfId="5629"/>
    <cellStyle name="Normal 10 5 4" xfId="2209"/>
    <cellStyle name="Normal 10 5 4 2" xfId="5631"/>
    <cellStyle name="Normal 10 5 5" xfId="4407"/>
    <cellStyle name="Normal 10 6" xfId="651"/>
    <cellStyle name="Normal 10 6 2" xfId="2210"/>
    <cellStyle name="Normal 10 6 2 2" xfId="2211"/>
    <cellStyle name="Normal 10 6 2 2 2" xfId="2212"/>
    <cellStyle name="Normal 10 6 2 2 2 2" xfId="5634"/>
    <cellStyle name="Normal 10 6 2 2 3" xfId="5633"/>
    <cellStyle name="Normal 10 6 2 3" xfId="2213"/>
    <cellStyle name="Normal 10 6 2 3 2" xfId="5635"/>
    <cellStyle name="Normal 10 6 2 4" xfId="5632"/>
    <cellStyle name="Normal 10 6 3" xfId="2214"/>
    <cellStyle name="Normal 10 6 3 2" xfId="2215"/>
    <cellStyle name="Normal 10 6 3 2 2" xfId="5637"/>
    <cellStyle name="Normal 10 6 3 3" xfId="5636"/>
    <cellStyle name="Normal 10 6 4" xfId="2216"/>
    <cellStyle name="Normal 10 6 4 2" xfId="5638"/>
    <cellStyle name="Normal 10 6 5" xfId="4509"/>
    <cellStyle name="Normal 10 7" xfId="817"/>
    <cellStyle name="Normal 10 7 2" xfId="2217"/>
    <cellStyle name="Normal 10 7 2 2" xfId="2218"/>
    <cellStyle name="Normal 10 7 2 2 2" xfId="2219"/>
    <cellStyle name="Normal 10 7 2 2 2 2" xfId="5641"/>
    <cellStyle name="Normal 10 7 2 2 3" xfId="5640"/>
    <cellStyle name="Normal 10 7 2 3" xfId="2220"/>
    <cellStyle name="Normal 10 7 2 3 2" xfId="5642"/>
    <cellStyle name="Normal 10 7 2 4" xfId="5639"/>
    <cellStyle name="Normal 10 7 3" xfId="2221"/>
    <cellStyle name="Normal 10 7 3 2" xfId="2222"/>
    <cellStyle name="Normal 10 7 3 2 2" xfId="5644"/>
    <cellStyle name="Normal 10 7 3 3" xfId="5643"/>
    <cellStyle name="Normal 10 7 4" xfId="2223"/>
    <cellStyle name="Normal 10 7 4 2" xfId="5645"/>
    <cellStyle name="Normal 10 7 5" xfId="4673"/>
    <cellStyle name="Normal 10 8" xfId="2224"/>
    <cellStyle name="Normal 10 8 2" xfId="2225"/>
    <cellStyle name="Normal 10 8 2 2" xfId="2226"/>
    <cellStyle name="Normal 10 8 2 2 2" xfId="2227"/>
    <cellStyle name="Normal 10 8 2 2 2 2" xfId="5649"/>
    <cellStyle name="Normal 10 8 2 2 3" xfId="5648"/>
    <cellStyle name="Normal 10 8 2 3" xfId="2228"/>
    <cellStyle name="Normal 10 8 2 3 2" xfId="5650"/>
    <cellStyle name="Normal 10 8 2 4" xfId="5647"/>
    <cellStyle name="Normal 10 8 3" xfId="2229"/>
    <cellStyle name="Normal 10 8 3 2" xfId="2230"/>
    <cellStyle name="Normal 10 8 3 2 2" xfId="5652"/>
    <cellStyle name="Normal 10 8 3 3" xfId="5651"/>
    <cellStyle name="Normal 10 8 4" xfId="2231"/>
    <cellStyle name="Normal 10 8 4 2" xfId="5653"/>
    <cellStyle name="Normal 10 8 5" xfId="5646"/>
    <cellStyle name="Normal 10 9" xfId="2232"/>
    <cellStyle name="Normal 10 9 2" xfId="2233"/>
    <cellStyle name="Normal 10 9 2 2" xfId="2234"/>
    <cellStyle name="Normal 10 9 2 2 2" xfId="5656"/>
    <cellStyle name="Normal 10 9 2 3" xfId="5655"/>
    <cellStyle name="Normal 10 9 3" xfId="2235"/>
    <cellStyle name="Normal 10 9 3 2" xfId="5657"/>
    <cellStyle name="Normal 10 9 4" xfId="5654"/>
    <cellStyle name="Normal 10_ARTURO SSMC110113xls" xfId="2236"/>
    <cellStyle name="Normal 100" xfId="2237"/>
    <cellStyle name="Normal 101" xfId="2238"/>
    <cellStyle name="Normal 102" xfId="2239"/>
    <cellStyle name="Normal 103" xfId="2240"/>
    <cellStyle name="Normal 104" xfId="2241"/>
    <cellStyle name="Normal 105" xfId="2242"/>
    <cellStyle name="Normal 106" xfId="2243"/>
    <cellStyle name="Normal 107" xfId="2244"/>
    <cellStyle name="Normal 108" xfId="2245"/>
    <cellStyle name="Normal 109" xfId="2246"/>
    <cellStyle name="Normal 11" xfId="216"/>
    <cellStyle name="Normal 11 2" xfId="288"/>
    <cellStyle name="Normal 11 2 2" xfId="311"/>
    <cellStyle name="Normal 11 2 2 2" xfId="718"/>
    <cellStyle name="Normal 11 2 2 2 2" xfId="2247"/>
    <cellStyle name="Normal 11 2 2 2 2 2" xfId="5661"/>
    <cellStyle name="Normal 11 2 2 2 3" xfId="4576"/>
    <cellStyle name="Normal 11 2 2 3" xfId="2248"/>
    <cellStyle name="Normal 11 2 2 3 2" xfId="5662"/>
    <cellStyle name="Normal 11 2 2 4" xfId="4357"/>
    <cellStyle name="Normal 11 2 3" xfId="695"/>
    <cellStyle name="Normal 11 2 3 2" xfId="2249"/>
    <cellStyle name="Normal 11 2 3 2 2" xfId="5663"/>
    <cellStyle name="Normal 11 2 3 3" xfId="4553"/>
    <cellStyle name="Normal 11 2 4" xfId="2250"/>
    <cellStyle name="Normal 11 2 4 2" xfId="5664"/>
    <cellStyle name="Normal 11 2 5" xfId="4334"/>
    <cellStyle name="Normal 11 3" xfId="310"/>
    <cellStyle name="Normal 11 3 2" xfId="717"/>
    <cellStyle name="Normal 11 3 2 2" xfId="4575"/>
    <cellStyle name="Normal 11 3 3" xfId="4356"/>
    <cellStyle name="Normal 11 4" xfId="367"/>
    <cellStyle name="Normal 11 5" xfId="665"/>
    <cellStyle name="Normal 11 5 2" xfId="4523"/>
    <cellStyle name="Normal 11 6" xfId="3936"/>
    <cellStyle name="Normal 11 7" xfId="4295"/>
    <cellStyle name="Normal 11_Evolución de becas SEP-UAM-PRONABES" xfId="2251"/>
    <cellStyle name="Normal 110" xfId="2252"/>
    <cellStyle name="Normal 111" xfId="2253"/>
    <cellStyle name="Normal 112" xfId="2254"/>
    <cellStyle name="Normal 113" xfId="2255"/>
    <cellStyle name="Normal 114" xfId="2256"/>
    <cellStyle name="Normal 115" xfId="2257"/>
    <cellStyle name="Normal 116" xfId="2258"/>
    <cellStyle name="Normal 116 2" xfId="5665"/>
    <cellStyle name="Normal 117" xfId="2259"/>
    <cellStyle name="Normal 117 2" xfId="5666"/>
    <cellStyle name="Normal 118" xfId="2260"/>
    <cellStyle name="Normal 118 2" xfId="5667"/>
    <cellStyle name="Normal 119" xfId="2261"/>
    <cellStyle name="Normal 119 2" xfId="5668"/>
    <cellStyle name="Normal 12" xfId="219"/>
    <cellStyle name="Normal 12 2" xfId="291"/>
    <cellStyle name="Normal 12 2 2" xfId="313"/>
    <cellStyle name="Normal 12 2 2 2" xfId="720"/>
    <cellStyle name="Normal 12 2 2 2 2" xfId="4578"/>
    <cellStyle name="Normal 12 2 2 3" xfId="4359"/>
    <cellStyle name="Normal 12 2 3" xfId="698"/>
    <cellStyle name="Normal 12 2 3 2" xfId="4556"/>
    <cellStyle name="Normal 12 2 4" xfId="4337"/>
    <cellStyle name="Normal 12 3" xfId="312"/>
    <cellStyle name="Normal 12 3 2" xfId="719"/>
    <cellStyle name="Normal 12 3 2 2" xfId="4577"/>
    <cellStyle name="Normal 12 3 3" xfId="4358"/>
    <cellStyle name="Normal 12 4" xfId="368"/>
    <cellStyle name="Normal 12 5" xfId="668"/>
    <cellStyle name="Normal 12 5 2" xfId="4526"/>
    <cellStyle name="Normal 12 6" xfId="3937"/>
    <cellStyle name="Normal 12 7" xfId="4298"/>
    <cellStyle name="Normal 120" xfId="2262"/>
    <cellStyle name="Normal 120 2" xfId="5669"/>
    <cellStyle name="Normal 121" xfId="2263"/>
    <cellStyle name="Normal 122" xfId="2264"/>
    <cellStyle name="Normal 123" xfId="2265"/>
    <cellStyle name="Normal 124" xfId="2266"/>
    <cellStyle name="Normal 124 2" xfId="5670"/>
    <cellStyle name="Normal 125" xfId="2267"/>
    <cellStyle name="Normal 126" xfId="3797"/>
    <cellStyle name="Normal 127" xfId="3799"/>
    <cellStyle name="Normal 127 2" xfId="4216"/>
    <cellStyle name="Normal 127 3" xfId="4229"/>
    <cellStyle name="Normal 127 3 2" xfId="4231"/>
    <cellStyle name="Normal 127 3 2 2" xfId="7259"/>
    <cellStyle name="Normal 127 3 2 3" xfId="7262"/>
    <cellStyle name="Normal 127 3 2 4" xfId="7270"/>
    <cellStyle name="Normal 127 4" xfId="7236"/>
    <cellStyle name="Normal 127 5" xfId="7243"/>
    <cellStyle name="Normal 127 6" xfId="7248"/>
    <cellStyle name="Normal 127 7" xfId="7268"/>
    <cellStyle name="Normal 128" xfId="3800"/>
    <cellStyle name="Normal 128 2" xfId="7207"/>
    <cellStyle name="Normal 129" xfId="3969"/>
    <cellStyle name="Normal 129 2" xfId="7209"/>
    <cellStyle name="Normal 13" xfId="222"/>
    <cellStyle name="Normal 13 2" xfId="314"/>
    <cellStyle name="Normal 13 2 2" xfId="405"/>
    <cellStyle name="Normal 13 2 3" xfId="721"/>
    <cellStyle name="Normal 13 2 3 2" xfId="4579"/>
    <cellStyle name="Normal 13 2 4" xfId="3991"/>
    <cellStyle name="Normal 13 2 5" xfId="4360"/>
    <cellStyle name="Normal 13 3" xfId="369"/>
    <cellStyle name="Normal 13 4" xfId="670"/>
    <cellStyle name="Normal 13 4 2" xfId="4528"/>
    <cellStyle name="Normal 13 5" xfId="3938"/>
    <cellStyle name="Normal 13 6" xfId="4300"/>
    <cellStyle name="Normal 13_Evolución de becas SEP-UAM-PRONABES" xfId="2268"/>
    <cellStyle name="Normal 130" xfId="4209"/>
    <cellStyle name="Normal 130 2" xfId="7208"/>
    <cellStyle name="Normal 131" xfId="4210"/>
    <cellStyle name="Normal 131 2" xfId="4215"/>
    <cellStyle name="Normal 131 3" xfId="4230"/>
    <cellStyle name="Normal 131 3 2" xfId="4232"/>
    <cellStyle name="Normal 131 3 2 2" xfId="7258"/>
    <cellStyle name="Normal 131 3 2 3" xfId="7263"/>
    <cellStyle name="Normal 131 3 2 4" xfId="7271"/>
    <cellStyle name="Normal 131 4" xfId="7235"/>
    <cellStyle name="Normal 131 5" xfId="7242"/>
    <cellStyle name="Normal 131 6" xfId="7247"/>
    <cellStyle name="Normal 131 7" xfId="7267"/>
    <cellStyle name="Normal 132" xfId="4212"/>
    <cellStyle name="Normal 133" xfId="4213"/>
    <cellStyle name="Normal 133 2" xfId="7210"/>
    <cellStyle name="Normal 133 3" xfId="7211"/>
    <cellStyle name="Normal 133 3 2" xfId="7217"/>
    <cellStyle name="Normal 134" xfId="4214"/>
    <cellStyle name="Normal 135" xfId="4217"/>
    <cellStyle name="Normal 135 2" xfId="7213"/>
    <cellStyle name="Normal 135 2 2" xfId="7219"/>
    <cellStyle name="Normal 135 3" xfId="7215"/>
    <cellStyle name="Normal 135 4" xfId="7216"/>
    <cellStyle name="Normal 136" xfId="4218"/>
    <cellStyle name="Normal 136 2" xfId="7260"/>
    <cellStyle name="Normal 136 3" xfId="7264"/>
    <cellStyle name="Normal 136 4" xfId="7272"/>
    <cellStyle name="Normal 137" xfId="4219"/>
    <cellStyle name="Normal 137 2" xfId="7212"/>
    <cellStyle name="Normal 137 2 2" xfId="7218"/>
    <cellStyle name="Normal 138" xfId="4220"/>
    <cellStyle name="Normal 138 2" xfId="7214"/>
    <cellStyle name="Normal 139" xfId="4221"/>
    <cellStyle name="Normal 14" xfId="293"/>
    <cellStyle name="Normal 14 2" xfId="315"/>
    <cellStyle name="Normal 14 2 2" xfId="412"/>
    <cellStyle name="Normal 14 2 3" xfId="722"/>
    <cellStyle name="Normal 14 2 3 2" xfId="4580"/>
    <cellStyle name="Normal 14 2 4" xfId="3998"/>
    <cellStyle name="Normal 14 2 5" xfId="4361"/>
    <cellStyle name="Normal 14 3" xfId="403"/>
    <cellStyle name="Normal 14 4" xfId="444"/>
    <cellStyle name="Normal 14 4 2" xfId="450"/>
    <cellStyle name="Normal 14 4 2 2" xfId="782"/>
    <cellStyle name="Normal 14 4 2 2 2" xfId="4640"/>
    <cellStyle name="Normal 14 4 2 3" xfId="4441"/>
    <cellStyle name="Normal 14 4 3" xfId="776"/>
    <cellStyle name="Normal 14 4 3 2" xfId="4634"/>
    <cellStyle name="Normal 14 4 4" xfId="4435"/>
    <cellStyle name="Normal 14 5" xfId="700"/>
    <cellStyle name="Normal 14 5 2" xfId="4558"/>
    <cellStyle name="Normal 14 6" xfId="2269"/>
    <cellStyle name="Normal 14 6 2" xfId="5671"/>
    <cellStyle name="Normal 14 7" xfId="3990"/>
    <cellStyle name="Normal 14 8" xfId="4339"/>
    <cellStyle name="Normal 140" xfId="4223"/>
    <cellStyle name="Normal 141" xfId="4227"/>
    <cellStyle name="Normal 141 2" xfId="7238"/>
    <cellStyle name="Normal 141 2 2" xfId="7245"/>
    <cellStyle name="Normal 141 2 3" xfId="7250"/>
    <cellStyle name="Normal 141 3" xfId="7232"/>
    <cellStyle name="Normal 141 4" xfId="7241"/>
    <cellStyle name="Normal 141 5" xfId="7246"/>
    <cellStyle name="Normal 141 6" xfId="7266"/>
    <cellStyle name="Normal 142" xfId="4228"/>
    <cellStyle name="Normal 142 2" xfId="7237"/>
    <cellStyle name="Normal 142 2 2" xfId="7261"/>
    <cellStyle name="Normal 142 2 3" xfId="7265"/>
    <cellStyle name="Normal 142 2 4" xfId="7273"/>
    <cellStyle name="Normal 142 3" xfId="7244"/>
    <cellStyle name="Normal 142 4" xfId="7249"/>
    <cellStyle name="Normal 142 5" xfId="7269"/>
    <cellStyle name="Normal 143" xfId="4233"/>
    <cellStyle name="Normal 144" xfId="6450"/>
    <cellStyle name="Normal 145" xfId="5516"/>
    <cellStyle name="Normal 146" xfId="7220"/>
    <cellStyle name="Normal 147" xfId="7221"/>
    <cellStyle name="Normal 148" xfId="7223"/>
    <cellStyle name="Normal 149" xfId="7226"/>
    <cellStyle name="Normal 15" xfId="413"/>
    <cellStyle name="Normal 15 2" xfId="451"/>
    <cellStyle name="Normal 15 2 2" xfId="783"/>
    <cellStyle name="Normal 15 2 2 2" xfId="2270"/>
    <cellStyle name="Normal 15 2 2 2 2" xfId="2271"/>
    <cellStyle name="Normal 15 2 2 2 2 2" xfId="2272"/>
    <cellStyle name="Normal 15 2 2 2 2 2 2" xfId="5674"/>
    <cellStyle name="Normal 15 2 2 2 2 3" xfId="5673"/>
    <cellStyle name="Normal 15 2 2 2 3" xfId="2273"/>
    <cellStyle name="Normal 15 2 2 2 3 2" xfId="5675"/>
    <cellStyle name="Normal 15 2 2 2 4" xfId="5672"/>
    <cellStyle name="Normal 15 2 2 3" xfId="2274"/>
    <cellStyle name="Normal 15 2 2 3 2" xfId="2275"/>
    <cellStyle name="Normal 15 2 2 3 2 2" xfId="2276"/>
    <cellStyle name="Normal 15 2 2 3 2 2 2" xfId="2277"/>
    <cellStyle name="Normal 15 2 2 3 2 2 2 2" xfId="5679"/>
    <cellStyle name="Normal 15 2 2 3 2 2 3" xfId="5678"/>
    <cellStyle name="Normal 15 2 2 3 2 3" xfId="2278"/>
    <cellStyle name="Normal 15 2 2 3 2 3 2" xfId="5680"/>
    <cellStyle name="Normal 15 2 2 3 2 4" xfId="5677"/>
    <cellStyle name="Normal 15 2 2 3 3" xfId="2279"/>
    <cellStyle name="Normal 15 2 2 3 3 2" xfId="2280"/>
    <cellStyle name="Normal 15 2 2 3 3 2 2" xfId="5682"/>
    <cellStyle name="Normal 15 2 2 3 3 3" xfId="5681"/>
    <cellStyle name="Normal 15 2 2 3 4" xfId="2281"/>
    <cellStyle name="Normal 15 2 2 3 4 2" xfId="5683"/>
    <cellStyle name="Normal 15 2 2 3 5" xfId="5676"/>
    <cellStyle name="Normal 15 2 2 4" xfId="2282"/>
    <cellStyle name="Normal 15 2 2 4 2" xfId="2283"/>
    <cellStyle name="Normal 15 2 2 4 2 2" xfId="2284"/>
    <cellStyle name="Normal 15 2 2 4 2 2 2" xfId="5686"/>
    <cellStyle name="Normal 15 2 2 4 2 3" xfId="5685"/>
    <cellStyle name="Normal 15 2 2 4 3" xfId="2285"/>
    <cellStyle name="Normal 15 2 2 4 3 2" xfId="5687"/>
    <cellStyle name="Normal 15 2 2 4 4" xfId="5684"/>
    <cellStyle name="Normal 15 2 2 5" xfId="2286"/>
    <cellStyle name="Normal 15 2 2 5 2" xfId="2287"/>
    <cellStyle name="Normal 15 2 2 5 2 2" xfId="5689"/>
    <cellStyle name="Normal 15 2 2 5 3" xfId="5688"/>
    <cellStyle name="Normal 15 2 2 6" xfId="2288"/>
    <cellStyle name="Normal 15 2 2 6 2" xfId="5690"/>
    <cellStyle name="Normal 15 2 2 7" xfId="4641"/>
    <cellStyle name="Normal 15 2 3" xfId="2289"/>
    <cellStyle name="Normal 15 2 3 2" xfId="2290"/>
    <cellStyle name="Normal 15 2 3 2 2" xfId="2291"/>
    <cellStyle name="Normal 15 2 3 2 2 2" xfId="2292"/>
    <cellStyle name="Normal 15 2 3 2 2 2 2" xfId="2293"/>
    <cellStyle name="Normal 15 2 3 2 2 2 2 2" xfId="2294"/>
    <cellStyle name="Normal 15 2 3 2 2 2 2 2 2" xfId="5696"/>
    <cellStyle name="Normal 15 2 3 2 2 2 2 3" xfId="5695"/>
    <cellStyle name="Normal 15 2 3 2 2 2 3" xfId="2295"/>
    <cellStyle name="Normal 15 2 3 2 2 2 3 2" xfId="5697"/>
    <cellStyle name="Normal 15 2 3 2 2 2 4" xfId="5694"/>
    <cellStyle name="Normal 15 2 3 2 2 3" xfId="2296"/>
    <cellStyle name="Normal 15 2 3 2 2 3 2" xfId="2297"/>
    <cellStyle name="Normal 15 2 3 2 2 3 2 2" xfId="2298"/>
    <cellStyle name="Normal 15 2 3 2 2 3 2 2 2" xfId="5700"/>
    <cellStyle name="Normal 15 2 3 2 2 3 2 3" xfId="5699"/>
    <cellStyle name="Normal 15 2 3 2 2 3 3" xfId="2299"/>
    <cellStyle name="Normal 15 2 3 2 2 3 3 2" xfId="5701"/>
    <cellStyle name="Normal 15 2 3 2 2 3 4" xfId="5698"/>
    <cellStyle name="Normal 15 2 3 2 2 4" xfId="2300"/>
    <cellStyle name="Normal 15 2 3 2 2 4 2" xfId="2301"/>
    <cellStyle name="Normal 15 2 3 2 2 4 2 2" xfId="2302"/>
    <cellStyle name="Normal 15 2 3 2 2 4 2 2 2" xfId="5704"/>
    <cellStyle name="Normal 15 2 3 2 2 4 2 3" xfId="5703"/>
    <cellStyle name="Normal 15 2 3 2 2 4 3" xfId="2303"/>
    <cellStyle name="Normal 15 2 3 2 2 4 3 2" xfId="5705"/>
    <cellStyle name="Normal 15 2 3 2 2 4 4" xfId="5702"/>
    <cellStyle name="Normal 15 2 3 2 2 5" xfId="2304"/>
    <cellStyle name="Normal 15 2 3 2 2 5 2" xfId="2305"/>
    <cellStyle name="Normal 15 2 3 2 2 5 2 2" xfId="5707"/>
    <cellStyle name="Normal 15 2 3 2 2 5 3" xfId="5706"/>
    <cellStyle name="Normal 15 2 3 2 2 6" xfId="2306"/>
    <cellStyle name="Normal 15 2 3 2 2 6 2" xfId="5708"/>
    <cellStyle name="Normal 15 2 3 2 2 7" xfId="5693"/>
    <cellStyle name="Normal 15 2 3 2 3" xfId="2307"/>
    <cellStyle name="Normal 15 2 3 2 3 2" xfId="2308"/>
    <cellStyle name="Normal 15 2 3 2 3 2 2" xfId="5710"/>
    <cellStyle name="Normal 15 2 3 2 3 3" xfId="5709"/>
    <cellStyle name="Normal 15 2 3 2 4" xfId="2309"/>
    <cellStyle name="Normal 15 2 3 2 4 2" xfId="5711"/>
    <cellStyle name="Normal 15 2 3 2 5" xfId="5692"/>
    <cellStyle name="Normal 15 2 3 3" xfId="2310"/>
    <cellStyle name="Normal 15 2 3 3 2" xfId="2311"/>
    <cellStyle name="Normal 15 2 3 3 2 2" xfId="5713"/>
    <cellStyle name="Normal 15 2 3 3 3" xfId="5712"/>
    <cellStyle name="Normal 15 2 3 4" xfId="2312"/>
    <cellStyle name="Normal 15 2 3 4 2" xfId="5714"/>
    <cellStyle name="Normal 15 2 3 5" xfId="5691"/>
    <cellStyle name="Normal 15 2 4" xfId="2313"/>
    <cellStyle name="Normal 15 2 4 2" xfId="2314"/>
    <cellStyle name="Normal 15 2 4 2 2" xfId="5716"/>
    <cellStyle name="Normal 15 2 4 3" xfId="5715"/>
    <cellStyle name="Normal 15 2 5" xfId="2315"/>
    <cellStyle name="Normal 15 2 5 2" xfId="5717"/>
    <cellStyle name="Normal 15 2 6" xfId="4075"/>
    <cellStyle name="Normal 15 2 7" xfId="4442"/>
    <cellStyle name="Normal 15 3" xfId="2316"/>
    <cellStyle name="Normal 15 3 2" xfId="5718"/>
    <cellStyle name="Normal 15 4" xfId="2317"/>
    <cellStyle name="Normal 15 4 2" xfId="5719"/>
    <cellStyle name="Normal 15 5" xfId="2318"/>
    <cellStyle name="Normal 15 5 2" xfId="5720"/>
    <cellStyle name="Normal 15 6" xfId="3999"/>
    <cellStyle name="Normal 15_Evolución de becas SEP-UAM-PRONABES" xfId="2319"/>
    <cellStyle name="Normal 150" xfId="7231"/>
    <cellStyle name="Normal 151" xfId="7234"/>
    <cellStyle name="Normal 152" xfId="7239"/>
    <cellStyle name="Normal 153" xfId="7233"/>
    <cellStyle name="Normal 154" xfId="7240"/>
    <cellStyle name="Normal 155" xfId="7251"/>
    <cellStyle name="Normal 156" xfId="7252"/>
    <cellStyle name="Normal 157" xfId="7256"/>
    <cellStyle name="Normal 158" xfId="7275"/>
    <cellStyle name="Normal 159" xfId="7277"/>
    <cellStyle name="Normal 16" xfId="414"/>
    <cellStyle name="Normal 16 2" xfId="445"/>
    <cellStyle name="Normal 16 2 2" xfId="777"/>
    <cellStyle name="Normal 16 2 2 2" xfId="4635"/>
    <cellStyle name="Normal 16 2 3" xfId="4076"/>
    <cellStyle name="Normal 16 2 4" xfId="4436"/>
    <cellStyle name="Normal 16 3" xfId="4000"/>
    <cellStyle name="Normal 16_Evolución de becas SEP-UAM-PRONABES" xfId="2320"/>
    <cellStyle name="Normal 17" xfId="343"/>
    <cellStyle name="Normal 17 2" xfId="750"/>
    <cellStyle name="Normal 17 2 2" xfId="4608"/>
    <cellStyle name="Normal 17 3" xfId="2321"/>
    <cellStyle name="Normal 17 4" xfId="4389"/>
    <cellStyle name="Normal 17_Evolución de becas SEP-UAM-PRONABES" xfId="2322"/>
    <cellStyle name="Normal 18" xfId="441"/>
    <cellStyle name="Normal 18 2" xfId="773"/>
    <cellStyle name="Normal 18 2 2" xfId="4631"/>
    <cellStyle name="Normal 18 3" xfId="4432"/>
    <cellStyle name="Normal 18_Evolución de becas SEP-UAM-PRONABES" xfId="2323"/>
    <cellStyle name="Normal 19" xfId="442"/>
    <cellStyle name="Normal 19 2" xfId="774"/>
    <cellStyle name="Normal 19 2 2" xfId="2324"/>
    <cellStyle name="Normal 19 2 2 2" xfId="5721"/>
    <cellStyle name="Normal 19 2 3" xfId="4632"/>
    <cellStyle name="Normal 19 3" xfId="2325"/>
    <cellStyle name="Normal 19 3 2" xfId="5722"/>
    <cellStyle name="Normal 19 4" xfId="2326"/>
    <cellStyle name="Normal 19 4 2" xfId="5723"/>
    <cellStyle name="Normal 19 5" xfId="4433"/>
    <cellStyle name="Normal 2" xfId="39"/>
    <cellStyle name="Normal 2 2" xfId="59"/>
    <cellStyle name="Normal 2 2 2" xfId="370"/>
    <cellStyle name="Normal 2 2 2 2" xfId="3940"/>
    <cellStyle name="Normal 2 2 3" xfId="2327"/>
    <cellStyle name="Normal 2 2 4" xfId="3939"/>
    <cellStyle name="Normal 2 2_Evolución de becas SEP-UAM-PRONABES" xfId="2328"/>
    <cellStyle name="Normal 2 3" xfId="456"/>
    <cellStyle name="Normal 2 3 2" xfId="787"/>
    <cellStyle name="Normal 2 3 3" xfId="2329"/>
    <cellStyle name="Normal 2 3_Evolución de becas SEP-UAM-PRONABES" xfId="2330"/>
    <cellStyle name="Normal 2 4" xfId="2331"/>
    <cellStyle name="Normal 2 4 2" xfId="2332"/>
    <cellStyle name="Normal 2 4 2 2" xfId="2333"/>
    <cellStyle name="Normal 2 4 2 2 2" xfId="2334"/>
    <cellStyle name="Normal 2 4 2 2 2 2" xfId="5726"/>
    <cellStyle name="Normal 2 4 2 2 3" xfId="5725"/>
    <cellStyle name="Normal 2 4 2 3" xfId="2335"/>
    <cellStyle name="Normal 2 4 2 3 2" xfId="5727"/>
    <cellStyle name="Normal 2 4 2 4" xfId="5724"/>
    <cellStyle name="Normal 2 4 3" xfId="2336"/>
    <cellStyle name="Normal 2 4 3 2" xfId="2337"/>
    <cellStyle name="Normal 2 4 3 2 2" xfId="2338"/>
    <cellStyle name="Normal 2 4 3 2 2 2" xfId="5730"/>
    <cellStyle name="Normal 2 4 3 2 3" xfId="5729"/>
    <cellStyle name="Normal 2 4 3 3" xfId="2339"/>
    <cellStyle name="Normal 2 4 3 3 2" xfId="5731"/>
    <cellStyle name="Normal 2 4 3 4" xfId="5728"/>
    <cellStyle name="Normal 2 4 4" xfId="2340"/>
    <cellStyle name="Normal 2 4 4 2" xfId="2341"/>
    <cellStyle name="Normal 2 4 4 2 2" xfId="2342"/>
    <cellStyle name="Normal 2 4 4 2 2 2" xfId="5734"/>
    <cellStyle name="Normal 2 4 4 2 3" xfId="5733"/>
    <cellStyle name="Normal 2 4 4 3" xfId="2343"/>
    <cellStyle name="Normal 2 4 4 3 2" xfId="5735"/>
    <cellStyle name="Normal 2 4 4 4" xfId="5732"/>
    <cellStyle name="Normal 2 4 5" xfId="2344"/>
    <cellStyle name="Normal 2 4 5 2" xfId="2345"/>
    <cellStyle name="Normal 2 4 5 2 2" xfId="2346"/>
    <cellStyle name="Normal 2 4 5 2 2 2" xfId="2347"/>
    <cellStyle name="Normal 2 4 5 2 2 2 2" xfId="5739"/>
    <cellStyle name="Normal 2 4 5 2 2 3" xfId="5738"/>
    <cellStyle name="Normal 2 4 5 2 3" xfId="2348"/>
    <cellStyle name="Normal 2 4 5 2 3 2" xfId="5740"/>
    <cellStyle name="Normal 2 4 5 2 4" xfId="5737"/>
    <cellStyle name="Normal 2 4 5 3" xfId="2349"/>
    <cellStyle name="Normal 2 4 5 3 2" xfId="2350"/>
    <cellStyle name="Normal 2 4 5 3 2 2" xfId="5742"/>
    <cellStyle name="Normal 2 4 5 3 3" xfId="5741"/>
    <cellStyle name="Normal 2 4 5 4" xfId="2351"/>
    <cellStyle name="Normal 2 4 5 4 2" xfId="5743"/>
    <cellStyle name="Normal 2 4 5 5" xfId="2352"/>
    <cellStyle name="Normal 2 4 5 5 2" xfId="5744"/>
    <cellStyle name="Normal 2 4 5 6" xfId="5736"/>
    <cellStyle name="Normal 2 4 6" xfId="2353"/>
    <cellStyle name="Normal 2 4 6 2" xfId="2354"/>
    <cellStyle name="Normal 2 4 6 2 2" xfId="5746"/>
    <cellStyle name="Normal 2 4 6 3" xfId="5745"/>
    <cellStyle name="Normal 2 4 7" xfId="2355"/>
    <cellStyle name="Normal 2 4 7 2" xfId="5747"/>
    <cellStyle name="Normal 2 5" xfId="3804"/>
    <cellStyle name="Normal 2 6" xfId="7274"/>
    <cellStyle name="Normal 2_BASE_POSTULADOS_NOPOSTULADOS_G08_020211(2)" xfId="2356"/>
    <cellStyle name="Normal 20" xfId="452"/>
    <cellStyle name="Normal 20 2" xfId="784"/>
    <cellStyle name="Normal 20 2 2" xfId="4642"/>
    <cellStyle name="Normal 20 3" xfId="4443"/>
    <cellStyle name="Normal 21" xfId="453"/>
    <cellStyle name="Normal 21 2" xfId="785"/>
    <cellStyle name="Normal 21 2 2" xfId="4643"/>
    <cellStyle name="Normal 21 3" xfId="4444"/>
    <cellStyle name="Normal 22" xfId="455"/>
    <cellStyle name="Normal 22 2" xfId="786"/>
    <cellStyle name="Normal 22 2 2" xfId="4644"/>
    <cellStyle name="Normal 22 3" xfId="4445"/>
    <cellStyle name="Normal 23" xfId="457"/>
    <cellStyle name="Normal 23 2" xfId="788"/>
    <cellStyle name="Normal 23 2 2" xfId="2357"/>
    <cellStyle name="Normal 23 2 2 2" xfId="5748"/>
    <cellStyle name="Normal 23 2 3" xfId="4645"/>
    <cellStyle name="Normal 23 3" xfId="2358"/>
    <cellStyle name="Normal 23 3 2" xfId="5749"/>
    <cellStyle name="Normal 23 4" xfId="4446"/>
    <cellStyle name="Normal 23 5" xfId="7206"/>
    <cellStyle name="Normal 24" xfId="620"/>
    <cellStyle name="Normal 24 2" xfId="791"/>
    <cellStyle name="Normal 24 2 2" xfId="4648"/>
    <cellStyle name="Normal 24 3" xfId="4479"/>
    <cellStyle name="Normal 25" xfId="622"/>
    <cellStyle name="Normal 25 2" xfId="793"/>
    <cellStyle name="Normal 25 2 2" xfId="4650"/>
    <cellStyle name="Normal 25 3" xfId="4481"/>
    <cellStyle name="Normal 26" xfId="623"/>
    <cellStyle name="Normal 26 10" xfId="2359"/>
    <cellStyle name="Normal 26 10 2" xfId="5750"/>
    <cellStyle name="Normal 26 11" xfId="2360"/>
    <cellStyle name="Normal 26 11 2" xfId="5751"/>
    <cellStyle name="Normal 26 12" xfId="2361"/>
    <cellStyle name="Normal 26 12 2" xfId="5752"/>
    <cellStyle name="Normal 26 13" xfId="4482"/>
    <cellStyle name="Normal 26 2" xfId="794"/>
    <cellStyle name="Normal 26 2 2" xfId="2362"/>
    <cellStyle name="Normal 26 2 2 2" xfId="2363"/>
    <cellStyle name="Normal 26 2 2 2 2" xfId="2364"/>
    <cellStyle name="Normal 26 2 2 2 2 2" xfId="2365"/>
    <cellStyle name="Normal 26 2 2 2 2 2 2" xfId="5756"/>
    <cellStyle name="Normal 26 2 2 2 2 3" xfId="5755"/>
    <cellStyle name="Normal 26 2 2 2 3" xfId="2366"/>
    <cellStyle name="Normal 26 2 2 2 3 2" xfId="5757"/>
    <cellStyle name="Normal 26 2 2 2 4" xfId="5754"/>
    <cellStyle name="Normal 26 2 2 3" xfId="2367"/>
    <cellStyle name="Normal 26 2 2 3 2" xfId="2368"/>
    <cellStyle name="Normal 26 2 2 3 2 2" xfId="2369"/>
    <cellStyle name="Normal 26 2 2 3 2 2 2" xfId="5760"/>
    <cellStyle name="Normal 26 2 2 3 2 3" xfId="5759"/>
    <cellStyle name="Normal 26 2 2 3 3" xfId="2370"/>
    <cellStyle name="Normal 26 2 2 3 3 2" xfId="5761"/>
    <cellStyle name="Normal 26 2 2 3 4" xfId="5758"/>
    <cellStyle name="Normal 26 2 2 4" xfId="2371"/>
    <cellStyle name="Normal 26 2 2 4 2" xfId="2372"/>
    <cellStyle name="Normal 26 2 2 4 2 2" xfId="2373"/>
    <cellStyle name="Normal 26 2 2 4 2 2 2" xfId="5764"/>
    <cellStyle name="Normal 26 2 2 4 2 3" xfId="5763"/>
    <cellStyle name="Normal 26 2 2 4 3" xfId="2374"/>
    <cellStyle name="Normal 26 2 2 4 3 2" xfId="5765"/>
    <cellStyle name="Normal 26 2 2 4 4" xfId="5762"/>
    <cellStyle name="Normal 26 2 2 5" xfId="2375"/>
    <cellStyle name="Normal 26 2 2 5 2" xfId="2376"/>
    <cellStyle name="Normal 26 2 2 5 2 2" xfId="5767"/>
    <cellStyle name="Normal 26 2 2 5 3" xfId="5766"/>
    <cellStyle name="Normal 26 2 2 6" xfId="642"/>
    <cellStyle name="Normal 26 2 2 6 2" xfId="813"/>
    <cellStyle name="Normal 26 2 2 6 2 2" xfId="4670"/>
    <cellStyle name="Normal 26 2 2 6 3" xfId="4501"/>
    <cellStyle name="Normal 26 2 2 7" xfId="5753"/>
    <cellStyle name="Normal 26 2 3" xfId="2377"/>
    <cellStyle name="Normal 26 2 3 2" xfId="2378"/>
    <cellStyle name="Normal 26 2 3 2 2" xfId="5769"/>
    <cellStyle name="Normal 26 2 3 3" xfId="5768"/>
    <cellStyle name="Normal 26 2 4" xfId="2379"/>
    <cellStyle name="Normal 26 2 4 2" xfId="5770"/>
    <cellStyle name="Normal 26 2 5" xfId="4651"/>
    <cellStyle name="Normal 26 3" xfId="2380"/>
    <cellStyle name="Normal 26 3 2" xfId="2381"/>
    <cellStyle name="Normal 26 3 2 2" xfId="2382"/>
    <cellStyle name="Normal 26 3 2 2 2" xfId="5773"/>
    <cellStyle name="Normal 26 3 2 3" xfId="5772"/>
    <cellStyle name="Normal 26 3 3" xfId="2383"/>
    <cellStyle name="Normal 26 3 3 2" xfId="5774"/>
    <cellStyle name="Normal 26 3 4" xfId="5771"/>
    <cellStyle name="Normal 26 4" xfId="2384"/>
    <cellStyle name="Normal 26 4 2" xfId="2385"/>
    <cellStyle name="Normal 26 4 2 2" xfId="2386"/>
    <cellStyle name="Normal 26 4 2 2 2" xfId="5777"/>
    <cellStyle name="Normal 26 4 2 3" xfId="5776"/>
    <cellStyle name="Normal 26 4 3" xfId="2387"/>
    <cellStyle name="Normal 26 4 3 2" xfId="5778"/>
    <cellStyle name="Normal 26 4 4" xfId="5775"/>
    <cellStyle name="Normal 26 5" xfId="2388"/>
    <cellStyle name="Normal 26 5 2" xfId="2389"/>
    <cellStyle name="Normal 26 5 2 2" xfId="2390"/>
    <cellStyle name="Normal 26 5 2 2 2" xfId="5781"/>
    <cellStyle name="Normal 26 5 2 3" xfId="5780"/>
    <cellStyle name="Normal 26 5 3" xfId="2391"/>
    <cellStyle name="Normal 26 5 3 2" xfId="5782"/>
    <cellStyle name="Normal 26 5 4" xfId="5779"/>
    <cellStyle name="Normal 26 6" xfId="2392"/>
    <cellStyle name="Normal 26 6 2" xfId="2393"/>
    <cellStyle name="Normal 26 6 2 2" xfId="2394"/>
    <cellStyle name="Normal 26 6 2 2 2" xfId="5785"/>
    <cellStyle name="Normal 26 6 2 3" xfId="5784"/>
    <cellStyle name="Normal 26 6 3" xfId="2395"/>
    <cellStyle name="Normal 26 6 3 2" xfId="5786"/>
    <cellStyle name="Normal 26 6 4" xfId="5783"/>
    <cellStyle name="Normal 26 7" xfId="2396"/>
    <cellStyle name="Normal 26 7 2" xfId="2397"/>
    <cellStyle name="Normal 26 7 2 2" xfId="2398"/>
    <cellStyle name="Normal 26 7 2 2 2" xfId="2399"/>
    <cellStyle name="Normal 26 7 2 2 2 2" xfId="5790"/>
    <cellStyle name="Normal 26 7 2 2 3" xfId="5789"/>
    <cellStyle name="Normal 26 7 2 3" xfId="2400"/>
    <cellStyle name="Normal 26 7 2 3 2" xfId="5791"/>
    <cellStyle name="Normal 26 7 2 4" xfId="5788"/>
    <cellStyle name="Normal 26 7 3" xfId="2401"/>
    <cellStyle name="Normal 26 7 3 2" xfId="2402"/>
    <cellStyle name="Normal 26 7 3 2 2" xfId="5793"/>
    <cellStyle name="Normal 26 7 3 3" xfId="5792"/>
    <cellStyle name="Normal 26 7 4" xfId="2403"/>
    <cellStyle name="Normal 26 7 4 2" xfId="5794"/>
    <cellStyle name="Normal 26 7 5" xfId="5787"/>
    <cellStyle name="Normal 26 8" xfId="2404"/>
    <cellStyle name="Normal 26 8 2" xfId="2405"/>
    <cellStyle name="Normal 26 8 2 2" xfId="2406"/>
    <cellStyle name="Normal 26 8 2 2 2" xfId="5797"/>
    <cellStyle name="Normal 26 8 2 3" xfId="5796"/>
    <cellStyle name="Normal 26 8 3" xfId="2407"/>
    <cellStyle name="Normal 26 8 3 2" xfId="2408"/>
    <cellStyle name="Normal 26 8 3 2 2" xfId="5799"/>
    <cellStyle name="Normal 26 8 3 3" xfId="5798"/>
    <cellStyle name="Normal 26 8 4" xfId="5795"/>
    <cellStyle name="Normal 26 9" xfId="2409"/>
    <cellStyle name="Normal 26 9 2" xfId="2410"/>
    <cellStyle name="Normal 26 9 2 2" xfId="5801"/>
    <cellStyle name="Normal 26 9 3" xfId="5800"/>
    <cellStyle name="Normal 27" xfId="626"/>
    <cellStyle name="Normal 27 2" xfId="797"/>
    <cellStyle name="Normal 27 2 2" xfId="4654"/>
    <cellStyle name="Normal 27 3" xfId="4485"/>
    <cellStyle name="Normal 28" xfId="631"/>
    <cellStyle name="Normal 28 2" xfId="802"/>
    <cellStyle name="Normal 28 2 2" xfId="4659"/>
    <cellStyle name="Normal 28 3" xfId="4490"/>
    <cellStyle name="Normal 28 4" xfId="7224"/>
    <cellStyle name="Normal 29" xfId="635"/>
    <cellStyle name="Normal 29 2" xfId="637"/>
    <cellStyle name="Normal 29 2 2" xfId="808"/>
    <cellStyle name="Normal 29 2 2 2" xfId="2411"/>
    <cellStyle name="Normal 29 2 2 2 2" xfId="2412"/>
    <cellStyle name="Normal 29 2 2 2 2 2" xfId="2413"/>
    <cellStyle name="Normal 29 2 2 2 2 2 2" xfId="5804"/>
    <cellStyle name="Normal 29 2 2 2 2 3" xfId="5803"/>
    <cellStyle name="Normal 29 2 2 2 3" xfId="2414"/>
    <cellStyle name="Normal 29 2 2 2 3 2" xfId="5805"/>
    <cellStyle name="Normal 29 2 2 2 4" xfId="5802"/>
    <cellStyle name="Normal 29 2 2 3" xfId="2415"/>
    <cellStyle name="Normal 29 2 2 3 2" xfId="2416"/>
    <cellStyle name="Normal 29 2 2 3 2 2" xfId="2417"/>
    <cellStyle name="Normal 29 2 2 3 2 2 2" xfId="5808"/>
    <cellStyle name="Normal 29 2 2 3 2 3" xfId="5807"/>
    <cellStyle name="Normal 29 2 2 3 3" xfId="2418"/>
    <cellStyle name="Normal 29 2 2 3 3 2" xfId="5809"/>
    <cellStyle name="Normal 29 2 2 3 4" xfId="5806"/>
    <cellStyle name="Normal 29 2 2 4" xfId="2419"/>
    <cellStyle name="Normal 29 2 2 4 2" xfId="2420"/>
    <cellStyle name="Normal 29 2 2 4 2 2" xfId="2421"/>
    <cellStyle name="Normal 29 2 2 4 2 2 2" xfId="5812"/>
    <cellStyle name="Normal 29 2 2 4 2 3" xfId="5811"/>
    <cellStyle name="Normal 29 2 2 4 3" xfId="2422"/>
    <cellStyle name="Normal 29 2 2 4 3 2" xfId="5813"/>
    <cellStyle name="Normal 29 2 2 4 4" xfId="5810"/>
    <cellStyle name="Normal 29 2 2 5" xfId="2423"/>
    <cellStyle name="Normal 29 2 2 5 2" xfId="2424"/>
    <cellStyle name="Normal 29 2 2 5 2 2" xfId="5815"/>
    <cellStyle name="Normal 29 2 2 5 3" xfId="5814"/>
    <cellStyle name="Normal 29 2 2 6" xfId="2425"/>
    <cellStyle name="Normal 29 2 2 6 2" xfId="5816"/>
    <cellStyle name="Normal 29 2 2 7" xfId="2426"/>
    <cellStyle name="Normal 29 2 2 7 2" xfId="5817"/>
    <cellStyle name="Normal 29 2 2 8" xfId="4665"/>
    <cellStyle name="Normal 29 2 3" xfId="2427"/>
    <cellStyle name="Normal 29 2 3 2" xfId="2428"/>
    <cellStyle name="Normal 29 2 3 2 2" xfId="5819"/>
    <cellStyle name="Normal 29 2 3 3" xfId="5818"/>
    <cellStyle name="Normal 29 2 4" xfId="2429"/>
    <cellStyle name="Normal 29 2 4 2" xfId="5820"/>
    <cellStyle name="Normal 29 2 5" xfId="4224"/>
    <cellStyle name="Normal 29 2 6" xfId="4496"/>
    <cellStyle name="Normal 29 3" xfId="806"/>
    <cellStyle name="Normal 29 3 2" xfId="2430"/>
    <cellStyle name="Normal 29 3 2 2" xfId="5821"/>
    <cellStyle name="Normal 29 3 3" xfId="4663"/>
    <cellStyle name="Normal 29 4" xfId="2431"/>
    <cellStyle name="Normal 29 4 2" xfId="5822"/>
    <cellStyle name="Normal 29 5" xfId="4494"/>
    <cellStyle name="Normal 3" xfId="40"/>
    <cellStyle name="Normal 3 10" xfId="2432"/>
    <cellStyle name="Normal 3 11" xfId="2433"/>
    <cellStyle name="Normal 3 12" xfId="2434"/>
    <cellStyle name="Normal 3 12 2" xfId="2435"/>
    <cellStyle name="Normal 3 12 2 2" xfId="2436"/>
    <cellStyle name="Normal 3 12 2 2 2" xfId="2437"/>
    <cellStyle name="Normal 3 12 2 2 2 2" xfId="5827"/>
    <cellStyle name="Normal 3 12 2 2 3" xfId="5826"/>
    <cellStyle name="Normal 3 12 2 3" xfId="2438"/>
    <cellStyle name="Normal 3 12 2 3 2" xfId="5828"/>
    <cellStyle name="Normal 3 12 2 4" xfId="5825"/>
    <cellStyle name="Normal 3 12 3" xfId="2439"/>
    <cellStyle name="Normal 3 12 3 2" xfId="2440"/>
    <cellStyle name="Normal 3 12 3 2 2" xfId="2441"/>
    <cellStyle name="Normal 3 12 3 2 2 2" xfId="5831"/>
    <cellStyle name="Normal 3 12 3 2 3" xfId="5830"/>
    <cellStyle name="Normal 3 12 3 3" xfId="2442"/>
    <cellStyle name="Normal 3 12 3 3 2" xfId="5832"/>
    <cellStyle name="Normal 3 12 3 4" xfId="5829"/>
    <cellStyle name="Normal 3 12 4" xfId="2443"/>
    <cellStyle name="Normal 3 12 4 2" xfId="2444"/>
    <cellStyle name="Normal 3 12 4 2 2" xfId="2445"/>
    <cellStyle name="Normal 3 12 4 2 2 2" xfId="2446"/>
    <cellStyle name="Normal 3 12 4 2 2 2 2" xfId="5836"/>
    <cellStyle name="Normal 3 12 4 2 2 3" xfId="5835"/>
    <cellStyle name="Normal 3 12 4 2 3" xfId="2447"/>
    <cellStyle name="Normal 3 12 4 2 3 2" xfId="5837"/>
    <cellStyle name="Normal 3 12 4 2 4" xfId="5834"/>
    <cellStyle name="Normal 3 12 4 3" xfId="2448"/>
    <cellStyle name="Normal 3 12 4 3 2" xfId="2449"/>
    <cellStyle name="Normal 3 12 4 3 2 2" xfId="2450"/>
    <cellStyle name="Normal 3 12 4 3 2 2 2" xfId="5840"/>
    <cellStyle name="Normal 3 12 4 3 2 3" xfId="5839"/>
    <cellStyle name="Normal 3 12 4 3 3" xfId="2451"/>
    <cellStyle name="Normal 3 12 4 3 3 2" xfId="5841"/>
    <cellStyle name="Normal 3 12 4 3 4" xfId="5838"/>
    <cellStyle name="Normal 3 12 4 4" xfId="2452"/>
    <cellStyle name="Normal 3 12 4 4 2" xfId="2453"/>
    <cellStyle name="Normal 3 12 4 4 2 2" xfId="2454"/>
    <cellStyle name="Normal 3 12 4 4 2 2 2" xfId="5844"/>
    <cellStyle name="Normal 3 12 4 4 2 3" xfId="5843"/>
    <cellStyle name="Normal 3 12 4 4 3" xfId="2455"/>
    <cellStyle name="Normal 3 12 4 4 3 2" xfId="5845"/>
    <cellStyle name="Normal 3 12 4 4 4" xfId="5842"/>
    <cellStyle name="Normal 3 12 4 5" xfId="2456"/>
    <cellStyle name="Normal 3 12 4 5 2" xfId="2457"/>
    <cellStyle name="Normal 3 12 4 5 2 2" xfId="5847"/>
    <cellStyle name="Normal 3 12 4 5 3" xfId="5846"/>
    <cellStyle name="Normal 3 12 4 6" xfId="2458"/>
    <cellStyle name="Normal 3 12 4 6 2" xfId="5848"/>
    <cellStyle name="Normal 3 12 4 7" xfId="5833"/>
    <cellStyle name="Normal 3 12 5" xfId="2459"/>
    <cellStyle name="Normal 3 12 5 2" xfId="2460"/>
    <cellStyle name="Normal 3 12 5 2 2" xfId="5850"/>
    <cellStyle name="Normal 3 12 5 3" xfId="5849"/>
    <cellStyle name="Normal 3 12 6" xfId="2461"/>
    <cellStyle name="Normal 3 12 6 2" xfId="5851"/>
    <cellStyle name="Normal 3 12 7" xfId="5824"/>
    <cellStyle name="Normal 3 13" xfId="2462"/>
    <cellStyle name="Normal 3 14" xfId="2463"/>
    <cellStyle name="Normal 3 15" xfId="2464"/>
    <cellStyle name="Normal 3 15 2" xfId="2465"/>
    <cellStyle name="Normal 3 15 2 2" xfId="2466"/>
    <cellStyle name="Normal 3 15 2 2 2" xfId="5854"/>
    <cellStyle name="Normal 3 15 2 3" xfId="5853"/>
    <cellStyle name="Normal 3 15 3" xfId="2467"/>
    <cellStyle name="Normal 3 15 3 2" xfId="5855"/>
    <cellStyle name="Normal 3 15 4" xfId="5852"/>
    <cellStyle name="Normal 3 16" xfId="2468"/>
    <cellStyle name="Normal 3 17" xfId="2469"/>
    <cellStyle name="Normal 3 18" xfId="2470"/>
    <cellStyle name="Normal 3 18 2" xfId="2471"/>
    <cellStyle name="Normal 3 18 2 2" xfId="5857"/>
    <cellStyle name="Normal 3 18 3" xfId="5856"/>
    <cellStyle name="Normal 3 19" xfId="2472"/>
    <cellStyle name="Normal 3 19 2" xfId="5858"/>
    <cellStyle name="Normal 3 2" xfId="189"/>
    <cellStyle name="Normal 3 2 2" xfId="190"/>
    <cellStyle name="Normal 3 2 2 2" xfId="2473"/>
    <cellStyle name="Normal 3 2 2 2 2" xfId="2474"/>
    <cellStyle name="Normal 3 2 2 3" xfId="2475"/>
    <cellStyle name="Normal 3 2 2 4" xfId="3943"/>
    <cellStyle name="Normal 3 2 3" xfId="2476"/>
    <cellStyle name="Normal 3 2 3 2" xfId="2477"/>
    <cellStyle name="Normal 3 2 3 3" xfId="5859"/>
    <cellStyle name="Normal 3 2 4" xfId="2478"/>
    <cellStyle name="Normal 3 2 5" xfId="3942"/>
    <cellStyle name="Normal 3 2_ARTURO SSMC110113xls" xfId="2479"/>
    <cellStyle name="Normal 3 20" xfId="3805"/>
    <cellStyle name="Normal 3 3" xfId="191"/>
    <cellStyle name="Normal 3 3 2" xfId="192"/>
    <cellStyle name="Normal 3 3 2 2" xfId="2480"/>
    <cellStyle name="Normal 3 3 2 2 2" xfId="2481"/>
    <cellStyle name="Normal 3 3 2 3" xfId="2482"/>
    <cellStyle name="Normal 3 3 2 4" xfId="3945"/>
    <cellStyle name="Normal 3 3 3" xfId="2483"/>
    <cellStyle name="Normal 3 3 3 2" xfId="2484"/>
    <cellStyle name="Normal 3 3 4" xfId="2485"/>
    <cellStyle name="Normal 3 3 5" xfId="3944"/>
    <cellStyle name="Normal 3 3_ARTURO SSMC110113xls" xfId="2486"/>
    <cellStyle name="Normal 3 4" xfId="193"/>
    <cellStyle name="Normal 3 4 2" xfId="2487"/>
    <cellStyle name="Normal 3 4 2 2" xfId="2488"/>
    <cellStyle name="Normal 3 4 3" xfId="2489"/>
    <cellStyle name="Normal 3 4 4" xfId="3946"/>
    <cellStyle name="Normal 3 5" xfId="371"/>
    <cellStyle name="Normal 3 5 2" xfId="2490"/>
    <cellStyle name="Normal 3 5 2 2" xfId="2491"/>
    <cellStyle name="Normal 3 5 3" xfId="2492"/>
    <cellStyle name="Normal 3 5 4" xfId="3941"/>
    <cellStyle name="Normal 3 6" xfId="514"/>
    <cellStyle name="Normal 3 6 2" xfId="789"/>
    <cellStyle name="Normal 3 6 2 2" xfId="2493"/>
    <cellStyle name="Normal 3 6 2 2 2" xfId="2494"/>
    <cellStyle name="Normal 3 6 2 2 2 2" xfId="5862"/>
    <cellStyle name="Normal 3 6 2 2 3" xfId="5861"/>
    <cellStyle name="Normal 3 6 2 3" xfId="2495"/>
    <cellStyle name="Normal 3 6 2 3 2" xfId="5863"/>
    <cellStyle name="Normal 3 6 2 4" xfId="4646"/>
    <cellStyle name="Normal 3 6 3" xfId="4077"/>
    <cellStyle name="Normal 3 6 4" xfId="4475"/>
    <cellStyle name="Normal 3 7" xfId="2496"/>
    <cellStyle name="Normal 3 7 2" xfId="2497"/>
    <cellStyle name="Normal 3 7 2 2" xfId="2498"/>
    <cellStyle name="Normal 3 7 2 2 2" xfId="2499"/>
    <cellStyle name="Normal 3 7 2 2 2 2" xfId="5867"/>
    <cellStyle name="Normal 3 7 2 2 3" xfId="5866"/>
    <cellStyle name="Normal 3 7 2 3" xfId="2500"/>
    <cellStyle name="Normal 3 7 2 3 2" xfId="5868"/>
    <cellStyle name="Normal 3 7 2 4" xfId="5865"/>
    <cellStyle name="Normal 3 7 3" xfId="2501"/>
    <cellStyle name="Normal 3 7 3 2" xfId="2502"/>
    <cellStyle name="Normal 3 7 3 2 2" xfId="5870"/>
    <cellStyle name="Normal 3 7 3 3" xfId="5869"/>
    <cellStyle name="Normal 3 7 4" xfId="2503"/>
    <cellStyle name="Normal 3 7 4 2" xfId="5871"/>
    <cellStyle name="Normal 3 7 5" xfId="5864"/>
    <cellStyle name="Normal 3 8" xfId="2504"/>
    <cellStyle name="Normal 3 9" xfId="2505"/>
    <cellStyle name="Normal 3_ARTURO SSMC110113xls" xfId="2506"/>
    <cellStyle name="Normal 30" xfId="640"/>
    <cellStyle name="Normal 30 2" xfId="811"/>
    <cellStyle name="Normal 30 2 2" xfId="2507"/>
    <cellStyle name="Normal 30 2 2 2" xfId="2508"/>
    <cellStyle name="Normal 30 2 2 2 2" xfId="2509"/>
    <cellStyle name="Normal 30 2 2 2 2 2" xfId="2510"/>
    <cellStyle name="Normal 30 2 2 2 2 2 2" xfId="5875"/>
    <cellStyle name="Normal 30 2 2 2 2 3" xfId="5874"/>
    <cellStyle name="Normal 30 2 2 2 3" xfId="2511"/>
    <cellStyle name="Normal 30 2 2 2 3 2" xfId="5876"/>
    <cellStyle name="Normal 30 2 2 2 4" xfId="5873"/>
    <cellStyle name="Normal 30 2 2 3" xfId="2512"/>
    <cellStyle name="Normal 30 2 2 3 2" xfId="2513"/>
    <cellStyle name="Normal 30 2 2 3 2 2" xfId="2514"/>
    <cellStyle name="Normal 30 2 2 3 2 2 2" xfId="5879"/>
    <cellStyle name="Normal 30 2 2 3 2 3" xfId="5878"/>
    <cellStyle name="Normal 30 2 2 3 3" xfId="2515"/>
    <cellStyle name="Normal 30 2 2 3 3 2" xfId="5880"/>
    <cellStyle name="Normal 30 2 2 3 4" xfId="5877"/>
    <cellStyle name="Normal 30 2 2 4" xfId="2516"/>
    <cellStyle name="Normal 30 2 2 4 2" xfId="2517"/>
    <cellStyle name="Normal 30 2 2 4 2 2" xfId="2518"/>
    <cellStyle name="Normal 30 2 2 4 2 2 2" xfId="5883"/>
    <cellStyle name="Normal 30 2 2 4 2 3" xfId="5882"/>
    <cellStyle name="Normal 30 2 2 4 3" xfId="2519"/>
    <cellStyle name="Normal 30 2 2 4 3 2" xfId="5884"/>
    <cellStyle name="Normal 30 2 2 4 4" xfId="5881"/>
    <cellStyle name="Normal 30 2 2 5" xfId="2520"/>
    <cellStyle name="Normal 30 2 2 5 2" xfId="2521"/>
    <cellStyle name="Normal 30 2 2 5 2 2" xfId="5886"/>
    <cellStyle name="Normal 30 2 2 5 3" xfId="5885"/>
    <cellStyle name="Normal 30 2 2 6" xfId="2522"/>
    <cellStyle name="Normal 30 2 2 6 2" xfId="5887"/>
    <cellStyle name="Normal 30 2 2 7" xfId="2523"/>
    <cellStyle name="Normal 30 2 2 7 2" xfId="5888"/>
    <cellStyle name="Normal 30 2 2 8" xfId="5872"/>
    <cellStyle name="Normal 30 2 3" xfId="2524"/>
    <cellStyle name="Normal 30 2 3 2" xfId="2525"/>
    <cellStyle name="Normal 30 2 3 2 2" xfId="5890"/>
    <cellStyle name="Normal 30 2 3 3" xfId="5889"/>
    <cellStyle name="Normal 30 2 4" xfId="2526"/>
    <cellStyle name="Normal 30 2 4 2" xfId="5891"/>
    <cellStyle name="Normal 30 2 5" xfId="4668"/>
    <cellStyle name="Normal 30 3" xfId="2527"/>
    <cellStyle name="Normal 30 3 2" xfId="2528"/>
    <cellStyle name="Normal 30 3 2 2" xfId="5893"/>
    <cellStyle name="Normal 30 3 3" xfId="5892"/>
    <cellStyle name="Normal 30 4" xfId="2529"/>
    <cellStyle name="Normal 30 4 2" xfId="5894"/>
    <cellStyle name="Normal 30 5" xfId="4499"/>
    <cellStyle name="Normal 31" xfId="645"/>
    <cellStyle name="Normal 31 2" xfId="816"/>
    <cellStyle name="Normal 32" xfId="646"/>
    <cellStyle name="Normal 32 2" xfId="2530"/>
    <cellStyle name="Normal 32 2 2" xfId="2531"/>
    <cellStyle name="Normal 32 2 2 2" xfId="2532"/>
    <cellStyle name="Normal 32 2 2 2 2" xfId="2533"/>
    <cellStyle name="Normal 32 2 2 2 2 2" xfId="2534"/>
    <cellStyle name="Normal 32 2 2 2 2 2 2" xfId="2535"/>
    <cellStyle name="Normal 32 2 2 2 2 2 2 2" xfId="5900"/>
    <cellStyle name="Normal 32 2 2 2 2 2 3" xfId="5899"/>
    <cellStyle name="Normal 32 2 2 2 2 3" xfId="2536"/>
    <cellStyle name="Normal 32 2 2 2 2 3 2" xfId="5901"/>
    <cellStyle name="Normal 32 2 2 2 2 4" xfId="5898"/>
    <cellStyle name="Normal 32 2 2 2 3" xfId="2537"/>
    <cellStyle name="Normal 32 2 2 2 3 2" xfId="2538"/>
    <cellStyle name="Normal 32 2 2 2 3 2 2" xfId="2539"/>
    <cellStyle name="Normal 32 2 2 2 3 2 2 2" xfId="5904"/>
    <cellStyle name="Normal 32 2 2 2 3 2 3" xfId="5903"/>
    <cellStyle name="Normal 32 2 2 2 3 3" xfId="2540"/>
    <cellStyle name="Normal 32 2 2 2 3 3 2" xfId="5905"/>
    <cellStyle name="Normal 32 2 2 2 3 4" xfId="5902"/>
    <cellStyle name="Normal 32 2 2 2 4" xfId="2541"/>
    <cellStyle name="Normal 32 2 2 2 4 2" xfId="2542"/>
    <cellStyle name="Normal 32 2 2 2 4 2 2" xfId="2543"/>
    <cellStyle name="Normal 32 2 2 2 4 2 2 2" xfId="5908"/>
    <cellStyle name="Normal 32 2 2 2 4 2 3" xfId="5907"/>
    <cellStyle name="Normal 32 2 2 2 4 3" xfId="2544"/>
    <cellStyle name="Normal 32 2 2 2 4 3 2" xfId="5909"/>
    <cellStyle name="Normal 32 2 2 2 4 4" xfId="5906"/>
    <cellStyle name="Normal 32 2 2 2 5" xfId="2545"/>
    <cellStyle name="Normal 32 2 2 2 5 2" xfId="2546"/>
    <cellStyle name="Normal 32 2 2 2 5 2 2" xfId="5911"/>
    <cellStyle name="Normal 32 2 2 2 5 3" xfId="5910"/>
    <cellStyle name="Normal 32 2 2 2 6" xfId="2547"/>
    <cellStyle name="Normal 32 2 2 2 6 2" xfId="5912"/>
    <cellStyle name="Normal 32 2 2 2 7" xfId="2548"/>
    <cellStyle name="Normal 32 2 2 2 7 2" xfId="5913"/>
    <cellStyle name="Normal 32 2 2 2 8" xfId="5897"/>
    <cellStyle name="Normal 32 2 2 3" xfId="2549"/>
    <cellStyle name="Normal 32 2 2 3 2" xfId="2550"/>
    <cellStyle name="Normal 32 2 2 3 2 2" xfId="5915"/>
    <cellStyle name="Normal 32 2 2 3 3" xfId="5914"/>
    <cellStyle name="Normal 32 2 2 4" xfId="2551"/>
    <cellStyle name="Normal 32 2 2 4 2" xfId="5916"/>
    <cellStyle name="Normal 32 2 2 5" xfId="5896"/>
    <cellStyle name="Normal 32 2 3" xfId="2552"/>
    <cellStyle name="Normal 32 2 3 2" xfId="2553"/>
    <cellStyle name="Normal 32 2 3 2 2" xfId="5918"/>
    <cellStyle name="Normal 32 2 3 3" xfId="5917"/>
    <cellStyle name="Normal 32 2 4" xfId="2554"/>
    <cellStyle name="Normal 32 2 4 2" xfId="5919"/>
    <cellStyle name="Normal 32 2 5" xfId="5895"/>
    <cellStyle name="Normal 32 3" xfId="2555"/>
    <cellStyle name="Normal 32 3 2" xfId="2556"/>
    <cellStyle name="Normal 32 3 2 2" xfId="5921"/>
    <cellStyle name="Normal 32 3 3" xfId="5920"/>
    <cellStyle name="Normal 32 4" xfId="2557"/>
    <cellStyle name="Normal 32 4 2" xfId="5922"/>
    <cellStyle name="Normal 32 5" xfId="4504"/>
    <cellStyle name="Normal 32 6" xfId="7230"/>
    <cellStyle name="Normal 33" xfId="818"/>
    <cellStyle name="Normal 33 2" xfId="2558"/>
    <cellStyle name="Normal 33 2 2" xfId="2559"/>
    <cellStyle name="Normal 33 2 2 2" xfId="2560"/>
    <cellStyle name="Normal 33 2 2 2 2" xfId="2561"/>
    <cellStyle name="Normal 33 2 2 2 2 2" xfId="2562"/>
    <cellStyle name="Normal 33 2 2 2 2 2 2" xfId="5927"/>
    <cellStyle name="Normal 33 2 2 2 2 3" xfId="5926"/>
    <cellStyle name="Normal 33 2 2 2 3" xfId="2563"/>
    <cellStyle name="Normal 33 2 2 2 3 2" xfId="5928"/>
    <cellStyle name="Normal 33 2 2 2 4" xfId="5925"/>
    <cellStyle name="Normal 33 2 2 3" xfId="2564"/>
    <cellStyle name="Normal 33 2 2 3 2" xfId="2565"/>
    <cellStyle name="Normal 33 2 2 3 2 2" xfId="2566"/>
    <cellStyle name="Normal 33 2 2 3 2 2 2" xfId="5931"/>
    <cellStyle name="Normal 33 2 2 3 2 3" xfId="5930"/>
    <cellStyle name="Normal 33 2 2 3 3" xfId="2567"/>
    <cellStyle name="Normal 33 2 2 3 3 2" xfId="5932"/>
    <cellStyle name="Normal 33 2 2 3 4" xfId="5929"/>
    <cellStyle name="Normal 33 2 2 4" xfId="2568"/>
    <cellStyle name="Normal 33 2 2 4 2" xfId="2569"/>
    <cellStyle name="Normal 33 2 2 4 2 2" xfId="2570"/>
    <cellStyle name="Normal 33 2 2 4 2 2 2" xfId="5935"/>
    <cellStyle name="Normal 33 2 2 4 2 3" xfId="5934"/>
    <cellStyle name="Normal 33 2 2 4 3" xfId="2571"/>
    <cellStyle name="Normal 33 2 2 4 3 2" xfId="5936"/>
    <cellStyle name="Normal 33 2 2 4 4" xfId="5933"/>
    <cellStyle name="Normal 33 2 2 5" xfId="2572"/>
    <cellStyle name="Normal 33 2 2 5 2" xfId="2573"/>
    <cellStyle name="Normal 33 2 2 5 2 2" xfId="5938"/>
    <cellStyle name="Normal 33 2 2 5 3" xfId="5937"/>
    <cellStyle name="Normal 33 2 2 6" xfId="2574"/>
    <cellStyle name="Normal 33 2 2 6 2" xfId="2575"/>
    <cellStyle name="Normal 33 2 2 6 2 2" xfId="2576"/>
    <cellStyle name="Normal 33 2 2 6 2 2 2" xfId="5941"/>
    <cellStyle name="Normal 33 2 2 6 2 3" xfId="5940"/>
    <cellStyle name="Normal 33 2 2 6 3" xfId="5939"/>
    <cellStyle name="Normal 33 2 2 7" xfId="2577"/>
    <cellStyle name="Normal 33 2 2 7 2" xfId="5942"/>
    <cellStyle name="Normal 33 2 2 8" xfId="5924"/>
    <cellStyle name="Normal 33 2 3" xfId="2578"/>
    <cellStyle name="Normal 33 2 3 2" xfId="2579"/>
    <cellStyle name="Normal 33 2 3 2 2" xfId="5944"/>
    <cellStyle name="Normal 33 2 3 3" xfId="5943"/>
    <cellStyle name="Normal 33 2 4" xfId="2580"/>
    <cellStyle name="Normal 33 2 4 2" xfId="5945"/>
    <cellStyle name="Normal 33 2 5" xfId="5923"/>
    <cellStyle name="Normal 33 3" xfId="2581"/>
    <cellStyle name="Normal 33 3 2" xfId="2582"/>
    <cellStyle name="Normal 33 3 2 2" xfId="5947"/>
    <cellStyle name="Normal 33 3 3" xfId="5946"/>
    <cellStyle name="Normal 33 4" xfId="2583"/>
    <cellStyle name="Normal 33 4 2" xfId="5948"/>
    <cellStyle name="Normal 33 5" xfId="4674"/>
    <cellStyle name="Normal 34" xfId="820"/>
    <cellStyle name="Normal 34 2" xfId="2584"/>
    <cellStyle name="Normal 34 2 2" xfId="2585"/>
    <cellStyle name="Normal 34 2 2 2" xfId="2586"/>
    <cellStyle name="Normal 34 2 2 2 2" xfId="2587"/>
    <cellStyle name="Normal 34 2 2 2 2 2" xfId="5952"/>
    <cellStyle name="Normal 34 2 2 2 3" xfId="5951"/>
    <cellStyle name="Normal 34 2 2 3" xfId="2588"/>
    <cellStyle name="Normal 34 2 2 3 2" xfId="5953"/>
    <cellStyle name="Normal 34 2 2 4" xfId="5950"/>
    <cellStyle name="Normal 34 2 3" xfId="2589"/>
    <cellStyle name="Normal 34 2 3 10" xfId="2590"/>
    <cellStyle name="Normal 34 2 3 10 2" xfId="5955"/>
    <cellStyle name="Normal 34 2 3 11" xfId="5954"/>
    <cellStyle name="Normal 34 2 3 2" xfId="2591"/>
    <cellStyle name="Normal 34 2 3 2 2" xfId="2592"/>
    <cellStyle name="Normal 34 2 3 2 2 2" xfId="2593"/>
    <cellStyle name="Normal 34 2 3 2 2 2 2" xfId="5958"/>
    <cellStyle name="Normal 34 2 3 2 2 3" xfId="5957"/>
    <cellStyle name="Normal 34 2 3 2 3" xfId="2594"/>
    <cellStyle name="Normal 34 2 3 2 3 2" xfId="5959"/>
    <cellStyle name="Normal 34 2 3 2 4" xfId="5956"/>
    <cellStyle name="Normal 34 2 3 3" xfId="2595"/>
    <cellStyle name="Normal 34 2 3 3 2" xfId="2596"/>
    <cellStyle name="Normal 34 2 3 3 2 2" xfId="2597"/>
    <cellStyle name="Normal 34 2 3 3 2 2 2" xfId="5962"/>
    <cellStyle name="Normal 34 2 3 3 2 3" xfId="5961"/>
    <cellStyle name="Normal 34 2 3 3 3" xfId="2598"/>
    <cellStyle name="Normal 34 2 3 3 3 2" xfId="5963"/>
    <cellStyle name="Normal 34 2 3 3 4" xfId="5960"/>
    <cellStyle name="Normal 34 2 3 4" xfId="2599"/>
    <cellStyle name="Normal 34 2 3 4 2" xfId="2600"/>
    <cellStyle name="Normal 34 2 3 4 2 2" xfId="2601"/>
    <cellStyle name="Normal 34 2 3 4 2 2 2" xfId="5966"/>
    <cellStyle name="Normal 34 2 3 4 2 3" xfId="5965"/>
    <cellStyle name="Normal 34 2 3 4 3" xfId="2602"/>
    <cellStyle name="Normal 34 2 3 4 3 2" xfId="5967"/>
    <cellStyle name="Normal 34 2 3 4 4" xfId="5964"/>
    <cellStyle name="Normal 34 2 3 5" xfId="2603"/>
    <cellStyle name="Normal 34 2 3 5 2" xfId="2604"/>
    <cellStyle name="Normal 34 2 3 5 2 2" xfId="5969"/>
    <cellStyle name="Normal 34 2 3 5 3" xfId="5968"/>
    <cellStyle name="Normal 34 2 3 6" xfId="2605"/>
    <cellStyle name="Normal 34 2 3 6 2" xfId="5970"/>
    <cellStyle name="Normal 34 2 3 7" xfId="2606"/>
    <cellStyle name="Normal 34 2 3 7 2" xfId="5971"/>
    <cellStyle name="Normal 34 2 3 8" xfId="2607"/>
    <cellStyle name="Normal 34 2 3 8 2" xfId="5972"/>
    <cellStyle name="Normal 34 2 3 9" xfId="2608"/>
    <cellStyle name="Normal 34 2 3 9 2" xfId="5973"/>
    <cellStyle name="Normal 34 2 4" xfId="2609"/>
    <cellStyle name="Normal 34 2 4 2" xfId="2610"/>
    <cellStyle name="Normal 34 2 4 2 2" xfId="5975"/>
    <cellStyle name="Normal 34 2 4 3" xfId="5974"/>
    <cellStyle name="Normal 34 2 5" xfId="2611"/>
    <cellStyle name="Normal 34 2 5 2" xfId="5976"/>
    <cellStyle name="Normal 34 2 6" xfId="5949"/>
    <cellStyle name="Normal 34 3" xfId="2612"/>
    <cellStyle name="Normal 34 3 2" xfId="2613"/>
    <cellStyle name="Normal 34 3 2 2" xfId="5978"/>
    <cellStyle name="Normal 34 3 3" xfId="5977"/>
    <cellStyle name="Normal 34 4" xfId="2614"/>
    <cellStyle name="Normal 34 4 2" xfId="5979"/>
    <cellStyle name="Normal 35" xfId="822"/>
    <cellStyle name="Normal 35 2" xfId="2615"/>
    <cellStyle name="Normal 35 2 2" xfId="2616"/>
    <cellStyle name="Normal 35 2 2 2" xfId="2617"/>
    <cellStyle name="Normal 35 2 2 2 2" xfId="2618"/>
    <cellStyle name="Normal 35 2 2 2 2 2" xfId="2619"/>
    <cellStyle name="Normal 35 2 2 2 2 2 2" xfId="5984"/>
    <cellStyle name="Normal 35 2 2 2 2 3" xfId="5983"/>
    <cellStyle name="Normal 35 2 2 2 3" xfId="2620"/>
    <cellStyle name="Normal 35 2 2 2 3 2" xfId="5985"/>
    <cellStyle name="Normal 35 2 2 2 4" xfId="5982"/>
    <cellStyle name="Normal 35 2 2 3" xfId="2621"/>
    <cellStyle name="Normal 35 2 2 3 2" xfId="2622"/>
    <cellStyle name="Normal 35 2 2 3 2 2" xfId="2623"/>
    <cellStyle name="Normal 35 2 2 3 2 2 2" xfId="5988"/>
    <cellStyle name="Normal 35 2 2 3 2 3" xfId="5987"/>
    <cellStyle name="Normal 35 2 2 3 3" xfId="2624"/>
    <cellStyle name="Normal 35 2 2 3 3 2" xfId="5989"/>
    <cellStyle name="Normal 35 2 2 3 4" xfId="5986"/>
    <cellStyle name="Normal 35 2 2 4" xfId="2625"/>
    <cellStyle name="Normal 35 2 2 4 2" xfId="2626"/>
    <cellStyle name="Normal 35 2 2 4 2 2" xfId="2627"/>
    <cellStyle name="Normal 35 2 2 4 2 2 2" xfId="5992"/>
    <cellStyle name="Normal 35 2 2 4 2 3" xfId="5991"/>
    <cellStyle name="Normal 35 2 2 4 3" xfId="2628"/>
    <cellStyle name="Normal 35 2 2 4 3 2" xfId="5993"/>
    <cellStyle name="Normal 35 2 2 4 4" xfId="5990"/>
    <cellStyle name="Normal 35 2 2 5" xfId="2629"/>
    <cellStyle name="Normal 35 2 2 5 2" xfId="2630"/>
    <cellStyle name="Normal 35 2 2 5 2 2" xfId="5995"/>
    <cellStyle name="Normal 35 2 2 5 3" xfId="5994"/>
    <cellStyle name="Normal 35 2 2 6" xfId="2631"/>
    <cellStyle name="Normal 35 2 2 6 2" xfId="5996"/>
    <cellStyle name="Normal 35 2 2 7" xfId="5981"/>
    <cellStyle name="Normal 35 2 3" xfId="2632"/>
    <cellStyle name="Normal 35 2 3 2" xfId="2633"/>
    <cellStyle name="Normal 35 2 3 2 2" xfId="5998"/>
    <cellStyle name="Normal 35 2 3 3" xfId="5997"/>
    <cellStyle name="Normal 35 2 4" xfId="2634"/>
    <cellStyle name="Normal 35 2 4 2" xfId="5999"/>
    <cellStyle name="Normal 35 2 5" xfId="5980"/>
    <cellStyle name="Normal 35 3" xfId="2635"/>
    <cellStyle name="Normal 35 3 2" xfId="2636"/>
    <cellStyle name="Normal 35 3 2 2" xfId="6001"/>
    <cellStyle name="Normal 35 3 3" xfId="6000"/>
    <cellStyle name="Normal 35 4" xfId="2637"/>
    <cellStyle name="Normal 35 4 2" xfId="6002"/>
    <cellStyle name="Normal 35 5" xfId="4676"/>
    <cellStyle name="Normal 36" xfId="823"/>
    <cellStyle name="Normal 36 2" xfId="2638"/>
    <cellStyle name="Normal 36 2 2" xfId="2639"/>
    <cellStyle name="Normal 36 2 2 2" xfId="2640"/>
    <cellStyle name="Normal 36 2 2 2 2" xfId="6005"/>
    <cellStyle name="Normal 36 2 2 3" xfId="6004"/>
    <cellStyle name="Normal 36 2 3" xfId="2641"/>
    <cellStyle name="Normal 36 2 3 2" xfId="6006"/>
    <cellStyle name="Normal 36 2 4" xfId="6003"/>
    <cellStyle name="Normal 36 3" xfId="2642"/>
    <cellStyle name="Normal 36 3 2" xfId="2643"/>
    <cellStyle name="Normal 36 3 2 2" xfId="2644"/>
    <cellStyle name="Normal 36 3 2 2 2" xfId="2645"/>
    <cellStyle name="Normal 36 3 2 2 2 2" xfId="6010"/>
    <cellStyle name="Normal 36 3 2 2 3" xfId="6009"/>
    <cellStyle name="Normal 36 3 2 3" xfId="2646"/>
    <cellStyle name="Normal 36 3 2 3 2" xfId="6011"/>
    <cellStyle name="Normal 36 3 2 4" xfId="6008"/>
    <cellStyle name="Normal 36 3 3" xfId="2647"/>
    <cellStyle name="Normal 36 3 3 2" xfId="2648"/>
    <cellStyle name="Normal 36 3 3 2 2" xfId="2649"/>
    <cellStyle name="Normal 36 3 3 2 2 2" xfId="6014"/>
    <cellStyle name="Normal 36 3 3 2 3" xfId="6013"/>
    <cellStyle name="Normal 36 3 3 3" xfId="2650"/>
    <cellStyle name="Normal 36 3 3 3 2" xfId="6015"/>
    <cellStyle name="Normal 36 3 3 4" xfId="6012"/>
    <cellStyle name="Normal 36 3 4" xfId="2651"/>
    <cellStyle name="Normal 36 3 4 2" xfId="2652"/>
    <cellStyle name="Normal 36 3 4 2 2" xfId="2653"/>
    <cellStyle name="Normal 36 3 4 2 2 2" xfId="6018"/>
    <cellStyle name="Normal 36 3 4 2 3" xfId="6017"/>
    <cellStyle name="Normal 36 3 4 3" xfId="2654"/>
    <cellStyle name="Normal 36 3 4 3 2" xfId="6019"/>
    <cellStyle name="Normal 36 3 4 4" xfId="6016"/>
    <cellStyle name="Normal 36 3 5" xfId="2655"/>
    <cellStyle name="Normal 36 3 5 2" xfId="2656"/>
    <cellStyle name="Normal 36 3 5 2 2" xfId="6021"/>
    <cellStyle name="Normal 36 3 5 3" xfId="6020"/>
    <cellStyle name="Normal 36 3 6" xfId="2657"/>
    <cellStyle name="Normal 36 3 6 2" xfId="6022"/>
    <cellStyle name="Normal 36 3 7" xfId="6007"/>
    <cellStyle name="Normal 36 4" xfId="2658"/>
    <cellStyle name="Normal 36 4 2" xfId="2659"/>
    <cellStyle name="Normal 36 4 2 2" xfId="6024"/>
    <cellStyle name="Normal 36 4 3" xfId="6023"/>
    <cellStyle name="Normal 36 5" xfId="2660"/>
    <cellStyle name="Normal 36 5 2" xfId="6025"/>
    <cellStyle name="Normal 36 6" xfId="4677"/>
    <cellStyle name="Normal 37" xfId="824"/>
    <cellStyle name="Normal 37 2" xfId="2661"/>
    <cellStyle name="Normal 37 2 2" xfId="2662"/>
    <cellStyle name="Normal 37 2 2 2" xfId="2663"/>
    <cellStyle name="Normal 37 2 2 2 2" xfId="6028"/>
    <cellStyle name="Normal 37 2 2 3" xfId="6027"/>
    <cellStyle name="Normal 37 2 3" xfId="2664"/>
    <cellStyle name="Normal 37 2 3 2" xfId="6029"/>
    <cellStyle name="Normal 37 2 4" xfId="6026"/>
    <cellStyle name="Normal 37 3" xfId="2665"/>
    <cellStyle name="Normal 37 3 2" xfId="2666"/>
    <cellStyle name="Normal 37 3 2 2" xfId="2667"/>
    <cellStyle name="Normal 37 3 2 2 2" xfId="6032"/>
    <cellStyle name="Normal 37 3 2 3" xfId="6031"/>
    <cellStyle name="Normal 37 3 3" xfId="2668"/>
    <cellStyle name="Normal 37 3 3 2" xfId="6033"/>
    <cellStyle name="Normal 37 3 4" xfId="6030"/>
    <cellStyle name="Normal 37 4" xfId="2669"/>
    <cellStyle name="Normal 37 4 2" xfId="2670"/>
    <cellStyle name="Normal 37 4 2 2" xfId="2671"/>
    <cellStyle name="Normal 37 4 2 2 2" xfId="6036"/>
    <cellStyle name="Normal 37 4 2 3" xfId="6035"/>
    <cellStyle name="Normal 37 4 3" xfId="2672"/>
    <cellStyle name="Normal 37 4 3 2" xfId="6037"/>
    <cellStyle name="Normal 37 4 4" xfId="6034"/>
    <cellStyle name="Normal 37 5" xfId="2673"/>
    <cellStyle name="Normal 37 5 2" xfId="2674"/>
    <cellStyle name="Normal 37 5 2 2" xfId="2675"/>
    <cellStyle name="Normal 37 5 2 2 2" xfId="6040"/>
    <cellStyle name="Normal 37 5 2 3" xfId="6039"/>
    <cellStyle name="Normal 37 5 3" xfId="2676"/>
    <cellStyle name="Normal 37 5 3 2" xfId="6041"/>
    <cellStyle name="Normal 37 5 4" xfId="6038"/>
    <cellStyle name="Normal 37 6" xfId="2677"/>
    <cellStyle name="Normal 37 6 2" xfId="2678"/>
    <cellStyle name="Normal 37 6 2 2" xfId="6043"/>
    <cellStyle name="Normal 37 6 3" xfId="6042"/>
    <cellStyle name="Normal 37 7" xfId="2679"/>
    <cellStyle name="Normal 37 7 2" xfId="6044"/>
    <cellStyle name="Normal 37 8" xfId="4678"/>
    <cellStyle name="Normal 38" xfId="2680"/>
    <cellStyle name="Normal 38 2" xfId="2681"/>
    <cellStyle name="Normal 38 2 2" xfId="2682"/>
    <cellStyle name="Normal 38 2 2 2" xfId="2683"/>
    <cellStyle name="Normal 38 2 2 2 2" xfId="2684"/>
    <cellStyle name="Normal 38 2 2 2 2 2" xfId="6049"/>
    <cellStyle name="Normal 38 2 2 2 3" xfId="6048"/>
    <cellStyle name="Normal 38 2 2 3" xfId="2685"/>
    <cellStyle name="Normal 38 2 2 3 2" xfId="6050"/>
    <cellStyle name="Normal 38 2 2 4" xfId="6047"/>
    <cellStyle name="Normal 38 2 3" xfId="2686"/>
    <cellStyle name="Normal 38 2 3 2" xfId="2687"/>
    <cellStyle name="Normal 38 2 3 2 2" xfId="6052"/>
    <cellStyle name="Normal 38 2 3 3" xfId="6051"/>
    <cellStyle name="Normal 38 2 4" xfId="2688"/>
    <cellStyle name="Normal 38 2 4 2" xfId="6053"/>
    <cellStyle name="Normal 38 2 5" xfId="6046"/>
    <cellStyle name="Normal 38 3" xfId="2689"/>
    <cellStyle name="Normal 38 3 2" xfId="2690"/>
    <cellStyle name="Normal 38 3 2 2" xfId="6055"/>
    <cellStyle name="Normal 38 3 3" xfId="6054"/>
    <cellStyle name="Normal 38 4" xfId="2691"/>
    <cellStyle name="Normal 38 4 2" xfId="6056"/>
    <cellStyle name="Normal 38 5" xfId="6045"/>
    <cellStyle name="Normal 39" xfId="2692"/>
    <cellStyle name="Normal 39 2" xfId="2693"/>
    <cellStyle name="Normal 39 2 2" xfId="2694"/>
    <cellStyle name="Normal 39 2 2 2" xfId="6059"/>
    <cellStyle name="Normal 39 2 3" xfId="6058"/>
    <cellStyle name="Normal 39 3" xfId="2695"/>
    <cellStyle name="Normal 39 3 2" xfId="6060"/>
    <cellStyle name="Normal 39 4" xfId="6057"/>
    <cellStyle name="Normal 4" xfId="41"/>
    <cellStyle name="Normal 4 10" xfId="3806"/>
    <cellStyle name="Normal 4 11" xfId="4248"/>
    <cellStyle name="Normal 4 2" xfId="72"/>
    <cellStyle name="Normal 4 2 10" xfId="2696"/>
    <cellStyle name="Normal 4 2 10 2" xfId="2697"/>
    <cellStyle name="Normal 4 2 10 2 2" xfId="6062"/>
    <cellStyle name="Normal 4 2 10 3" xfId="6061"/>
    <cellStyle name="Normal 4 2 11" xfId="2698"/>
    <cellStyle name="Normal 4 2 11 2" xfId="6063"/>
    <cellStyle name="Normal 4 2 12" xfId="3948"/>
    <cellStyle name="Normal 4 2 13" xfId="4260"/>
    <cellStyle name="Normal 4 2 14" xfId="7222"/>
    <cellStyle name="Normal 4 2 2" xfId="194"/>
    <cellStyle name="Normal 4 2 2 10" xfId="2699"/>
    <cellStyle name="Normal 4 2 2 10 2" xfId="6064"/>
    <cellStyle name="Normal 4 2 2 11" xfId="3949"/>
    <cellStyle name="Normal 4 2 2 12" xfId="4289"/>
    <cellStyle name="Normal 4 2 2 2" xfId="282"/>
    <cellStyle name="Normal 4 2 2 2 2" xfId="319"/>
    <cellStyle name="Normal 4 2 2 2 2 2" xfId="726"/>
    <cellStyle name="Normal 4 2 2 2 2 2 2" xfId="2700"/>
    <cellStyle name="Normal 4 2 2 2 2 2 2 2" xfId="6065"/>
    <cellStyle name="Normal 4 2 2 2 2 2 3" xfId="4584"/>
    <cellStyle name="Normal 4 2 2 2 2 3" xfId="2701"/>
    <cellStyle name="Normal 4 2 2 2 2 3 2" xfId="6066"/>
    <cellStyle name="Normal 4 2 2 2 2 4" xfId="4365"/>
    <cellStyle name="Normal 4 2 2 2 3" xfId="689"/>
    <cellStyle name="Normal 4 2 2 2 3 2" xfId="2702"/>
    <cellStyle name="Normal 4 2 2 2 3 2 2" xfId="6067"/>
    <cellStyle name="Normal 4 2 2 2 3 3" xfId="4547"/>
    <cellStyle name="Normal 4 2 2 2 4" xfId="2703"/>
    <cellStyle name="Normal 4 2 2 2 4 2" xfId="6068"/>
    <cellStyle name="Normal 4 2 2 2 5" xfId="4328"/>
    <cellStyle name="Normal 4 2 2 3" xfId="318"/>
    <cellStyle name="Normal 4 2 2 3 2" xfId="725"/>
    <cellStyle name="Normal 4 2 2 3 2 2" xfId="2704"/>
    <cellStyle name="Normal 4 2 2 3 2 2 2" xfId="2705"/>
    <cellStyle name="Normal 4 2 2 3 2 2 2 2" xfId="6070"/>
    <cellStyle name="Normal 4 2 2 3 2 2 3" xfId="6069"/>
    <cellStyle name="Normal 4 2 2 3 2 3" xfId="2706"/>
    <cellStyle name="Normal 4 2 2 3 2 3 2" xfId="6071"/>
    <cellStyle name="Normal 4 2 2 3 2 4" xfId="4583"/>
    <cellStyle name="Normal 4 2 2 3 3" xfId="2707"/>
    <cellStyle name="Normal 4 2 2 3 3 2" xfId="2708"/>
    <cellStyle name="Normal 4 2 2 3 3 2 2" xfId="6073"/>
    <cellStyle name="Normal 4 2 2 3 3 3" xfId="6072"/>
    <cellStyle name="Normal 4 2 2 3 4" xfId="2709"/>
    <cellStyle name="Normal 4 2 2 3 4 2" xfId="6074"/>
    <cellStyle name="Normal 4 2 2 3 5" xfId="4364"/>
    <cellStyle name="Normal 4 2 2 4" xfId="374"/>
    <cellStyle name="Normal 4 2 2 4 2" xfId="764"/>
    <cellStyle name="Normal 4 2 2 4 2 2" xfId="2710"/>
    <cellStyle name="Normal 4 2 2 4 2 2 2" xfId="2711"/>
    <cellStyle name="Normal 4 2 2 4 2 2 2 2" xfId="6076"/>
    <cellStyle name="Normal 4 2 2 4 2 2 3" xfId="6075"/>
    <cellStyle name="Normal 4 2 2 4 2 3" xfId="2712"/>
    <cellStyle name="Normal 4 2 2 4 2 3 2" xfId="6077"/>
    <cellStyle name="Normal 4 2 2 4 2 4" xfId="4622"/>
    <cellStyle name="Normal 4 2 2 4 3" xfId="2713"/>
    <cellStyle name="Normal 4 2 2 4 3 2" xfId="2714"/>
    <cellStyle name="Normal 4 2 2 4 3 2 2" xfId="6079"/>
    <cellStyle name="Normal 4 2 2 4 3 3" xfId="6078"/>
    <cellStyle name="Normal 4 2 2 4 4" xfId="2715"/>
    <cellStyle name="Normal 4 2 2 4 4 2" xfId="6080"/>
    <cellStyle name="Normal 4 2 2 4 5" xfId="4412"/>
    <cellStyle name="Normal 4 2 2 5" xfId="659"/>
    <cellStyle name="Normal 4 2 2 5 2" xfId="2716"/>
    <cellStyle name="Normal 4 2 2 5 2 2" xfId="2717"/>
    <cellStyle name="Normal 4 2 2 5 2 2 2" xfId="2718"/>
    <cellStyle name="Normal 4 2 2 5 2 2 2 2" xfId="6083"/>
    <cellStyle name="Normal 4 2 2 5 2 2 3" xfId="6082"/>
    <cellStyle name="Normal 4 2 2 5 2 3" xfId="2719"/>
    <cellStyle name="Normal 4 2 2 5 2 3 2" xfId="6084"/>
    <cellStyle name="Normal 4 2 2 5 2 4" xfId="6081"/>
    <cellStyle name="Normal 4 2 2 5 3" xfId="2720"/>
    <cellStyle name="Normal 4 2 2 5 3 2" xfId="2721"/>
    <cellStyle name="Normal 4 2 2 5 3 2 2" xfId="6086"/>
    <cellStyle name="Normal 4 2 2 5 3 3" xfId="6085"/>
    <cellStyle name="Normal 4 2 2 5 4" xfId="2722"/>
    <cellStyle name="Normal 4 2 2 5 4 2" xfId="6087"/>
    <cellStyle name="Normal 4 2 2 5 5" xfId="4517"/>
    <cellStyle name="Normal 4 2 2 6" xfId="2723"/>
    <cellStyle name="Normal 4 2 2 6 2" xfId="2724"/>
    <cellStyle name="Normal 4 2 2 6 2 2" xfId="2725"/>
    <cellStyle name="Normal 4 2 2 6 2 2 2" xfId="2726"/>
    <cellStyle name="Normal 4 2 2 6 2 2 2 2" xfId="6091"/>
    <cellStyle name="Normal 4 2 2 6 2 2 3" xfId="6090"/>
    <cellStyle name="Normal 4 2 2 6 2 3" xfId="2727"/>
    <cellStyle name="Normal 4 2 2 6 2 3 2" xfId="6092"/>
    <cellStyle name="Normal 4 2 2 6 2 4" xfId="6089"/>
    <cellStyle name="Normal 4 2 2 6 3" xfId="2728"/>
    <cellStyle name="Normal 4 2 2 6 3 2" xfId="2729"/>
    <cellStyle name="Normal 4 2 2 6 3 2 2" xfId="6094"/>
    <cellStyle name="Normal 4 2 2 6 3 3" xfId="6093"/>
    <cellStyle name="Normal 4 2 2 6 4" xfId="2730"/>
    <cellStyle name="Normal 4 2 2 6 4 2" xfId="6095"/>
    <cellStyle name="Normal 4 2 2 6 5" xfId="6088"/>
    <cellStyle name="Normal 4 2 2 7" xfId="2731"/>
    <cellStyle name="Normal 4 2 2 7 2" xfId="2732"/>
    <cellStyle name="Normal 4 2 2 7 2 2" xfId="2733"/>
    <cellStyle name="Normal 4 2 2 7 2 2 2" xfId="2734"/>
    <cellStyle name="Normal 4 2 2 7 2 2 2 2" xfId="6099"/>
    <cellStyle name="Normal 4 2 2 7 2 2 3" xfId="6098"/>
    <cellStyle name="Normal 4 2 2 7 2 3" xfId="2735"/>
    <cellStyle name="Normal 4 2 2 7 2 3 2" xfId="6100"/>
    <cellStyle name="Normal 4 2 2 7 2 4" xfId="6097"/>
    <cellStyle name="Normal 4 2 2 7 3" xfId="2736"/>
    <cellStyle name="Normal 4 2 2 7 3 2" xfId="2737"/>
    <cellStyle name="Normal 4 2 2 7 3 2 2" xfId="6102"/>
    <cellStyle name="Normal 4 2 2 7 3 3" xfId="6101"/>
    <cellStyle name="Normal 4 2 2 7 4" xfId="2738"/>
    <cellStyle name="Normal 4 2 2 7 4 2" xfId="6103"/>
    <cellStyle name="Normal 4 2 2 7 5" xfId="6096"/>
    <cellStyle name="Normal 4 2 2 8" xfId="2739"/>
    <cellStyle name="Normal 4 2 2 8 2" xfId="2740"/>
    <cellStyle name="Normal 4 2 2 8 2 2" xfId="2741"/>
    <cellStyle name="Normal 4 2 2 8 2 2 2" xfId="6106"/>
    <cellStyle name="Normal 4 2 2 8 2 3" xfId="6105"/>
    <cellStyle name="Normal 4 2 2 8 3" xfId="2742"/>
    <cellStyle name="Normal 4 2 2 8 3 2" xfId="6107"/>
    <cellStyle name="Normal 4 2 2 8 4" xfId="6104"/>
    <cellStyle name="Normal 4 2 2 9" xfId="2743"/>
    <cellStyle name="Normal 4 2 2 9 2" xfId="2744"/>
    <cellStyle name="Normal 4 2 2 9 2 2" xfId="6109"/>
    <cellStyle name="Normal 4 2 2 9 3" xfId="6108"/>
    <cellStyle name="Normal 4 2 3" xfId="276"/>
    <cellStyle name="Normal 4 2 3 2" xfId="320"/>
    <cellStyle name="Normal 4 2 3 2 2" xfId="727"/>
    <cellStyle name="Normal 4 2 3 2 2 2" xfId="2745"/>
    <cellStyle name="Normal 4 2 3 2 2 2 2" xfId="6110"/>
    <cellStyle name="Normal 4 2 3 2 2 3" xfId="4585"/>
    <cellStyle name="Normal 4 2 3 2 3" xfId="2746"/>
    <cellStyle name="Normal 4 2 3 2 3 2" xfId="6111"/>
    <cellStyle name="Normal 4 2 3 2 4" xfId="4366"/>
    <cellStyle name="Normal 4 2 3 3" xfId="683"/>
    <cellStyle name="Normal 4 2 3 3 2" xfId="2747"/>
    <cellStyle name="Normal 4 2 3 3 2 2" xfId="6112"/>
    <cellStyle name="Normal 4 2 3 3 3" xfId="4541"/>
    <cellStyle name="Normal 4 2 3 4" xfId="2748"/>
    <cellStyle name="Normal 4 2 3 4 2" xfId="6113"/>
    <cellStyle name="Normal 4 2 3 5" xfId="4322"/>
    <cellStyle name="Normal 4 2 4" xfId="317"/>
    <cellStyle name="Normal 4 2 4 2" xfId="724"/>
    <cellStyle name="Normal 4 2 4 2 2" xfId="2749"/>
    <cellStyle name="Normal 4 2 4 2 2 2" xfId="2750"/>
    <cellStyle name="Normal 4 2 4 2 2 2 2" xfId="6115"/>
    <cellStyle name="Normal 4 2 4 2 2 3" xfId="6114"/>
    <cellStyle name="Normal 4 2 4 2 3" xfId="2751"/>
    <cellStyle name="Normal 4 2 4 2 3 2" xfId="6116"/>
    <cellStyle name="Normal 4 2 4 2 4" xfId="4582"/>
    <cellStyle name="Normal 4 2 4 3" xfId="2752"/>
    <cellStyle name="Normal 4 2 4 3 2" xfId="2753"/>
    <cellStyle name="Normal 4 2 4 3 2 2" xfId="6118"/>
    <cellStyle name="Normal 4 2 4 3 3" xfId="6117"/>
    <cellStyle name="Normal 4 2 4 4" xfId="2754"/>
    <cellStyle name="Normal 4 2 4 4 2" xfId="6119"/>
    <cellStyle name="Normal 4 2 4 5" xfId="4363"/>
    <cellStyle name="Normal 4 2 5" xfId="373"/>
    <cellStyle name="Normal 4 2 5 2" xfId="763"/>
    <cellStyle name="Normal 4 2 5 2 2" xfId="2755"/>
    <cellStyle name="Normal 4 2 5 2 2 2" xfId="2756"/>
    <cellStyle name="Normal 4 2 5 2 2 2 2" xfId="6121"/>
    <cellStyle name="Normal 4 2 5 2 2 3" xfId="6120"/>
    <cellStyle name="Normal 4 2 5 2 3" xfId="2757"/>
    <cellStyle name="Normal 4 2 5 2 3 2" xfId="6122"/>
    <cellStyle name="Normal 4 2 5 2 4" xfId="4621"/>
    <cellStyle name="Normal 4 2 5 3" xfId="2758"/>
    <cellStyle name="Normal 4 2 5 3 2" xfId="2759"/>
    <cellStyle name="Normal 4 2 5 3 2 2" xfId="6124"/>
    <cellStyle name="Normal 4 2 5 3 3" xfId="6123"/>
    <cellStyle name="Normal 4 2 5 4" xfId="2760"/>
    <cellStyle name="Normal 4 2 5 4 2" xfId="6125"/>
    <cellStyle name="Normal 4 2 5 5" xfId="4411"/>
    <cellStyle name="Normal 4 2 6" xfId="653"/>
    <cellStyle name="Normal 4 2 6 2" xfId="2761"/>
    <cellStyle name="Normal 4 2 6 2 2" xfId="2762"/>
    <cellStyle name="Normal 4 2 6 2 2 2" xfId="2763"/>
    <cellStyle name="Normal 4 2 6 2 2 2 2" xfId="6128"/>
    <cellStyle name="Normal 4 2 6 2 2 3" xfId="6127"/>
    <cellStyle name="Normal 4 2 6 2 3" xfId="2764"/>
    <cellStyle name="Normal 4 2 6 2 3 2" xfId="6129"/>
    <cellStyle name="Normal 4 2 6 2 4" xfId="6126"/>
    <cellStyle name="Normal 4 2 6 3" xfId="2765"/>
    <cellStyle name="Normal 4 2 6 3 2" xfId="2766"/>
    <cellStyle name="Normal 4 2 6 3 2 2" xfId="6131"/>
    <cellStyle name="Normal 4 2 6 3 3" xfId="6130"/>
    <cellStyle name="Normal 4 2 6 4" xfId="2767"/>
    <cellStyle name="Normal 4 2 6 4 2" xfId="6132"/>
    <cellStyle name="Normal 4 2 6 5" xfId="4511"/>
    <cellStyle name="Normal 4 2 7" xfId="2768"/>
    <cellStyle name="Normal 4 2 7 2" xfId="2769"/>
    <cellStyle name="Normal 4 2 7 2 2" xfId="2770"/>
    <cellStyle name="Normal 4 2 7 2 2 2" xfId="2771"/>
    <cellStyle name="Normal 4 2 7 2 2 2 2" xfId="6136"/>
    <cellStyle name="Normal 4 2 7 2 2 3" xfId="6135"/>
    <cellStyle name="Normal 4 2 7 2 3" xfId="2772"/>
    <cellStyle name="Normal 4 2 7 2 3 2" xfId="6137"/>
    <cellStyle name="Normal 4 2 7 2 4" xfId="6134"/>
    <cellStyle name="Normal 4 2 7 3" xfId="2773"/>
    <cellStyle name="Normal 4 2 7 3 2" xfId="2774"/>
    <cellStyle name="Normal 4 2 7 3 2 2" xfId="6139"/>
    <cellStyle name="Normal 4 2 7 3 3" xfId="6138"/>
    <cellStyle name="Normal 4 2 7 4" xfId="2775"/>
    <cellStyle name="Normal 4 2 7 4 2" xfId="6140"/>
    <cellStyle name="Normal 4 2 7 5" xfId="6133"/>
    <cellStyle name="Normal 4 2 8" xfId="2776"/>
    <cellStyle name="Normal 4 2 8 2" xfId="2777"/>
    <cellStyle name="Normal 4 2 8 2 2" xfId="2778"/>
    <cellStyle name="Normal 4 2 8 2 2 2" xfId="2779"/>
    <cellStyle name="Normal 4 2 8 2 2 2 2" xfId="6144"/>
    <cellStyle name="Normal 4 2 8 2 2 3" xfId="6143"/>
    <cellStyle name="Normal 4 2 8 2 3" xfId="2780"/>
    <cellStyle name="Normal 4 2 8 2 3 2" xfId="6145"/>
    <cellStyle name="Normal 4 2 8 2 4" xfId="6142"/>
    <cellStyle name="Normal 4 2 8 3" xfId="2781"/>
    <cellStyle name="Normal 4 2 8 3 2" xfId="2782"/>
    <cellStyle name="Normal 4 2 8 3 2 2" xfId="6147"/>
    <cellStyle name="Normal 4 2 8 3 3" xfId="6146"/>
    <cellStyle name="Normal 4 2 8 4" xfId="2783"/>
    <cellStyle name="Normal 4 2 8 4 2" xfId="6148"/>
    <cellStyle name="Normal 4 2 8 5" xfId="6141"/>
    <cellStyle name="Normal 4 2 9" xfId="2784"/>
    <cellStyle name="Normal 4 2 9 2" xfId="2785"/>
    <cellStyle name="Normal 4 2 9 2 2" xfId="2786"/>
    <cellStyle name="Normal 4 2 9 2 2 2" xfId="6151"/>
    <cellStyle name="Normal 4 2 9 2 3" xfId="6150"/>
    <cellStyle name="Normal 4 2 9 3" xfId="2787"/>
    <cellStyle name="Normal 4 2 9 3 2" xfId="6152"/>
    <cellStyle name="Normal 4 2 9 4" xfId="6149"/>
    <cellStyle name="Normal 4 2_ARTURO SSMC110113xls" xfId="2788"/>
    <cellStyle name="Normal 4 3" xfId="195"/>
    <cellStyle name="Normal 4 3 10" xfId="2789"/>
    <cellStyle name="Normal 4 3 10 2" xfId="6153"/>
    <cellStyle name="Normal 4 3 11" xfId="3950"/>
    <cellStyle name="Normal 4 3 12" xfId="4290"/>
    <cellStyle name="Normal 4 3 2" xfId="283"/>
    <cellStyle name="Normal 4 3 2 2" xfId="322"/>
    <cellStyle name="Normal 4 3 2 2 2" xfId="729"/>
    <cellStyle name="Normal 4 3 2 2 2 2" xfId="2790"/>
    <cellStyle name="Normal 4 3 2 2 2 2 2" xfId="6154"/>
    <cellStyle name="Normal 4 3 2 2 2 3" xfId="4587"/>
    <cellStyle name="Normal 4 3 2 2 3" xfId="2791"/>
    <cellStyle name="Normal 4 3 2 2 3 2" xfId="6155"/>
    <cellStyle name="Normal 4 3 2 2 4" xfId="4368"/>
    <cellStyle name="Normal 4 3 2 3" xfId="690"/>
    <cellStyle name="Normal 4 3 2 3 2" xfId="2792"/>
    <cellStyle name="Normal 4 3 2 3 2 2" xfId="6156"/>
    <cellStyle name="Normal 4 3 2 3 3" xfId="4548"/>
    <cellStyle name="Normal 4 3 2 4" xfId="2793"/>
    <cellStyle name="Normal 4 3 2 4 2" xfId="6157"/>
    <cellStyle name="Normal 4 3 2 5" xfId="4329"/>
    <cellStyle name="Normal 4 3 3" xfId="321"/>
    <cellStyle name="Normal 4 3 3 2" xfId="728"/>
    <cellStyle name="Normal 4 3 3 2 2" xfId="2794"/>
    <cellStyle name="Normal 4 3 3 2 2 2" xfId="2795"/>
    <cellStyle name="Normal 4 3 3 2 2 2 2" xfId="6159"/>
    <cellStyle name="Normal 4 3 3 2 2 3" xfId="6158"/>
    <cellStyle name="Normal 4 3 3 2 3" xfId="2796"/>
    <cellStyle name="Normal 4 3 3 2 3 2" xfId="6160"/>
    <cellStyle name="Normal 4 3 3 2 4" xfId="4586"/>
    <cellStyle name="Normal 4 3 3 3" xfId="2797"/>
    <cellStyle name="Normal 4 3 3 3 2" xfId="2798"/>
    <cellStyle name="Normal 4 3 3 3 2 2" xfId="6162"/>
    <cellStyle name="Normal 4 3 3 3 3" xfId="6161"/>
    <cellStyle name="Normal 4 3 3 4" xfId="2799"/>
    <cellStyle name="Normal 4 3 3 4 2" xfId="6163"/>
    <cellStyle name="Normal 4 3 3 5" xfId="4367"/>
    <cellStyle name="Normal 4 3 4" xfId="375"/>
    <cellStyle name="Normal 4 3 4 2" xfId="765"/>
    <cellStyle name="Normal 4 3 4 2 2" xfId="2800"/>
    <cellStyle name="Normal 4 3 4 2 2 2" xfId="2801"/>
    <cellStyle name="Normal 4 3 4 2 2 2 2" xfId="6165"/>
    <cellStyle name="Normal 4 3 4 2 2 3" xfId="6164"/>
    <cellStyle name="Normal 4 3 4 2 3" xfId="2802"/>
    <cellStyle name="Normal 4 3 4 2 3 2" xfId="6166"/>
    <cellStyle name="Normal 4 3 4 2 4" xfId="4623"/>
    <cellStyle name="Normal 4 3 4 3" xfId="2803"/>
    <cellStyle name="Normal 4 3 4 3 2" xfId="2804"/>
    <cellStyle name="Normal 4 3 4 3 2 2" xfId="6168"/>
    <cellStyle name="Normal 4 3 4 3 3" xfId="6167"/>
    <cellStyle name="Normal 4 3 4 4" xfId="2805"/>
    <cellStyle name="Normal 4 3 4 4 2" xfId="6169"/>
    <cellStyle name="Normal 4 3 4 5" xfId="4413"/>
    <cellStyle name="Normal 4 3 5" xfId="660"/>
    <cellStyle name="Normal 4 3 5 2" xfId="2806"/>
    <cellStyle name="Normal 4 3 5 2 2" xfId="2807"/>
    <cellStyle name="Normal 4 3 5 2 2 2" xfId="2808"/>
    <cellStyle name="Normal 4 3 5 2 2 2 2" xfId="6172"/>
    <cellStyle name="Normal 4 3 5 2 2 3" xfId="6171"/>
    <cellStyle name="Normal 4 3 5 2 3" xfId="2809"/>
    <cellStyle name="Normal 4 3 5 2 3 2" xfId="6173"/>
    <cellStyle name="Normal 4 3 5 2 4" xfId="6170"/>
    <cellStyle name="Normal 4 3 5 3" xfId="2810"/>
    <cellStyle name="Normal 4 3 5 3 2" xfId="2811"/>
    <cellStyle name="Normal 4 3 5 3 2 2" xfId="6175"/>
    <cellStyle name="Normal 4 3 5 3 3" xfId="6174"/>
    <cellStyle name="Normal 4 3 5 4" xfId="2812"/>
    <cellStyle name="Normal 4 3 5 4 2" xfId="6176"/>
    <cellStyle name="Normal 4 3 5 5" xfId="4518"/>
    <cellStyle name="Normal 4 3 6" xfId="2813"/>
    <cellStyle name="Normal 4 3 6 2" xfId="2814"/>
    <cellStyle name="Normal 4 3 6 2 2" xfId="2815"/>
    <cellStyle name="Normal 4 3 6 2 2 2" xfId="2816"/>
    <cellStyle name="Normal 4 3 6 2 2 2 2" xfId="6180"/>
    <cellStyle name="Normal 4 3 6 2 2 3" xfId="6179"/>
    <cellStyle name="Normal 4 3 6 2 3" xfId="2817"/>
    <cellStyle name="Normal 4 3 6 2 3 2" xfId="6181"/>
    <cellStyle name="Normal 4 3 6 2 4" xfId="6178"/>
    <cellStyle name="Normal 4 3 6 3" xfId="2818"/>
    <cellStyle name="Normal 4 3 6 3 2" xfId="2819"/>
    <cellStyle name="Normal 4 3 6 3 2 2" xfId="6183"/>
    <cellStyle name="Normal 4 3 6 3 3" xfId="6182"/>
    <cellStyle name="Normal 4 3 6 4" xfId="2820"/>
    <cellStyle name="Normal 4 3 6 4 2" xfId="6184"/>
    <cellStyle name="Normal 4 3 6 5" xfId="6177"/>
    <cellStyle name="Normal 4 3 7" xfId="2821"/>
    <cellStyle name="Normal 4 3 7 2" xfId="2822"/>
    <cellStyle name="Normal 4 3 7 2 2" xfId="2823"/>
    <cellStyle name="Normal 4 3 7 2 2 2" xfId="2824"/>
    <cellStyle name="Normal 4 3 7 2 2 2 2" xfId="6188"/>
    <cellStyle name="Normal 4 3 7 2 2 3" xfId="6187"/>
    <cellStyle name="Normal 4 3 7 2 3" xfId="2825"/>
    <cellStyle name="Normal 4 3 7 2 3 2" xfId="6189"/>
    <cellStyle name="Normal 4 3 7 2 4" xfId="6186"/>
    <cellStyle name="Normal 4 3 7 3" xfId="2826"/>
    <cellStyle name="Normal 4 3 7 3 2" xfId="2827"/>
    <cellStyle name="Normal 4 3 7 3 2 2" xfId="6191"/>
    <cellStyle name="Normal 4 3 7 3 3" xfId="6190"/>
    <cellStyle name="Normal 4 3 7 4" xfId="2828"/>
    <cellStyle name="Normal 4 3 7 4 2" xfId="6192"/>
    <cellStyle name="Normal 4 3 7 5" xfId="6185"/>
    <cellStyle name="Normal 4 3 8" xfId="2829"/>
    <cellStyle name="Normal 4 3 8 2" xfId="2830"/>
    <cellStyle name="Normal 4 3 8 2 2" xfId="2831"/>
    <cellStyle name="Normal 4 3 8 2 2 2" xfId="6195"/>
    <cellStyle name="Normal 4 3 8 2 3" xfId="6194"/>
    <cellStyle name="Normal 4 3 8 3" xfId="2832"/>
    <cellStyle name="Normal 4 3 8 3 2" xfId="6196"/>
    <cellStyle name="Normal 4 3 8 4" xfId="6193"/>
    <cellStyle name="Normal 4 3 9" xfId="2833"/>
    <cellStyle name="Normal 4 3 9 2" xfId="2834"/>
    <cellStyle name="Normal 4 3 9 2 2" xfId="6198"/>
    <cellStyle name="Normal 4 3 9 3" xfId="6197"/>
    <cellStyle name="Normal 4 4" xfId="223"/>
    <cellStyle name="Normal 4 4 10" xfId="2835"/>
    <cellStyle name="Normal 4 4 10 2" xfId="6199"/>
    <cellStyle name="Normal 4 4 11" xfId="3947"/>
    <cellStyle name="Normal 4 4 12" xfId="4301"/>
    <cellStyle name="Normal 4 4 2" xfId="323"/>
    <cellStyle name="Normal 4 4 2 2" xfId="730"/>
    <cellStyle name="Normal 4 4 2 2 2" xfId="2836"/>
    <cellStyle name="Normal 4 4 2 2 2 2" xfId="2837"/>
    <cellStyle name="Normal 4 4 2 2 2 2 2" xfId="6201"/>
    <cellStyle name="Normal 4 4 2 2 2 3" xfId="6200"/>
    <cellStyle name="Normal 4 4 2 2 3" xfId="2838"/>
    <cellStyle name="Normal 4 4 2 2 3 2" xfId="6202"/>
    <cellStyle name="Normal 4 4 2 2 4" xfId="4588"/>
    <cellStyle name="Normal 4 4 2 3" xfId="2839"/>
    <cellStyle name="Normal 4 4 2 3 2" xfId="2840"/>
    <cellStyle name="Normal 4 4 2 3 2 2" xfId="6204"/>
    <cellStyle name="Normal 4 4 2 3 3" xfId="6203"/>
    <cellStyle name="Normal 4 4 2 4" xfId="2841"/>
    <cellStyle name="Normal 4 4 2 4 2" xfId="6205"/>
    <cellStyle name="Normal 4 4 2 5" xfId="4369"/>
    <cellStyle name="Normal 4 4 3" xfId="372"/>
    <cellStyle name="Normal 4 4 3 2" xfId="762"/>
    <cellStyle name="Normal 4 4 3 2 2" xfId="2842"/>
    <cellStyle name="Normal 4 4 3 2 2 2" xfId="2843"/>
    <cellStyle name="Normal 4 4 3 2 2 2 2" xfId="6207"/>
    <cellStyle name="Normal 4 4 3 2 2 3" xfId="6206"/>
    <cellStyle name="Normal 4 4 3 2 3" xfId="2844"/>
    <cellStyle name="Normal 4 4 3 2 3 2" xfId="6208"/>
    <cellStyle name="Normal 4 4 3 2 4" xfId="4620"/>
    <cellStyle name="Normal 4 4 3 3" xfId="2845"/>
    <cellStyle name="Normal 4 4 3 3 2" xfId="2846"/>
    <cellStyle name="Normal 4 4 3 3 2 2" xfId="6210"/>
    <cellStyle name="Normal 4 4 3 3 3" xfId="6209"/>
    <cellStyle name="Normal 4 4 3 4" xfId="2847"/>
    <cellStyle name="Normal 4 4 3 4 2" xfId="6211"/>
    <cellStyle name="Normal 4 4 3 5" xfId="4410"/>
    <cellStyle name="Normal 4 4 4" xfId="671"/>
    <cellStyle name="Normal 4 4 4 2" xfId="2848"/>
    <cellStyle name="Normal 4 4 4 2 2" xfId="2849"/>
    <cellStyle name="Normal 4 4 4 2 2 2" xfId="2850"/>
    <cellStyle name="Normal 4 4 4 2 2 2 2" xfId="6214"/>
    <cellStyle name="Normal 4 4 4 2 2 3" xfId="6213"/>
    <cellStyle name="Normal 4 4 4 2 3" xfId="2851"/>
    <cellStyle name="Normal 4 4 4 2 3 2" xfId="6215"/>
    <cellStyle name="Normal 4 4 4 2 4" xfId="6212"/>
    <cellStyle name="Normal 4 4 4 3" xfId="2852"/>
    <cellStyle name="Normal 4 4 4 3 2" xfId="2853"/>
    <cellStyle name="Normal 4 4 4 3 2 2" xfId="6217"/>
    <cellStyle name="Normal 4 4 4 3 3" xfId="6216"/>
    <cellStyle name="Normal 4 4 4 4" xfId="2854"/>
    <cellStyle name="Normal 4 4 4 4 2" xfId="6218"/>
    <cellStyle name="Normal 4 4 4 5" xfId="4529"/>
    <cellStyle name="Normal 4 4 5" xfId="2855"/>
    <cellStyle name="Normal 4 4 5 2" xfId="2856"/>
    <cellStyle name="Normal 4 4 5 2 2" xfId="2857"/>
    <cellStyle name="Normal 4 4 5 2 2 2" xfId="2858"/>
    <cellStyle name="Normal 4 4 5 2 2 2 2" xfId="6222"/>
    <cellStyle name="Normal 4 4 5 2 2 3" xfId="6221"/>
    <cellStyle name="Normal 4 4 5 2 3" xfId="2859"/>
    <cellStyle name="Normal 4 4 5 2 3 2" xfId="6223"/>
    <cellStyle name="Normal 4 4 5 2 4" xfId="6220"/>
    <cellStyle name="Normal 4 4 5 3" xfId="2860"/>
    <cellStyle name="Normal 4 4 5 3 2" xfId="2861"/>
    <cellStyle name="Normal 4 4 5 3 2 2" xfId="6225"/>
    <cellStyle name="Normal 4 4 5 3 3" xfId="6224"/>
    <cellStyle name="Normal 4 4 5 4" xfId="2862"/>
    <cellStyle name="Normal 4 4 5 4 2" xfId="6226"/>
    <cellStyle name="Normal 4 4 5 5" xfId="6219"/>
    <cellStyle name="Normal 4 4 6" xfId="2863"/>
    <cellStyle name="Normal 4 4 6 2" xfId="2864"/>
    <cellStyle name="Normal 4 4 6 2 2" xfId="2865"/>
    <cellStyle name="Normal 4 4 6 2 2 2" xfId="2866"/>
    <cellStyle name="Normal 4 4 6 2 2 2 2" xfId="6230"/>
    <cellStyle name="Normal 4 4 6 2 2 3" xfId="6229"/>
    <cellStyle name="Normal 4 4 6 2 3" xfId="2867"/>
    <cellStyle name="Normal 4 4 6 2 3 2" xfId="6231"/>
    <cellStyle name="Normal 4 4 6 2 4" xfId="6228"/>
    <cellStyle name="Normal 4 4 6 3" xfId="2868"/>
    <cellStyle name="Normal 4 4 6 3 2" xfId="2869"/>
    <cellStyle name="Normal 4 4 6 3 2 2" xfId="6233"/>
    <cellStyle name="Normal 4 4 6 3 3" xfId="6232"/>
    <cellStyle name="Normal 4 4 6 4" xfId="2870"/>
    <cellStyle name="Normal 4 4 6 4 2" xfId="6234"/>
    <cellStyle name="Normal 4 4 6 5" xfId="6227"/>
    <cellStyle name="Normal 4 4 7" xfId="2871"/>
    <cellStyle name="Normal 4 4 7 2" xfId="2872"/>
    <cellStyle name="Normal 4 4 7 2 2" xfId="2873"/>
    <cellStyle name="Normal 4 4 7 2 2 2" xfId="2874"/>
    <cellStyle name="Normal 4 4 7 2 2 2 2" xfId="6238"/>
    <cellStyle name="Normal 4 4 7 2 2 3" xfId="6237"/>
    <cellStyle name="Normal 4 4 7 2 3" xfId="2875"/>
    <cellStyle name="Normal 4 4 7 2 3 2" xfId="6239"/>
    <cellStyle name="Normal 4 4 7 2 4" xfId="6236"/>
    <cellStyle name="Normal 4 4 7 3" xfId="2876"/>
    <cellStyle name="Normal 4 4 7 3 2" xfId="2877"/>
    <cellStyle name="Normal 4 4 7 3 2 2" xfId="6241"/>
    <cellStyle name="Normal 4 4 7 3 3" xfId="6240"/>
    <cellStyle name="Normal 4 4 7 4" xfId="2878"/>
    <cellStyle name="Normal 4 4 7 4 2" xfId="6242"/>
    <cellStyle name="Normal 4 4 7 5" xfId="6235"/>
    <cellStyle name="Normal 4 4 8" xfId="2879"/>
    <cellStyle name="Normal 4 4 8 2" xfId="2880"/>
    <cellStyle name="Normal 4 4 8 2 2" xfId="2881"/>
    <cellStyle name="Normal 4 4 8 2 2 2" xfId="6245"/>
    <cellStyle name="Normal 4 4 8 2 3" xfId="6244"/>
    <cellStyle name="Normal 4 4 8 3" xfId="2882"/>
    <cellStyle name="Normal 4 4 8 3 2" xfId="6246"/>
    <cellStyle name="Normal 4 4 8 4" xfId="6243"/>
    <cellStyle name="Normal 4 4 9" xfId="2883"/>
    <cellStyle name="Normal 4 4 9 2" xfId="2884"/>
    <cellStyle name="Normal 4 4 9 2 2" xfId="6248"/>
    <cellStyle name="Normal 4 4 9 3" xfId="6247"/>
    <cellStyle name="Normal 4 5" xfId="221"/>
    <cellStyle name="Normal 4 5 2" xfId="4001"/>
    <cellStyle name="Normal 4 6" xfId="316"/>
    <cellStyle name="Normal 4 6 2" xfId="415"/>
    <cellStyle name="Normal 4 6 3" xfId="723"/>
    <cellStyle name="Normal 4 6 3 2" xfId="4581"/>
    <cellStyle name="Normal 4 6 4" xfId="4002"/>
    <cellStyle name="Normal 4 6 5" xfId="4362"/>
    <cellStyle name="Normal 4 7" xfId="630"/>
    <cellStyle name="Normal 4 7 2" xfId="801"/>
    <cellStyle name="Normal 4 7 2 2" xfId="4658"/>
    <cellStyle name="Normal 4 7 3" xfId="4489"/>
    <cellStyle name="Normal 4 8" xfId="632"/>
    <cellStyle name="Normal 4 8 2" xfId="803"/>
    <cellStyle name="Normal 4 8 2 2" xfId="4660"/>
    <cellStyle name="Normal 4 8 3" xfId="4491"/>
    <cellStyle name="Normal 4 9" xfId="647"/>
    <cellStyle name="Normal 4 9 2" xfId="4505"/>
    <cellStyle name="Normal 4_Evolución de becas SEP-UAM-PRONABES" xfId="2885"/>
    <cellStyle name="Normal 40" xfId="2886"/>
    <cellStyle name="Normal 40 2" xfId="2887"/>
    <cellStyle name="Normal 40 2 2" xfId="2888"/>
    <cellStyle name="Normal 40 2 2 2" xfId="6251"/>
    <cellStyle name="Normal 40 2 3" xfId="6250"/>
    <cellStyle name="Normal 40 3" xfId="2889"/>
    <cellStyle name="Normal 40 3 2" xfId="6252"/>
    <cellStyle name="Normal 40 4" xfId="6249"/>
    <cellStyle name="Normal 41" xfId="819"/>
    <cellStyle name="Normal 41 2" xfId="2890"/>
    <cellStyle name="Normal 41 2 2" xfId="6253"/>
    <cellStyle name="Normal 41 3" xfId="4675"/>
    <cellStyle name="Normal 42" xfId="2891"/>
    <cellStyle name="Normal 42 2" xfId="2892"/>
    <cellStyle name="Normal 42 3" xfId="6254"/>
    <cellStyle name="Normal 43" xfId="2893"/>
    <cellStyle name="Normal 43 2" xfId="2894"/>
    <cellStyle name="Normal 43 2 2" xfId="6256"/>
    <cellStyle name="Normal 43 3" xfId="6255"/>
    <cellStyle name="Normal 44" xfId="2895"/>
    <cellStyle name="Normal 44 2" xfId="6257"/>
    <cellStyle name="Normal 45" xfId="2896"/>
    <cellStyle name="Normal 45 2" xfId="6258"/>
    <cellStyle name="Normal 46" xfId="2897"/>
    <cellStyle name="Normal 46 2" xfId="6259"/>
    <cellStyle name="Normal 47" xfId="2898"/>
    <cellStyle name="Normal 48" xfId="2899"/>
    <cellStyle name="Normal 49" xfId="2900"/>
    <cellStyle name="Normal 5" xfId="42"/>
    <cellStyle name="Normal 5 2" xfId="259"/>
    <cellStyle name="Normal 5 2 2" xfId="3985"/>
    <cellStyle name="Normal 5 3" xfId="376"/>
    <cellStyle name="Normal 5 3 2" xfId="3951"/>
    <cellStyle name="Normal 5 4" xfId="2901"/>
    <cellStyle name="Normal 5 4 2" xfId="6260"/>
    <cellStyle name="Normal 5 5" xfId="3807"/>
    <cellStyle name="Normal 5_Evolución de becas SEP-UAM-PRONABES" xfId="2902"/>
    <cellStyle name="Normal 50" xfId="2903"/>
    <cellStyle name="Normal 51" xfId="2904"/>
    <cellStyle name="Normal 52" xfId="2905"/>
    <cellStyle name="Normal 53" xfId="2906"/>
    <cellStyle name="Normal 54" xfId="2907"/>
    <cellStyle name="Normal 55" xfId="2908"/>
    <cellStyle name="Normal 56" xfId="2909"/>
    <cellStyle name="Normal 57" xfId="2910"/>
    <cellStyle name="Normal 58" xfId="2911"/>
    <cellStyle name="Normal 59" xfId="2912"/>
    <cellStyle name="Normal 6" xfId="65"/>
    <cellStyle name="Normal 6 2" xfId="196"/>
    <cellStyle name="Normal 6 2 2" xfId="197"/>
    <cellStyle name="Normal 6 2 2 2" xfId="2913"/>
    <cellStyle name="Normal 6 2 2 2 2" xfId="2914"/>
    <cellStyle name="Normal 6 2 2 3" xfId="2915"/>
    <cellStyle name="Normal 6 2 2 4" xfId="3954"/>
    <cellStyle name="Normal 6 2 3" xfId="2916"/>
    <cellStyle name="Normal 6 2 3 2" xfId="2917"/>
    <cellStyle name="Normal 6 2 4" xfId="2918"/>
    <cellStyle name="Normal 6 2 5" xfId="3953"/>
    <cellStyle name="Normal 6 2_ARTURO SSMC110113xls" xfId="2919"/>
    <cellStyle name="Normal 6 3" xfId="198"/>
    <cellStyle name="Normal 6 3 2" xfId="199"/>
    <cellStyle name="Normal 6 3 2 2" xfId="2920"/>
    <cellStyle name="Normal 6 3 2 2 2" xfId="2921"/>
    <cellStyle name="Normal 6 3 2 3" xfId="2922"/>
    <cellStyle name="Normal 6 3 2 4" xfId="3956"/>
    <cellStyle name="Normal 6 3 3" xfId="2923"/>
    <cellStyle name="Normal 6 3 3 2" xfId="2924"/>
    <cellStyle name="Normal 6 3 4" xfId="2925"/>
    <cellStyle name="Normal 6 3 5" xfId="3955"/>
    <cellStyle name="Normal 6 3_ARTURO SSMC110113xls" xfId="2926"/>
    <cellStyle name="Normal 6 4" xfId="200"/>
    <cellStyle name="Normal 6 4 2" xfId="2927"/>
    <cellStyle name="Normal 6 4 2 2" xfId="2928"/>
    <cellStyle name="Normal 6 4 3" xfId="2929"/>
    <cellStyle name="Normal 6 4 4" xfId="3957"/>
    <cellStyle name="Normal 6 5" xfId="2930"/>
    <cellStyle name="Normal 6 5 2" xfId="2931"/>
    <cellStyle name="Normal 6 6" xfId="2932"/>
    <cellStyle name="Normal 6 7" xfId="3952"/>
    <cellStyle name="Normal 6_ARTURO SSMC110113xls" xfId="2933"/>
    <cellStyle name="Normal 60" xfId="2934"/>
    <cellStyle name="Normal 61" xfId="2935"/>
    <cellStyle name="Normal 62" xfId="2936"/>
    <cellStyle name="Normal 63" xfId="2937"/>
    <cellStyle name="Normal 64" xfId="2938"/>
    <cellStyle name="Normal 65" xfId="2939"/>
    <cellStyle name="Normal 66" xfId="2940"/>
    <cellStyle name="Normal 67" xfId="2941"/>
    <cellStyle name="Normal 68" xfId="2942"/>
    <cellStyle name="Normal 69" xfId="2943"/>
    <cellStyle name="Normal 7" xfId="66"/>
    <cellStyle name="Normal 7 10" xfId="2944"/>
    <cellStyle name="Normal 7 10 2" xfId="2945"/>
    <cellStyle name="Normal 7 10 2 2" xfId="6264"/>
    <cellStyle name="Normal 7 10 3" xfId="6263"/>
    <cellStyle name="Normal 7 11" xfId="2946"/>
    <cellStyle name="Normal 7 11 2" xfId="6265"/>
    <cellStyle name="Normal 7 12" xfId="3958"/>
    <cellStyle name="Normal 7 13" xfId="4254"/>
    <cellStyle name="Normal 7 2" xfId="201"/>
    <cellStyle name="Normal 7 2 10" xfId="2947"/>
    <cellStyle name="Normal 7 2 10 2" xfId="6266"/>
    <cellStyle name="Normal 7 2 11" xfId="3959"/>
    <cellStyle name="Normal 7 2 12" xfId="4291"/>
    <cellStyle name="Normal 7 2 2" xfId="284"/>
    <cellStyle name="Normal 7 2 2 2" xfId="326"/>
    <cellStyle name="Normal 7 2 2 2 2" xfId="733"/>
    <cellStyle name="Normal 7 2 2 2 2 2" xfId="2948"/>
    <cellStyle name="Normal 7 2 2 2 2 2 2" xfId="6267"/>
    <cellStyle name="Normal 7 2 2 2 2 3" xfId="4591"/>
    <cellStyle name="Normal 7 2 2 2 3" xfId="2949"/>
    <cellStyle name="Normal 7 2 2 2 3 2" xfId="6268"/>
    <cellStyle name="Normal 7 2 2 2 4" xfId="4372"/>
    <cellStyle name="Normal 7 2 2 3" xfId="691"/>
    <cellStyle name="Normal 7 2 2 3 2" xfId="2950"/>
    <cellStyle name="Normal 7 2 2 3 2 2" xfId="6269"/>
    <cellStyle name="Normal 7 2 2 3 3" xfId="4549"/>
    <cellStyle name="Normal 7 2 2 4" xfId="2951"/>
    <cellStyle name="Normal 7 2 2 4 2" xfId="6270"/>
    <cellStyle name="Normal 7 2 2 5" xfId="4330"/>
    <cellStyle name="Normal 7 2 3" xfId="325"/>
    <cellStyle name="Normal 7 2 3 2" xfId="732"/>
    <cellStyle name="Normal 7 2 3 2 2" xfId="2952"/>
    <cellStyle name="Normal 7 2 3 2 2 2" xfId="2953"/>
    <cellStyle name="Normal 7 2 3 2 2 2 2" xfId="6272"/>
    <cellStyle name="Normal 7 2 3 2 2 3" xfId="6271"/>
    <cellStyle name="Normal 7 2 3 2 3" xfId="2954"/>
    <cellStyle name="Normal 7 2 3 2 3 2" xfId="6273"/>
    <cellStyle name="Normal 7 2 3 2 4" xfId="4590"/>
    <cellStyle name="Normal 7 2 3 3" xfId="2955"/>
    <cellStyle name="Normal 7 2 3 3 2" xfId="2956"/>
    <cellStyle name="Normal 7 2 3 3 2 2" xfId="6275"/>
    <cellStyle name="Normal 7 2 3 3 3" xfId="6274"/>
    <cellStyle name="Normal 7 2 3 4" xfId="2957"/>
    <cellStyle name="Normal 7 2 3 4 2" xfId="6276"/>
    <cellStyle name="Normal 7 2 3 5" xfId="4371"/>
    <cellStyle name="Normal 7 2 4" xfId="378"/>
    <cellStyle name="Normal 7 2 4 2" xfId="767"/>
    <cellStyle name="Normal 7 2 4 2 2" xfId="2958"/>
    <cellStyle name="Normal 7 2 4 2 2 2" xfId="2959"/>
    <cellStyle name="Normal 7 2 4 2 2 2 2" xfId="6278"/>
    <cellStyle name="Normal 7 2 4 2 2 3" xfId="6277"/>
    <cellStyle name="Normal 7 2 4 2 3" xfId="2960"/>
    <cellStyle name="Normal 7 2 4 2 3 2" xfId="6279"/>
    <cellStyle name="Normal 7 2 4 2 4" xfId="4625"/>
    <cellStyle name="Normal 7 2 4 3" xfId="2961"/>
    <cellStyle name="Normal 7 2 4 3 2" xfId="2962"/>
    <cellStyle name="Normal 7 2 4 3 2 2" xfId="6281"/>
    <cellStyle name="Normal 7 2 4 3 3" xfId="6280"/>
    <cellStyle name="Normal 7 2 4 4" xfId="2963"/>
    <cellStyle name="Normal 7 2 4 4 2" xfId="6282"/>
    <cellStyle name="Normal 7 2 4 5" xfId="4415"/>
    <cellStyle name="Normal 7 2 5" xfId="661"/>
    <cellStyle name="Normal 7 2 5 2" xfId="2964"/>
    <cellStyle name="Normal 7 2 5 2 2" xfId="2965"/>
    <cellStyle name="Normal 7 2 5 2 2 2" xfId="2966"/>
    <cellStyle name="Normal 7 2 5 2 2 2 2" xfId="6285"/>
    <cellStyle name="Normal 7 2 5 2 2 3" xfId="6284"/>
    <cellStyle name="Normal 7 2 5 2 3" xfId="2967"/>
    <cellStyle name="Normal 7 2 5 2 3 2" xfId="6286"/>
    <cellStyle name="Normal 7 2 5 2 4" xfId="6283"/>
    <cellStyle name="Normal 7 2 5 3" xfId="2968"/>
    <cellStyle name="Normal 7 2 5 3 2" xfId="2969"/>
    <cellStyle name="Normal 7 2 5 3 2 2" xfId="6288"/>
    <cellStyle name="Normal 7 2 5 3 3" xfId="6287"/>
    <cellStyle name="Normal 7 2 5 4" xfId="2970"/>
    <cellStyle name="Normal 7 2 5 4 2" xfId="6289"/>
    <cellStyle name="Normal 7 2 5 5" xfId="4519"/>
    <cellStyle name="Normal 7 2 6" xfId="2971"/>
    <cellStyle name="Normal 7 2 6 2" xfId="2972"/>
    <cellStyle name="Normal 7 2 6 2 2" xfId="2973"/>
    <cellStyle name="Normal 7 2 6 2 2 2" xfId="2974"/>
    <cellStyle name="Normal 7 2 6 2 2 2 2" xfId="6293"/>
    <cellStyle name="Normal 7 2 6 2 2 3" xfId="6292"/>
    <cellStyle name="Normal 7 2 6 2 3" xfId="2975"/>
    <cellStyle name="Normal 7 2 6 2 3 2" xfId="6294"/>
    <cellStyle name="Normal 7 2 6 2 4" xfId="6291"/>
    <cellStyle name="Normal 7 2 6 3" xfId="2976"/>
    <cellStyle name="Normal 7 2 6 3 2" xfId="2977"/>
    <cellStyle name="Normal 7 2 6 3 2 2" xfId="6296"/>
    <cellStyle name="Normal 7 2 6 3 3" xfId="6295"/>
    <cellStyle name="Normal 7 2 6 4" xfId="2978"/>
    <cellStyle name="Normal 7 2 6 4 2" xfId="6297"/>
    <cellStyle name="Normal 7 2 6 5" xfId="6290"/>
    <cellStyle name="Normal 7 2 7" xfId="2979"/>
    <cellStyle name="Normal 7 2 7 2" xfId="2980"/>
    <cellStyle name="Normal 7 2 7 2 2" xfId="2981"/>
    <cellStyle name="Normal 7 2 7 2 2 2" xfId="2982"/>
    <cellStyle name="Normal 7 2 7 2 2 2 2" xfId="6301"/>
    <cellStyle name="Normal 7 2 7 2 2 3" xfId="6300"/>
    <cellStyle name="Normal 7 2 7 2 3" xfId="2983"/>
    <cellStyle name="Normal 7 2 7 2 3 2" xfId="6302"/>
    <cellStyle name="Normal 7 2 7 2 4" xfId="6299"/>
    <cellStyle name="Normal 7 2 7 3" xfId="2984"/>
    <cellStyle name="Normal 7 2 7 3 2" xfId="2985"/>
    <cellStyle name="Normal 7 2 7 3 2 2" xfId="6304"/>
    <cellStyle name="Normal 7 2 7 3 3" xfId="6303"/>
    <cellStyle name="Normal 7 2 7 4" xfId="2986"/>
    <cellStyle name="Normal 7 2 7 4 2" xfId="6305"/>
    <cellStyle name="Normal 7 2 7 5" xfId="6298"/>
    <cellStyle name="Normal 7 2 8" xfId="2987"/>
    <cellStyle name="Normal 7 2 8 2" xfId="2988"/>
    <cellStyle name="Normal 7 2 8 2 2" xfId="2989"/>
    <cellStyle name="Normal 7 2 8 2 2 2" xfId="6308"/>
    <cellStyle name="Normal 7 2 8 2 3" xfId="6307"/>
    <cellStyle name="Normal 7 2 8 3" xfId="2990"/>
    <cellStyle name="Normal 7 2 8 3 2" xfId="6309"/>
    <cellStyle name="Normal 7 2 8 4" xfId="6306"/>
    <cellStyle name="Normal 7 2 9" xfId="2991"/>
    <cellStyle name="Normal 7 2 9 2" xfId="2992"/>
    <cellStyle name="Normal 7 2 9 2 2" xfId="6311"/>
    <cellStyle name="Normal 7 2 9 3" xfId="6310"/>
    <cellStyle name="Normal 7 3" xfId="271"/>
    <cellStyle name="Normal 7 3 2" xfId="327"/>
    <cellStyle name="Normal 7 3 2 2" xfId="734"/>
    <cellStyle name="Normal 7 3 2 2 2" xfId="2993"/>
    <cellStyle name="Normal 7 3 2 2 2 2" xfId="6312"/>
    <cellStyle name="Normal 7 3 2 2 3" xfId="4592"/>
    <cellStyle name="Normal 7 3 2 3" xfId="2994"/>
    <cellStyle name="Normal 7 3 2 3 2" xfId="6313"/>
    <cellStyle name="Normal 7 3 2 4" xfId="4373"/>
    <cellStyle name="Normal 7 3 3" xfId="678"/>
    <cellStyle name="Normal 7 3 3 2" xfId="2995"/>
    <cellStyle name="Normal 7 3 3 2 2" xfId="6314"/>
    <cellStyle name="Normal 7 3 3 3" xfId="4536"/>
    <cellStyle name="Normal 7 3 4" xfId="2996"/>
    <cellStyle name="Normal 7 3 4 2" xfId="6315"/>
    <cellStyle name="Normal 7 3 5" xfId="4317"/>
    <cellStyle name="Normal 7 4" xfId="324"/>
    <cellStyle name="Normal 7 4 2" xfId="731"/>
    <cellStyle name="Normal 7 4 2 2" xfId="2997"/>
    <cellStyle name="Normal 7 4 2 2 2" xfId="2998"/>
    <cellStyle name="Normal 7 4 2 2 2 2" xfId="6317"/>
    <cellStyle name="Normal 7 4 2 2 3" xfId="6316"/>
    <cellStyle name="Normal 7 4 2 3" xfId="2999"/>
    <cellStyle name="Normal 7 4 2 3 2" xfId="6318"/>
    <cellStyle name="Normal 7 4 2 4" xfId="4589"/>
    <cellStyle name="Normal 7 4 3" xfId="3000"/>
    <cellStyle name="Normal 7 4 3 2" xfId="3001"/>
    <cellStyle name="Normal 7 4 3 2 2" xfId="6320"/>
    <cellStyle name="Normal 7 4 3 3" xfId="6319"/>
    <cellStyle name="Normal 7 4 4" xfId="3002"/>
    <cellStyle name="Normal 7 4 4 2" xfId="6321"/>
    <cellStyle name="Normal 7 4 5" xfId="4370"/>
    <cellStyle name="Normal 7 5" xfId="377"/>
    <cellStyle name="Normal 7 5 2" xfId="766"/>
    <cellStyle name="Normal 7 5 2 2" xfId="3003"/>
    <cellStyle name="Normal 7 5 2 2 2" xfId="3004"/>
    <cellStyle name="Normal 7 5 2 2 2 2" xfId="6323"/>
    <cellStyle name="Normal 7 5 2 2 3" xfId="6322"/>
    <cellStyle name="Normal 7 5 2 3" xfId="3005"/>
    <cellStyle name="Normal 7 5 2 3 2" xfId="6324"/>
    <cellStyle name="Normal 7 5 2 4" xfId="4624"/>
    <cellStyle name="Normal 7 5 3" xfId="3006"/>
    <cellStyle name="Normal 7 5 3 2" xfId="3007"/>
    <cellStyle name="Normal 7 5 3 2 2" xfId="6326"/>
    <cellStyle name="Normal 7 5 3 3" xfId="6325"/>
    <cellStyle name="Normal 7 5 4" xfId="3008"/>
    <cellStyle name="Normal 7 5 4 2" xfId="6327"/>
    <cellStyle name="Normal 7 5 5" xfId="4414"/>
    <cellStyle name="Normal 7 6" xfId="633"/>
    <cellStyle name="Normal 7 6 2" xfId="804"/>
    <cellStyle name="Normal 7 6 2 2" xfId="3009"/>
    <cellStyle name="Normal 7 6 2 2 2" xfId="3010"/>
    <cellStyle name="Normal 7 6 2 2 2 2" xfId="6329"/>
    <cellStyle name="Normal 7 6 2 2 3" xfId="6328"/>
    <cellStyle name="Normal 7 6 2 3" xfId="3011"/>
    <cellStyle name="Normal 7 6 2 3 2" xfId="6330"/>
    <cellStyle name="Normal 7 6 2 4" xfId="4661"/>
    <cellStyle name="Normal 7 6 3" xfId="3012"/>
    <cellStyle name="Normal 7 6 3 2" xfId="3013"/>
    <cellStyle name="Normal 7 6 3 2 2" xfId="6332"/>
    <cellStyle name="Normal 7 6 3 3" xfId="6331"/>
    <cellStyle name="Normal 7 6 4" xfId="3014"/>
    <cellStyle name="Normal 7 6 4 2" xfId="6333"/>
    <cellStyle name="Normal 7 6 5" xfId="4492"/>
    <cellStyle name="Normal 7 7" xfId="648"/>
    <cellStyle name="Normal 7 7 2" xfId="3015"/>
    <cellStyle name="Normal 7 7 2 2" xfId="3016"/>
    <cellStyle name="Normal 7 7 2 2 2" xfId="3017"/>
    <cellStyle name="Normal 7 7 2 2 2 2" xfId="6336"/>
    <cellStyle name="Normal 7 7 2 2 3" xfId="6335"/>
    <cellStyle name="Normal 7 7 2 3" xfId="3018"/>
    <cellStyle name="Normal 7 7 2 3 2" xfId="6337"/>
    <cellStyle name="Normal 7 7 2 4" xfId="6334"/>
    <cellStyle name="Normal 7 7 3" xfId="3019"/>
    <cellStyle name="Normal 7 7 3 2" xfId="3020"/>
    <cellStyle name="Normal 7 7 3 2 2" xfId="6339"/>
    <cellStyle name="Normal 7 7 3 3" xfId="6338"/>
    <cellStyle name="Normal 7 7 4" xfId="3021"/>
    <cellStyle name="Normal 7 7 4 2" xfId="6340"/>
    <cellStyle name="Normal 7 7 5" xfId="4506"/>
    <cellStyle name="Normal 7 8" xfId="3022"/>
    <cellStyle name="Normal 7 8 2" xfId="3023"/>
    <cellStyle name="Normal 7 8 2 2" xfId="3024"/>
    <cellStyle name="Normal 7 8 2 2 2" xfId="3025"/>
    <cellStyle name="Normal 7 8 2 2 2 2" xfId="6344"/>
    <cellStyle name="Normal 7 8 2 2 3" xfId="6343"/>
    <cellStyle name="Normal 7 8 2 3" xfId="3026"/>
    <cellStyle name="Normal 7 8 2 3 2" xfId="6345"/>
    <cellStyle name="Normal 7 8 2 4" xfId="6342"/>
    <cellStyle name="Normal 7 8 3" xfId="3027"/>
    <cellStyle name="Normal 7 8 3 2" xfId="3028"/>
    <cellStyle name="Normal 7 8 3 2 2" xfId="6347"/>
    <cellStyle name="Normal 7 8 3 3" xfId="6346"/>
    <cellStyle name="Normal 7 8 4" xfId="3029"/>
    <cellStyle name="Normal 7 8 4 2" xfId="6348"/>
    <cellStyle name="Normal 7 8 5" xfId="6341"/>
    <cellStyle name="Normal 7 9" xfId="3030"/>
    <cellStyle name="Normal 7 9 2" xfId="3031"/>
    <cellStyle name="Normal 7 9 2 2" xfId="3032"/>
    <cellStyle name="Normal 7 9 2 2 2" xfId="6351"/>
    <cellStyle name="Normal 7 9 2 3" xfId="6350"/>
    <cellStyle name="Normal 7 9 3" xfId="3033"/>
    <cellStyle name="Normal 7 9 3 2" xfId="6352"/>
    <cellStyle name="Normal 7 9 4" xfId="6349"/>
    <cellStyle name="Normal 7_ARTURO SSMC110113xls" xfId="3034"/>
    <cellStyle name="Normal 70" xfId="3035"/>
    <cellStyle name="Normal 71" xfId="3036"/>
    <cellStyle name="Normal 72" xfId="3037"/>
    <cellStyle name="Normal 73" xfId="3038"/>
    <cellStyle name="Normal 74" xfId="3039"/>
    <cellStyle name="Normal 75" xfId="3040"/>
    <cellStyle name="Normal 76" xfId="3041"/>
    <cellStyle name="Normal 77" xfId="3042"/>
    <cellStyle name="Normal 78" xfId="3043"/>
    <cellStyle name="Normal 79" xfId="3044"/>
    <cellStyle name="Normal 8" xfId="67"/>
    <cellStyle name="Normal 8 2" xfId="202"/>
    <cellStyle name="Normal 8 2 10" xfId="3045"/>
    <cellStyle name="Normal 8 2 10 2" xfId="6353"/>
    <cellStyle name="Normal 8 2 11" xfId="3961"/>
    <cellStyle name="Normal 8 2 12" xfId="4292"/>
    <cellStyle name="Normal 8 2 2" xfId="285"/>
    <cellStyle name="Normal 8 2 2 2" xfId="330"/>
    <cellStyle name="Normal 8 2 2 2 2" xfId="737"/>
    <cellStyle name="Normal 8 2 2 2 2 2" xfId="3046"/>
    <cellStyle name="Normal 8 2 2 2 2 2 2" xfId="6354"/>
    <cellStyle name="Normal 8 2 2 2 2 3" xfId="4595"/>
    <cellStyle name="Normal 8 2 2 2 3" xfId="3047"/>
    <cellStyle name="Normal 8 2 2 2 3 2" xfId="6355"/>
    <cellStyle name="Normal 8 2 2 2 4" xfId="4376"/>
    <cellStyle name="Normal 8 2 2 3" xfId="692"/>
    <cellStyle name="Normal 8 2 2 3 2" xfId="3048"/>
    <cellStyle name="Normal 8 2 2 3 2 2" xfId="6356"/>
    <cellStyle name="Normal 8 2 2 3 3" xfId="4550"/>
    <cellStyle name="Normal 8 2 2 4" xfId="3049"/>
    <cellStyle name="Normal 8 2 2 4 2" xfId="6357"/>
    <cellStyle name="Normal 8 2 2 5" xfId="4331"/>
    <cellStyle name="Normal 8 2 3" xfId="329"/>
    <cellStyle name="Normal 8 2 3 2" xfId="736"/>
    <cellStyle name="Normal 8 2 3 2 2" xfId="3050"/>
    <cellStyle name="Normal 8 2 3 2 2 2" xfId="3051"/>
    <cellStyle name="Normal 8 2 3 2 2 2 2" xfId="6359"/>
    <cellStyle name="Normal 8 2 3 2 2 3" xfId="6358"/>
    <cellStyle name="Normal 8 2 3 2 3" xfId="3052"/>
    <cellStyle name="Normal 8 2 3 2 3 2" xfId="6360"/>
    <cellStyle name="Normal 8 2 3 2 4" xfId="4594"/>
    <cellStyle name="Normal 8 2 3 3" xfId="3053"/>
    <cellStyle name="Normal 8 2 3 3 2" xfId="3054"/>
    <cellStyle name="Normal 8 2 3 3 2 2" xfId="6362"/>
    <cellStyle name="Normal 8 2 3 3 3" xfId="6361"/>
    <cellStyle name="Normal 8 2 3 4" xfId="3055"/>
    <cellStyle name="Normal 8 2 3 4 2" xfId="6363"/>
    <cellStyle name="Normal 8 2 3 5" xfId="4375"/>
    <cellStyle name="Normal 8 2 4" xfId="380"/>
    <cellStyle name="Normal 8 2 4 2" xfId="768"/>
    <cellStyle name="Normal 8 2 4 2 2" xfId="3056"/>
    <cellStyle name="Normal 8 2 4 2 2 2" xfId="3057"/>
    <cellStyle name="Normal 8 2 4 2 2 2 2" xfId="6365"/>
    <cellStyle name="Normal 8 2 4 2 2 3" xfId="6364"/>
    <cellStyle name="Normal 8 2 4 2 3" xfId="3058"/>
    <cellStyle name="Normal 8 2 4 2 3 2" xfId="6366"/>
    <cellStyle name="Normal 8 2 4 2 4" xfId="4626"/>
    <cellStyle name="Normal 8 2 4 3" xfId="3059"/>
    <cellStyle name="Normal 8 2 4 3 2" xfId="3060"/>
    <cellStyle name="Normal 8 2 4 3 2 2" xfId="6368"/>
    <cellStyle name="Normal 8 2 4 3 3" xfId="6367"/>
    <cellStyle name="Normal 8 2 4 4" xfId="3061"/>
    <cellStyle name="Normal 8 2 4 4 2" xfId="6369"/>
    <cellStyle name="Normal 8 2 4 5" xfId="4416"/>
    <cellStyle name="Normal 8 2 5" xfId="662"/>
    <cellStyle name="Normal 8 2 5 2" xfId="3062"/>
    <cellStyle name="Normal 8 2 5 2 2" xfId="3063"/>
    <cellStyle name="Normal 8 2 5 2 2 2" xfId="3064"/>
    <cellStyle name="Normal 8 2 5 2 2 2 2" xfId="6372"/>
    <cellStyle name="Normal 8 2 5 2 2 3" xfId="6371"/>
    <cellStyle name="Normal 8 2 5 2 3" xfId="3065"/>
    <cellStyle name="Normal 8 2 5 2 3 2" xfId="6373"/>
    <cellStyle name="Normal 8 2 5 2 4" xfId="6370"/>
    <cellStyle name="Normal 8 2 5 3" xfId="3066"/>
    <cellStyle name="Normal 8 2 5 3 2" xfId="3067"/>
    <cellStyle name="Normal 8 2 5 3 2 2" xfId="6375"/>
    <cellStyle name="Normal 8 2 5 3 3" xfId="6374"/>
    <cellStyle name="Normal 8 2 5 4" xfId="3068"/>
    <cellStyle name="Normal 8 2 5 4 2" xfId="6376"/>
    <cellStyle name="Normal 8 2 5 5" xfId="4520"/>
    <cellStyle name="Normal 8 2 6" xfId="3069"/>
    <cellStyle name="Normal 8 2 6 2" xfId="3070"/>
    <cellStyle name="Normal 8 2 6 2 2" xfId="3071"/>
    <cellStyle name="Normal 8 2 6 2 2 2" xfId="3072"/>
    <cellStyle name="Normal 8 2 6 2 2 2 2" xfId="6380"/>
    <cellStyle name="Normal 8 2 6 2 2 3" xfId="6379"/>
    <cellStyle name="Normal 8 2 6 2 3" xfId="3073"/>
    <cellStyle name="Normal 8 2 6 2 3 2" xfId="6381"/>
    <cellStyle name="Normal 8 2 6 2 4" xfId="6378"/>
    <cellStyle name="Normal 8 2 6 3" xfId="3074"/>
    <cellStyle name="Normal 8 2 6 3 2" xfId="3075"/>
    <cellStyle name="Normal 8 2 6 3 2 2" xfId="6383"/>
    <cellStyle name="Normal 8 2 6 3 3" xfId="6382"/>
    <cellStyle name="Normal 8 2 6 4" xfId="3076"/>
    <cellStyle name="Normal 8 2 6 4 2" xfId="6384"/>
    <cellStyle name="Normal 8 2 6 5" xfId="6377"/>
    <cellStyle name="Normal 8 2 7" xfId="3077"/>
    <cellStyle name="Normal 8 2 7 2" xfId="3078"/>
    <cellStyle name="Normal 8 2 7 2 2" xfId="3079"/>
    <cellStyle name="Normal 8 2 7 2 2 2" xfId="3080"/>
    <cellStyle name="Normal 8 2 7 2 2 2 2" xfId="6388"/>
    <cellStyle name="Normal 8 2 7 2 2 3" xfId="6387"/>
    <cellStyle name="Normal 8 2 7 2 3" xfId="3081"/>
    <cellStyle name="Normal 8 2 7 2 3 2" xfId="6389"/>
    <cellStyle name="Normal 8 2 7 2 4" xfId="6386"/>
    <cellStyle name="Normal 8 2 7 3" xfId="3082"/>
    <cellStyle name="Normal 8 2 7 3 2" xfId="3083"/>
    <cellStyle name="Normal 8 2 7 3 2 2" xfId="6391"/>
    <cellStyle name="Normal 8 2 7 3 3" xfId="6390"/>
    <cellStyle name="Normal 8 2 7 4" xfId="3084"/>
    <cellStyle name="Normal 8 2 7 4 2" xfId="6392"/>
    <cellStyle name="Normal 8 2 7 5" xfId="6385"/>
    <cellStyle name="Normal 8 2 8" xfId="3085"/>
    <cellStyle name="Normal 8 2 8 2" xfId="3086"/>
    <cellStyle name="Normal 8 2 8 2 2" xfId="3087"/>
    <cellStyle name="Normal 8 2 8 2 2 2" xfId="6395"/>
    <cellStyle name="Normal 8 2 8 2 3" xfId="6394"/>
    <cellStyle name="Normal 8 2 8 3" xfId="3088"/>
    <cellStyle name="Normal 8 2 8 3 2" xfId="6396"/>
    <cellStyle name="Normal 8 2 8 4" xfId="6393"/>
    <cellStyle name="Normal 8 2 9" xfId="3089"/>
    <cellStyle name="Normal 8 2 9 2" xfId="3090"/>
    <cellStyle name="Normal 8 2 9 2 2" xfId="6398"/>
    <cellStyle name="Normal 8 2 9 3" xfId="6397"/>
    <cellStyle name="Normal 8 3" xfId="272"/>
    <cellStyle name="Normal 8 3 2" xfId="331"/>
    <cellStyle name="Normal 8 3 2 2" xfId="738"/>
    <cellStyle name="Normal 8 3 2 2 2" xfId="4596"/>
    <cellStyle name="Normal 8 3 2 3" xfId="4377"/>
    <cellStyle name="Normal 8 3 3" xfId="398"/>
    <cellStyle name="Normal 8 3 4" xfId="679"/>
    <cellStyle name="Normal 8 3 4 2" xfId="4537"/>
    <cellStyle name="Normal 8 3 5" xfId="3986"/>
    <cellStyle name="Normal 8 3 6" xfId="4318"/>
    <cellStyle name="Normal 8 4" xfId="328"/>
    <cellStyle name="Normal 8 4 2" xfId="735"/>
    <cellStyle name="Normal 8 4 2 2" xfId="4593"/>
    <cellStyle name="Normal 8 4 3" xfId="4374"/>
    <cellStyle name="Normal 8 5" xfId="379"/>
    <cellStyle name="Normal 8 6" xfId="629"/>
    <cellStyle name="Normal 8 6 2" xfId="800"/>
    <cellStyle name="Normal 8 6 2 2" xfId="4657"/>
    <cellStyle name="Normal 8 6 3" xfId="4488"/>
    <cellStyle name="Normal 8 7" xfId="649"/>
    <cellStyle name="Normal 8 7 2" xfId="4507"/>
    <cellStyle name="Normal 8 8" xfId="3960"/>
    <cellStyle name="Normal 8 9" xfId="4255"/>
    <cellStyle name="Normal 8_Evolución de becas SEP-UAM-PRONABES" xfId="3091"/>
    <cellStyle name="Normal 80" xfId="3092"/>
    <cellStyle name="Normal 81" xfId="3093"/>
    <cellStyle name="Normal 82" xfId="3094"/>
    <cellStyle name="Normal 83" xfId="3095"/>
    <cellStyle name="Normal 84" xfId="3096"/>
    <cellStyle name="Normal 85" xfId="3097"/>
    <cellStyle name="Normal 86" xfId="3098"/>
    <cellStyle name="Normal 87" xfId="3099"/>
    <cellStyle name="Normal 88" xfId="3100"/>
    <cellStyle name="Normal 89" xfId="3101"/>
    <cellStyle name="Normal 9" xfId="68"/>
    <cellStyle name="Normal 9 10" xfId="3102"/>
    <cellStyle name="Normal 9 10 2" xfId="643"/>
    <cellStyle name="Normal 9 10 2 2" xfId="814"/>
    <cellStyle name="Normal 9 10 2 2 2" xfId="4671"/>
    <cellStyle name="Normal 9 10 2 3" xfId="4502"/>
    <cellStyle name="Normal 9 10 3" xfId="6399"/>
    <cellStyle name="Normal 9 11" xfId="644"/>
    <cellStyle name="Normal 9 11 2" xfId="815"/>
    <cellStyle name="Normal 9 11 2 2" xfId="4672"/>
    <cellStyle name="Normal 9 11 3" xfId="4503"/>
    <cellStyle name="Normal 9 2" xfId="203"/>
    <cellStyle name="Normal 9 2 10" xfId="3103"/>
    <cellStyle name="Normal 9 2 10 2" xfId="6400"/>
    <cellStyle name="Normal 9 2 11" xfId="3963"/>
    <cellStyle name="Normal 9 2 12" xfId="4293"/>
    <cellStyle name="Normal 9 2 2" xfId="286"/>
    <cellStyle name="Normal 9 2 2 2" xfId="334"/>
    <cellStyle name="Normal 9 2 2 2 2" xfId="741"/>
    <cellStyle name="Normal 9 2 2 2 2 2" xfId="3104"/>
    <cellStyle name="Normal 9 2 2 2 2 2 2" xfId="6401"/>
    <cellStyle name="Normal 9 2 2 2 2 3" xfId="4599"/>
    <cellStyle name="Normal 9 2 2 2 3" xfId="3105"/>
    <cellStyle name="Normal 9 2 2 2 3 2" xfId="6402"/>
    <cellStyle name="Normal 9 2 2 2 4" xfId="4380"/>
    <cellStyle name="Normal 9 2 2 3" xfId="693"/>
    <cellStyle name="Normal 9 2 2 3 2" xfId="3106"/>
    <cellStyle name="Normal 9 2 2 3 2 2" xfId="6403"/>
    <cellStyle name="Normal 9 2 2 3 3" xfId="4551"/>
    <cellStyle name="Normal 9 2 2 4" xfId="3107"/>
    <cellStyle name="Normal 9 2 2 4 2" xfId="6404"/>
    <cellStyle name="Normal 9 2 2 5" xfId="4332"/>
    <cellStyle name="Normal 9 2 3" xfId="333"/>
    <cellStyle name="Normal 9 2 3 2" xfId="740"/>
    <cellStyle name="Normal 9 2 3 2 2" xfId="3108"/>
    <cellStyle name="Normal 9 2 3 2 2 2" xfId="3109"/>
    <cellStyle name="Normal 9 2 3 2 2 2 2" xfId="6406"/>
    <cellStyle name="Normal 9 2 3 2 2 3" xfId="6405"/>
    <cellStyle name="Normal 9 2 3 2 3" xfId="3110"/>
    <cellStyle name="Normal 9 2 3 2 3 2" xfId="6407"/>
    <cellStyle name="Normal 9 2 3 2 4" xfId="4598"/>
    <cellStyle name="Normal 9 2 3 3" xfId="3111"/>
    <cellStyle name="Normal 9 2 3 3 2" xfId="3112"/>
    <cellStyle name="Normal 9 2 3 3 2 2" xfId="6409"/>
    <cellStyle name="Normal 9 2 3 3 3" xfId="6408"/>
    <cellStyle name="Normal 9 2 3 4" xfId="3113"/>
    <cellStyle name="Normal 9 2 3 4 2" xfId="6410"/>
    <cellStyle name="Normal 9 2 3 5" xfId="4379"/>
    <cellStyle name="Normal 9 2 4" xfId="382"/>
    <cellStyle name="Normal 9 2 4 2" xfId="769"/>
    <cellStyle name="Normal 9 2 4 2 2" xfId="3114"/>
    <cellStyle name="Normal 9 2 4 2 2 2" xfId="3115"/>
    <cellStyle name="Normal 9 2 4 2 2 2 2" xfId="6412"/>
    <cellStyle name="Normal 9 2 4 2 2 3" xfId="6411"/>
    <cellStyle name="Normal 9 2 4 2 3" xfId="3116"/>
    <cellStyle name="Normal 9 2 4 2 3 2" xfId="6413"/>
    <cellStyle name="Normal 9 2 4 2 4" xfId="4627"/>
    <cellStyle name="Normal 9 2 4 3" xfId="3117"/>
    <cellStyle name="Normal 9 2 4 3 2" xfId="3118"/>
    <cellStyle name="Normal 9 2 4 3 2 2" xfId="6415"/>
    <cellStyle name="Normal 9 2 4 3 3" xfId="6414"/>
    <cellStyle name="Normal 9 2 4 4" xfId="3119"/>
    <cellStyle name="Normal 9 2 4 4 2" xfId="6416"/>
    <cellStyle name="Normal 9 2 4 5" xfId="4417"/>
    <cellStyle name="Normal 9 2 5" xfId="663"/>
    <cellStyle name="Normal 9 2 5 2" xfId="3120"/>
    <cellStyle name="Normal 9 2 5 2 2" xfId="3121"/>
    <cellStyle name="Normal 9 2 5 2 2 2" xfId="3122"/>
    <cellStyle name="Normal 9 2 5 2 2 2 2" xfId="6419"/>
    <cellStyle name="Normal 9 2 5 2 2 3" xfId="6418"/>
    <cellStyle name="Normal 9 2 5 2 3" xfId="3123"/>
    <cellStyle name="Normal 9 2 5 2 3 2" xfId="6420"/>
    <cellStyle name="Normal 9 2 5 2 4" xfId="6417"/>
    <cellStyle name="Normal 9 2 5 3" xfId="3124"/>
    <cellStyle name="Normal 9 2 5 3 2" xfId="3125"/>
    <cellStyle name="Normal 9 2 5 3 2 2" xfId="6422"/>
    <cellStyle name="Normal 9 2 5 3 3" xfId="6421"/>
    <cellStyle name="Normal 9 2 5 4" xfId="3126"/>
    <cellStyle name="Normal 9 2 5 4 2" xfId="6423"/>
    <cellStyle name="Normal 9 2 5 5" xfId="4521"/>
    <cellStyle name="Normal 9 2 6" xfId="3127"/>
    <cellStyle name="Normal 9 2 6 2" xfId="3128"/>
    <cellStyle name="Normal 9 2 6 2 2" xfId="3129"/>
    <cellStyle name="Normal 9 2 6 2 2 2" xfId="3130"/>
    <cellStyle name="Normal 9 2 6 2 2 2 2" xfId="6427"/>
    <cellStyle name="Normal 9 2 6 2 2 3" xfId="6426"/>
    <cellStyle name="Normal 9 2 6 2 3" xfId="3131"/>
    <cellStyle name="Normal 9 2 6 2 3 2" xfId="6428"/>
    <cellStyle name="Normal 9 2 6 2 4" xfId="6425"/>
    <cellStyle name="Normal 9 2 6 3" xfId="3132"/>
    <cellStyle name="Normal 9 2 6 3 2" xfId="3133"/>
    <cellStyle name="Normal 9 2 6 3 2 2" xfId="6430"/>
    <cellStyle name="Normal 9 2 6 3 3" xfId="6429"/>
    <cellStyle name="Normal 9 2 6 4" xfId="3134"/>
    <cellStyle name="Normal 9 2 6 4 2" xfId="6431"/>
    <cellStyle name="Normal 9 2 6 5" xfId="6424"/>
    <cellStyle name="Normal 9 2 7" xfId="3135"/>
    <cellStyle name="Normal 9 2 7 2" xfId="3136"/>
    <cellStyle name="Normal 9 2 7 2 2" xfId="3137"/>
    <cellStyle name="Normal 9 2 7 2 2 2" xfId="3138"/>
    <cellStyle name="Normal 9 2 7 2 2 2 2" xfId="6435"/>
    <cellStyle name="Normal 9 2 7 2 2 3" xfId="6434"/>
    <cellStyle name="Normal 9 2 7 2 3" xfId="3139"/>
    <cellStyle name="Normal 9 2 7 2 3 2" xfId="6436"/>
    <cellStyle name="Normal 9 2 7 2 4" xfId="6433"/>
    <cellStyle name="Normal 9 2 7 3" xfId="3140"/>
    <cellStyle name="Normal 9 2 7 3 2" xfId="3141"/>
    <cellStyle name="Normal 9 2 7 3 2 2" xfId="6438"/>
    <cellStyle name="Normal 9 2 7 3 3" xfId="6437"/>
    <cellStyle name="Normal 9 2 7 4" xfId="3142"/>
    <cellStyle name="Normal 9 2 7 4 2" xfId="6439"/>
    <cellStyle name="Normal 9 2 7 5" xfId="6432"/>
    <cellStyle name="Normal 9 2 8" xfId="3143"/>
    <cellStyle name="Normal 9 2 8 2" xfId="3144"/>
    <cellStyle name="Normal 9 2 8 2 2" xfId="3145"/>
    <cellStyle name="Normal 9 2 8 2 2 2" xfId="6442"/>
    <cellStyle name="Normal 9 2 8 2 3" xfId="6441"/>
    <cellStyle name="Normal 9 2 8 3" xfId="3146"/>
    <cellStyle name="Normal 9 2 8 3 2" xfId="6443"/>
    <cellStyle name="Normal 9 2 8 4" xfId="6440"/>
    <cellStyle name="Normal 9 2 9" xfId="3147"/>
    <cellStyle name="Normal 9 2 9 2" xfId="3148"/>
    <cellStyle name="Normal 9 2 9 2 2" xfId="6445"/>
    <cellStyle name="Normal 9 2 9 3" xfId="6444"/>
    <cellStyle name="Normal 9 3" xfId="273"/>
    <cellStyle name="Normal 9 3 2" xfId="335"/>
    <cellStyle name="Normal 9 3 2 2" xfId="742"/>
    <cellStyle name="Normal 9 3 2 2 2" xfId="4600"/>
    <cellStyle name="Normal 9 3 2 3" xfId="4381"/>
    <cellStyle name="Normal 9 3 3" xfId="399"/>
    <cellStyle name="Normal 9 3 4" xfId="680"/>
    <cellStyle name="Normal 9 3 4 2" xfId="4538"/>
    <cellStyle name="Normal 9 3 5" xfId="3987"/>
    <cellStyle name="Normal 9 3 6" xfId="4319"/>
    <cellStyle name="Normal 9 4" xfId="332"/>
    <cellStyle name="Normal 9 4 2" xfId="515"/>
    <cellStyle name="Normal 9 4 2 2" xfId="790"/>
    <cellStyle name="Normal 9 4 2 2 2" xfId="4647"/>
    <cellStyle name="Normal 9 4 2 3" xfId="4079"/>
    <cellStyle name="Normal 9 4 2 4" xfId="4476"/>
    <cellStyle name="Normal 9 4 3" xfId="739"/>
    <cellStyle name="Normal 9 4 3 2" xfId="4597"/>
    <cellStyle name="Normal 9 4 4" xfId="4078"/>
    <cellStyle name="Normal 9 4 5" xfId="4378"/>
    <cellStyle name="Normal 9 4 7" xfId="3149"/>
    <cellStyle name="Normal 9 4 7 2" xfId="6446"/>
    <cellStyle name="Normal 9 5" xfId="381"/>
    <cellStyle name="Normal 9 6" xfId="650"/>
    <cellStyle name="Normal 9 6 2" xfId="4508"/>
    <cellStyle name="Normal 9 7" xfId="3962"/>
    <cellStyle name="Normal 9 8" xfId="4256"/>
    <cellStyle name="Normal 9_Evolución de becas SEP-UAM-PRONABES" xfId="3150"/>
    <cellStyle name="Normal 90" xfId="3151"/>
    <cellStyle name="Normal 91" xfId="3152"/>
    <cellStyle name="Normal 92" xfId="3153"/>
    <cellStyle name="Normal 93" xfId="3154"/>
    <cellStyle name="Normal 94" xfId="3155"/>
    <cellStyle name="Normal 95" xfId="3156"/>
    <cellStyle name="Normal 96" xfId="3157"/>
    <cellStyle name="Normal 97" xfId="3158"/>
    <cellStyle name="Normal 98" xfId="3159"/>
    <cellStyle name="Normal 99" xfId="3160"/>
    <cellStyle name="Normal_ACADÉMICOS 2003-2007 v2" xfId="43"/>
    <cellStyle name="Normal_EGRESO Y ESGREO ACUMULADO" xfId="44"/>
    <cellStyle name="Normal_Hoja1" xfId="45"/>
    <cellStyle name="Normal_Hoja2" xfId="46"/>
    <cellStyle name="Normal_Hoja2_1" xfId="47"/>
    <cellStyle name="Normal_Hoja3" xfId="48"/>
    <cellStyle name="Notas" xfId="49" builtinId="10" customBuiltin="1"/>
    <cellStyle name="Notas 2" xfId="204"/>
    <cellStyle name="Notas 2 10" xfId="3989"/>
    <cellStyle name="Notas 2 11" xfId="5860"/>
    <cellStyle name="Notas 2 2" xfId="400"/>
    <cellStyle name="Notas 2 2 10" xfId="5078"/>
    <cellStyle name="Notas 2 2 2" xfId="416"/>
    <cellStyle name="Notas 2 2 2 10" xfId="5074"/>
    <cellStyle name="Notas 2 2 2 2" xfId="435"/>
    <cellStyle name="Notas 2 2 2 2 10" xfId="3161"/>
    <cellStyle name="Notas 2 2 2 2 10 2" xfId="6766"/>
    <cellStyle name="Notas 2 2 2 2 11" xfId="3162"/>
    <cellStyle name="Notas 2 2 2 2 11 2" xfId="6767"/>
    <cellStyle name="Notas 2 2 2 2 12" xfId="3163"/>
    <cellStyle name="Notas 2 2 2 2 12 2" xfId="6768"/>
    <cellStyle name="Notas 2 2 2 2 13" xfId="4080"/>
    <cellStyle name="Notas 2 2 2 2 14" xfId="5061"/>
    <cellStyle name="Notas 2 2 2 2 2" xfId="516"/>
    <cellStyle name="Notas 2 2 2 2 2 2" xfId="3164"/>
    <cellStyle name="Notas 2 2 2 2 2 2 2" xfId="6769"/>
    <cellStyle name="Notas 2 2 2 2 2 3" xfId="3165"/>
    <cellStyle name="Notas 2 2 2 2 2 3 2" xfId="6770"/>
    <cellStyle name="Notas 2 2 2 2 2 4" xfId="3166"/>
    <cellStyle name="Notas 2 2 2 2 2 4 2" xfId="6771"/>
    <cellStyle name="Notas 2 2 2 2 2 5" xfId="3167"/>
    <cellStyle name="Notas 2 2 2 2 2 5 2" xfId="6772"/>
    <cellStyle name="Notas 2 2 2 2 2 6" xfId="4081"/>
    <cellStyle name="Notas 2 2 2 2 2 7" xfId="4265"/>
    <cellStyle name="Notas 2 2 2 2 3" xfId="517"/>
    <cellStyle name="Notas 2 2 2 2 3 2" xfId="3168"/>
    <cellStyle name="Notas 2 2 2 2 3 2 2" xfId="6773"/>
    <cellStyle name="Notas 2 2 2 2 3 3" xfId="3169"/>
    <cellStyle name="Notas 2 2 2 2 3 3 2" xfId="6774"/>
    <cellStyle name="Notas 2 2 2 2 3 4" xfId="3170"/>
    <cellStyle name="Notas 2 2 2 2 3 4 2" xfId="6775"/>
    <cellStyle name="Notas 2 2 2 2 3 5" xfId="3171"/>
    <cellStyle name="Notas 2 2 2 2 3 5 2" xfId="6776"/>
    <cellStyle name="Notas 2 2 2 2 3 6" xfId="4082"/>
    <cellStyle name="Notas 2 2 2 2 3 7" xfId="4237"/>
    <cellStyle name="Notas 2 2 2 2 4" xfId="518"/>
    <cellStyle name="Notas 2 2 2 2 4 2" xfId="3172"/>
    <cellStyle name="Notas 2 2 2 2 4 2 2" xfId="6777"/>
    <cellStyle name="Notas 2 2 2 2 4 3" xfId="3173"/>
    <cellStyle name="Notas 2 2 2 2 4 3 2" xfId="6778"/>
    <cellStyle name="Notas 2 2 2 2 4 4" xfId="3174"/>
    <cellStyle name="Notas 2 2 2 2 4 4 2" xfId="6779"/>
    <cellStyle name="Notas 2 2 2 2 4 5" xfId="3175"/>
    <cellStyle name="Notas 2 2 2 2 4 5 2" xfId="6780"/>
    <cellStyle name="Notas 2 2 2 2 4 6" xfId="4083"/>
    <cellStyle name="Notas 2 2 2 2 4 7" xfId="4306"/>
    <cellStyle name="Notas 2 2 2 2 5" xfId="519"/>
    <cellStyle name="Notas 2 2 2 2 5 2" xfId="3176"/>
    <cellStyle name="Notas 2 2 2 2 5 2 2" xfId="6781"/>
    <cellStyle name="Notas 2 2 2 2 5 3" xfId="3177"/>
    <cellStyle name="Notas 2 2 2 2 5 3 2" xfId="6782"/>
    <cellStyle name="Notas 2 2 2 2 5 4" xfId="3178"/>
    <cellStyle name="Notas 2 2 2 2 5 4 2" xfId="6783"/>
    <cellStyle name="Notas 2 2 2 2 5 5" xfId="3179"/>
    <cellStyle name="Notas 2 2 2 2 5 5 2" xfId="6784"/>
    <cellStyle name="Notas 2 2 2 2 5 6" xfId="4084"/>
    <cellStyle name="Notas 2 2 2 2 5 7" xfId="4264"/>
    <cellStyle name="Notas 2 2 2 2 6" xfId="520"/>
    <cellStyle name="Notas 2 2 2 2 6 2" xfId="3180"/>
    <cellStyle name="Notas 2 2 2 2 6 2 2" xfId="6785"/>
    <cellStyle name="Notas 2 2 2 2 6 3" xfId="3181"/>
    <cellStyle name="Notas 2 2 2 2 6 3 2" xfId="6786"/>
    <cellStyle name="Notas 2 2 2 2 6 4" xfId="3182"/>
    <cellStyle name="Notas 2 2 2 2 6 4 2" xfId="6787"/>
    <cellStyle name="Notas 2 2 2 2 6 5" xfId="3183"/>
    <cellStyle name="Notas 2 2 2 2 6 5 2" xfId="6788"/>
    <cellStyle name="Notas 2 2 2 2 6 6" xfId="4085"/>
    <cellStyle name="Notas 2 2 2 2 6 7" xfId="4236"/>
    <cellStyle name="Notas 2 2 2 2 7" xfId="521"/>
    <cellStyle name="Notas 2 2 2 2 7 2" xfId="3184"/>
    <cellStyle name="Notas 2 2 2 2 7 2 2" xfId="6789"/>
    <cellStyle name="Notas 2 2 2 2 7 3" xfId="3185"/>
    <cellStyle name="Notas 2 2 2 2 7 3 2" xfId="6790"/>
    <cellStyle name="Notas 2 2 2 2 7 4" xfId="3186"/>
    <cellStyle name="Notas 2 2 2 2 7 4 2" xfId="6791"/>
    <cellStyle name="Notas 2 2 2 2 7 5" xfId="3187"/>
    <cellStyle name="Notas 2 2 2 2 7 5 2" xfId="6792"/>
    <cellStyle name="Notas 2 2 2 2 7 6" xfId="4086"/>
    <cellStyle name="Notas 2 2 2 2 7 7" xfId="4249"/>
    <cellStyle name="Notas 2 2 2 2 8" xfId="522"/>
    <cellStyle name="Notas 2 2 2 2 8 2" xfId="3188"/>
    <cellStyle name="Notas 2 2 2 2 8 2 2" xfId="6793"/>
    <cellStyle name="Notas 2 2 2 2 8 3" xfId="3189"/>
    <cellStyle name="Notas 2 2 2 2 8 3 2" xfId="6794"/>
    <cellStyle name="Notas 2 2 2 2 8 4" xfId="3190"/>
    <cellStyle name="Notas 2 2 2 2 8 4 2" xfId="6795"/>
    <cellStyle name="Notas 2 2 2 2 8 5" xfId="3191"/>
    <cellStyle name="Notas 2 2 2 2 8 5 2" xfId="6796"/>
    <cellStyle name="Notas 2 2 2 2 8 6" xfId="4087"/>
    <cellStyle name="Notas 2 2 2 2 8 7" xfId="4399"/>
    <cellStyle name="Notas 2 2 2 2 9" xfId="3192"/>
    <cellStyle name="Notas 2 2 2 2 9 2" xfId="6797"/>
    <cellStyle name="Notas 2 2 2 3" xfId="523"/>
    <cellStyle name="Notas 2 2 2 3 2" xfId="3193"/>
    <cellStyle name="Notas 2 2 2 3 2 2" xfId="6798"/>
    <cellStyle name="Notas 2 2 2 3 3" xfId="3194"/>
    <cellStyle name="Notas 2 2 2 3 3 2" xfId="6799"/>
    <cellStyle name="Notas 2 2 2 3 4" xfId="3195"/>
    <cellStyle name="Notas 2 2 2 3 4 2" xfId="6800"/>
    <cellStyle name="Notas 2 2 2 3 5" xfId="3196"/>
    <cellStyle name="Notas 2 2 2 3 5 2" xfId="6801"/>
    <cellStyle name="Notas 2 2 2 3 6" xfId="4088"/>
    <cellStyle name="Notas 2 2 2 3 7" xfId="5025"/>
    <cellStyle name="Notas 2 2 2 4" xfId="524"/>
    <cellStyle name="Notas 2 2 2 4 2" xfId="3197"/>
    <cellStyle name="Notas 2 2 2 4 2 2" xfId="6802"/>
    <cellStyle name="Notas 2 2 2 4 3" xfId="3198"/>
    <cellStyle name="Notas 2 2 2 4 3 2" xfId="6803"/>
    <cellStyle name="Notas 2 2 2 4 4" xfId="3199"/>
    <cellStyle name="Notas 2 2 2 4 4 2" xfId="6804"/>
    <cellStyle name="Notas 2 2 2 4 5" xfId="3200"/>
    <cellStyle name="Notas 2 2 2 4 5 2" xfId="6805"/>
    <cellStyle name="Notas 2 2 2 4 6" xfId="4089"/>
    <cellStyle name="Notas 2 2 2 4 7" xfId="5024"/>
    <cellStyle name="Notas 2 2 2 5" xfId="525"/>
    <cellStyle name="Notas 2 2 2 5 2" xfId="3201"/>
    <cellStyle name="Notas 2 2 2 5 2 2" xfId="6806"/>
    <cellStyle name="Notas 2 2 2 5 3" xfId="3202"/>
    <cellStyle name="Notas 2 2 2 5 3 2" xfId="6807"/>
    <cellStyle name="Notas 2 2 2 5 4" xfId="3203"/>
    <cellStyle name="Notas 2 2 2 5 4 2" xfId="6808"/>
    <cellStyle name="Notas 2 2 2 5 5" xfId="3204"/>
    <cellStyle name="Notas 2 2 2 5 5 2" xfId="6809"/>
    <cellStyle name="Notas 2 2 2 5 6" xfId="4090"/>
    <cellStyle name="Notas 2 2 2 5 7" xfId="5022"/>
    <cellStyle name="Notas 2 2 2 6" xfId="526"/>
    <cellStyle name="Notas 2 2 2 6 2" xfId="3205"/>
    <cellStyle name="Notas 2 2 2 6 2 2" xfId="6810"/>
    <cellStyle name="Notas 2 2 2 6 3" xfId="3206"/>
    <cellStyle name="Notas 2 2 2 6 3 2" xfId="6811"/>
    <cellStyle name="Notas 2 2 2 6 4" xfId="3207"/>
    <cellStyle name="Notas 2 2 2 6 4 2" xfId="6812"/>
    <cellStyle name="Notas 2 2 2 6 5" xfId="3208"/>
    <cellStyle name="Notas 2 2 2 6 5 2" xfId="6813"/>
    <cellStyle name="Notas 2 2 2 6 6" xfId="4091"/>
    <cellStyle name="Notas 2 2 2 6 7" xfId="5020"/>
    <cellStyle name="Notas 2 2 2 7" xfId="3209"/>
    <cellStyle name="Notas 2 2 2 7 2" xfId="6814"/>
    <cellStyle name="Notas 2 2 2 8" xfId="4003"/>
    <cellStyle name="Notas 2 2 2 9" xfId="4202"/>
    <cellStyle name="Notas 2 2 3" xfId="430"/>
    <cellStyle name="Notas 2 2 3 10" xfId="4092"/>
    <cellStyle name="Notas 2 2 3 11" xfId="5065"/>
    <cellStyle name="Notas 2 2 3 2" xfId="527"/>
    <cellStyle name="Notas 2 2 3 2 2" xfId="3210"/>
    <cellStyle name="Notas 2 2 3 2 2 2" xfId="6815"/>
    <cellStyle name="Notas 2 2 3 2 3" xfId="3211"/>
    <cellStyle name="Notas 2 2 3 2 3 2" xfId="6816"/>
    <cellStyle name="Notas 2 2 3 2 4" xfId="3212"/>
    <cellStyle name="Notas 2 2 3 2 4 2" xfId="6817"/>
    <cellStyle name="Notas 2 2 3 2 5" xfId="3213"/>
    <cellStyle name="Notas 2 2 3 2 5 2" xfId="6818"/>
    <cellStyle name="Notas 2 2 3 2 6" xfId="4093"/>
    <cellStyle name="Notas 2 2 3 2 7" xfId="4398"/>
    <cellStyle name="Notas 2 2 3 3" xfId="528"/>
    <cellStyle name="Notas 2 2 3 3 2" xfId="3214"/>
    <cellStyle name="Notas 2 2 3 3 2 2" xfId="6819"/>
    <cellStyle name="Notas 2 2 3 3 3" xfId="3215"/>
    <cellStyle name="Notas 2 2 3 3 3 2" xfId="6820"/>
    <cellStyle name="Notas 2 2 3 3 4" xfId="3216"/>
    <cellStyle name="Notas 2 2 3 3 4 2" xfId="6821"/>
    <cellStyle name="Notas 2 2 3 3 5" xfId="3217"/>
    <cellStyle name="Notas 2 2 3 3 5 2" xfId="6822"/>
    <cellStyle name="Notas 2 2 3 3 6" xfId="4094"/>
    <cellStyle name="Notas 2 2 3 3 7" xfId="4397"/>
    <cellStyle name="Notas 2 2 3 4" xfId="529"/>
    <cellStyle name="Notas 2 2 3 4 2" xfId="3218"/>
    <cellStyle name="Notas 2 2 3 4 2 2" xfId="6823"/>
    <cellStyle name="Notas 2 2 3 4 3" xfId="3219"/>
    <cellStyle name="Notas 2 2 3 4 3 2" xfId="6824"/>
    <cellStyle name="Notas 2 2 3 4 4" xfId="3220"/>
    <cellStyle name="Notas 2 2 3 4 4 2" xfId="6825"/>
    <cellStyle name="Notas 2 2 3 4 5" xfId="3221"/>
    <cellStyle name="Notas 2 2 3 4 5 2" xfId="6826"/>
    <cellStyle name="Notas 2 2 3 4 6" xfId="4095"/>
    <cellStyle name="Notas 2 2 3 4 7" xfId="5018"/>
    <cellStyle name="Notas 2 2 3 5" xfId="530"/>
    <cellStyle name="Notas 2 2 3 5 2" xfId="3222"/>
    <cellStyle name="Notas 2 2 3 5 2 2" xfId="6827"/>
    <cellStyle name="Notas 2 2 3 5 3" xfId="3223"/>
    <cellStyle name="Notas 2 2 3 5 3 2" xfId="6828"/>
    <cellStyle name="Notas 2 2 3 5 4" xfId="3224"/>
    <cellStyle name="Notas 2 2 3 5 4 2" xfId="6829"/>
    <cellStyle name="Notas 2 2 3 5 5" xfId="3225"/>
    <cellStyle name="Notas 2 2 3 5 5 2" xfId="6830"/>
    <cellStyle name="Notas 2 2 3 5 6" xfId="4096"/>
    <cellStyle name="Notas 2 2 3 5 7" xfId="5017"/>
    <cellStyle name="Notas 2 2 3 6" xfId="531"/>
    <cellStyle name="Notas 2 2 3 6 2" xfId="3226"/>
    <cellStyle name="Notas 2 2 3 6 2 2" xfId="6831"/>
    <cellStyle name="Notas 2 2 3 6 3" xfId="3227"/>
    <cellStyle name="Notas 2 2 3 6 3 2" xfId="6832"/>
    <cellStyle name="Notas 2 2 3 6 4" xfId="3228"/>
    <cellStyle name="Notas 2 2 3 6 4 2" xfId="6833"/>
    <cellStyle name="Notas 2 2 3 6 5" xfId="3229"/>
    <cellStyle name="Notas 2 2 3 6 5 2" xfId="6834"/>
    <cellStyle name="Notas 2 2 3 6 6" xfId="4097"/>
    <cellStyle name="Notas 2 2 3 6 7" xfId="5016"/>
    <cellStyle name="Notas 2 2 3 7" xfId="532"/>
    <cellStyle name="Notas 2 2 3 7 2" xfId="3230"/>
    <cellStyle name="Notas 2 2 3 7 2 2" xfId="6835"/>
    <cellStyle name="Notas 2 2 3 7 3" xfId="3231"/>
    <cellStyle name="Notas 2 2 3 7 3 2" xfId="6836"/>
    <cellStyle name="Notas 2 2 3 7 4" xfId="3232"/>
    <cellStyle name="Notas 2 2 3 7 4 2" xfId="6837"/>
    <cellStyle name="Notas 2 2 3 7 5" xfId="3233"/>
    <cellStyle name="Notas 2 2 3 7 5 2" xfId="6838"/>
    <cellStyle name="Notas 2 2 3 7 6" xfId="4098"/>
    <cellStyle name="Notas 2 2 3 7 7" xfId="5014"/>
    <cellStyle name="Notas 2 2 3 8" xfId="533"/>
    <cellStyle name="Notas 2 2 3 8 2" xfId="3234"/>
    <cellStyle name="Notas 2 2 3 8 2 2" xfId="6839"/>
    <cellStyle name="Notas 2 2 3 8 3" xfId="3235"/>
    <cellStyle name="Notas 2 2 3 8 3 2" xfId="6840"/>
    <cellStyle name="Notas 2 2 3 8 4" xfId="3236"/>
    <cellStyle name="Notas 2 2 3 8 4 2" xfId="6841"/>
    <cellStyle name="Notas 2 2 3 8 5" xfId="3237"/>
    <cellStyle name="Notas 2 2 3 8 5 2" xfId="6842"/>
    <cellStyle name="Notas 2 2 3 8 6" xfId="4099"/>
    <cellStyle name="Notas 2 2 3 8 7" xfId="5013"/>
    <cellStyle name="Notas 2 2 3 9" xfId="3238"/>
    <cellStyle name="Notas 2 2 3 9 2" xfId="6843"/>
    <cellStyle name="Notas 2 2 4" xfId="534"/>
    <cellStyle name="Notas 2 2 4 2" xfId="3239"/>
    <cellStyle name="Notas 2 2 4 2 2" xfId="6844"/>
    <cellStyle name="Notas 2 2 4 3" xfId="3240"/>
    <cellStyle name="Notas 2 2 4 3 2" xfId="6845"/>
    <cellStyle name="Notas 2 2 4 4" xfId="3241"/>
    <cellStyle name="Notas 2 2 4 4 2" xfId="6846"/>
    <cellStyle name="Notas 2 2 4 5" xfId="3242"/>
    <cellStyle name="Notas 2 2 4 5 2" xfId="6847"/>
    <cellStyle name="Notas 2 2 4 6" xfId="4100"/>
    <cellStyle name="Notas 2 2 4 7" xfId="4396"/>
    <cellStyle name="Notas 2 2 5" xfId="535"/>
    <cellStyle name="Notas 2 2 5 2" xfId="3243"/>
    <cellStyle name="Notas 2 2 5 2 2" xfId="6848"/>
    <cellStyle name="Notas 2 2 5 3" xfId="3244"/>
    <cellStyle name="Notas 2 2 5 3 2" xfId="6849"/>
    <cellStyle name="Notas 2 2 5 4" xfId="3245"/>
    <cellStyle name="Notas 2 2 5 4 2" xfId="6850"/>
    <cellStyle name="Notas 2 2 5 5" xfId="3246"/>
    <cellStyle name="Notas 2 2 5 5 2" xfId="6851"/>
    <cellStyle name="Notas 2 2 5 6" xfId="4101"/>
    <cellStyle name="Notas 2 2 5 7" xfId="4395"/>
    <cellStyle name="Notas 2 2 6" xfId="536"/>
    <cellStyle name="Notas 2 2 6 2" xfId="3247"/>
    <cellStyle name="Notas 2 2 6 2 2" xfId="6852"/>
    <cellStyle name="Notas 2 2 6 3" xfId="3248"/>
    <cellStyle name="Notas 2 2 6 3 2" xfId="6853"/>
    <cellStyle name="Notas 2 2 6 4" xfId="3249"/>
    <cellStyle name="Notas 2 2 6 4 2" xfId="6854"/>
    <cellStyle name="Notas 2 2 6 5" xfId="3250"/>
    <cellStyle name="Notas 2 2 6 5 2" xfId="6855"/>
    <cellStyle name="Notas 2 2 6 6" xfId="4102"/>
    <cellStyle name="Notas 2 2 6 7" xfId="4305"/>
    <cellStyle name="Notas 2 2 7" xfId="3251"/>
    <cellStyle name="Notas 2 2 7 2" xfId="6856"/>
    <cellStyle name="Notas 2 2 8" xfId="3988"/>
    <cellStyle name="Notas 2 2 9" xfId="4206"/>
    <cellStyle name="Notas 2 3" xfId="417"/>
    <cellStyle name="Notas 2 3 10" xfId="5073"/>
    <cellStyle name="Notas 2 3 2" xfId="436"/>
    <cellStyle name="Notas 2 3 2 10" xfId="3252"/>
    <cellStyle name="Notas 2 3 2 10 2" xfId="6857"/>
    <cellStyle name="Notas 2 3 2 11" xfId="3253"/>
    <cellStyle name="Notas 2 3 2 11 2" xfId="6858"/>
    <cellStyle name="Notas 2 3 2 12" xfId="3254"/>
    <cellStyle name="Notas 2 3 2 12 2" xfId="6859"/>
    <cellStyle name="Notas 2 3 2 13" xfId="4103"/>
    <cellStyle name="Notas 2 3 2 14" xfId="5060"/>
    <cellStyle name="Notas 2 3 2 2" xfId="537"/>
    <cellStyle name="Notas 2 3 2 2 2" xfId="3255"/>
    <cellStyle name="Notas 2 3 2 2 2 2" xfId="6860"/>
    <cellStyle name="Notas 2 3 2 2 3" xfId="3256"/>
    <cellStyle name="Notas 2 3 2 2 3 2" xfId="6861"/>
    <cellStyle name="Notas 2 3 2 2 4" xfId="3257"/>
    <cellStyle name="Notas 2 3 2 2 4 2" xfId="6862"/>
    <cellStyle name="Notas 2 3 2 2 5" xfId="3258"/>
    <cellStyle name="Notas 2 3 2 2 5 2" xfId="6863"/>
    <cellStyle name="Notas 2 3 2 2 6" xfId="4104"/>
    <cellStyle name="Notas 2 3 2 2 7" xfId="4263"/>
    <cellStyle name="Notas 2 3 2 3" xfId="538"/>
    <cellStyle name="Notas 2 3 2 3 2" xfId="3259"/>
    <cellStyle name="Notas 2 3 2 3 2 2" xfId="6864"/>
    <cellStyle name="Notas 2 3 2 3 3" xfId="3260"/>
    <cellStyle name="Notas 2 3 2 3 3 2" xfId="6865"/>
    <cellStyle name="Notas 2 3 2 3 4" xfId="3261"/>
    <cellStyle name="Notas 2 3 2 3 4 2" xfId="6866"/>
    <cellStyle name="Notas 2 3 2 3 5" xfId="3262"/>
    <cellStyle name="Notas 2 3 2 3 5 2" xfId="6867"/>
    <cellStyle name="Notas 2 3 2 3 6" xfId="4105"/>
    <cellStyle name="Notas 2 3 2 3 7" xfId="4235"/>
    <cellStyle name="Notas 2 3 2 4" xfId="539"/>
    <cellStyle name="Notas 2 3 2 4 2" xfId="3263"/>
    <cellStyle name="Notas 2 3 2 4 2 2" xfId="6868"/>
    <cellStyle name="Notas 2 3 2 4 3" xfId="3264"/>
    <cellStyle name="Notas 2 3 2 4 3 2" xfId="6869"/>
    <cellStyle name="Notas 2 3 2 4 4" xfId="3265"/>
    <cellStyle name="Notas 2 3 2 4 4 2" xfId="6870"/>
    <cellStyle name="Notas 2 3 2 4 5" xfId="3266"/>
    <cellStyle name="Notas 2 3 2 4 5 2" xfId="6871"/>
    <cellStyle name="Notas 2 3 2 4 6" xfId="4106"/>
    <cellStyle name="Notas 2 3 2 4 7" xfId="4304"/>
    <cellStyle name="Notas 2 3 2 5" xfId="540"/>
    <cellStyle name="Notas 2 3 2 5 2" xfId="3267"/>
    <cellStyle name="Notas 2 3 2 5 2 2" xfId="6872"/>
    <cellStyle name="Notas 2 3 2 5 3" xfId="3268"/>
    <cellStyle name="Notas 2 3 2 5 3 2" xfId="6873"/>
    <cellStyle name="Notas 2 3 2 5 4" xfId="3269"/>
    <cellStyle name="Notas 2 3 2 5 4 2" xfId="6874"/>
    <cellStyle name="Notas 2 3 2 5 5" xfId="3270"/>
    <cellStyle name="Notas 2 3 2 5 5 2" xfId="6875"/>
    <cellStyle name="Notas 2 3 2 5 6" xfId="4107"/>
    <cellStyle name="Notas 2 3 2 5 7" xfId="4262"/>
    <cellStyle name="Notas 2 3 2 6" xfId="541"/>
    <cellStyle name="Notas 2 3 2 6 2" xfId="3271"/>
    <cellStyle name="Notas 2 3 2 6 2 2" xfId="6876"/>
    <cellStyle name="Notas 2 3 2 6 3" xfId="3272"/>
    <cellStyle name="Notas 2 3 2 6 3 2" xfId="6877"/>
    <cellStyle name="Notas 2 3 2 6 4" xfId="3273"/>
    <cellStyle name="Notas 2 3 2 6 4 2" xfId="6878"/>
    <cellStyle name="Notas 2 3 2 6 5" xfId="3274"/>
    <cellStyle name="Notas 2 3 2 6 5 2" xfId="6879"/>
    <cellStyle name="Notas 2 3 2 6 6" xfId="4108"/>
    <cellStyle name="Notas 2 3 2 6 7" xfId="4234"/>
    <cellStyle name="Notas 2 3 2 7" xfId="542"/>
    <cellStyle name="Notas 2 3 2 7 2" xfId="3275"/>
    <cellStyle name="Notas 2 3 2 7 2 2" xfId="6880"/>
    <cellStyle name="Notas 2 3 2 7 3" xfId="3276"/>
    <cellStyle name="Notas 2 3 2 7 3 2" xfId="6881"/>
    <cellStyle name="Notas 2 3 2 7 4" xfId="3277"/>
    <cellStyle name="Notas 2 3 2 7 4 2" xfId="6882"/>
    <cellStyle name="Notas 2 3 2 7 5" xfId="3278"/>
    <cellStyle name="Notas 2 3 2 7 5 2" xfId="6883"/>
    <cellStyle name="Notas 2 3 2 7 6" xfId="4109"/>
    <cellStyle name="Notas 2 3 2 7 7" xfId="5012"/>
    <cellStyle name="Notas 2 3 2 8" xfId="543"/>
    <cellStyle name="Notas 2 3 2 8 2" xfId="3279"/>
    <cellStyle name="Notas 2 3 2 8 2 2" xfId="6884"/>
    <cellStyle name="Notas 2 3 2 8 3" xfId="3280"/>
    <cellStyle name="Notas 2 3 2 8 3 2" xfId="6885"/>
    <cellStyle name="Notas 2 3 2 8 4" xfId="3281"/>
    <cellStyle name="Notas 2 3 2 8 4 2" xfId="6886"/>
    <cellStyle name="Notas 2 3 2 8 5" xfId="3282"/>
    <cellStyle name="Notas 2 3 2 8 5 2" xfId="6887"/>
    <cellStyle name="Notas 2 3 2 8 6" xfId="4110"/>
    <cellStyle name="Notas 2 3 2 8 7" xfId="5011"/>
    <cellStyle name="Notas 2 3 2 9" xfId="3283"/>
    <cellStyle name="Notas 2 3 2 9 2" xfId="6888"/>
    <cellStyle name="Notas 2 3 3" xfId="544"/>
    <cellStyle name="Notas 2 3 3 2" xfId="3284"/>
    <cellStyle name="Notas 2 3 3 2 2" xfId="6889"/>
    <cellStyle name="Notas 2 3 3 3" xfId="3285"/>
    <cellStyle name="Notas 2 3 3 3 2" xfId="6890"/>
    <cellStyle name="Notas 2 3 3 4" xfId="3286"/>
    <cellStyle name="Notas 2 3 3 4 2" xfId="6891"/>
    <cellStyle name="Notas 2 3 3 5" xfId="3287"/>
    <cellStyle name="Notas 2 3 3 5 2" xfId="6892"/>
    <cellStyle name="Notas 2 3 3 6" xfId="4111"/>
    <cellStyle name="Notas 2 3 3 7" xfId="5010"/>
    <cellStyle name="Notas 2 3 4" xfId="545"/>
    <cellStyle name="Notas 2 3 4 2" xfId="3288"/>
    <cellStyle name="Notas 2 3 4 2 2" xfId="6893"/>
    <cellStyle name="Notas 2 3 4 3" xfId="3289"/>
    <cellStyle name="Notas 2 3 4 3 2" xfId="6894"/>
    <cellStyle name="Notas 2 3 4 4" xfId="3290"/>
    <cellStyle name="Notas 2 3 4 4 2" xfId="6895"/>
    <cellStyle name="Notas 2 3 4 5" xfId="3291"/>
    <cellStyle name="Notas 2 3 4 5 2" xfId="6896"/>
    <cellStyle name="Notas 2 3 4 6" xfId="4112"/>
    <cellStyle name="Notas 2 3 4 7" xfId="5009"/>
    <cellStyle name="Notas 2 3 5" xfId="546"/>
    <cellStyle name="Notas 2 3 5 2" xfId="3292"/>
    <cellStyle name="Notas 2 3 5 2 2" xfId="6897"/>
    <cellStyle name="Notas 2 3 5 3" xfId="3293"/>
    <cellStyle name="Notas 2 3 5 3 2" xfId="6898"/>
    <cellStyle name="Notas 2 3 5 4" xfId="3294"/>
    <cellStyle name="Notas 2 3 5 4 2" xfId="6899"/>
    <cellStyle name="Notas 2 3 5 5" xfId="3295"/>
    <cellStyle name="Notas 2 3 5 5 2" xfId="6900"/>
    <cellStyle name="Notas 2 3 5 6" xfId="4113"/>
    <cellStyle name="Notas 2 3 5 7" xfId="5008"/>
    <cellStyle name="Notas 2 3 6" xfId="547"/>
    <cellStyle name="Notas 2 3 6 2" xfId="3296"/>
    <cellStyle name="Notas 2 3 6 2 2" xfId="6901"/>
    <cellStyle name="Notas 2 3 6 3" xfId="3297"/>
    <cellStyle name="Notas 2 3 6 3 2" xfId="6902"/>
    <cellStyle name="Notas 2 3 6 4" xfId="3298"/>
    <cellStyle name="Notas 2 3 6 4 2" xfId="6903"/>
    <cellStyle name="Notas 2 3 6 5" xfId="3299"/>
    <cellStyle name="Notas 2 3 6 5 2" xfId="6904"/>
    <cellStyle name="Notas 2 3 6 6" xfId="4114"/>
    <cellStyle name="Notas 2 3 6 7" xfId="4461"/>
    <cellStyle name="Notas 2 3 7" xfId="3300"/>
    <cellStyle name="Notas 2 3 7 2" xfId="6905"/>
    <cellStyle name="Notas 2 3 8" xfId="4004"/>
    <cellStyle name="Notas 2 3 9" xfId="4196"/>
    <cellStyle name="Notas 2 4" xfId="427"/>
    <cellStyle name="Notas 2 4 10" xfId="4115"/>
    <cellStyle name="Notas 2 4 11" xfId="5067"/>
    <cellStyle name="Notas 2 4 2" xfId="548"/>
    <cellStyle name="Notas 2 4 2 2" xfId="3301"/>
    <cellStyle name="Notas 2 4 2 2 2" xfId="6906"/>
    <cellStyle name="Notas 2 4 2 3" xfId="3302"/>
    <cellStyle name="Notas 2 4 2 3 2" xfId="6907"/>
    <cellStyle name="Notas 2 4 2 4" xfId="3303"/>
    <cellStyle name="Notas 2 4 2 4 2" xfId="6908"/>
    <cellStyle name="Notas 2 4 2 5" xfId="3304"/>
    <cellStyle name="Notas 2 4 2 5 2" xfId="6909"/>
    <cellStyle name="Notas 2 4 2 6" xfId="4116"/>
    <cellStyle name="Notas 2 4 2 7" xfId="5007"/>
    <cellStyle name="Notas 2 4 3" xfId="549"/>
    <cellStyle name="Notas 2 4 3 2" xfId="3305"/>
    <cellStyle name="Notas 2 4 3 2 2" xfId="6910"/>
    <cellStyle name="Notas 2 4 3 3" xfId="3306"/>
    <cellStyle name="Notas 2 4 3 3 2" xfId="6911"/>
    <cellStyle name="Notas 2 4 3 4" xfId="3307"/>
    <cellStyle name="Notas 2 4 3 4 2" xfId="6912"/>
    <cellStyle name="Notas 2 4 3 5" xfId="3308"/>
    <cellStyle name="Notas 2 4 3 5 2" xfId="6913"/>
    <cellStyle name="Notas 2 4 3 6" xfId="4117"/>
    <cellStyle name="Notas 2 4 3 7" xfId="5006"/>
    <cellStyle name="Notas 2 4 4" xfId="550"/>
    <cellStyle name="Notas 2 4 4 2" xfId="3309"/>
    <cellStyle name="Notas 2 4 4 2 2" xfId="6914"/>
    <cellStyle name="Notas 2 4 4 3" xfId="3310"/>
    <cellStyle name="Notas 2 4 4 3 2" xfId="6915"/>
    <cellStyle name="Notas 2 4 4 4" xfId="3311"/>
    <cellStyle name="Notas 2 4 4 4 2" xfId="6916"/>
    <cellStyle name="Notas 2 4 4 5" xfId="3312"/>
    <cellStyle name="Notas 2 4 4 5 2" xfId="6917"/>
    <cellStyle name="Notas 2 4 4 6" xfId="4118"/>
    <cellStyle name="Notas 2 4 4 7" xfId="5005"/>
    <cellStyle name="Notas 2 4 5" xfId="551"/>
    <cellStyle name="Notas 2 4 5 2" xfId="3313"/>
    <cellStyle name="Notas 2 4 5 2 2" xfId="6918"/>
    <cellStyle name="Notas 2 4 5 3" xfId="3314"/>
    <cellStyle name="Notas 2 4 5 3 2" xfId="6919"/>
    <cellStyle name="Notas 2 4 5 4" xfId="3315"/>
    <cellStyle name="Notas 2 4 5 4 2" xfId="6920"/>
    <cellStyle name="Notas 2 4 5 5" xfId="3316"/>
    <cellStyle name="Notas 2 4 5 5 2" xfId="6921"/>
    <cellStyle name="Notas 2 4 5 6" xfId="4119"/>
    <cellStyle name="Notas 2 4 5 7" xfId="5004"/>
    <cellStyle name="Notas 2 4 6" xfId="552"/>
    <cellStyle name="Notas 2 4 6 2" xfId="3317"/>
    <cellStyle name="Notas 2 4 6 2 2" xfId="6922"/>
    <cellStyle name="Notas 2 4 6 3" xfId="3318"/>
    <cellStyle name="Notas 2 4 6 3 2" xfId="6923"/>
    <cellStyle name="Notas 2 4 6 4" xfId="3319"/>
    <cellStyle name="Notas 2 4 6 4 2" xfId="6924"/>
    <cellStyle name="Notas 2 4 6 5" xfId="3320"/>
    <cellStyle name="Notas 2 4 6 5 2" xfId="6925"/>
    <cellStyle name="Notas 2 4 6 6" xfId="4120"/>
    <cellStyle name="Notas 2 4 6 7" xfId="4460"/>
    <cellStyle name="Notas 2 4 7" xfId="553"/>
    <cellStyle name="Notas 2 4 7 2" xfId="3321"/>
    <cellStyle name="Notas 2 4 7 2 2" xfId="6926"/>
    <cellStyle name="Notas 2 4 7 3" xfId="3322"/>
    <cellStyle name="Notas 2 4 7 3 2" xfId="6927"/>
    <cellStyle name="Notas 2 4 7 4" xfId="3323"/>
    <cellStyle name="Notas 2 4 7 4 2" xfId="6928"/>
    <cellStyle name="Notas 2 4 7 5" xfId="3324"/>
    <cellStyle name="Notas 2 4 7 5 2" xfId="6929"/>
    <cellStyle name="Notas 2 4 7 6" xfId="4121"/>
    <cellStyle name="Notas 2 4 7 7" xfId="5003"/>
    <cellStyle name="Notas 2 4 8" xfId="554"/>
    <cellStyle name="Notas 2 4 8 2" xfId="3325"/>
    <cellStyle name="Notas 2 4 8 2 2" xfId="6930"/>
    <cellStyle name="Notas 2 4 8 3" xfId="3326"/>
    <cellStyle name="Notas 2 4 8 3 2" xfId="6931"/>
    <cellStyle name="Notas 2 4 8 4" xfId="3327"/>
    <cellStyle name="Notas 2 4 8 4 2" xfId="6932"/>
    <cellStyle name="Notas 2 4 8 5" xfId="3328"/>
    <cellStyle name="Notas 2 4 8 5 2" xfId="6933"/>
    <cellStyle name="Notas 2 4 8 6" xfId="4122"/>
    <cellStyle name="Notas 2 4 8 7" xfId="5002"/>
    <cellStyle name="Notas 2 4 9" xfId="3329"/>
    <cellStyle name="Notas 2 4 9 2" xfId="6934"/>
    <cellStyle name="Notas 2 5" xfId="555"/>
    <cellStyle name="Notas 2 5 2" xfId="3330"/>
    <cellStyle name="Notas 2 5 2 2" xfId="6935"/>
    <cellStyle name="Notas 2 5 3" xfId="3331"/>
    <cellStyle name="Notas 2 5 3 2" xfId="6936"/>
    <cellStyle name="Notas 2 5 4" xfId="3332"/>
    <cellStyle name="Notas 2 5 4 2" xfId="6937"/>
    <cellStyle name="Notas 2 5 5" xfId="3333"/>
    <cellStyle name="Notas 2 5 5 2" xfId="6938"/>
    <cellStyle name="Notas 2 5 6" xfId="4123"/>
    <cellStyle name="Notas 2 5 7" xfId="5001"/>
    <cellStyle name="Notas 2 6" xfId="556"/>
    <cellStyle name="Notas 2 6 2" xfId="3334"/>
    <cellStyle name="Notas 2 6 2 2" xfId="6939"/>
    <cellStyle name="Notas 2 6 3" xfId="3335"/>
    <cellStyle name="Notas 2 6 3 2" xfId="6940"/>
    <cellStyle name="Notas 2 6 4" xfId="3336"/>
    <cellStyle name="Notas 2 6 4 2" xfId="6941"/>
    <cellStyle name="Notas 2 6 5" xfId="3337"/>
    <cellStyle name="Notas 2 6 5 2" xfId="6942"/>
    <cellStyle name="Notas 2 6 6" xfId="4124"/>
    <cellStyle name="Notas 2 6 7" xfId="5000"/>
    <cellStyle name="Notas 2 7" xfId="557"/>
    <cellStyle name="Notas 2 7 2" xfId="3338"/>
    <cellStyle name="Notas 2 7 2 2" xfId="6943"/>
    <cellStyle name="Notas 2 7 3" xfId="3339"/>
    <cellStyle name="Notas 2 7 3 2" xfId="6944"/>
    <cellStyle name="Notas 2 7 4" xfId="3340"/>
    <cellStyle name="Notas 2 7 4 2" xfId="6945"/>
    <cellStyle name="Notas 2 7 5" xfId="3341"/>
    <cellStyle name="Notas 2 7 5 2" xfId="6946"/>
    <cellStyle name="Notas 2 7 6" xfId="4125"/>
    <cellStyle name="Notas 2 7 7" xfId="4459"/>
    <cellStyle name="Notas 2 8" xfId="3342"/>
    <cellStyle name="Notas 2 8 2" xfId="6947"/>
    <cellStyle name="Notas 2 9" xfId="3964"/>
    <cellStyle name="Notas 3" xfId="260"/>
    <cellStyle name="Notas 3 2" xfId="675"/>
    <cellStyle name="Notas 3 2 2" xfId="4533"/>
    <cellStyle name="Notas 3 2 3" xfId="4949"/>
    <cellStyle name="Notas 3 3" xfId="4313"/>
    <cellStyle name="Notas 3 4" xfId="5659"/>
    <cellStyle name="Notas 4" xfId="3343"/>
    <cellStyle name="Notas 4 2" xfId="6948"/>
    <cellStyle name="Notas 5" xfId="4477"/>
    <cellStyle name="Percent" xfId="383"/>
    <cellStyle name="Percent 2" xfId="3344"/>
    <cellStyle name="Percent 2 2" xfId="3345"/>
    <cellStyle name="Percent 3" xfId="3346"/>
    <cellStyle name="Porcentaje" xfId="50" builtinId="5"/>
    <cellStyle name="Porcentaje 10" xfId="3798"/>
    <cellStyle name="Porcentaje 11" xfId="4222"/>
    <cellStyle name="Porcentaje 12" xfId="7225"/>
    <cellStyle name="Porcentaje 13" xfId="7229"/>
    <cellStyle name="Porcentaje 14" xfId="7255"/>
    <cellStyle name="Porcentaje 15" xfId="7257"/>
    <cellStyle name="Porcentaje 16" xfId="7276"/>
    <cellStyle name="Porcentaje 2" xfId="446"/>
    <cellStyle name="Porcentaje 2 2" xfId="778"/>
    <cellStyle name="Porcentaje 2 2 2" xfId="3347"/>
    <cellStyle name="Porcentaje 2 2 2 2" xfId="3348"/>
    <cellStyle name="Porcentaje 2 2 2 2 2" xfId="3349"/>
    <cellStyle name="Porcentaje 2 2 2 2 3" xfId="6452"/>
    <cellStyle name="Porcentaje 2 2 2 3" xfId="3350"/>
    <cellStyle name="Porcentaje 2 2 2 4" xfId="6451"/>
    <cellStyle name="Porcentaje 2 2 3" xfId="3351"/>
    <cellStyle name="Porcentaje 2 2 3 2" xfId="3352"/>
    <cellStyle name="Porcentaje 2 2 3 2 2" xfId="3353"/>
    <cellStyle name="Porcentaje 2 2 3 2 2 2" xfId="3354"/>
    <cellStyle name="Porcentaje 2 2 3 2 2 2 2" xfId="3355"/>
    <cellStyle name="Porcentaje 2 2 3 2 2 2 2 2" xfId="3356"/>
    <cellStyle name="Porcentaje 2 2 3 2 2 2 2 3" xfId="6457"/>
    <cellStyle name="Porcentaje 2 2 3 2 2 2 3" xfId="3357"/>
    <cellStyle name="Porcentaje 2 2 3 2 2 2 4" xfId="6456"/>
    <cellStyle name="Porcentaje 2 2 3 2 2 3" xfId="3358"/>
    <cellStyle name="Porcentaje 2 2 3 2 2 3 2" xfId="3359"/>
    <cellStyle name="Porcentaje 2 2 3 2 2 3 2 2" xfId="3360"/>
    <cellStyle name="Porcentaje 2 2 3 2 2 3 2 3" xfId="6459"/>
    <cellStyle name="Porcentaje 2 2 3 2 2 3 3" xfId="3361"/>
    <cellStyle name="Porcentaje 2 2 3 2 2 3 4" xfId="6458"/>
    <cellStyle name="Porcentaje 2 2 3 2 2 4" xfId="3362"/>
    <cellStyle name="Porcentaje 2 2 3 2 2 4 2" xfId="3363"/>
    <cellStyle name="Porcentaje 2 2 3 2 2 4 2 2" xfId="3364"/>
    <cellStyle name="Porcentaje 2 2 3 2 2 4 2 3" xfId="6461"/>
    <cellStyle name="Porcentaje 2 2 3 2 2 4 3" xfId="3365"/>
    <cellStyle name="Porcentaje 2 2 3 2 2 4 4" xfId="6460"/>
    <cellStyle name="Porcentaje 2 2 3 2 2 5" xfId="3366"/>
    <cellStyle name="Porcentaje 2 2 3 2 2 5 2" xfId="3367"/>
    <cellStyle name="Porcentaje 2 2 3 2 2 5 3" xfId="6462"/>
    <cellStyle name="Porcentaje 2 2 3 2 2 6" xfId="3368"/>
    <cellStyle name="Porcentaje 2 2 3 2 2 7" xfId="6455"/>
    <cellStyle name="Porcentaje 2 2 3 2 3" xfId="3369"/>
    <cellStyle name="Porcentaje 2 2 3 2 3 2" xfId="3370"/>
    <cellStyle name="Porcentaje 2 2 3 2 3 3" xfId="6463"/>
    <cellStyle name="Porcentaje 2 2 3 2 4" xfId="3371"/>
    <cellStyle name="Porcentaje 2 2 3 2 5" xfId="6454"/>
    <cellStyle name="Porcentaje 2 2 3 3" xfId="3372"/>
    <cellStyle name="Porcentaje 2 2 3 3 2" xfId="3373"/>
    <cellStyle name="Porcentaje 2 2 3 3 3" xfId="6464"/>
    <cellStyle name="Porcentaje 2 2 3 4" xfId="3374"/>
    <cellStyle name="Porcentaje 2 2 3 5" xfId="6453"/>
    <cellStyle name="Porcentaje 2 2 4" xfId="3375"/>
    <cellStyle name="Porcentaje 2 2 4 2" xfId="3376"/>
    <cellStyle name="Porcentaje 2 2 4 3" xfId="6465"/>
    <cellStyle name="Porcentaje 2 2 5" xfId="3377"/>
    <cellStyle name="Porcentaje 2 2 6" xfId="3378"/>
    <cellStyle name="Porcentaje 2 2 7" xfId="4636"/>
    <cellStyle name="Porcentaje 2 3" xfId="3379"/>
    <cellStyle name="Porcentaje 2 4" xfId="4437"/>
    <cellStyle name="Porcentaje 3" xfId="447"/>
    <cellStyle name="Porcentaje 3 2" xfId="448"/>
    <cellStyle name="Porcentaje 3 2 2" xfId="780"/>
    <cellStyle name="Porcentaje 3 2 2 2" xfId="3380"/>
    <cellStyle name="Porcentaje 3 2 2 3" xfId="4638"/>
    <cellStyle name="Porcentaje 3 2 3" xfId="3381"/>
    <cellStyle name="Porcentaje 3 2 4" xfId="4439"/>
    <cellStyle name="Porcentaje 3 3" xfId="779"/>
    <cellStyle name="Porcentaje 3 3 2" xfId="3382"/>
    <cellStyle name="Porcentaje 3 3 3" xfId="4637"/>
    <cellStyle name="Porcentaje 3 4" xfId="3383"/>
    <cellStyle name="Porcentaje 3 5" xfId="4438"/>
    <cellStyle name="Porcentaje 4" xfId="449"/>
    <cellStyle name="Porcentaje 4 2" xfId="781"/>
    <cellStyle name="Porcentaje 4 2 2" xfId="3384"/>
    <cellStyle name="Porcentaje 4 2 2 2" xfId="3385"/>
    <cellStyle name="Porcentaje 4 2 2 3" xfId="6466"/>
    <cellStyle name="Porcentaje 4 2 3" xfId="3386"/>
    <cellStyle name="Porcentaje 4 2 4" xfId="4639"/>
    <cellStyle name="Porcentaje 4 3" xfId="3387"/>
    <cellStyle name="Porcentaje 4 3 2" xfId="3388"/>
    <cellStyle name="Porcentaje 4 3 2 2" xfId="3389"/>
    <cellStyle name="Porcentaje 4 3 2 3" xfId="6468"/>
    <cellStyle name="Porcentaje 4 3 3" xfId="3390"/>
    <cellStyle name="Porcentaje 4 3 4" xfId="6467"/>
    <cellStyle name="Porcentaje 4 4" xfId="3391"/>
    <cellStyle name="Porcentaje 4 4 2" xfId="3392"/>
    <cellStyle name="Porcentaje 4 4 2 2" xfId="3393"/>
    <cellStyle name="Porcentaje 4 4 2 2 2" xfId="3394"/>
    <cellStyle name="Porcentaje 4 4 2 2 3" xfId="6471"/>
    <cellStyle name="Porcentaje 4 4 2 3" xfId="3395"/>
    <cellStyle name="Porcentaje 4 4 2 4" xfId="6470"/>
    <cellStyle name="Porcentaje 4 4 3" xfId="3396"/>
    <cellStyle name="Porcentaje 4 4 3 2" xfId="3397"/>
    <cellStyle name="Porcentaje 4 4 3 3" xfId="6472"/>
    <cellStyle name="Porcentaje 4 4 4" xfId="3398"/>
    <cellStyle name="Porcentaje 4 4 5" xfId="6469"/>
    <cellStyle name="Porcentaje 4 5" xfId="3399"/>
    <cellStyle name="Porcentaje 4 5 2" xfId="3400"/>
    <cellStyle name="Porcentaje 4 5 3" xfId="6473"/>
    <cellStyle name="Porcentaje 4 6" xfId="3401"/>
    <cellStyle name="Porcentaje 4 7" xfId="4440"/>
    <cellStyle name="Porcentaje 5" xfId="454"/>
    <cellStyle name="Porcentaje 6" xfId="625"/>
    <cellStyle name="Porcentaje 6 2" xfId="796"/>
    <cellStyle name="Porcentaje 6 2 2" xfId="4653"/>
    <cellStyle name="Porcentaje 6 3" xfId="4484"/>
    <cellStyle name="Porcentaje 7" xfId="628"/>
    <cellStyle name="Porcentaje 7 2" xfId="799"/>
    <cellStyle name="Porcentaje 7 2 2" xfId="4656"/>
    <cellStyle name="Porcentaje 7 3" xfId="4487"/>
    <cellStyle name="Porcentaje 8" xfId="636"/>
    <cellStyle name="Porcentaje 8 2" xfId="638"/>
    <cellStyle name="Porcentaje 8 2 2" xfId="809"/>
    <cellStyle name="Porcentaje 8 2 2 2" xfId="4666"/>
    <cellStyle name="Porcentaje 8 2 3" xfId="4225"/>
    <cellStyle name="Porcentaje 8 2 4" xfId="4497"/>
    <cellStyle name="Porcentaje 8 3" xfId="807"/>
    <cellStyle name="Porcentaje 8 3 2" xfId="4664"/>
    <cellStyle name="Porcentaje 8 4" xfId="4495"/>
    <cellStyle name="Porcentaje 9" xfId="825"/>
    <cellStyle name="Porcentaje 9 2" xfId="4679"/>
    <cellStyle name="Porcentual 10" xfId="384"/>
    <cellStyle name="Porcentual 10 10" xfId="3402"/>
    <cellStyle name="Porcentual 10 11" xfId="3965"/>
    <cellStyle name="Porcentual 10 12" xfId="4418"/>
    <cellStyle name="Porcentual 10 2" xfId="558"/>
    <cellStyle name="Porcentual 10 2 2" xfId="3403"/>
    <cellStyle name="Porcentual 10 3" xfId="770"/>
    <cellStyle name="Porcentual 10 3 2" xfId="3404"/>
    <cellStyle name="Porcentual 10 3 2 2" xfId="3405"/>
    <cellStyle name="Porcentual 10 3 2 2 2" xfId="3406"/>
    <cellStyle name="Porcentual 10 3 2 2 3" xfId="6475"/>
    <cellStyle name="Porcentual 10 3 2 3" xfId="3407"/>
    <cellStyle name="Porcentual 10 3 2 4" xfId="6474"/>
    <cellStyle name="Porcentual 10 3 3" xfId="3408"/>
    <cellStyle name="Porcentual 10 3 3 2" xfId="3409"/>
    <cellStyle name="Porcentual 10 3 3 3" xfId="6476"/>
    <cellStyle name="Porcentual 10 3 4" xfId="3410"/>
    <cellStyle name="Porcentual 10 3 5" xfId="4628"/>
    <cellStyle name="Porcentual 10 4" xfId="3411"/>
    <cellStyle name="Porcentual 10 4 2" xfId="3412"/>
    <cellStyle name="Porcentual 10 4 2 2" xfId="3413"/>
    <cellStyle name="Porcentual 10 4 2 2 2" xfId="3414"/>
    <cellStyle name="Porcentual 10 4 2 2 3" xfId="6479"/>
    <cellStyle name="Porcentual 10 4 2 3" xfId="3415"/>
    <cellStyle name="Porcentual 10 4 2 4" xfId="6478"/>
    <cellStyle name="Porcentual 10 4 3" xfId="3416"/>
    <cellStyle name="Porcentual 10 4 3 2" xfId="3417"/>
    <cellStyle name="Porcentual 10 4 3 3" xfId="6480"/>
    <cellStyle name="Porcentual 10 4 4" xfId="3418"/>
    <cellStyle name="Porcentual 10 4 5" xfId="6477"/>
    <cellStyle name="Porcentual 10 5" xfId="3419"/>
    <cellStyle name="Porcentual 10 5 2" xfId="3420"/>
    <cellStyle name="Porcentual 10 5 2 2" xfId="3421"/>
    <cellStyle name="Porcentual 10 5 2 2 2" xfId="3422"/>
    <cellStyle name="Porcentual 10 5 2 2 3" xfId="6483"/>
    <cellStyle name="Porcentual 10 5 2 3" xfId="3423"/>
    <cellStyle name="Porcentual 10 5 2 4" xfId="6482"/>
    <cellStyle name="Porcentual 10 5 3" xfId="3424"/>
    <cellStyle name="Porcentual 10 5 3 2" xfId="3425"/>
    <cellStyle name="Porcentual 10 5 3 3" xfId="6484"/>
    <cellStyle name="Porcentual 10 5 4" xfId="3426"/>
    <cellStyle name="Porcentual 10 5 5" xfId="6481"/>
    <cellStyle name="Porcentual 10 6" xfId="3427"/>
    <cellStyle name="Porcentual 10 6 2" xfId="3428"/>
    <cellStyle name="Porcentual 10 6 2 2" xfId="3429"/>
    <cellStyle name="Porcentual 10 6 2 2 2" xfId="3430"/>
    <cellStyle name="Porcentual 10 6 2 2 3" xfId="6487"/>
    <cellStyle name="Porcentual 10 6 2 3" xfId="3431"/>
    <cellStyle name="Porcentual 10 6 2 4" xfId="6486"/>
    <cellStyle name="Porcentual 10 6 3" xfId="3432"/>
    <cellStyle name="Porcentual 10 6 3 2" xfId="3433"/>
    <cellStyle name="Porcentual 10 6 3 3" xfId="6488"/>
    <cellStyle name="Porcentual 10 6 4" xfId="3434"/>
    <cellStyle name="Porcentual 10 6 5" xfId="6485"/>
    <cellStyle name="Porcentual 10 7" xfId="3435"/>
    <cellStyle name="Porcentual 10 7 2" xfId="3436"/>
    <cellStyle name="Porcentual 10 7 2 2" xfId="3437"/>
    <cellStyle name="Porcentual 10 7 2 2 2" xfId="3438"/>
    <cellStyle name="Porcentual 10 7 2 2 3" xfId="6491"/>
    <cellStyle name="Porcentual 10 7 2 3" xfId="3439"/>
    <cellStyle name="Porcentual 10 7 2 4" xfId="6490"/>
    <cellStyle name="Porcentual 10 7 3" xfId="3440"/>
    <cellStyle name="Porcentual 10 7 3 2" xfId="3441"/>
    <cellStyle name="Porcentual 10 7 3 3" xfId="6492"/>
    <cellStyle name="Porcentual 10 7 4" xfId="3442"/>
    <cellStyle name="Porcentual 10 7 5" xfId="6489"/>
    <cellStyle name="Porcentual 10 8" xfId="3443"/>
    <cellStyle name="Porcentual 10 8 2" xfId="3444"/>
    <cellStyle name="Porcentual 10 8 2 2" xfId="3445"/>
    <cellStyle name="Porcentual 10 8 2 3" xfId="6494"/>
    <cellStyle name="Porcentual 10 8 3" xfId="3446"/>
    <cellStyle name="Porcentual 10 8 4" xfId="6493"/>
    <cellStyle name="Porcentual 10 9" xfId="3447"/>
    <cellStyle name="Porcentual 10 9 2" xfId="3448"/>
    <cellStyle name="Porcentual 10 9 3" xfId="6495"/>
    <cellStyle name="Porcentual 11" xfId="418"/>
    <cellStyle name="Porcentual 11 2" xfId="559"/>
    <cellStyle name="Porcentual 2" xfId="63"/>
    <cellStyle name="Porcentual 2 2" xfId="401"/>
    <cellStyle name="Porcentual 3" xfId="73"/>
    <cellStyle name="Porcentual 3 2" xfId="205"/>
    <cellStyle name="Porcentual 3 2 10" xfId="3449"/>
    <cellStyle name="Porcentual 3 2 11" xfId="3966"/>
    <cellStyle name="Porcentual 3 2 12" xfId="4294"/>
    <cellStyle name="Porcentual 3 2 2" xfId="287"/>
    <cellStyle name="Porcentual 3 2 2 2" xfId="338"/>
    <cellStyle name="Porcentual 3 2 2 2 2" xfId="745"/>
    <cellStyle name="Porcentual 3 2 2 2 2 2" xfId="4603"/>
    <cellStyle name="Porcentual 3 2 2 2 3" xfId="4384"/>
    <cellStyle name="Porcentual 3 2 2 3" xfId="694"/>
    <cellStyle name="Porcentual 3 2 2 3 2" xfId="4552"/>
    <cellStyle name="Porcentual 3 2 2 4" xfId="4126"/>
    <cellStyle name="Porcentual 3 2 2 5" xfId="4333"/>
    <cellStyle name="Porcentual 3 2 3" xfId="337"/>
    <cellStyle name="Porcentual 3 2 3 2" xfId="744"/>
    <cellStyle name="Porcentual 3 2 3 2 2" xfId="3450"/>
    <cellStyle name="Porcentual 3 2 3 2 2 2" xfId="3451"/>
    <cellStyle name="Porcentual 3 2 3 2 2 3" xfId="6496"/>
    <cellStyle name="Porcentual 3 2 3 2 3" xfId="3452"/>
    <cellStyle name="Porcentual 3 2 3 2 4" xfId="4602"/>
    <cellStyle name="Porcentual 3 2 3 3" xfId="3453"/>
    <cellStyle name="Porcentual 3 2 3 3 2" xfId="3454"/>
    <cellStyle name="Porcentual 3 2 3 3 3" xfId="6497"/>
    <cellStyle name="Porcentual 3 2 3 4" xfId="3455"/>
    <cellStyle name="Porcentual 3 2 3 5" xfId="4383"/>
    <cellStyle name="Porcentual 3 2 4" xfId="386"/>
    <cellStyle name="Porcentual 3 2 4 2" xfId="771"/>
    <cellStyle name="Porcentual 3 2 4 2 2" xfId="3456"/>
    <cellStyle name="Porcentual 3 2 4 2 2 2" xfId="3457"/>
    <cellStyle name="Porcentual 3 2 4 2 2 3" xfId="6498"/>
    <cellStyle name="Porcentual 3 2 4 2 3" xfId="3458"/>
    <cellStyle name="Porcentual 3 2 4 2 4" xfId="4629"/>
    <cellStyle name="Porcentual 3 2 4 3" xfId="3459"/>
    <cellStyle name="Porcentual 3 2 4 3 2" xfId="3460"/>
    <cellStyle name="Porcentual 3 2 4 3 3" xfId="6499"/>
    <cellStyle name="Porcentual 3 2 4 4" xfId="3461"/>
    <cellStyle name="Porcentual 3 2 4 5" xfId="4419"/>
    <cellStyle name="Porcentual 3 2 5" xfId="664"/>
    <cellStyle name="Porcentual 3 2 5 2" xfId="3462"/>
    <cellStyle name="Porcentual 3 2 5 2 2" xfId="3463"/>
    <cellStyle name="Porcentual 3 2 5 2 2 2" xfId="3464"/>
    <cellStyle name="Porcentual 3 2 5 2 2 3" xfId="6501"/>
    <cellStyle name="Porcentual 3 2 5 2 3" xfId="3465"/>
    <cellStyle name="Porcentual 3 2 5 2 4" xfId="6500"/>
    <cellStyle name="Porcentual 3 2 5 3" xfId="3466"/>
    <cellStyle name="Porcentual 3 2 5 3 2" xfId="3467"/>
    <cellStyle name="Porcentual 3 2 5 3 3" xfId="6502"/>
    <cellStyle name="Porcentual 3 2 5 4" xfId="3468"/>
    <cellStyle name="Porcentual 3 2 5 5" xfId="4522"/>
    <cellStyle name="Porcentual 3 2 6" xfId="3469"/>
    <cellStyle name="Porcentual 3 2 6 2" xfId="3470"/>
    <cellStyle name="Porcentual 3 2 6 2 2" xfId="3471"/>
    <cellStyle name="Porcentual 3 2 6 2 2 2" xfId="3472"/>
    <cellStyle name="Porcentual 3 2 6 2 2 3" xfId="6505"/>
    <cellStyle name="Porcentual 3 2 6 2 3" xfId="3473"/>
    <cellStyle name="Porcentual 3 2 6 2 4" xfId="6504"/>
    <cellStyle name="Porcentual 3 2 6 3" xfId="3474"/>
    <cellStyle name="Porcentual 3 2 6 3 2" xfId="3475"/>
    <cellStyle name="Porcentual 3 2 6 3 3" xfId="6506"/>
    <cellStyle name="Porcentual 3 2 6 4" xfId="3476"/>
    <cellStyle name="Porcentual 3 2 6 5" xfId="6503"/>
    <cellStyle name="Porcentual 3 2 7" xfId="3477"/>
    <cellStyle name="Porcentual 3 2 7 2" xfId="3478"/>
    <cellStyle name="Porcentual 3 2 7 2 2" xfId="3479"/>
    <cellStyle name="Porcentual 3 2 7 2 2 2" xfId="3480"/>
    <cellStyle name="Porcentual 3 2 7 2 2 3" xfId="6509"/>
    <cellStyle name="Porcentual 3 2 7 2 3" xfId="3481"/>
    <cellStyle name="Porcentual 3 2 7 2 4" xfId="6508"/>
    <cellStyle name="Porcentual 3 2 7 3" xfId="3482"/>
    <cellStyle name="Porcentual 3 2 7 3 2" xfId="3483"/>
    <cellStyle name="Porcentual 3 2 7 3 3" xfId="6510"/>
    <cellStyle name="Porcentual 3 2 7 4" xfId="3484"/>
    <cellStyle name="Porcentual 3 2 7 5" xfId="6507"/>
    <cellStyle name="Porcentual 3 2 8" xfId="3485"/>
    <cellStyle name="Porcentual 3 2 8 2" xfId="3486"/>
    <cellStyle name="Porcentual 3 2 8 2 2" xfId="3487"/>
    <cellStyle name="Porcentual 3 2 8 2 3" xfId="6512"/>
    <cellStyle name="Porcentual 3 2 8 3" xfId="3488"/>
    <cellStyle name="Porcentual 3 2 8 4" xfId="6511"/>
    <cellStyle name="Porcentual 3 2 9" xfId="3489"/>
    <cellStyle name="Porcentual 3 2 9 2" xfId="3490"/>
    <cellStyle name="Porcentual 3 2 9 3" xfId="6513"/>
    <cellStyle name="Porcentual 3 3" xfId="277"/>
    <cellStyle name="Porcentual 3 3 2" xfId="339"/>
    <cellStyle name="Porcentual 3 3 2 2" xfId="746"/>
    <cellStyle name="Porcentual 3 3 2 2 2" xfId="4604"/>
    <cellStyle name="Porcentual 3 3 2 3" xfId="4385"/>
    <cellStyle name="Porcentual 3 3 3" xfId="402"/>
    <cellStyle name="Porcentual 3 3 4" xfId="684"/>
    <cellStyle name="Porcentual 3 3 4 2" xfId="4542"/>
    <cellStyle name="Porcentual 3 3 5" xfId="4323"/>
    <cellStyle name="Porcentual 3 4" xfId="336"/>
    <cellStyle name="Porcentual 3 4 2" xfId="743"/>
    <cellStyle name="Porcentual 3 4 2 2" xfId="4601"/>
    <cellStyle name="Porcentual 3 4 3" xfId="4382"/>
    <cellStyle name="Porcentual 3 5" xfId="385"/>
    <cellStyle name="Porcentual 3 6" xfId="654"/>
    <cellStyle name="Porcentual 3 6 2" xfId="4512"/>
    <cellStyle name="Porcentual 3 7" xfId="4261"/>
    <cellStyle name="Porcentual 4" xfId="206"/>
    <cellStyle name="Porcentual 4 2" xfId="207"/>
    <cellStyle name="Porcentual 4 2 2" xfId="3491"/>
    <cellStyle name="Porcentual 4 2 2 2" xfId="3492"/>
    <cellStyle name="Porcentual 4 2 3" xfId="3493"/>
    <cellStyle name="Porcentual 4 3" xfId="3494"/>
    <cellStyle name="Porcentual 4 3 2" xfId="3495"/>
    <cellStyle name="Porcentual 4 4" xfId="3496"/>
    <cellStyle name="Porcentual 5" xfId="218"/>
    <cellStyle name="Porcentual 5 10" xfId="3497"/>
    <cellStyle name="Porcentual 5 11" xfId="3968"/>
    <cellStyle name="Porcentual 5 12" xfId="4297"/>
    <cellStyle name="Porcentual 5 2" xfId="290"/>
    <cellStyle name="Porcentual 5 2 2" xfId="341"/>
    <cellStyle name="Porcentual 5 2 2 2" xfId="748"/>
    <cellStyle name="Porcentual 5 2 2 2 2" xfId="4606"/>
    <cellStyle name="Porcentual 5 2 2 3" xfId="4387"/>
    <cellStyle name="Porcentual 5 2 3" xfId="697"/>
    <cellStyle name="Porcentual 5 2 3 2" xfId="4555"/>
    <cellStyle name="Porcentual 5 2 4" xfId="4127"/>
    <cellStyle name="Porcentual 5 2 5" xfId="4336"/>
    <cellStyle name="Porcentual 5 3" xfId="340"/>
    <cellStyle name="Porcentual 5 3 2" xfId="747"/>
    <cellStyle name="Porcentual 5 3 2 2" xfId="3498"/>
    <cellStyle name="Porcentual 5 3 2 2 2" xfId="3499"/>
    <cellStyle name="Porcentual 5 3 2 2 3" xfId="6514"/>
    <cellStyle name="Porcentual 5 3 2 3" xfId="3500"/>
    <cellStyle name="Porcentual 5 3 2 4" xfId="4605"/>
    <cellStyle name="Porcentual 5 3 3" xfId="3501"/>
    <cellStyle name="Porcentual 5 3 3 2" xfId="3502"/>
    <cellStyle name="Porcentual 5 3 3 3" xfId="6515"/>
    <cellStyle name="Porcentual 5 3 4" xfId="3503"/>
    <cellStyle name="Porcentual 5 3 5" xfId="4386"/>
    <cellStyle name="Porcentual 5 4" xfId="387"/>
    <cellStyle name="Porcentual 5 4 2" xfId="772"/>
    <cellStyle name="Porcentual 5 4 2 2" xfId="3504"/>
    <cellStyle name="Porcentual 5 4 2 2 2" xfId="3505"/>
    <cellStyle name="Porcentual 5 4 2 2 3" xfId="6516"/>
    <cellStyle name="Porcentual 5 4 2 3" xfId="3506"/>
    <cellStyle name="Porcentual 5 4 2 4" xfId="4630"/>
    <cellStyle name="Porcentual 5 4 3" xfId="3507"/>
    <cellStyle name="Porcentual 5 4 3 2" xfId="3508"/>
    <cellStyle name="Porcentual 5 4 3 3" xfId="6517"/>
    <cellStyle name="Porcentual 5 4 4" xfId="3509"/>
    <cellStyle name="Porcentual 5 4 5" xfId="4420"/>
    <cellStyle name="Porcentual 5 5" xfId="667"/>
    <cellStyle name="Porcentual 5 5 2" xfId="3510"/>
    <cellStyle name="Porcentual 5 5 2 2" xfId="3511"/>
    <cellStyle name="Porcentual 5 5 2 2 2" xfId="3512"/>
    <cellStyle name="Porcentual 5 5 2 2 3" xfId="6519"/>
    <cellStyle name="Porcentual 5 5 2 3" xfId="3513"/>
    <cellStyle name="Porcentual 5 5 2 4" xfId="6518"/>
    <cellStyle name="Porcentual 5 5 3" xfId="3514"/>
    <cellStyle name="Porcentual 5 5 3 2" xfId="3515"/>
    <cellStyle name="Porcentual 5 5 3 3" xfId="6520"/>
    <cellStyle name="Porcentual 5 5 4" xfId="3516"/>
    <cellStyle name="Porcentual 5 5 5" xfId="4525"/>
    <cellStyle name="Porcentual 5 6" xfId="3517"/>
    <cellStyle name="Porcentual 5 6 2" xfId="3518"/>
    <cellStyle name="Porcentual 5 6 2 2" xfId="3519"/>
    <cellStyle name="Porcentual 5 6 2 2 2" xfId="3520"/>
    <cellStyle name="Porcentual 5 6 2 2 3" xfId="6523"/>
    <cellStyle name="Porcentual 5 6 2 3" xfId="3521"/>
    <cellStyle name="Porcentual 5 6 2 4" xfId="6522"/>
    <cellStyle name="Porcentual 5 6 3" xfId="3522"/>
    <cellStyle name="Porcentual 5 6 3 2" xfId="3523"/>
    <cellStyle name="Porcentual 5 6 3 3" xfId="6524"/>
    <cellStyle name="Porcentual 5 6 4" xfId="3524"/>
    <cellStyle name="Porcentual 5 6 5" xfId="6521"/>
    <cellStyle name="Porcentual 5 7" xfId="3525"/>
    <cellStyle name="Porcentual 5 7 2" xfId="3526"/>
    <cellStyle name="Porcentual 5 7 2 2" xfId="3527"/>
    <cellStyle name="Porcentual 5 7 2 2 2" xfId="3528"/>
    <cellStyle name="Porcentual 5 7 2 2 3" xfId="6527"/>
    <cellStyle name="Porcentual 5 7 2 3" xfId="3529"/>
    <cellStyle name="Porcentual 5 7 2 4" xfId="6526"/>
    <cellStyle name="Porcentual 5 7 3" xfId="3530"/>
    <cellStyle name="Porcentual 5 7 3 2" xfId="3531"/>
    <cellStyle name="Porcentual 5 7 3 3" xfId="6528"/>
    <cellStyle name="Porcentual 5 7 4" xfId="3532"/>
    <cellStyle name="Porcentual 5 7 5" xfId="6525"/>
    <cellStyle name="Porcentual 5 8" xfId="3533"/>
    <cellStyle name="Porcentual 5 8 2" xfId="3534"/>
    <cellStyle name="Porcentual 5 8 2 2" xfId="3535"/>
    <cellStyle name="Porcentual 5 8 2 3" xfId="6530"/>
    <cellStyle name="Porcentual 5 8 3" xfId="3536"/>
    <cellStyle name="Porcentual 5 8 4" xfId="6529"/>
    <cellStyle name="Porcentual 5 9" xfId="3537"/>
    <cellStyle name="Porcentual 5 9 2" xfId="3538"/>
    <cellStyle name="Porcentual 5 9 3" xfId="6531"/>
    <cellStyle name="Porcentual 6" xfId="261"/>
    <cellStyle name="Porcentual 6 2" xfId="388"/>
    <cellStyle name="Porcentual 7" xfId="224"/>
    <cellStyle name="Porcentual 7 2" xfId="342"/>
    <cellStyle name="Porcentual 7 2 2" xfId="749"/>
    <cellStyle name="Porcentual 7 2 2 2" xfId="4607"/>
    <cellStyle name="Porcentual 7 2 3" xfId="4388"/>
    <cellStyle name="Porcentual 7 3" xfId="389"/>
    <cellStyle name="Porcentual 7 4" xfId="672"/>
    <cellStyle name="Porcentual 7 4 2" xfId="4530"/>
    <cellStyle name="Porcentual 7 5" xfId="4302"/>
    <cellStyle name="Porcentual 8" xfId="390"/>
    <cellStyle name="Porcentual 8 2" xfId="419"/>
    <cellStyle name="Porcentual 9" xfId="404"/>
    <cellStyle name="Porcentual 9 2" xfId="420"/>
    <cellStyle name="Salida" xfId="51" builtinId="21" customBuiltin="1"/>
    <cellStyle name="Salida 2" xfId="208"/>
    <cellStyle name="Salida 2 10" xfId="4201"/>
    <cellStyle name="Salida 2 11" xfId="4288"/>
    <cellStyle name="Salida 2 2" xfId="421"/>
    <cellStyle name="Salida 2 2 2" xfId="437"/>
    <cellStyle name="Salida 2 2 2 10" xfId="3539"/>
    <cellStyle name="Salida 2 2 2 10 2" xfId="6949"/>
    <cellStyle name="Salida 2 2 2 11" xfId="3540"/>
    <cellStyle name="Salida 2 2 2 11 2" xfId="6950"/>
    <cellStyle name="Salida 2 2 2 12" xfId="4128"/>
    <cellStyle name="Salida 2 2 2 13" xfId="5059"/>
    <cellStyle name="Salida 2 2 2 2" xfId="560"/>
    <cellStyle name="Salida 2 2 2 2 2" xfId="3541"/>
    <cellStyle name="Salida 2 2 2 2 2 2" xfId="6951"/>
    <cellStyle name="Salida 2 2 2 2 3" xfId="3542"/>
    <cellStyle name="Salida 2 2 2 2 3 2" xfId="6952"/>
    <cellStyle name="Salida 2 2 2 2 4" xfId="3543"/>
    <cellStyle name="Salida 2 2 2 2 4 2" xfId="6953"/>
    <cellStyle name="Salida 2 2 2 2 5" xfId="3544"/>
    <cellStyle name="Salida 2 2 2 2 5 2" xfId="6954"/>
    <cellStyle name="Salida 2 2 2 2 6" xfId="4129"/>
    <cellStyle name="Salida 2 2 2 2 7" xfId="4999"/>
    <cellStyle name="Salida 2 2 2 3" xfId="561"/>
    <cellStyle name="Salida 2 2 2 3 2" xfId="3545"/>
    <cellStyle name="Salida 2 2 2 3 2 2" xfId="6955"/>
    <cellStyle name="Salida 2 2 2 3 3" xfId="3546"/>
    <cellStyle name="Salida 2 2 2 3 3 2" xfId="6956"/>
    <cellStyle name="Salida 2 2 2 3 4" xfId="3547"/>
    <cellStyle name="Salida 2 2 2 3 4 2" xfId="6957"/>
    <cellStyle name="Salida 2 2 2 3 5" xfId="3548"/>
    <cellStyle name="Salida 2 2 2 3 5 2" xfId="6958"/>
    <cellStyle name="Salida 2 2 2 3 6" xfId="4130"/>
    <cellStyle name="Salida 2 2 2 3 7" xfId="4998"/>
    <cellStyle name="Salida 2 2 2 4" xfId="562"/>
    <cellStyle name="Salida 2 2 2 4 2" xfId="3549"/>
    <cellStyle name="Salida 2 2 2 4 2 2" xfId="6959"/>
    <cellStyle name="Salida 2 2 2 4 3" xfId="3550"/>
    <cellStyle name="Salida 2 2 2 4 3 2" xfId="6960"/>
    <cellStyle name="Salida 2 2 2 4 4" xfId="3551"/>
    <cellStyle name="Salida 2 2 2 4 4 2" xfId="6961"/>
    <cellStyle name="Salida 2 2 2 4 5" xfId="3552"/>
    <cellStyle name="Salida 2 2 2 4 5 2" xfId="6962"/>
    <cellStyle name="Salida 2 2 2 4 6" xfId="4131"/>
    <cellStyle name="Salida 2 2 2 4 7" xfId="4458"/>
    <cellStyle name="Salida 2 2 2 5" xfId="563"/>
    <cellStyle name="Salida 2 2 2 5 2" xfId="3553"/>
    <cellStyle name="Salida 2 2 2 5 2 2" xfId="6963"/>
    <cellStyle name="Salida 2 2 2 5 3" xfId="3554"/>
    <cellStyle name="Salida 2 2 2 5 3 2" xfId="6964"/>
    <cellStyle name="Salida 2 2 2 5 4" xfId="3555"/>
    <cellStyle name="Salida 2 2 2 5 4 2" xfId="6965"/>
    <cellStyle name="Salida 2 2 2 5 5" xfId="3556"/>
    <cellStyle name="Salida 2 2 2 5 5 2" xfId="6966"/>
    <cellStyle name="Salida 2 2 2 5 6" xfId="4132"/>
    <cellStyle name="Salida 2 2 2 5 7" xfId="4997"/>
    <cellStyle name="Salida 2 2 2 6" xfId="564"/>
    <cellStyle name="Salida 2 2 2 6 2" xfId="3557"/>
    <cellStyle name="Salida 2 2 2 6 2 2" xfId="6967"/>
    <cellStyle name="Salida 2 2 2 6 3" xfId="3558"/>
    <cellStyle name="Salida 2 2 2 6 3 2" xfId="6968"/>
    <cellStyle name="Salida 2 2 2 6 4" xfId="3559"/>
    <cellStyle name="Salida 2 2 2 6 4 2" xfId="6969"/>
    <cellStyle name="Salida 2 2 2 6 5" xfId="3560"/>
    <cellStyle name="Salida 2 2 2 6 5 2" xfId="6970"/>
    <cellStyle name="Salida 2 2 2 6 6" xfId="4133"/>
    <cellStyle name="Salida 2 2 2 6 7" xfId="4996"/>
    <cellStyle name="Salida 2 2 2 7" xfId="565"/>
    <cellStyle name="Salida 2 2 2 7 2" xfId="3561"/>
    <cellStyle name="Salida 2 2 2 7 2 2" xfId="6971"/>
    <cellStyle name="Salida 2 2 2 7 3" xfId="3562"/>
    <cellStyle name="Salida 2 2 2 7 3 2" xfId="6972"/>
    <cellStyle name="Salida 2 2 2 7 4" xfId="3563"/>
    <cellStyle name="Salida 2 2 2 7 4 2" xfId="6973"/>
    <cellStyle name="Salida 2 2 2 7 5" xfId="3564"/>
    <cellStyle name="Salida 2 2 2 7 5 2" xfId="6974"/>
    <cellStyle name="Salida 2 2 2 7 6" xfId="4134"/>
    <cellStyle name="Salida 2 2 2 7 7" xfId="4995"/>
    <cellStyle name="Salida 2 2 2 8" xfId="3565"/>
    <cellStyle name="Salida 2 2 2 8 2" xfId="6975"/>
    <cellStyle name="Salida 2 2 2 9" xfId="3566"/>
    <cellStyle name="Salida 2 2 2 9 2" xfId="6976"/>
    <cellStyle name="Salida 2 2 3" xfId="566"/>
    <cellStyle name="Salida 2 2 3 2" xfId="3567"/>
    <cellStyle name="Salida 2 2 3 2 2" xfId="6977"/>
    <cellStyle name="Salida 2 2 3 3" xfId="3568"/>
    <cellStyle name="Salida 2 2 3 3 2" xfId="6978"/>
    <cellStyle name="Salida 2 2 3 4" xfId="3569"/>
    <cellStyle name="Salida 2 2 3 4 2" xfId="6979"/>
    <cellStyle name="Salida 2 2 3 5" xfId="3570"/>
    <cellStyle name="Salida 2 2 3 5 2" xfId="6980"/>
    <cellStyle name="Salida 2 2 3 6" xfId="4135"/>
    <cellStyle name="Salida 2 2 3 7" xfId="4994"/>
    <cellStyle name="Salida 2 2 4" xfId="567"/>
    <cellStyle name="Salida 2 2 4 2" xfId="3571"/>
    <cellStyle name="Salida 2 2 4 2 2" xfId="6981"/>
    <cellStyle name="Salida 2 2 4 3" xfId="3572"/>
    <cellStyle name="Salida 2 2 4 3 2" xfId="6982"/>
    <cellStyle name="Salida 2 2 4 4" xfId="3573"/>
    <cellStyle name="Salida 2 2 4 4 2" xfId="6983"/>
    <cellStyle name="Salida 2 2 4 5" xfId="3574"/>
    <cellStyle name="Salida 2 2 4 5 2" xfId="6984"/>
    <cellStyle name="Salida 2 2 4 6" xfId="4136"/>
    <cellStyle name="Salida 2 2 4 7" xfId="4457"/>
    <cellStyle name="Salida 2 2 5" xfId="568"/>
    <cellStyle name="Salida 2 2 5 2" xfId="3575"/>
    <cellStyle name="Salida 2 2 5 2 2" xfId="6985"/>
    <cellStyle name="Salida 2 2 5 3" xfId="3576"/>
    <cellStyle name="Salida 2 2 5 3 2" xfId="6986"/>
    <cellStyle name="Salida 2 2 5 4" xfId="3577"/>
    <cellStyle name="Salida 2 2 5 4 2" xfId="6987"/>
    <cellStyle name="Salida 2 2 5 5" xfId="3578"/>
    <cellStyle name="Salida 2 2 5 5 2" xfId="6988"/>
    <cellStyle name="Salida 2 2 5 6" xfId="4137"/>
    <cellStyle name="Salida 2 2 5 7" xfId="4993"/>
    <cellStyle name="Salida 2 2 6" xfId="569"/>
    <cellStyle name="Salida 2 2 6 2" xfId="3579"/>
    <cellStyle name="Salida 2 2 6 2 2" xfId="6989"/>
    <cellStyle name="Salida 2 2 6 3" xfId="3580"/>
    <cellStyle name="Salida 2 2 6 3 2" xfId="6990"/>
    <cellStyle name="Salida 2 2 6 4" xfId="3581"/>
    <cellStyle name="Salida 2 2 6 4 2" xfId="6991"/>
    <cellStyle name="Salida 2 2 6 5" xfId="3582"/>
    <cellStyle name="Salida 2 2 6 5 2" xfId="6992"/>
    <cellStyle name="Salida 2 2 6 6" xfId="4138"/>
    <cellStyle name="Salida 2 2 6 7" xfId="4992"/>
    <cellStyle name="Salida 2 2 7" xfId="4005"/>
    <cellStyle name="Salida 2 2 8" xfId="4195"/>
    <cellStyle name="Salida 2 2 9" xfId="5072"/>
    <cellStyle name="Salida 2 3" xfId="422"/>
    <cellStyle name="Salida 2 3 2" xfId="438"/>
    <cellStyle name="Salida 2 3 2 10" xfId="3583"/>
    <cellStyle name="Salida 2 3 2 10 2" xfId="6993"/>
    <cellStyle name="Salida 2 3 2 11" xfId="3584"/>
    <cellStyle name="Salida 2 3 2 11 2" xfId="6994"/>
    <cellStyle name="Salida 2 3 2 12" xfId="4139"/>
    <cellStyle name="Salida 2 3 2 13" xfId="5058"/>
    <cellStyle name="Salida 2 3 2 2" xfId="570"/>
    <cellStyle name="Salida 2 3 2 2 2" xfId="3585"/>
    <cellStyle name="Salida 2 3 2 2 2 2" xfId="6995"/>
    <cellStyle name="Salida 2 3 2 2 3" xfId="3586"/>
    <cellStyle name="Salida 2 3 2 2 3 2" xfId="6996"/>
    <cellStyle name="Salida 2 3 2 2 4" xfId="3587"/>
    <cellStyle name="Salida 2 3 2 2 4 2" xfId="6997"/>
    <cellStyle name="Salida 2 3 2 2 5" xfId="3588"/>
    <cellStyle name="Salida 2 3 2 2 5 2" xfId="6998"/>
    <cellStyle name="Salida 2 3 2 2 6" xfId="4140"/>
    <cellStyle name="Salida 2 3 2 2 7" xfId="4991"/>
    <cellStyle name="Salida 2 3 2 3" xfId="571"/>
    <cellStyle name="Salida 2 3 2 3 2" xfId="3589"/>
    <cellStyle name="Salida 2 3 2 3 2 2" xfId="6999"/>
    <cellStyle name="Salida 2 3 2 3 3" xfId="3590"/>
    <cellStyle name="Salida 2 3 2 3 3 2" xfId="7000"/>
    <cellStyle name="Salida 2 3 2 3 4" xfId="3591"/>
    <cellStyle name="Salida 2 3 2 3 4 2" xfId="7001"/>
    <cellStyle name="Salida 2 3 2 3 5" xfId="3592"/>
    <cellStyle name="Salida 2 3 2 3 5 2" xfId="7002"/>
    <cellStyle name="Salida 2 3 2 3 6" xfId="4141"/>
    <cellStyle name="Salida 2 3 2 3 7" xfId="4990"/>
    <cellStyle name="Salida 2 3 2 4" xfId="572"/>
    <cellStyle name="Salida 2 3 2 4 2" xfId="3593"/>
    <cellStyle name="Salida 2 3 2 4 2 2" xfId="7003"/>
    <cellStyle name="Salida 2 3 2 4 3" xfId="3594"/>
    <cellStyle name="Salida 2 3 2 4 3 2" xfId="7004"/>
    <cellStyle name="Salida 2 3 2 4 4" xfId="3595"/>
    <cellStyle name="Salida 2 3 2 4 4 2" xfId="7005"/>
    <cellStyle name="Salida 2 3 2 4 5" xfId="3596"/>
    <cellStyle name="Salida 2 3 2 4 5 2" xfId="7006"/>
    <cellStyle name="Salida 2 3 2 4 6" xfId="4142"/>
    <cellStyle name="Salida 2 3 2 4 7" xfId="4456"/>
    <cellStyle name="Salida 2 3 2 5" xfId="573"/>
    <cellStyle name="Salida 2 3 2 5 2" xfId="3597"/>
    <cellStyle name="Salida 2 3 2 5 2 2" xfId="7007"/>
    <cellStyle name="Salida 2 3 2 5 3" xfId="3598"/>
    <cellStyle name="Salida 2 3 2 5 3 2" xfId="7008"/>
    <cellStyle name="Salida 2 3 2 5 4" xfId="3599"/>
    <cellStyle name="Salida 2 3 2 5 4 2" xfId="7009"/>
    <cellStyle name="Salida 2 3 2 5 5" xfId="3600"/>
    <cellStyle name="Salida 2 3 2 5 5 2" xfId="7010"/>
    <cellStyle name="Salida 2 3 2 5 6" xfId="4143"/>
    <cellStyle name="Salida 2 3 2 5 7" xfId="4989"/>
    <cellStyle name="Salida 2 3 2 6" xfId="574"/>
    <cellStyle name="Salida 2 3 2 6 2" xfId="3601"/>
    <cellStyle name="Salida 2 3 2 6 2 2" xfId="7011"/>
    <cellStyle name="Salida 2 3 2 6 3" xfId="3602"/>
    <cellStyle name="Salida 2 3 2 6 3 2" xfId="7012"/>
    <cellStyle name="Salida 2 3 2 6 4" xfId="3603"/>
    <cellStyle name="Salida 2 3 2 6 4 2" xfId="7013"/>
    <cellStyle name="Salida 2 3 2 6 5" xfId="3604"/>
    <cellStyle name="Salida 2 3 2 6 5 2" xfId="7014"/>
    <cellStyle name="Salida 2 3 2 6 6" xfId="4144"/>
    <cellStyle name="Salida 2 3 2 6 7" xfId="4988"/>
    <cellStyle name="Salida 2 3 2 7" xfId="575"/>
    <cellStyle name="Salida 2 3 2 7 2" xfId="3605"/>
    <cellStyle name="Salida 2 3 2 7 2 2" xfId="7015"/>
    <cellStyle name="Salida 2 3 2 7 3" xfId="3606"/>
    <cellStyle name="Salida 2 3 2 7 3 2" xfId="7016"/>
    <cellStyle name="Salida 2 3 2 7 4" xfId="3607"/>
    <cellStyle name="Salida 2 3 2 7 4 2" xfId="7017"/>
    <cellStyle name="Salida 2 3 2 7 5" xfId="3608"/>
    <cellStyle name="Salida 2 3 2 7 5 2" xfId="7018"/>
    <cellStyle name="Salida 2 3 2 7 6" xfId="4145"/>
    <cellStyle name="Salida 2 3 2 7 7" xfId="4987"/>
    <cellStyle name="Salida 2 3 2 8" xfId="3609"/>
    <cellStyle name="Salida 2 3 2 8 2" xfId="7019"/>
    <cellStyle name="Salida 2 3 2 9" xfId="3610"/>
    <cellStyle name="Salida 2 3 2 9 2" xfId="7020"/>
    <cellStyle name="Salida 2 3 3" xfId="576"/>
    <cellStyle name="Salida 2 3 3 2" xfId="3611"/>
    <cellStyle name="Salida 2 3 3 2 2" xfId="7021"/>
    <cellStyle name="Salida 2 3 3 3" xfId="3612"/>
    <cellStyle name="Salida 2 3 3 3 2" xfId="7022"/>
    <cellStyle name="Salida 2 3 3 4" xfId="3613"/>
    <cellStyle name="Salida 2 3 3 4 2" xfId="7023"/>
    <cellStyle name="Salida 2 3 3 5" xfId="3614"/>
    <cellStyle name="Salida 2 3 3 5 2" xfId="7024"/>
    <cellStyle name="Salida 2 3 3 6" xfId="4146"/>
    <cellStyle name="Salida 2 3 3 7" xfId="4986"/>
    <cellStyle name="Salida 2 3 4" xfId="577"/>
    <cellStyle name="Salida 2 3 4 2" xfId="3615"/>
    <cellStyle name="Salida 2 3 4 2 2" xfId="7025"/>
    <cellStyle name="Salida 2 3 4 3" xfId="3616"/>
    <cellStyle name="Salida 2 3 4 3 2" xfId="7026"/>
    <cellStyle name="Salida 2 3 4 4" xfId="3617"/>
    <cellStyle name="Salida 2 3 4 4 2" xfId="7027"/>
    <cellStyle name="Salida 2 3 4 5" xfId="3618"/>
    <cellStyle name="Salida 2 3 4 5 2" xfId="7028"/>
    <cellStyle name="Salida 2 3 4 6" xfId="4147"/>
    <cellStyle name="Salida 2 3 4 7" xfId="4455"/>
    <cellStyle name="Salida 2 3 5" xfId="578"/>
    <cellStyle name="Salida 2 3 5 2" xfId="3619"/>
    <cellStyle name="Salida 2 3 5 2 2" xfId="7029"/>
    <cellStyle name="Salida 2 3 5 3" xfId="3620"/>
    <cellStyle name="Salida 2 3 5 3 2" xfId="7030"/>
    <cellStyle name="Salida 2 3 5 4" xfId="3621"/>
    <cellStyle name="Salida 2 3 5 4 2" xfId="7031"/>
    <cellStyle name="Salida 2 3 5 5" xfId="3622"/>
    <cellStyle name="Salida 2 3 5 5 2" xfId="7032"/>
    <cellStyle name="Salida 2 3 5 6" xfId="4148"/>
    <cellStyle name="Salida 2 3 5 7" xfId="4985"/>
    <cellStyle name="Salida 2 3 6" xfId="579"/>
    <cellStyle name="Salida 2 3 6 2" xfId="3623"/>
    <cellStyle name="Salida 2 3 6 2 2" xfId="7033"/>
    <cellStyle name="Salida 2 3 6 3" xfId="3624"/>
    <cellStyle name="Salida 2 3 6 3 2" xfId="7034"/>
    <cellStyle name="Salida 2 3 6 4" xfId="3625"/>
    <cellStyle name="Salida 2 3 6 4 2" xfId="7035"/>
    <cellStyle name="Salida 2 3 6 5" xfId="3626"/>
    <cellStyle name="Salida 2 3 6 5 2" xfId="7036"/>
    <cellStyle name="Salida 2 3 6 6" xfId="4149"/>
    <cellStyle name="Salida 2 3 6 7" xfId="4984"/>
    <cellStyle name="Salida 2 3 7" xfId="4006"/>
    <cellStyle name="Salida 2 3 8" xfId="3967"/>
    <cellStyle name="Salida 2 3 9" xfId="5071"/>
    <cellStyle name="Salida 2 4" xfId="428"/>
    <cellStyle name="Salida 2 4 10" xfId="5066"/>
    <cellStyle name="Salida 2 4 2" xfId="580"/>
    <cellStyle name="Salida 2 4 2 2" xfId="3627"/>
    <cellStyle name="Salida 2 4 2 2 2" xfId="7037"/>
    <cellStyle name="Salida 2 4 2 3" xfId="3628"/>
    <cellStyle name="Salida 2 4 2 3 2" xfId="7038"/>
    <cellStyle name="Salida 2 4 2 4" xfId="3629"/>
    <cellStyle name="Salida 2 4 2 4 2" xfId="7039"/>
    <cellStyle name="Salida 2 4 2 5" xfId="3630"/>
    <cellStyle name="Salida 2 4 2 5 2" xfId="7040"/>
    <cellStyle name="Salida 2 4 2 6" xfId="4151"/>
    <cellStyle name="Salida 2 4 2 7" xfId="4983"/>
    <cellStyle name="Salida 2 4 3" xfId="581"/>
    <cellStyle name="Salida 2 4 3 2" xfId="3631"/>
    <cellStyle name="Salida 2 4 3 2 2" xfId="7041"/>
    <cellStyle name="Salida 2 4 3 3" xfId="3632"/>
    <cellStyle name="Salida 2 4 3 3 2" xfId="7042"/>
    <cellStyle name="Salida 2 4 3 4" xfId="3633"/>
    <cellStyle name="Salida 2 4 3 4 2" xfId="7043"/>
    <cellStyle name="Salida 2 4 3 5" xfId="3634"/>
    <cellStyle name="Salida 2 4 3 5 2" xfId="7044"/>
    <cellStyle name="Salida 2 4 3 6" xfId="4152"/>
    <cellStyle name="Salida 2 4 3 7" xfId="4982"/>
    <cellStyle name="Salida 2 4 4" xfId="582"/>
    <cellStyle name="Salida 2 4 4 2" xfId="3635"/>
    <cellStyle name="Salida 2 4 4 2 2" xfId="7045"/>
    <cellStyle name="Salida 2 4 4 3" xfId="3636"/>
    <cellStyle name="Salida 2 4 4 3 2" xfId="7046"/>
    <cellStyle name="Salida 2 4 4 4" xfId="3637"/>
    <cellStyle name="Salida 2 4 4 4 2" xfId="7047"/>
    <cellStyle name="Salida 2 4 4 5" xfId="3638"/>
    <cellStyle name="Salida 2 4 4 5 2" xfId="7048"/>
    <cellStyle name="Salida 2 4 4 6" xfId="4153"/>
    <cellStyle name="Salida 2 4 4 7" xfId="4454"/>
    <cellStyle name="Salida 2 4 5" xfId="583"/>
    <cellStyle name="Salida 2 4 5 2" xfId="3639"/>
    <cellStyle name="Salida 2 4 5 2 2" xfId="7049"/>
    <cellStyle name="Salida 2 4 5 3" xfId="3640"/>
    <cellStyle name="Salida 2 4 5 3 2" xfId="7050"/>
    <cellStyle name="Salida 2 4 5 4" xfId="3641"/>
    <cellStyle name="Salida 2 4 5 4 2" xfId="7051"/>
    <cellStyle name="Salida 2 4 5 5" xfId="3642"/>
    <cellStyle name="Salida 2 4 5 5 2" xfId="7052"/>
    <cellStyle name="Salida 2 4 5 6" xfId="4154"/>
    <cellStyle name="Salida 2 4 5 7" xfId="4981"/>
    <cellStyle name="Salida 2 4 6" xfId="584"/>
    <cellStyle name="Salida 2 4 6 2" xfId="3643"/>
    <cellStyle name="Salida 2 4 6 2 2" xfId="7053"/>
    <cellStyle name="Salida 2 4 6 3" xfId="3644"/>
    <cellStyle name="Salida 2 4 6 3 2" xfId="7054"/>
    <cellStyle name="Salida 2 4 6 4" xfId="3645"/>
    <cellStyle name="Salida 2 4 6 4 2" xfId="7055"/>
    <cellStyle name="Salida 2 4 6 5" xfId="3646"/>
    <cellStyle name="Salida 2 4 6 5 2" xfId="7056"/>
    <cellStyle name="Salida 2 4 6 6" xfId="4155"/>
    <cellStyle name="Salida 2 4 6 7" xfId="4980"/>
    <cellStyle name="Salida 2 4 7" xfId="585"/>
    <cellStyle name="Salida 2 4 7 2" xfId="3647"/>
    <cellStyle name="Salida 2 4 7 2 2" xfId="7057"/>
    <cellStyle name="Salida 2 4 7 3" xfId="3648"/>
    <cellStyle name="Salida 2 4 7 3 2" xfId="7058"/>
    <cellStyle name="Salida 2 4 7 4" xfId="3649"/>
    <cellStyle name="Salida 2 4 7 4 2" xfId="7059"/>
    <cellStyle name="Salida 2 4 7 5" xfId="3650"/>
    <cellStyle name="Salida 2 4 7 5 2" xfId="7060"/>
    <cellStyle name="Salida 2 4 7 6" xfId="4156"/>
    <cellStyle name="Salida 2 4 7 7" xfId="4979"/>
    <cellStyle name="Salida 2 4 8" xfId="3651"/>
    <cellStyle name="Salida 2 4 8 2" xfId="7061"/>
    <cellStyle name="Salida 2 4 9" xfId="4150"/>
    <cellStyle name="Salida 2 5" xfId="586"/>
    <cellStyle name="Salida 2 5 2" xfId="3652"/>
    <cellStyle name="Salida 2 5 2 2" xfId="7062"/>
    <cellStyle name="Salida 2 5 3" xfId="3653"/>
    <cellStyle name="Salida 2 5 3 2" xfId="7063"/>
    <cellStyle name="Salida 2 5 4" xfId="3654"/>
    <cellStyle name="Salida 2 5 4 2" xfId="7064"/>
    <cellStyle name="Salida 2 5 5" xfId="3655"/>
    <cellStyle name="Salida 2 5 5 2" xfId="7065"/>
    <cellStyle name="Salida 2 5 6" xfId="4157"/>
    <cellStyle name="Salida 2 5 7" xfId="4978"/>
    <cellStyle name="Salida 2 6" xfId="587"/>
    <cellStyle name="Salida 2 6 2" xfId="3656"/>
    <cellStyle name="Salida 2 6 2 2" xfId="7066"/>
    <cellStyle name="Salida 2 6 3" xfId="3657"/>
    <cellStyle name="Salida 2 6 3 2" xfId="7067"/>
    <cellStyle name="Salida 2 6 4" xfId="3658"/>
    <cellStyle name="Salida 2 6 4 2" xfId="7068"/>
    <cellStyle name="Salida 2 6 5" xfId="3659"/>
    <cellStyle name="Salida 2 6 5 2" xfId="7069"/>
    <cellStyle name="Salida 2 6 6" xfId="4158"/>
    <cellStyle name="Salida 2 6 7" xfId="4453"/>
    <cellStyle name="Salida 2 7" xfId="588"/>
    <cellStyle name="Salida 2 7 2" xfId="3660"/>
    <cellStyle name="Salida 2 7 2 2" xfId="7070"/>
    <cellStyle name="Salida 2 7 3" xfId="3661"/>
    <cellStyle name="Salida 2 7 3 2" xfId="7071"/>
    <cellStyle name="Salida 2 7 4" xfId="3662"/>
    <cellStyle name="Salida 2 7 4 2" xfId="7072"/>
    <cellStyle name="Salida 2 7 5" xfId="3663"/>
    <cellStyle name="Salida 2 7 5 2" xfId="7073"/>
    <cellStyle name="Salida 2 7 6" xfId="4159"/>
    <cellStyle name="Salida 2 7 7" xfId="4430"/>
    <cellStyle name="Salida 2 8" xfId="589"/>
    <cellStyle name="Salida 2 8 2" xfId="3664"/>
    <cellStyle name="Salida 2 8 2 2" xfId="7074"/>
    <cellStyle name="Salida 2 8 3" xfId="3665"/>
    <cellStyle name="Salida 2 8 3 2" xfId="7075"/>
    <cellStyle name="Salida 2 8 4" xfId="3666"/>
    <cellStyle name="Salida 2 8 4 2" xfId="7076"/>
    <cellStyle name="Salida 2 8 5" xfId="3667"/>
    <cellStyle name="Salida 2 8 5 2" xfId="7077"/>
    <cellStyle name="Salida 2 8 6" xfId="4160"/>
    <cellStyle name="Salida 2 8 7" xfId="4977"/>
    <cellStyle name="Salida 2 9" xfId="3970"/>
    <cellStyle name="Salida 3" xfId="262"/>
    <cellStyle name="Salida 3 2" xfId="676"/>
    <cellStyle name="Salida 3 2 2" xfId="4534"/>
    <cellStyle name="Salida 3 2 3" xfId="4447"/>
    <cellStyle name="Salida 3 3" xfId="4314"/>
    <cellStyle name="Salida 3 4" xfId="5658"/>
    <cellStyle name="Salida 4" xfId="6448"/>
    <cellStyle name="TableStyleLight1" xfId="3668"/>
    <cellStyle name="TableStyleLight1 2" xfId="4194"/>
    <cellStyle name="Texto de advertencia" xfId="52" builtinId="11" customBuiltin="1"/>
    <cellStyle name="Texto de advertencia 2" xfId="209"/>
    <cellStyle name="Texto de advertencia 2 2" xfId="3971"/>
    <cellStyle name="Texto de advertencia 3" xfId="263"/>
    <cellStyle name="Texto explicativo" xfId="53" builtinId="53" customBuiltin="1"/>
    <cellStyle name="Texto explicativo 2" xfId="210"/>
    <cellStyle name="Texto explicativo 2 2" xfId="3972"/>
    <cellStyle name="Texto explicativo 3" xfId="264"/>
    <cellStyle name="Título" xfId="54" builtinId="15" customBuiltin="1"/>
    <cellStyle name="Título 1 2" xfId="211"/>
    <cellStyle name="Título 1 2 2" xfId="3973"/>
    <cellStyle name="Título 1 3" xfId="266"/>
    <cellStyle name="Título 2" xfId="56" builtinId="17" customBuiltin="1"/>
    <cellStyle name="Título 2 2" xfId="212"/>
    <cellStyle name="Título 2 2 2" xfId="3974"/>
    <cellStyle name="Título 2 3" xfId="267"/>
    <cellStyle name="Título 3" xfId="57" builtinId="18" customBuiltin="1"/>
    <cellStyle name="Título 3 2" xfId="213"/>
    <cellStyle name="Título 3 2 2" xfId="3975"/>
    <cellStyle name="Título 3 3" xfId="268"/>
    <cellStyle name="Título 4" xfId="214"/>
    <cellStyle name="Título 4 2" xfId="3976"/>
    <cellStyle name="Título 5" xfId="265"/>
    <cellStyle name="Total" xfId="58" builtinId="25" customBuiltin="1"/>
    <cellStyle name="Total 2" xfId="215"/>
    <cellStyle name="Total 2 10" xfId="4200"/>
    <cellStyle name="Total 2 11" xfId="5823"/>
    <cellStyle name="Total 2 2" xfId="423"/>
    <cellStyle name="Total 2 2 2" xfId="439"/>
    <cellStyle name="Total 2 2 2 10" xfId="3669"/>
    <cellStyle name="Total 2 2 2 10 2" xfId="7078"/>
    <cellStyle name="Total 2 2 2 11" xfId="3670"/>
    <cellStyle name="Total 2 2 2 11 2" xfId="7079"/>
    <cellStyle name="Total 2 2 2 12" xfId="4161"/>
    <cellStyle name="Total 2 2 2 13" xfId="4469"/>
    <cellStyle name="Total 2 2 2 2" xfId="590"/>
    <cellStyle name="Total 2 2 2 2 2" xfId="3671"/>
    <cellStyle name="Total 2 2 2 2 2 2" xfId="7080"/>
    <cellStyle name="Total 2 2 2 2 3" xfId="3672"/>
    <cellStyle name="Total 2 2 2 2 3 2" xfId="7081"/>
    <cellStyle name="Total 2 2 2 2 4" xfId="3673"/>
    <cellStyle name="Total 2 2 2 2 4 2" xfId="7082"/>
    <cellStyle name="Total 2 2 2 2 5" xfId="3674"/>
    <cellStyle name="Total 2 2 2 2 5 2" xfId="7083"/>
    <cellStyle name="Total 2 2 2 2 6" xfId="4162"/>
    <cellStyle name="Total 2 2 2 2 7" xfId="4976"/>
    <cellStyle name="Total 2 2 2 3" xfId="591"/>
    <cellStyle name="Total 2 2 2 3 2" xfId="3675"/>
    <cellStyle name="Total 2 2 2 3 2 2" xfId="7084"/>
    <cellStyle name="Total 2 2 2 3 3" xfId="3676"/>
    <cellStyle name="Total 2 2 2 3 3 2" xfId="7085"/>
    <cellStyle name="Total 2 2 2 3 4" xfId="3677"/>
    <cellStyle name="Total 2 2 2 3 4 2" xfId="7086"/>
    <cellStyle name="Total 2 2 2 3 5" xfId="3678"/>
    <cellStyle name="Total 2 2 2 3 5 2" xfId="7087"/>
    <cellStyle name="Total 2 2 2 3 6" xfId="4163"/>
    <cellStyle name="Total 2 2 2 3 7" xfId="4975"/>
    <cellStyle name="Total 2 2 2 4" xfId="592"/>
    <cellStyle name="Total 2 2 2 4 2" xfId="3679"/>
    <cellStyle name="Total 2 2 2 4 2 2" xfId="7088"/>
    <cellStyle name="Total 2 2 2 4 3" xfId="3680"/>
    <cellStyle name="Total 2 2 2 4 3 2" xfId="7089"/>
    <cellStyle name="Total 2 2 2 4 4" xfId="3681"/>
    <cellStyle name="Total 2 2 2 4 4 2" xfId="7090"/>
    <cellStyle name="Total 2 2 2 4 5" xfId="3682"/>
    <cellStyle name="Total 2 2 2 4 5 2" xfId="7091"/>
    <cellStyle name="Total 2 2 2 4 6" xfId="4164"/>
    <cellStyle name="Total 2 2 2 4 7" xfId="4974"/>
    <cellStyle name="Total 2 2 2 5" xfId="593"/>
    <cellStyle name="Total 2 2 2 5 2" xfId="3683"/>
    <cellStyle name="Total 2 2 2 5 2 2" xfId="7092"/>
    <cellStyle name="Total 2 2 2 5 3" xfId="3684"/>
    <cellStyle name="Total 2 2 2 5 3 2" xfId="7093"/>
    <cellStyle name="Total 2 2 2 5 4" xfId="3685"/>
    <cellStyle name="Total 2 2 2 5 4 2" xfId="7094"/>
    <cellStyle name="Total 2 2 2 5 5" xfId="3686"/>
    <cellStyle name="Total 2 2 2 5 5 2" xfId="7095"/>
    <cellStyle name="Total 2 2 2 5 6" xfId="4165"/>
    <cellStyle name="Total 2 2 2 5 7" xfId="4452"/>
    <cellStyle name="Total 2 2 2 6" xfId="594"/>
    <cellStyle name="Total 2 2 2 6 2" xfId="3687"/>
    <cellStyle name="Total 2 2 2 6 2 2" xfId="7096"/>
    <cellStyle name="Total 2 2 2 6 3" xfId="3688"/>
    <cellStyle name="Total 2 2 2 6 3 2" xfId="7097"/>
    <cellStyle name="Total 2 2 2 6 4" xfId="3689"/>
    <cellStyle name="Total 2 2 2 6 4 2" xfId="7098"/>
    <cellStyle name="Total 2 2 2 6 5" xfId="3690"/>
    <cellStyle name="Total 2 2 2 6 5 2" xfId="7099"/>
    <cellStyle name="Total 2 2 2 6 6" xfId="4166"/>
    <cellStyle name="Total 2 2 2 6 7" xfId="4973"/>
    <cellStyle name="Total 2 2 2 7" xfId="595"/>
    <cellStyle name="Total 2 2 2 7 2" xfId="3691"/>
    <cellStyle name="Total 2 2 2 7 2 2" xfId="7100"/>
    <cellStyle name="Total 2 2 2 7 3" xfId="3692"/>
    <cellStyle name="Total 2 2 2 7 3 2" xfId="7101"/>
    <cellStyle name="Total 2 2 2 7 4" xfId="3693"/>
    <cellStyle name="Total 2 2 2 7 4 2" xfId="7102"/>
    <cellStyle name="Total 2 2 2 7 5" xfId="3694"/>
    <cellStyle name="Total 2 2 2 7 5 2" xfId="7103"/>
    <cellStyle name="Total 2 2 2 7 6" xfId="4167"/>
    <cellStyle name="Total 2 2 2 7 7" xfId="4972"/>
    <cellStyle name="Total 2 2 2 8" xfId="3695"/>
    <cellStyle name="Total 2 2 2 8 2" xfId="7104"/>
    <cellStyle name="Total 2 2 2 9" xfId="3696"/>
    <cellStyle name="Total 2 2 2 9 2" xfId="7105"/>
    <cellStyle name="Total 2 2 3" xfId="596"/>
    <cellStyle name="Total 2 2 3 2" xfId="3697"/>
    <cellStyle name="Total 2 2 3 2 2" xfId="7106"/>
    <cellStyle name="Total 2 2 3 3" xfId="3698"/>
    <cellStyle name="Total 2 2 3 3 2" xfId="7107"/>
    <cellStyle name="Total 2 2 3 4" xfId="3699"/>
    <cellStyle name="Total 2 2 3 4 2" xfId="7108"/>
    <cellStyle name="Total 2 2 3 5" xfId="3700"/>
    <cellStyle name="Total 2 2 3 5 2" xfId="7109"/>
    <cellStyle name="Total 2 2 3 6" xfId="4168"/>
    <cellStyle name="Total 2 2 3 7" xfId="4971"/>
    <cellStyle name="Total 2 2 4" xfId="597"/>
    <cellStyle name="Total 2 2 4 2" xfId="3701"/>
    <cellStyle name="Total 2 2 4 2 2" xfId="7110"/>
    <cellStyle name="Total 2 2 4 3" xfId="3702"/>
    <cellStyle name="Total 2 2 4 3 2" xfId="7111"/>
    <cellStyle name="Total 2 2 4 4" xfId="3703"/>
    <cellStyle name="Total 2 2 4 4 2" xfId="7112"/>
    <cellStyle name="Total 2 2 4 5" xfId="3704"/>
    <cellStyle name="Total 2 2 4 5 2" xfId="7113"/>
    <cellStyle name="Total 2 2 4 6" xfId="4169"/>
    <cellStyle name="Total 2 2 4 7" xfId="4970"/>
    <cellStyle name="Total 2 2 5" xfId="598"/>
    <cellStyle name="Total 2 2 5 2" xfId="3705"/>
    <cellStyle name="Total 2 2 5 2 2" xfId="7114"/>
    <cellStyle name="Total 2 2 5 3" xfId="3706"/>
    <cellStyle name="Total 2 2 5 3 2" xfId="7115"/>
    <cellStyle name="Total 2 2 5 4" xfId="3707"/>
    <cellStyle name="Total 2 2 5 4 2" xfId="7116"/>
    <cellStyle name="Total 2 2 5 5" xfId="3708"/>
    <cellStyle name="Total 2 2 5 5 2" xfId="7117"/>
    <cellStyle name="Total 2 2 5 6" xfId="4170"/>
    <cellStyle name="Total 2 2 5 7" xfId="4451"/>
    <cellStyle name="Total 2 2 6" xfId="599"/>
    <cellStyle name="Total 2 2 6 2" xfId="3709"/>
    <cellStyle name="Total 2 2 6 2 2" xfId="7118"/>
    <cellStyle name="Total 2 2 6 3" xfId="3710"/>
    <cellStyle name="Total 2 2 6 3 2" xfId="7119"/>
    <cellStyle name="Total 2 2 6 4" xfId="3711"/>
    <cellStyle name="Total 2 2 6 4 2" xfId="7120"/>
    <cellStyle name="Total 2 2 6 5" xfId="3712"/>
    <cellStyle name="Total 2 2 6 5 2" xfId="7121"/>
    <cellStyle name="Total 2 2 6 6" xfId="4171"/>
    <cellStyle name="Total 2 2 6 7" xfId="4969"/>
    <cellStyle name="Total 2 2 7" xfId="4007"/>
    <cellStyle name="Total 2 2 8" xfId="4205"/>
    <cellStyle name="Total 2 2 9" xfId="5070"/>
    <cellStyle name="Total 2 3" xfId="424"/>
    <cellStyle name="Total 2 3 2" xfId="440"/>
    <cellStyle name="Total 2 3 2 10" xfId="3713"/>
    <cellStyle name="Total 2 3 2 10 2" xfId="7122"/>
    <cellStyle name="Total 2 3 2 11" xfId="3714"/>
    <cellStyle name="Total 2 3 2 11 2" xfId="7123"/>
    <cellStyle name="Total 2 3 2 12" xfId="4172"/>
    <cellStyle name="Total 2 3 2 13" xfId="5057"/>
    <cellStyle name="Total 2 3 2 2" xfId="600"/>
    <cellStyle name="Total 2 3 2 2 2" xfId="3715"/>
    <cellStyle name="Total 2 3 2 2 2 2" xfId="7124"/>
    <cellStyle name="Total 2 3 2 2 3" xfId="3716"/>
    <cellStyle name="Total 2 3 2 2 3 2" xfId="7125"/>
    <cellStyle name="Total 2 3 2 2 4" xfId="3717"/>
    <cellStyle name="Total 2 3 2 2 4 2" xfId="7126"/>
    <cellStyle name="Total 2 3 2 2 5" xfId="3718"/>
    <cellStyle name="Total 2 3 2 2 5 2" xfId="7127"/>
    <cellStyle name="Total 2 3 2 2 6" xfId="4173"/>
    <cellStyle name="Total 2 3 2 2 7" xfId="4968"/>
    <cellStyle name="Total 2 3 2 3" xfId="601"/>
    <cellStyle name="Total 2 3 2 3 2" xfId="3719"/>
    <cellStyle name="Total 2 3 2 3 2 2" xfId="7128"/>
    <cellStyle name="Total 2 3 2 3 3" xfId="3720"/>
    <cellStyle name="Total 2 3 2 3 3 2" xfId="7129"/>
    <cellStyle name="Total 2 3 2 3 4" xfId="3721"/>
    <cellStyle name="Total 2 3 2 3 4 2" xfId="7130"/>
    <cellStyle name="Total 2 3 2 3 5" xfId="3722"/>
    <cellStyle name="Total 2 3 2 3 5 2" xfId="7131"/>
    <cellStyle name="Total 2 3 2 3 6" xfId="4174"/>
    <cellStyle name="Total 2 3 2 3 7" xfId="4967"/>
    <cellStyle name="Total 2 3 2 4" xfId="602"/>
    <cellStyle name="Total 2 3 2 4 2" xfId="3723"/>
    <cellStyle name="Total 2 3 2 4 2 2" xfId="7132"/>
    <cellStyle name="Total 2 3 2 4 3" xfId="3724"/>
    <cellStyle name="Total 2 3 2 4 3 2" xfId="7133"/>
    <cellStyle name="Total 2 3 2 4 4" xfId="3725"/>
    <cellStyle name="Total 2 3 2 4 4 2" xfId="7134"/>
    <cellStyle name="Total 2 3 2 4 5" xfId="3726"/>
    <cellStyle name="Total 2 3 2 4 5 2" xfId="7135"/>
    <cellStyle name="Total 2 3 2 4 6" xfId="4175"/>
    <cellStyle name="Total 2 3 2 4 7" xfId="4966"/>
    <cellStyle name="Total 2 3 2 5" xfId="603"/>
    <cellStyle name="Total 2 3 2 5 2" xfId="3727"/>
    <cellStyle name="Total 2 3 2 5 2 2" xfId="7136"/>
    <cellStyle name="Total 2 3 2 5 3" xfId="3728"/>
    <cellStyle name="Total 2 3 2 5 3 2" xfId="7137"/>
    <cellStyle name="Total 2 3 2 5 4" xfId="3729"/>
    <cellStyle name="Total 2 3 2 5 4 2" xfId="7138"/>
    <cellStyle name="Total 2 3 2 5 5" xfId="3730"/>
    <cellStyle name="Total 2 3 2 5 5 2" xfId="7139"/>
    <cellStyle name="Total 2 3 2 5 6" xfId="4176"/>
    <cellStyle name="Total 2 3 2 5 7" xfId="4450"/>
    <cellStyle name="Total 2 3 2 6" xfId="604"/>
    <cellStyle name="Total 2 3 2 6 2" xfId="3731"/>
    <cellStyle name="Total 2 3 2 6 2 2" xfId="7140"/>
    <cellStyle name="Total 2 3 2 6 3" xfId="3732"/>
    <cellStyle name="Total 2 3 2 6 3 2" xfId="7141"/>
    <cellStyle name="Total 2 3 2 6 4" xfId="3733"/>
    <cellStyle name="Total 2 3 2 6 4 2" xfId="7142"/>
    <cellStyle name="Total 2 3 2 6 5" xfId="3734"/>
    <cellStyle name="Total 2 3 2 6 5 2" xfId="7143"/>
    <cellStyle name="Total 2 3 2 6 6" xfId="4177"/>
    <cellStyle name="Total 2 3 2 6 7" xfId="4965"/>
    <cellStyle name="Total 2 3 2 7" xfId="605"/>
    <cellStyle name="Total 2 3 2 7 2" xfId="3735"/>
    <cellStyle name="Total 2 3 2 7 2 2" xfId="7144"/>
    <cellStyle name="Total 2 3 2 7 3" xfId="3736"/>
    <cellStyle name="Total 2 3 2 7 3 2" xfId="7145"/>
    <cellStyle name="Total 2 3 2 7 4" xfId="3737"/>
    <cellStyle name="Total 2 3 2 7 4 2" xfId="7146"/>
    <cellStyle name="Total 2 3 2 7 5" xfId="3738"/>
    <cellStyle name="Total 2 3 2 7 5 2" xfId="7147"/>
    <cellStyle name="Total 2 3 2 7 6" xfId="4178"/>
    <cellStyle name="Total 2 3 2 7 7" xfId="4964"/>
    <cellStyle name="Total 2 3 2 8" xfId="3739"/>
    <cellStyle name="Total 2 3 2 8 2" xfId="7148"/>
    <cellStyle name="Total 2 3 2 9" xfId="3740"/>
    <cellStyle name="Total 2 3 2 9 2" xfId="7149"/>
    <cellStyle name="Total 2 3 3" xfId="606"/>
    <cellStyle name="Total 2 3 3 2" xfId="3741"/>
    <cellStyle name="Total 2 3 3 2 2" xfId="7150"/>
    <cellStyle name="Total 2 3 3 3" xfId="3742"/>
    <cellStyle name="Total 2 3 3 3 2" xfId="7151"/>
    <cellStyle name="Total 2 3 3 4" xfId="3743"/>
    <cellStyle name="Total 2 3 3 4 2" xfId="7152"/>
    <cellStyle name="Total 2 3 3 5" xfId="3744"/>
    <cellStyle name="Total 2 3 3 5 2" xfId="7153"/>
    <cellStyle name="Total 2 3 3 6" xfId="4179"/>
    <cellStyle name="Total 2 3 3 7" xfId="4963"/>
    <cellStyle name="Total 2 3 4" xfId="607"/>
    <cellStyle name="Total 2 3 4 2" xfId="3745"/>
    <cellStyle name="Total 2 3 4 2 2" xfId="7154"/>
    <cellStyle name="Total 2 3 4 3" xfId="3746"/>
    <cellStyle name="Total 2 3 4 3 2" xfId="7155"/>
    <cellStyle name="Total 2 3 4 4" xfId="3747"/>
    <cellStyle name="Total 2 3 4 4 2" xfId="7156"/>
    <cellStyle name="Total 2 3 4 5" xfId="3748"/>
    <cellStyle name="Total 2 3 4 5 2" xfId="7157"/>
    <cellStyle name="Total 2 3 4 6" xfId="4180"/>
    <cellStyle name="Total 2 3 4 7" xfId="4962"/>
    <cellStyle name="Total 2 3 5" xfId="608"/>
    <cellStyle name="Total 2 3 5 2" xfId="3749"/>
    <cellStyle name="Total 2 3 5 2 2" xfId="7158"/>
    <cellStyle name="Total 2 3 5 3" xfId="3750"/>
    <cellStyle name="Total 2 3 5 3 2" xfId="7159"/>
    <cellStyle name="Total 2 3 5 4" xfId="3751"/>
    <cellStyle name="Total 2 3 5 4 2" xfId="7160"/>
    <cellStyle name="Total 2 3 5 5" xfId="3752"/>
    <cellStyle name="Total 2 3 5 5 2" xfId="7161"/>
    <cellStyle name="Total 2 3 5 6" xfId="4181"/>
    <cellStyle name="Total 2 3 5 7" xfId="4961"/>
    <cellStyle name="Total 2 3 6" xfId="609"/>
    <cellStyle name="Total 2 3 6 2" xfId="3753"/>
    <cellStyle name="Total 2 3 6 2 2" xfId="7162"/>
    <cellStyle name="Total 2 3 6 3" xfId="3754"/>
    <cellStyle name="Total 2 3 6 3 2" xfId="7163"/>
    <cellStyle name="Total 2 3 6 4" xfId="3755"/>
    <cellStyle name="Total 2 3 6 4 2" xfId="7164"/>
    <cellStyle name="Total 2 3 6 5" xfId="3756"/>
    <cellStyle name="Total 2 3 6 5 2" xfId="7165"/>
    <cellStyle name="Total 2 3 6 6" xfId="4182"/>
    <cellStyle name="Total 2 3 6 7" xfId="4960"/>
    <cellStyle name="Total 2 3 7" xfId="4008"/>
    <cellStyle name="Total 2 3 8" xfId="4204"/>
    <cellStyle name="Total 2 3 9" xfId="4472"/>
    <cellStyle name="Total 2 4" xfId="429"/>
    <cellStyle name="Total 2 4 2" xfId="610"/>
    <cellStyle name="Total 2 4 2 2" xfId="3757"/>
    <cellStyle name="Total 2 4 2 2 2" xfId="7166"/>
    <cellStyle name="Total 2 4 2 3" xfId="3758"/>
    <cellStyle name="Total 2 4 2 3 2" xfId="7167"/>
    <cellStyle name="Total 2 4 2 4" xfId="3759"/>
    <cellStyle name="Total 2 4 2 4 2" xfId="7168"/>
    <cellStyle name="Total 2 4 2 5" xfId="3760"/>
    <cellStyle name="Total 2 4 2 5 2" xfId="7169"/>
    <cellStyle name="Total 2 4 2 6" xfId="4184"/>
    <cellStyle name="Total 2 4 2 7" xfId="4449"/>
    <cellStyle name="Total 2 4 3" xfId="611"/>
    <cellStyle name="Total 2 4 3 2" xfId="3761"/>
    <cellStyle name="Total 2 4 3 2 2" xfId="7170"/>
    <cellStyle name="Total 2 4 3 3" xfId="3762"/>
    <cellStyle name="Total 2 4 3 3 2" xfId="7171"/>
    <cellStyle name="Total 2 4 3 4" xfId="3763"/>
    <cellStyle name="Total 2 4 3 4 2" xfId="7172"/>
    <cellStyle name="Total 2 4 3 5" xfId="3764"/>
    <cellStyle name="Total 2 4 3 5 2" xfId="7173"/>
    <cellStyle name="Total 2 4 3 6" xfId="4185"/>
    <cellStyle name="Total 2 4 3 7" xfId="4959"/>
    <cellStyle name="Total 2 4 4" xfId="612"/>
    <cellStyle name="Total 2 4 4 2" xfId="3765"/>
    <cellStyle name="Total 2 4 4 2 2" xfId="7174"/>
    <cellStyle name="Total 2 4 4 3" xfId="3766"/>
    <cellStyle name="Total 2 4 4 3 2" xfId="7175"/>
    <cellStyle name="Total 2 4 4 4" xfId="3767"/>
    <cellStyle name="Total 2 4 4 4 2" xfId="7176"/>
    <cellStyle name="Total 2 4 4 5" xfId="3768"/>
    <cellStyle name="Total 2 4 4 5 2" xfId="7177"/>
    <cellStyle name="Total 2 4 4 6" xfId="4186"/>
    <cellStyle name="Total 2 4 4 7" xfId="4958"/>
    <cellStyle name="Total 2 4 5" xfId="613"/>
    <cellStyle name="Total 2 4 5 2" xfId="3769"/>
    <cellStyle name="Total 2 4 5 2 2" xfId="7178"/>
    <cellStyle name="Total 2 4 5 3" xfId="3770"/>
    <cellStyle name="Total 2 4 5 3 2" xfId="7179"/>
    <cellStyle name="Total 2 4 5 4" xfId="3771"/>
    <cellStyle name="Total 2 4 5 4 2" xfId="7180"/>
    <cellStyle name="Total 2 4 5 5" xfId="3772"/>
    <cellStyle name="Total 2 4 5 5 2" xfId="7181"/>
    <cellStyle name="Total 2 4 5 6" xfId="4187"/>
    <cellStyle name="Total 2 4 5 7" xfId="4957"/>
    <cellStyle name="Total 2 4 6" xfId="614"/>
    <cellStyle name="Total 2 4 6 2" xfId="3773"/>
    <cellStyle name="Total 2 4 6 2 2" xfId="7182"/>
    <cellStyle name="Total 2 4 6 3" xfId="3774"/>
    <cellStyle name="Total 2 4 6 3 2" xfId="7183"/>
    <cellStyle name="Total 2 4 6 4" xfId="3775"/>
    <cellStyle name="Total 2 4 6 4 2" xfId="7184"/>
    <cellStyle name="Total 2 4 6 5" xfId="3776"/>
    <cellStyle name="Total 2 4 6 5 2" xfId="7185"/>
    <cellStyle name="Total 2 4 6 6" xfId="4188"/>
    <cellStyle name="Total 2 4 6 7" xfId="4956"/>
    <cellStyle name="Total 2 4 7" xfId="615"/>
    <cellStyle name="Total 2 4 7 2" xfId="3777"/>
    <cellStyle name="Total 2 4 7 2 2" xfId="7186"/>
    <cellStyle name="Total 2 4 7 3" xfId="3778"/>
    <cellStyle name="Total 2 4 7 3 2" xfId="7187"/>
    <cellStyle name="Total 2 4 7 4" xfId="3779"/>
    <cellStyle name="Total 2 4 7 4 2" xfId="7188"/>
    <cellStyle name="Total 2 4 7 5" xfId="3780"/>
    <cellStyle name="Total 2 4 7 5 2" xfId="7189"/>
    <cellStyle name="Total 2 4 7 6" xfId="4189"/>
    <cellStyle name="Total 2 4 7 7" xfId="4448"/>
    <cellStyle name="Total 2 4 8" xfId="4183"/>
    <cellStyle name="Total 2 4 9" xfId="4471"/>
    <cellStyle name="Total 2 5" xfId="616"/>
    <cellStyle name="Total 2 5 2" xfId="3781"/>
    <cellStyle name="Total 2 5 2 2" xfId="7190"/>
    <cellStyle name="Total 2 5 3" xfId="3782"/>
    <cellStyle name="Total 2 5 3 2" xfId="7191"/>
    <cellStyle name="Total 2 5 4" xfId="3783"/>
    <cellStyle name="Total 2 5 4 2" xfId="7192"/>
    <cellStyle name="Total 2 5 5" xfId="3784"/>
    <cellStyle name="Total 2 5 5 2" xfId="7193"/>
    <cellStyle name="Total 2 5 6" xfId="4190"/>
    <cellStyle name="Total 2 5 7" xfId="4955"/>
    <cellStyle name="Total 2 6" xfId="617"/>
    <cellStyle name="Total 2 6 2" xfId="3785"/>
    <cellStyle name="Total 2 6 2 2" xfId="7194"/>
    <cellStyle name="Total 2 6 3" xfId="3786"/>
    <cellStyle name="Total 2 6 3 2" xfId="7195"/>
    <cellStyle name="Total 2 6 4" xfId="3787"/>
    <cellStyle name="Total 2 6 4 2" xfId="7196"/>
    <cellStyle name="Total 2 6 5" xfId="3788"/>
    <cellStyle name="Total 2 6 5 2" xfId="7197"/>
    <cellStyle name="Total 2 6 6" xfId="4191"/>
    <cellStyle name="Total 2 6 7" xfId="4954"/>
    <cellStyle name="Total 2 7" xfId="618"/>
    <cellStyle name="Total 2 7 2" xfId="3789"/>
    <cellStyle name="Total 2 7 2 2" xfId="7198"/>
    <cellStyle name="Total 2 7 3" xfId="3790"/>
    <cellStyle name="Total 2 7 3 2" xfId="7199"/>
    <cellStyle name="Total 2 7 4" xfId="3791"/>
    <cellStyle name="Total 2 7 4 2" xfId="7200"/>
    <cellStyle name="Total 2 7 5" xfId="3792"/>
    <cellStyle name="Total 2 7 5 2" xfId="7201"/>
    <cellStyle name="Total 2 7 6" xfId="4192"/>
    <cellStyle name="Total 2 7 7" xfId="4953"/>
    <cellStyle name="Total 2 8" xfId="619"/>
    <cellStyle name="Total 2 8 2" xfId="3793"/>
    <cellStyle name="Total 2 8 2 2" xfId="7202"/>
    <cellStyle name="Total 2 8 3" xfId="3794"/>
    <cellStyle name="Total 2 8 3 2" xfId="7203"/>
    <cellStyle name="Total 2 8 4" xfId="3795"/>
    <cellStyle name="Total 2 8 4 2" xfId="7204"/>
    <cellStyle name="Total 2 8 5" xfId="3796"/>
    <cellStyle name="Total 2 8 5 2" xfId="7205"/>
    <cellStyle name="Total 2 8 6" xfId="4193"/>
    <cellStyle name="Total 2 8 7" xfId="4952"/>
    <cellStyle name="Total 2 9" xfId="3977"/>
    <cellStyle name="Total 3" xfId="269"/>
    <cellStyle name="Total 3 2" xfId="677"/>
    <cellStyle name="Total 3 2 2" xfId="4535"/>
    <cellStyle name="Total 3 2 3" xfId="4948"/>
    <cellStyle name="Total 3 3" xfId="4315"/>
    <cellStyle name="Total 3 4" xfId="5515"/>
    <cellStyle name="Total 4" xfId="6447"/>
  </cellStyles>
  <dxfs count="1">
    <dxf>
      <font>
        <color rgb="FF9C0006"/>
      </font>
      <fill>
        <patternFill>
          <bgColor rgb="FFFFC7CE"/>
        </patternFill>
      </fill>
    </dxf>
  </dxfs>
  <tableStyles count="0" defaultTableStyle="TableStyleMedium9" defaultPivotStyle="PivotStyleLight16"/>
  <colors>
    <mruColors>
      <color rgb="FFAD25A8"/>
      <color rgb="FF660066"/>
      <color rgb="FFCC00FF"/>
      <color rgb="FFEEB0EB"/>
      <color rgb="FF9900CC"/>
      <color rgb="FFFF00FF"/>
      <color rgb="FFFF66FF"/>
      <color rgb="FFFF99FF"/>
      <color rgb="FFFFCCFF"/>
      <color rgb="FF6E18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1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3.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1.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11.xml"/><Relationship Id="rId1" Type="http://schemas.microsoft.com/office/2011/relationships/chartStyle" Target="style111.xml"/><Relationship Id="rId4" Type="http://schemas.openxmlformats.org/officeDocument/2006/relationships/chartUserShapes" Target="../drawings/drawing20.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30.xml"/><Relationship Id="rId1" Type="http://schemas.microsoft.com/office/2011/relationships/chartStyle" Target="style130.xml"/><Relationship Id="rId4" Type="http://schemas.openxmlformats.org/officeDocument/2006/relationships/chartUserShapes" Target="../drawings/drawing35.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31.xml"/><Relationship Id="rId1" Type="http://schemas.microsoft.com/office/2011/relationships/chartStyle" Target="style131.xml"/><Relationship Id="rId4" Type="http://schemas.openxmlformats.org/officeDocument/2006/relationships/chartUserShapes" Target="../drawings/drawing36.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32.xml"/><Relationship Id="rId1" Type="http://schemas.microsoft.com/office/2011/relationships/chartStyle" Target="style132.xml"/></Relationships>
</file>

<file path=xl/charts/_rels/chart134.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5.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6.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36.xml"/><Relationship Id="rId1" Type="http://schemas.microsoft.com/office/2011/relationships/chartStyle" Target="style136.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37.xml"/><Relationship Id="rId1" Type="http://schemas.microsoft.com/office/2011/relationships/chartStyle" Target="style137.xml"/></Relationships>
</file>

<file path=xl/charts/_rels/chart139.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 de PTC con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Comprativos'!$C$19:$C$25</c:f>
              <c:strCache>
                <c:ptCount val="7"/>
                <c:pt idx="0">
                  <c:v>UAM-L</c:v>
                </c:pt>
                <c:pt idx="1">
                  <c:v>UAEM-UAP-T</c:v>
                </c:pt>
                <c:pt idx="2">
                  <c:v>UAEM  </c:v>
                </c:pt>
                <c:pt idx="3">
                  <c:v>TEST</c:v>
                </c:pt>
                <c:pt idx="4">
                  <c:v>ITT</c:v>
                </c:pt>
                <c:pt idx="5">
                  <c:v>UPN-151</c:v>
                </c:pt>
                <c:pt idx="6">
                  <c:v>UTVT</c:v>
                </c:pt>
              </c:strCache>
            </c:strRef>
          </c:cat>
          <c:val>
            <c:numRef>
              <c:f>'Indicadores Comprativos'!$D$19:$D$25</c:f>
              <c:numCache>
                <c:formatCode>0%</c:formatCode>
                <c:ptCount val="7"/>
                <c:pt idx="0">
                  <c:v>0.89230769230769236</c:v>
                </c:pt>
                <c:pt idx="1">
                  <c:v>0.6</c:v>
                </c:pt>
                <c:pt idx="2">
                  <c:v>0.59326923076923077</c:v>
                </c:pt>
                <c:pt idx="3">
                  <c:v>0.25</c:v>
                </c:pt>
                <c:pt idx="4">
                  <c:v>0.20567375886524822</c:v>
                </c:pt>
                <c:pt idx="5">
                  <c:v>0.15384615384615385</c:v>
                </c:pt>
                <c:pt idx="6">
                  <c:v>0.10309278350515463</c:v>
                </c:pt>
              </c:numCache>
            </c:numRef>
          </c:val>
          <c:shape val="cylinder"/>
          <c:extLst xmlns:c16r2="http://schemas.microsoft.com/office/drawing/2015/06/char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1803736480"/>
        <c:axId val="-1803735936"/>
        <c:axId val="0"/>
      </c:bar3DChart>
      <c:catAx>
        <c:axId val="-180373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MX"/>
          </a:p>
        </c:txPr>
        <c:crossAx val="-1803735936"/>
        <c:crosses val="autoZero"/>
        <c:auto val="1"/>
        <c:lblAlgn val="ctr"/>
        <c:lblOffset val="100"/>
        <c:noMultiLvlLbl val="0"/>
      </c:catAx>
      <c:valAx>
        <c:axId val="-1803735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180373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Aspirantes!$C$26</c:f>
              <c:strCache>
                <c:ptCount val="1"/>
                <c:pt idx="0">
                  <c:v>2011</c:v>
                </c:pt>
              </c:strCache>
            </c:strRef>
          </c:tx>
          <c:spPr>
            <a:solidFill>
              <a:srgbClr val="FFCCFF"/>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Aspirantes!$C$27:$C$32</c:f>
              <c:numCache>
                <c:formatCode>#,##0</c:formatCode>
                <c:ptCount val="6"/>
                <c:pt idx="0">
                  <c:v>67</c:v>
                </c:pt>
                <c:pt idx="2">
                  <c:v>167</c:v>
                </c:pt>
                <c:pt idx="5">
                  <c:v>168</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Aspirantes!$D$26</c:f>
              <c:strCache>
                <c:ptCount val="1"/>
                <c:pt idx="0">
                  <c:v>2012</c:v>
                </c:pt>
              </c:strCache>
            </c:strRef>
          </c:tx>
          <c:spPr>
            <a:solidFill>
              <a:srgbClr val="FF99FF"/>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Aspirantes!$D$27:$D$32</c:f>
              <c:numCache>
                <c:formatCode>#,##0</c:formatCode>
                <c:ptCount val="6"/>
                <c:pt idx="0">
                  <c:v>33</c:v>
                </c:pt>
                <c:pt idx="2">
                  <c:v>63</c:v>
                </c:pt>
                <c:pt idx="5">
                  <c:v>67</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Aspirantes!$E$26</c:f>
              <c:strCache>
                <c:ptCount val="1"/>
                <c:pt idx="0">
                  <c:v>2013</c:v>
                </c:pt>
              </c:strCache>
            </c:strRef>
          </c:tx>
          <c:spPr>
            <a:solidFill>
              <a:srgbClr val="FF66FF"/>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Aspirantes!$E$27:$E$32</c:f>
              <c:numCache>
                <c:formatCode>#,##0</c:formatCode>
                <c:ptCount val="6"/>
                <c:pt idx="0">
                  <c:v>60</c:v>
                </c:pt>
                <c:pt idx="2">
                  <c:v>147</c:v>
                </c:pt>
                <c:pt idx="4">
                  <c:v>85</c:v>
                </c:pt>
                <c:pt idx="5">
                  <c:v>109</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Aspirantes!$F$26</c:f>
              <c:strCache>
                <c:ptCount val="1"/>
                <c:pt idx="0">
                  <c:v>2014</c:v>
                </c:pt>
              </c:strCache>
            </c:strRef>
          </c:tx>
          <c:spPr>
            <a:solidFill>
              <a:srgbClr val="FF00FF"/>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Aspirantes!$F$27:$F$32</c:f>
              <c:numCache>
                <c:formatCode>#,##0</c:formatCode>
                <c:ptCount val="6"/>
                <c:pt idx="0">
                  <c:v>66</c:v>
                </c:pt>
                <c:pt idx="2">
                  <c:v>82</c:v>
                </c:pt>
                <c:pt idx="4">
                  <c:v>192</c:v>
                </c:pt>
                <c:pt idx="5">
                  <c:v>93</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Aspirantes!$G$26</c:f>
              <c:strCache>
                <c:ptCount val="1"/>
                <c:pt idx="0">
                  <c:v>2015</c:v>
                </c:pt>
              </c:strCache>
            </c:strRef>
          </c:tx>
          <c:spPr>
            <a:solidFill>
              <a:srgbClr val="CC00FF"/>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Aspirantes!$G$27:$G$32</c:f>
              <c:numCache>
                <c:formatCode>#,##0</c:formatCode>
                <c:ptCount val="6"/>
                <c:pt idx="0">
                  <c:v>79</c:v>
                </c:pt>
                <c:pt idx="2">
                  <c:v>171</c:v>
                </c:pt>
                <c:pt idx="4">
                  <c:v>254</c:v>
                </c:pt>
                <c:pt idx="5">
                  <c:v>141</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Aspirantes!$H$26</c:f>
              <c:strCache>
                <c:ptCount val="1"/>
                <c:pt idx="0">
                  <c:v>2016</c:v>
                </c:pt>
              </c:strCache>
            </c:strRef>
          </c:tx>
          <c:spPr>
            <a:solidFill>
              <a:srgbClr val="9900CC"/>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Aspirantes!$H$27:$H$32</c:f>
              <c:numCache>
                <c:formatCode>#,##0</c:formatCode>
                <c:ptCount val="6"/>
                <c:pt idx="0">
                  <c:v>82</c:v>
                </c:pt>
                <c:pt idx="2">
                  <c:v>222</c:v>
                </c:pt>
                <c:pt idx="4">
                  <c:v>286</c:v>
                </c:pt>
                <c:pt idx="5">
                  <c:v>177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Aspirantes!$I$26</c:f>
              <c:strCache>
                <c:ptCount val="1"/>
                <c:pt idx="0">
                  <c:v>2017</c:v>
                </c:pt>
              </c:strCache>
            </c:strRef>
          </c:tx>
          <c:spPr>
            <a:solidFill>
              <a:srgbClr val="660066"/>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Aspirantes!$I$27:$I$32</c:f>
              <c:numCache>
                <c:formatCode>#,##0</c:formatCode>
                <c:ptCount val="6"/>
                <c:pt idx="0">
                  <c:v>87</c:v>
                </c:pt>
                <c:pt idx="1">
                  <c:v>313</c:v>
                </c:pt>
                <c:pt idx="2">
                  <c:v>200</c:v>
                </c:pt>
                <c:pt idx="3">
                  <c:v>314</c:v>
                </c:pt>
                <c:pt idx="4">
                  <c:v>262</c:v>
                </c:pt>
                <c:pt idx="5">
                  <c:v>174</c:v>
                </c:pt>
              </c:numCache>
            </c:numRef>
          </c:val>
          <c:shape val="cylinder"/>
          <c:extLst xmlns:c16r2="http://schemas.microsoft.com/office/drawing/2015/06/chart">
            <c:ext xmlns:c16="http://schemas.microsoft.com/office/drawing/2014/chart" uri="{C3380CC4-5D6E-409C-BE32-E72D297353CC}">
              <c16:uniqueId val="{00000000-075F-4FD7-8B50-5A14CD5FA1B8}"/>
            </c:ext>
          </c:extLst>
        </c:ser>
        <c:dLbls>
          <c:showLegendKey val="0"/>
          <c:showVal val="0"/>
          <c:showCatName val="0"/>
          <c:showSerName val="0"/>
          <c:showPercent val="0"/>
          <c:showBubbleSize val="0"/>
        </c:dLbls>
        <c:gapWidth val="219"/>
        <c:shape val="box"/>
        <c:axId val="-1660320048"/>
        <c:axId val="-1660329840"/>
        <c:axId val="0"/>
      </c:bar3DChart>
      <c:catAx>
        <c:axId val="-166032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9840"/>
        <c:crosses val="autoZero"/>
        <c:auto val="1"/>
        <c:lblAlgn val="ctr"/>
        <c:lblOffset val="100"/>
        <c:noMultiLvlLbl val="0"/>
      </c:catAx>
      <c:valAx>
        <c:axId val="-166032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a:t>
            </a:r>
          </a:p>
        </c:rich>
      </c:tx>
      <c:layout>
        <c:manualLayout>
          <c:xMode val="edge"/>
          <c:yMode val="edge"/>
          <c:x val="0.2453291674874004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0"/>
          <c:order val="0"/>
          <c:tx>
            <c:strRef>
              <c:f>'Alumnado Activo'!$B$42</c:f>
              <c:strCache>
                <c:ptCount val="1"/>
                <c:pt idx="0">
                  <c:v>UAMA</c:v>
                </c:pt>
              </c:strCache>
            </c:strRef>
          </c:tx>
          <c:spPr>
            <a:ln w="19050" cap="rnd">
              <a:solidFill>
                <a:srgbClr val="CD032E"/>
              </a:solidFill>
              <a:round/>
            </a:ln>
            <a:effectLst/>
          </c:spPr>
          <c:marker>
            <c:symbol val="circle"/>
            <c:size val="5"/>
            <c:spPr>
              <a:solidFill>
                <a:srgbClr val="CD032E"/>
              </a:solidFill>
              <a:ln w="9525">
                <a:solidFill>
                  <a:schemeClr val="accent1"/>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Activo'!$C$42:$I$42</c:f>
              <c:numCache>
                <c:formatCode>#,##0</c:formatCode>
                <c:ptCount val="7"/>
                <c:pt idx="0">
                  <c:v>1023</c:v>
                </c:pt>
                <c:pt idx="1">
                  <c:v>1050.2941176470588</c:v>
                </c:pt>
                <c:pt idx="2">
                  <c:v>1066.9411764705883</c:v>
                </c:pt>
                <c:pt idx="3">
                  <c:v>1056.8235294117646</c:v>
                </c:pt>
                <c:pt idx="4">
                  <c:v>1047.5294117647059</c:v>
                </c:pt>
                <c:pt idx="5">
                  <c:v>1037.4705882352941</c:v>
                </c:pt>
                <c:pt idx="6">
                  <c:v>1014.6470588235294</c:v>
                </c:pt>
              </c:numCache>
            </c:numRef>
          </c:yVal>
          <c:smooth val="0"/>
          <c:extLst xmlns:c16r2="http://schemas.microsoft.com/office/drawing/2015/06/chart">
            <c:ext xmlns:c16="http://schemas.microsoft.com/office/drawing/2014/chart" uri="{C3380CC4-5D6E-409C-BE32-E72D297353CC}">
              <c16:uniqueId val="{00000000-3834-45E4-AA2F-92160BDA81DE}"/>
            </c:ext>
          </c:extLst>
        </c:ser>
        <c:ser>
          <c:idx val="1"/>
          <c:order val="1"/>
          <c:tx>
            <c:strRef>
              <c:f>'Alumnado Activo'!$B$43</c:f>
              <c:strCache>
                <c:ptCount val="1"/>
                <c:pt idx="0">
                  <c:v>UAMC</c:v>
                </c:pt>
              </c:strCache>
            </c:strRef>
          </c:tx>
          <c:spPr>
            <a:ln w="19050" cap="rnd">
              <a:solidFill>
                <a:srgbClr val="F08200"/>
              </a:solidFill>
              <a:round/>
            </a:ln>
            <a:effectLst/>
          </c:spPr>
          <c:marker>
            <c:symbol val="circle"/>
            <c:size val="5"/>
            <c:spPr>
              <a:solidFill>
                <a:srgbClr val="F08200"/>
              </a:solidFill>
              <a:ln w="9525">
                <a:solidFill>
                  <a:schemeClr val="accent2"/>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Activo'!$C$43:$I$43</c:f>
              <c:numCache>
                <c:formatCode>#,##0</c:formatCode>
                <c:ptCount val="7"/>
                <c:pt idx="0">
                  <c:v>138.80000000000001</c:v>
                </c:pt>
                <c:pt idx="1">
                  <c:v>152.80000000000001</c:v>
                </c:pt>
                <c:pt idx="2">
                  <c:v>165.4</c:v>
                </c:pt>
                <c:pt idx="3">
                  <c:v>200.9</c:v>
                </c:pt>
                <c:pt idx="4">
                  <c:v>211.45454545454547</c:v>
                </c:pt>
                <c:pt idx="5">
                  <c:v>245.18181818181819</c:v>
                </c:pt>
                <c:pt idx="6">
                  <c:v>273.27272727272725</c:v>
                </c:pt>
              </c:numCache>
            </c:numRef>
          </c:yVal>
          <c:smooth val="0"/>
          <c:extLst xmlns:c16r2="http://schemas.microsoft.com/office/drawing/2015/06/chart">
            <c:ext xmlns:c16="http://schemas.microsoft.com/office/drawing/2014/chart" uri="{C3380CC4-5D6E-409C-BE32-E72D297353CC}">
              <c16:uniqueId val="{00000001-3834-45E4-AA2F-92160BDA81DE}"/>
            </c:ext>
          </c:extLst>
        </c:ser>
        <c:ser>
          <c:idx val="2"/>
          <c:order val="2"/>
          <c:tx>
            <c:strRef>
              <c:f>'Alumnado Activo'!$B$44</c:f>
              <c:strCache>
                <c:ptCount val="1"/>
                <c:pt idx="0">
                  <c:v>UAMC*</c:v>
                </c:pt>
              </c:strCache>
            </c:strRef>
          </c:tx>
          <c:spPr>
            <a:ln w="19050" cap="rnd">
              <a:solidFill>
                <a:srgbClr val="F08200"/>
              </a:solidFill>
              <a:prstDash val="dash"/>
              <a:round/>
            </a:ln>
            <a:effectLst/>
          </c:spPr>
          <c:marker>
            <c:symbol val="circle"/>
            <c:size val="5"/>
            <c:spPr>
              <a:solidFill>
                <a:srgbClr val="F08200"/>
              </a:solidFill>
              <a:ln w="9525">
                <a:solidFill>
                  <a:schemeClr val="accent3"/>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Activo'!$C$44:$I$44</c:f>
              <c:numCache>
                <c:formatCode>#,##0</c:formatCode>
                <c:ptCount val="7"/>
                <c:pt idx="0">
                  <c:v>40.6</c:v>
                </c:pt>
                <c:pt idx="1">
                  <c:v>71.75</c:v>
                </c:pt>
                <c:pt idx="2">
                  <c:v>80.285714285714292</c:v>
                </c:pt>
                <c:pt idx="3">
                  <c:v>96.777777777777771</c:v>
                </c:pt>
                <c:pt idx="4">
                  <c:v>117.11111111111111</c:v>
                </c:pt>
                <c:pt idx="5">
                  <c:v>120.5</c:v>
                </c:pt>
                <c:pt idx="6">
                  <c:v>138.80000000000001</c:v>
                </c:pt>
              </c:numCache>
            </c:numRef>
          </c:yVal>
          <c:smooth val="0"/>
          <c:extLst xmlns:c16r2="http://schemas.microsoft.com/office/drawing/2015/06/chart">
            <c:ext xmlns:c16="http://schemas.microsoft.com/office/drawing/2014/chart" uri="{C3380CC4-5D6E-409C-BE32-E72D297353CC}">
              <c16:uniqueId val="{00000002-3834-45E4-AA2F-92160BDA81DE}"/>
            </c:ext>
          </c:extLst>
        </c:ser>
        <c:ser>
          <c:idx val="3"/>
          <c:order val="3"/>
          <c:tx>
            <c:strRef>
              <c:f>'Alumnado Activo'!$B$45</c:f>
              <c:strCache>
                <c:ptCount val="1"/>
                <c:pt idx="0">
                  <c:v>UAMI</c:v>
                </c:pt>
              </c:strCache>
            </c:strRef>
          </c:tx>
          <c:spPr>
            <a:ln w="19050" cap="rnd">
              <a:solidFill>
                <a:srgbClr val="57A519"/>
              </a:solidFill>
              <a:round/>
            </a:ln>
            <a:effectLst/>
          </c:spPr>
          <c:marker>
            <c:symbol val="circle"/>
            <c:size val="5"/>
            <c:spPr>
              <a:solidFill>
                <a:srgbClr val="57A519"/>
              </a:solidFill>
              <a:ln w="9525">
                <a:solidFill>
                  <a:schemeClr val="accent4"/>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Activo'!$C$45:$I$45</c:f>
              <c:numCache>
                <c:formatCode>#,##0</c:formatCode>
                <c:ptCount val="7"/>
                <c:pt idx="0">
                  <c:v>532.34615384615381</c:v>
                </c:pt>
                <c:pt idx="1">
                  <c:v>559.5</c:v>
                </c:pt>
                <c:pt idx="2">
                  <c:v>589.03846153846155</c:v>
                </c:pt>
                <c:pt idx="3">
                  <c:v>599.30769230769226</c:v>
                </c:pt>
                <c:pt idx="4">
                  <c:v>602.96153846153845</c:v>
                </c:pt>
                <c:pt idx="5">
                  <c:v>584.37037037037032</c:v>
                </c:pt>
                <c:pt idx="6">
                  <c:v>573.55555555555554</c:v>
                </c:pt>
              </c:numCache>
            </c:numRef>
          </c:yVal>
          <c:smooth val="0"/>
          <c:extLst xmlns:c16r2="http://schemas.microsoft.com/office/drawing/2015/06/chart">
            <c:ext xmlns:c16="http://schemas.microsoft.com/office/drawing/2014/chart" uri="{C3380CC4-5D6E-409C-BE32-E72D297353CC}">
              <c16:uniqueId val="{00000003-3834-45E4-AA2F-92160BDA81DE}"/>
            </c:ext>
          </c:extLst>
        </c:ser>
        <c:ser>
          <c:idx val="4"/>
          <c:order val="4"/>
          <c:tx>
            <c:strRef>
              <c:f>'Alumnado Activo'!$B$46</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Activo'!$C$46:$I$46</c:f>
              <c:numCache>
                <c:formatCode>#,##0</c:formatCode>
                <c:ptCount val="7"/>
                <c:pt idx="0">
                  <c:v>57</c:v>
                </c:pt>
                <c:pt idx="1">
                  <c:v>78.666666666666671</c:v>
                </c:pt>
                <c:pt idx="2">
                  <c:v>94</c:v>
                </c:pt>
                <c:pt idx="3">
                  <c:v>115.75</c:v>
                </c:pt>
                <c:pt idx="4">
                  <c:v>146.5</c:v>
                </c:pt>
                <c:pt idx="5">
                  <c:v>167.75</c:v>
                </c:pt>
                <c:pt idx="6">
                  <c:v>143.5</c:v>
                </c:pt>
              </c:numCache>
            </c:numRef>
          </c:yVal>
          <c:smooth val="0"/>
          <c:extLst xmlns:c16r2="http://schemas.microsoft.com/office/drawing/2015/06/chart">
            <c:ext xmlns:c16="http://schemas.microsoft.com/office/drawing/2014/chart" uri="{C3380CC4-5D6E-409C-BE32-E72D297353CC}">
              <c16:uniqueId val="{00000004-3834-45E4-AA2F-92160BDA81DE}"/>
            </c:ext>
          </c:extLst>
        </c:ser>
        <c:ser>
          <c:idx val="5"/>
          <c:order val="5"/>
          <c:tx>
            <c:strRef>
              <c:f>'Alumnado Activo'!$B$47</c:f>
              <c:strCache>
                <c:ptCount val="1"/>
                <c:pt idx="0">
                  <c:v>UAMX</c:v>
                </c:pt>
              </c:strCache>
            </c:strRef>
          </c:tx>
          <c:spPr>
            <a:ln w="19050" cap="rnd">
              <a:solidFill>
                <a:srgbClr val="0072CE"/>
              </a:solidFill>
              <a:round/>
            </a:ln>
            <a:effectLst/>
          </c:spPr>
          <c:marker>
            <c:symbol val="circle"/>
            <c:size val="5"/>
            <c:spPr>
              <a:solidFill>
                <a:srgbClr val="0072CE"/>
              </a:solidFill>
              <a:ln w="9525">
                <a:solidFill>
                  <a:schemeClr val="accent6"/>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Activo'!$C$47:$I$47</c:f>
              <c:numCache>
                <c:formatCode>#,##0</c:formatCode>
                <c:ptCount val="7"/>
                <c:pt idx="0">
                  <c:v>928.61111111111109</c:v>
                </c:pt>
                <c:pt idx="1">
                  <c:v>931.66666666666663</c:v>
                </c:pt>
                <c:pt idx="2">
                  <c:v>943.05555555555554</c:v>
                </c:pt>
                <c:pt idx="3">
                  <c:v>937.94444444444446</c:v>
                </c:pt>
                <c:pt idx="4">
                  <c:v>942.72222222222217</c:v>
                </c:pt>
                <c:pt idx="5">
                  <c:v>950.77777777777783</c:v>
                </c:pt>
                <c:pt idx="6">
                  <c:v>965.55555555555554</c:v>
                </c:pt>
              </c:numCache>
            </c:numRef>
          </c:yVal>
          <c:smooth val="0"/>
          <c:extLst xmlns:c16r2="http://schemas.microsoft.com/office/drawing/2015/06/chart">
            <c:ext xmlns:c16="http://schemas.microsoft.com/office/drawing/2014/chart" uri="{C3380CC4-5D6E-409C-BE32-E72D297353CC}">
              <c16:uniqueId val="{00000005-3834-45E4-AA2F-92160BDA81DE}"/>
            </c:ext>
          </c:extLst>
        </c:ser>
        <c:ser>
          <c:idx val="6"/>
          <c:order val="6"/>
          <c:tx>
            <c:strRef>
              <c:f>'Alumnado Activo'!$B$48</c:f>
              <c:strCache>
                <c:ptCount val="1"/>
                <c:pt idx="0">
                  <c:v>UAM</c:v>
                </c:pt>
              </c:strCache>
            </c:strRef>
          </c:tx>
          <c:spPr>
            <a:ln w="19050" cap="rnd">
              <a:solidFill>
                <a:schemeClr val="tx1"/>
              </a:solidFill>
              <a:round/>
            </a:ln>
            <a:effectLst/>
          </c:spPr>
          <c:marker>
            <c:symbol val="circle"/>
            <c:size val="5"/>
            <c:spPr>
              <a:solidFill>
                <a:schemeClr val="tx1"/>
              </a:solidFill>
              <a:ln w="9525">
                <a:solidFill>
                  <a:schemeClr val="accent1">
                    <a:lumMod val="60000"/>
                  </a:schemeClr>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Activo'!$C$48:$I$48</c:f>
              <c:numCache>
                <c:formatCode>#,##0</c:formatCode>
                <c:ptCount val="7"/>
                <c:pt idx="0">
                  <c:v>669</c:v>
                </c:pt>
                <c:pt idx="1">
                  <c:v>688.32432432432438</c:v>
                </c:pt>
                <c:pt idx="2">
                  <c:v>699.44</c:v>
                </c:pt>
                <c:pt idx="3">
                  <c:v>705.37333333333333</c:v>
                </c:pt>
                <c:pt idx="4">
                  <c:v>702.18421052631584</c:v>
                </c:pt>
                <c:pt idx="5">
                  <c:v>699.96103896103898</c:v>
                </c:pt>
                <c:pt idx="6">
                  <c:v>683.31645569620252</c:v>
                </c:pt>
              </c:numCache>
            </c:numRef>
          </c:yVal>
          <c:smooth val="0"/>
          <c:extLst xmlns:c16r2="http://schemas.microsoft.com/office/drawing/2015/06/chart">
            <c:ext xmlns:c16="http://schemas.microsoft.com/office/drawing/2014/chart" uri="{C3380CC4-5D6E-409C-BE32-E72D297353CC}">
              <c16:uniqueId val="{00000006-3834-45E4-AA2F-92160BDA81DE}"/>
            </c:ext>
          </c:extLst>
        </c:ser>
        <c:dLbls>
          <c:showLegendKey val="0"/>
          <c:showVal val="0"/>
          <c:showCatName val="0"/>
          <c:showSerName val="0"/>
          <c:showPercent val="0"/>
          <c:showBubbleSize val="0"/>
        </c:dLbls>
        <c:axId val="-1627090592"/>
        <c:axId val="-1627096576"/>
      </c:scatterChart>
      <c:valAx>
        <c:axId val="-1627090592"/>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6576"/>
        <c:crosses val="autoZero"/>
        <c:crossBetween val="midCat"/>
      </c:valAx>
      <c:valAx>
        <c:axId val="-1627096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0592"/>
        <c:crosses val="autoZero"/>
        <c:crossBetween val="midCat"/>
      </c:valAx>
      <c:spPr>
        <a:noFill/>
        <a:ln>
          <a:noFill/>
        </a:ln>
        <a:effectLst/>
      </c:spPr>
    </c:plotArea>
    <c:legend>
      <c:legendPos val="b"/>
      <c:layout>
        <c:manualLayout>
          <c:xMode val="edge"/>
          <c:yMode val="edge"/>
          <c:x val="9.1702973658276329E-2"/>
          <c:y val="7.8995618968681541E-2"/>
          <c:w val="0.89021793169524932"/>
          <c:h val="0.12393493576460837"/>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2017 / </a:t>
            </a:r>
            <a:r>
              <a:rPr lang="es-MX" sz="1680" b="0" i="0" u="none" strike="noStrike" baseline="0">
                <a:effectLst/>
              </a:rPr>
              <a:t>Alumnado Act </a:t>
            </a:r>
            <a:r>
              <a:rPr lang="es-MX"/>
              <a:t>2015</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Activo'!$K$5</c:f>
              <c:strCache>
                <c:ptCount val="1"/>
                <c:pt idx="0">
                  <c:v>2017/2015</c:v>
                </c:pt>
              </c:strCache>
            </c:strRef>
          </c:tx>
          <c:spPr>
            <a:solidFill>
              <a:srgbClr val="AD25A8"/>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Activo'!$K$6:$K$11</c:f>
              <c:numCache>
                <c:formatCode>0%</c:formatCode>
                <c:ptCount val="6"/>
                <c:pt idx="0">
                  <c:v>1.2093023255813953</c:v>
                </c:pt>
                <c:pt idx="2">
                  <c:v>1.3103448275862069</c:v>
                </c:pt>
                <c:pt idx="4">
                  <c:v>1.8333333333333333</c:v>
                </c:pt>
                <c:pt idx="5">
                  <c:v>1.2822085889570551</c:v>
                </c:pt>
              </c:numCache>
            </c:numRef>
          </c:val>
          <c:shape val="cylinder"/>
          <c:extLst xmlns:c16r2="http://schemas.microsoft.com/office/drawing/2015/06/chart">
            <c:ext xmlns:c16="http://schemas.microsoft.com/office/drawing/2014/chart" uri="{C3380CC4-5D6E-409C-BE32-E72D297353CC}">
              <c16:uniqueId val="{00000000-65C1-48CA-AF87-861BB402EFEB}"/>
            </c:ext>
          </c:extLst>
        </c:ser>
        <c:dLbls>
          <c:showLegendKey val="0"/>
          <c:showVal val="0"/>
          <c:showCatName val="0"/>
          <c:showSerName val="0"/>
          <c:showPercent val="0"/>
          <c:showBubbleSize val="0"/>
        </c:dLbls>
        <c:gapWidth val="219"/>
        <c:shape val="box"/>
        <c:axId val="-1627106912"/>
        <c:axId val="-1627096032"/>
        <c:axId val="0"/>
      </c:bar3DChart>
      <c:catAx>
        <c:axId val="-1627106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6032"/>
        <c:crosses val="autoZero"/>
        <c:auto val="1"/>
        <c:lblAlgn val="ctr"/>
        <c:lblOffset val="100"/>
        <c:noMultiLvlLbl val="0"/>
      </c:catAx>
      <c:valAx>
        <c:axId val="-162709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06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2017 / </a:t>
            </a:r>
            <a:r>
              <a:rPr lang="es-MX" sz="1680" b="0" i="0" u="none" strike="noStrike" baseline="0">
                <a:effectLst/>
              </a:rPr>
              <a:t>Alumnado Act </a:t>
            </a:r>
            <a:r>
              <a:rPr lang="es-MX"/>
              <a:t>2015</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Activo'!$K$5</c:f>
              <c:strCache>
                <c:ptCount val="1"/>
                <c:pt idx="0">
                  <c:v>2017/2015</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36A6-4043-9DF6-0716CF7A7353}"/>
              </c:ext>
            </c:extLst>
          </c:dPt>
          <c:cat>
            <c:strRef>
              <c:f>'Alumnado Activo'!$B$13:$B$16</c:f>
              <c:strCache>
                <c:ptCount val="4"/>
                <c:pt idx="0">
                  <c:v>CBI</c:v>
                </c:pt>
                <c:pt idx="1">
                  <c:v>CBS</c:v>
                </c:pt>
                <c:pt idx="2">
                  <c:v>CSH</c:v>
                </c:pt>
                <c:pt idx="3">
                  <c:v>UAML</c:v>
                </c:pt>
              </c:strCache>
            </c:strRef>
          </c:cat>
          <c:val>
            <c:numRef>
              <c:f>'Alumnado Activo'!$K$13:$K$16</c:f>
              <c:numCache>
                <c:formatCode>0%</c:formatCode>
                <c:ptCount val="4"/>
                <c:pt idx="0">
                  <c:v>1.5523255813953489</c:v>
                </c:pt>
                <c:pt idx="1">
                  <c:v>1.4630541871921183</c:v>
                </c:pt>
                <c:pt idx="2">
                  <c:v>1.4075829383886256</c:v>
                </c:pt>
                <c:pt idx="3">
                  <c:v>1.4692832764505119</c:v>
                </c:pt>
              </c:numCache>
            </c:numRef>
          </c:val>
          <c:shape val="cylinder"/>
          <c:extLst xmlns:c16r2="http://schemas.microsoft.com/office/drawing/2015/06/chart">
            <c:ext xmlns:c16="http://schemas.microsoft.com/office/drawing/2014/chart" uri="{C3380CC4-5D6E-409C-BE32-E72D297353CC}">
              <c16:uniqueId val="{00000002-36A6-4043-9DF6-0716CF7A7353}"/>
            </c:ext>
          </c:extLst>
        </c:ser>
        <c:dLbls>
          <c:showLegendKey val="0"/>
          <c:showVal val="0"/>
          <c:showCatName val="0"/>
          <c:showSerName val="0"/>
          <c:showPercent val="0"/>
          <c:showBubbleSize val="0"/>
        </c:dLbls>
        <c:gapWidth val="219"/>
        <c:shape val="box"/>
        <c:axId val="-1627117792"/>
        <c:axId val="-1627102560"/>
        <c:axId val="0"/>
      </c:bar3DChart>
      <c:catAx>
        <c:axId val="-1627117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02560"/>
        <c:crosses val="autoZero"/>
        <c:auto val="1"/>
        <c:lblAlgn val="ctr"/>
        <c:lblOffset val="100"/>
        <c:noMultiLvlLbl val="0"/>
      </c:catAx>
      <c:valAx>
        <c:axId val="-1627102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1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2016 / </a:t>
            </a:r>
            <a:r>
              <a:rPr lang="es-MX" sz="1680" b="0" i="0" u="none" strike="noStrike" baseline="0">
                <a:effectLst/>
              </a:rPr>
              <a:t>Alumnado Act </a:t>
            </a:r>
            <a:r>
              <a:rPr lang="es-MX"/>
              <a:t>2014</a:t>
            </a:r>
          </a:p>
        </c:rich>
      </c:tx>
      <c:layout>
        <c:manualLayout>
          <c:xMode val="edge"/>
          <c:yMode val="edge"/>
          <c:x val="0.1137915736232567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'Alumnado Activo'!$K$5</c:f>
              <c:strCache>
                <c:ptCount val="1"/>
                <c:pt idx="0">
                  <c:v>2017/2015</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3461-425B-AB68-54B8AAB5DD68}"/>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3461-425B-AB68-54B8AAB5DD68}"/>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3461-425B-AB68-54B8AAB5DD68}"/>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3461-425B-AB68-54B8AAB5DD68}"/>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3461-425B-AB68-54B8AAB5DD68}"/>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3461-425B-AB68-54B8AAB5DD68}"/>
              </c:ext>
            </c:extLst>
          </c:dPt>
          <c:cat>
            <c:strRef>
              <c:f>'Alumnado Activo'!$B$18:$B$24</c:f>
              <c:strCache>
                <c:ptCount val="7"/>
                <c:pt idx="0">
                  <c:v>UAMA</c:v>
                </c:pt>
                <c:pt idx="1">
                  <c:v>UAMC</c:v>
                </c:pt>
                <c:pt idx="2">
                  <c:v>UAMC*</c:v>
                </c:pt>
                <c:pt idx="3">
                  <c:v>UAMI</c:v>
                </c:pt>
                <c:pt idx="4">
                  <c:v>UAML</c:v>
                </c:pt>
                <c:pt idx="5">
                  <c:v>UAMX</c:v>
                </c:pt>
                <c:pt idx="6">
                  <c:v>UAM</c:v>
                </c:pt>
              </c:strCache>
            </c:strRef>
          </c:cat>
          <c:val>
            <c:numRef>
              <c:f>'Alumnado Activo'!$K$18:$K$24</c:f>
              <c:numCache>
                <c:formatCode>0%</c:formatCode>
                <c:ptCount val="7"/>
                <c:pt idx="0">
                  <c:v>0.96860961365678344</c:v>
                </c:pt>
                <c:pt idx="1">
                  <c:v>1.2923473774720551</c:v>
                </c:pt>
                <c:pt idx="2">
                  <c:v>1.316888045540797</c:v>
                </c:pt>
                <c:pt idx="3">
                  <c:v>0.98781654653313766</c:v>
                </c:pt>
                <c:pt idx="4">
                  <c:v>1.4692832764505119</c:v>
                </c:pt>
                <c:pt idx="5">
                  <c:v>1.0242206376333314</c:v>
                </c:pt>
                <c:pt idx="6">
                  <c:v>1.0115429299554024</c:v>
                </c:pt>
              </c:numCache>
            </c:numRef>
          </c:val>
          <c:shape val="cylinder"/>
          <c:extLst xmlns:c16r2="http://schemas.microsoft.com/office/drawing/2015/06/chart">
            <c:ext xmlns:c16="http://schemas.microsoft.com/office/drawing/2014/chart" uri="{C3380CC4-5D6E-409C-BE32-E72D297353CC}">
              <c16:uniqueId val="{0000000C-3461-425B-AB68-54B8AAB5DD68}"/>
            </c:ext>
          </c:extLst>
        </c:ser>
        <c:dLbls>
          <c:showLegendKey val="0"/>
          <c:showVal val="0"/>
          <c:showCatName val="0"/>
          <c:showSerName val="0"/>
          <c:showPercent val="0"/>
          <c:showBubbleSize val="0"/>
        </c:dLbls>
        <c:gapWidth val="124"/>
        <c:gapDepth val="295"/>
        <c:shape val="box"/>
        <c:axId val="-1627086784"/>
        <c:axId val="-1627103648"/>
        <c:axId val="0"/>
      </c:bar3DChart>
      <c:catAx>
        <c:axId val="-1627086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27103648"/>
        <c:crosses val="autoZero"/>
        <c:auto val="1"/>
        <c:lblAlgn val="ctr"/>
        <c:lblOffset val="100"/>
        <c:noMultiLvlLbl val="0"/>
      </c:catAx>
      <c:valAx>
        <c:axId val="-1627103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8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UAML</a:t>
            </a:r>
          </a:p>
        </c:rich>
      </c:tx>
      <c:layout>
        <c:manualLayout>
          <c:xMode val="edge"/>
          <c:yMode val="edge"/>
          <c:x val="0.228582551883356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'Alumnado Activo'!$B$39</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Activo'!$C$39:$I$39</c:f>
              <c:numCache>
                <c:formatCode>#,##0</c:formatCode>
                <c:ptCount val="7"/>
                <c:pt idx="0">
                  <c:v>59</c:v>
                </c:pt>
                <c:pt idx="1">
                  <c:v>81</c:v>
                </c:pt>
                <c:pt idx="2">
                  <c:v>125</c:v>
                </c:pt>
                <c:pt idx="3">
                  <c:v>138</c:v>
                </c:pt>
                <c:pt idx="4">
                  <c:v>172</c:v>
                </c:pt>
                <c:pt idx="5">
                  <c:v>178</c:v>
                </c:pt>
                <c:pt idx="6">
                  <c:v>133.5</c:v>
                </c:pt>
              </c:numCache>
            </c:numRef>
          </c:yVal>
          <c:smooth val="0"/>
          <c:extLst xmlns:c16r2="http://schemas.microsoft.com/office/drawing/2015/06/chart">
            <c:ext xmlns:c16="http://schemas.microsoft.com/office/drawing/2014/chart" uri="{C3380CC4-5D6E-409C-BE32-E72D297353CC}">
              <c16:uniqueId val="{00000000-10F0-49F0-96B9-2AA5A5F5E382}"/>
            </c:ext>
          </c:extLst>
        </c:ser>
        <c:ser>
          <c:idx val="1"/>
          <c:order val="1"/>
          <c:tx>
            <c:strRef>
              <c:f>'Alumnado Activo'!$B$40</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Activo'!$C$40:$I$40</c:f>
              <c:numCache>
                <c:formatCode>#,##0</c:formatCode>
                <c:ptCount val="7"/>
                <c:pt idx="0">
                  <c:v>55</c:v>
                </c:pt>
                <c:pt idx="1">
                  <c:v>74</c:v>
                </c:pt>
                <c:pt idx="2">
                  <c:v>113</c:v>
                </c:pt>
                <c:pt idx="3">
                  <c:v>149</c:v>
                </c:pt>
                <c:pt idx="4">
                  <c:v>203</c:v>
                </c:pt>
                <c:pt idx="5">
                  <c:v>245</c:v>
                </c:pt>
                <c:pt idx="6">
                  <c:v>148.5</c:v>
                </c:pt>
              </c:numCache>
            </c:numRef>
          </c:yVal>
          <c:smooth val="0"/>
          <c:extLst xmlns:c16r2="http://schemas.microsoft.com/office/drawing/2015/06/chart">
            <c:ext xmlns:c16="http://schemas.microsoft.com/office/drawing/2014/chart" uri="{C3380CC4-5D6E-409C-BE32-E72D297353CC}">
              <c16:uniqueId val="{00000001-10F0-49F0-96B9-2AA5A5F5E382}"/>
            </c:ext>
          </c:extLst>
        </c:ser>
        <c:ser>
          <c:idx val="2"/>
          <c:order val="2"/>
          <c:tx>
            <c:strRef>
              <c:f>'Alumnado Activo'!$B$41</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Activo'!$C$41:$I$41</c:f>
              <c:numCache>
                <c:formatCode>#,##0</c:formatCode>
                <c:ptCount val="7"/>
                <c:pt idx="0">
                  <c:v>57</c:v>
                </c:pt>
                <c:pt idx="1">
                  <c:v>81</c:v>
                </c:pt>
                <c:pt idx="2">
                  <c:v>69</c:v>
                </c:pt>
                <c:pt idx="3">
                  <c:v>88</c:v>
                </c:pt>
                <c:pt idx="4">
                  <c:v>105.5</c:v>
                </c:pt>
                <c:pt idx="5">
                  <c:v>124</c:v>
                </c:pt>
                <c:pt idx="6">
                  <c:v>148.5</c:v>
                </c:pt>
              </c:numCache>
            </c:numRef>
          </c:yVal>
          <c:smooth val="0"/>
          <c:extLst xmlns:c16r2="http://schemas.microsoft.com/office/drawing/2015/06/chart">
            <c:ext xmlns:c16="http://schemas.microsoft.com/office/drawing/2014/chart" uri="{C3380CC4-5D6E-409C-BE32-E72D297353CC}">
              <c16:uniqueId val="{00000002-10F0-49F0-96B9-2AA5A5F5E382}"/>
            </c:ext>
          </c:extLst>
        </c:ser>
        <c:ser>
          <c:idx val="3"/>
          <c:order val="3"/>
          <c:tx>
            <c:strRef>
              <c:f>'Alumnado Activo'!$B$46</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Activo'!$C$46:$I$46</c:f>
              <c:numCache>
                <c:formatCode>#,##0</c:formatCode>
                <c:ptCount val="7"/>
                <c:pt idx="0">
                  <c:v>57</c:v>
                </c:pt>
                <c:pt idx="1">
                  <c:v>78.666666666666671</c:v>
                </c:pt>
                <c:pt idx="2">
                  <c:v>94</c:v>
                </c:pt>
                <c:pt idx="3">
                  <c:v>115.75</c:v>
                </c:pt>
                <c:pt idx="4">
                  <c:v>146.5</c:v>
                </c:pt>
                <c:pt idx="5">
                  <c:v>167.75</c:v>
                </c:pt>
                <c:pt idx="6">
                  <c:v>143.5</c:v>
                </c:pt>
              </c:numCache>
            </c:numRef>
          </c:yVal>
          <c:smooth val="0"/>
          <c:extLst xmlns:c16r2="http://schemas.microsoft.com/office/drawing/2015/06/chart">
            <c:ext xmlns:c16="http://schemas.microsoft.com/office/drawing/2014/chart" uri="{C3380CC4-5D6E-409C-BE32-E72D297353CC}">
              <c16:uniqueId val="{00000003-10F0-49F0-96B9-2AA5A5F5E382}"/>
            </c:ext>
          </c:extLst>
        </c:ser>
        <c:dLbls>
          <c:showLegendKey val="0"/>
          <c:showVal val="0"/>
          <c:showCatName val="0"/>
          <c:showSerName val="0"/>
          <c:showPercent val="0"/>
          <c:showBubbleSize val="0"/>
        </c:dLbls>
        <c:axId val="-1627086240"/>
        <c:axId val="-1627113440"/>
      </c:scatterChart>
      <c:valAx>
        <c:axId val="-1627086240"/>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13440"/>
        <c:crosses val="autoZero"/>
        <c:crossBetween val="midCat"/>
      </c:valAx>
      <c:valAx>
        <c:axId val="-1627113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86240"/>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Alumnado Activo UAML (2017)</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D5DC-4FC4-A892-CA0AD58B18D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D5DC-4FC4-A892-CA0AD58B18D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D5DC-4FC4-A892-CA0AD58B18D1}"/>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5DC-4FC4-A892-CA0AD58B18D1}"/>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5DC-4FC4-A892-CA0AD58B18D1}"/>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5DC-4FC4-A892-CA0AD58B18D1}"/>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'Alumnado Activo'!$B$13:$B$15</c:f>
              <c:strCache>
                <c:ptCount val="3"/>
                <c:pt idx="0">
                  <c:v>CBI</c:v>
                </c:pt>
                <c:pt idx="1">
                  <c:v>CBS</c:v>
                </c:pt>
                <c:pt idx="2">
                  <c:v>CSH</c:v>
                </c:pt>
              </c:strCache>
            </c:strRef>
          </c:cat>
          <c:val>
            <c:numRef>
              <c:f>'Alumnado Activo'!$I$13:$I$15</c:f>
              <c:numCache>
                <c:formatCode>#,##0</c:formatCode>
                <c:ptCount val="3"/>
                <c:pt idx="0">
                  <c:v>267</c:v>
                </c:pt>
                <c:pt idx="1">
                  <c:v>297</c:v>
                </c:pt>
                <c:pt idx="2">
                  <c:v>297</c:v>
                </c:pt>
              </c:numCache>
            </c:numRef>
          </c:val>
          <c:extLst xmlns:c16r2="http://schemas.microsoft.com/office/drawing/2015/06/chart">
            <c:ext xmlns:c16="http://schemas.microsoft.com/office/drawing/2014/chart" uri="{C3380CC4-5D6E-409C-BE32-E72D297353CC}">
              <c16:uniqueId val="{00000006-D5DC-4FC4-A892-CA0AD58B18D1}"/>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(MUJERES/TOTAL) 2016</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 por sexo'!$P$6</c:f>
              <c:strCache>
                <c:ptCount val="1"/>
                <c:pt idx="0">
                  <c:v>2011</c:v>
                </c:pt>
              </c:strCache>
            </c:strRef>
          </c:tx>
          <c:spPr>
            <a:solidFill>
              <a:srgbClr val="FFCCFF"/>
            </a:solidFill>
            <a:ln>
              <a:noFill/>
            </a:ln>
            <a:effectLst/>
            <a:sp3d/>
          </c:spPr>
          <c:invertIfNegative val="0"/>
          <c:cat>
            <c:strRef>
              <c:f>'Alumnado Activo por sexo'!$A$7:$A$13</c:f>
              <c:strCache>
                <c:ptCount val="7"/>
                <c:pt idx="0">
                  <c:v>IRH</c:v>
                </c:pt>
                <c:pt idx="1">
                  <c:v>ICT</c:v>
                </c:pt>
                <c:pt idx="2">
                  <c:v>BA</c:v>
                </c:pt>
                <c:pt idx="3">
                  <c:v>PB</c:v>
                </c:pt>
                <c:pt idx="4">
                  <c:v>ACD</c:v>
                </c:pt>
                <c:pt idx="5">
                  <c:v>PP</c:v>
                </c:pt>
                <c:pt idx="6">
                  <c:v>UAML</c:v>
                </c:pt>
              </c:strCache>
            </c:strRef>
          </c:cat>
          <c:val>
            <c:numRef>
              <c:f>'Alumnado Activo por sexo'!$P$7:$P$13</c:f>
              <c:numCache>
                <c:formatCode>0%</c:formatCode>
                <c:ptCount val="7"/>
                <c:pt idx="0">
                  <c:v>0.33898305084745761</c:v>
                </c:pt>
                <c:pt idx="2">
                  <c:v>0.69090909090909092</c:v>
                </c:pt>
                <c:pt idx="5">
                  <c:v>0.59649122807017541</c:v>
                </c:pt>
                <c:pt idx="6">
                  <c:v>0.53801169590643272</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'Alumnado Activo por sexo'!$Q$6</c:f>
              <c:strCache>
                <c:ptCount val="1"/>
                <c:pt idx="0">
                  <c:v>2012</c:v>
                </c:pt>
              </c:strCache>
            </c:strRef>
          </c:tx>
          <c:spPr>
            <a:solidFill>
              <a:srgbClr val="FF99FF"/>
            </a:solidFill>
            <a:ln>
              <a:noFill/>
            </a:ln>
            <a:effectLst/>
            <a:sp3d/>
          </c:spPr>
          <c:invertIfNegative val="0"/>
          <c:cat>
            <c:strRef>
              <c:f>'Alumnado Activo por sexo'!$A$7:$A$13</c:f>
              <c:strCache>
                <c:ptCount val="7"/>
                <c:pt idx="0">
                  <c:v>IRH</c:v>
                </c:pt>
                <c:pt idx="1">
                  <c:v>ICT</c:v>
                </c:pt>
                <c:pt idx="2">
                  <c:v>BA</c:v>
                </c:pt>
                <c:pt idx="3">
                  <c:v>PB</c:v>
                </c:pt>
                <c:pt idx="4">
                  <c:v>ACD</c:v>
                </c:pt>
                <c:pt idx="5">
                  <c:v>PP</c:v>
                </c:pt>
                <c:pt idx="6">
                  <c:v>UAML</c:v>
                </c:pt>
              </c:strCache>
            </c:strRef>
          </c:cat>
          <c:val>
            <c:numRef>
              <c:f>'Alumnado Activo por sexo'!$Q$7:$Q$13</c:f>
              <c:numCache>
                <c:formatCode>0%</c:formatCode>
                <c:ptCount val="7"/>
                <c:pt idx="0">
                  <c:v>0.39506172839506171</c:v>
                </c:pt>
                <c:pt idx="2">
                  <c:v>0.63513513513513509</c:v>
                </c:pt>
                <c:pt idx="5">
                  <c:v>0.51851851851851849</c:v>
                </c:pt>
                <c:pt idx="6">
                  <c:v>0.51271186440677963</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'Alumnado Activo por sexo'!$R$6</c:f>
              <c:strCache>
                <c:ptCount val="1"/>
                <c:pt idx="0">
                  <c:v>2013</c:v>
                </c:pt>
              </c:strCache>
            </c:strRef>
          </c:tx>
          <c:spPr>
            <a:solidFill>
              <a:srgbClr val="FF66FF"/>
            </a:solidFill>
            <a:ln>
              <a:noFill/>
            </a:ln>
            <a:effectLst/>
            <a:sp3d/>
          </c:spPr>
          <c:invertIfNegative val="0"/>
          <c:cat>
            <c:strRef>
              <c:f>'Alumnado Activo por sexo'!$A$7:$A$13</c:f>
              <c:strCache>
                <c:ptCount val="7"/>
                <c:pt idx="0">
                  <c:v>IRH</c:v>
                </c:pt>
                <c:pt idx="1">
                  <c:v>ICT</c:v>
                </c:pt>
                <c:pt idx="2">
                  <c:v>BA</c:v>
                </c:pt>
                <c:pt idx="3">
                  <c:v>PB</c:v>
                </c:pt>
                <c:pt idx="4">
                  <c:v>ACD</c:v>
                </c:pt>
                <c:pt idx="5">
                  <c:v>PP</c:v>
                </c:pt>
                <c:pt idx="6">
                  <c:v>UAML</c:v>
                </c:pt>
              </c:strCache>
            </c:strRef>
          </c:cat>
          <c:val>
            <c:numRef>
              <c:f>'Alumnado Activo por sexo'!$R$7:$R$13</c:f>
              <c:numCache>
                <c:formatCode>0%</c:formatCode>
                <c:ptCount val="7"/>
                <c:pt idx="0">
                  <c:v>0.39200000000000002</c:v>
                </c:pt>
                <c:pt idx="2">
                  <c:v>0.68141592920353977</c:v>
                </c:pt>
                <c:pt idx="4">
                  <c:v>0.5</c:v>
                </c:pt>
                <c:pt idx="5">
                  <c:v>0.54166666666666663</c:v>
                </c:pt>
                <c:pt idx="6">
                  <c:v>0.53191489361702127</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'Alumnado Activo por sexo'!$S$6</c:f>
              <c:strCache>
                <c:ptCount val="1"/>
                <c:pt idx="0">
                  <c:v>2014</c:v>
                </c:pt>
              </c:strCache>
            </c:strRef>
          </c:tx>
          <c:spPr>
            <a:solidFill>
              <a:srgbClr val="FF00FF"/>
            </a:solidFill>
            <a:ln>
              <a:noFill/>
            </a:ln>
            <a:effectLst/>
            <a:sp3d/>
          </c:spPr>
          <c:invertIfNegative val="0"/>
          <c:cat>
            <c:strRef>
              <c:f>'Alumnado Activo por sexo'!$A$7:$A$13</c:f>
              <c:strCache>
                <c:ptCount val="7"/>
                <c:pt idx="0">
                  <c:v>IRH</c:v>
                </c:pt>
                <c:pt idx="1">
                  <c:v>ICT</c:v>
                </c:pt>
                <c:pt idx="2">
                  <c:v>BA</c:v>
                </c:pt>
                <c:pt idx="3">
                  <c:v>PB</c:v>
                </c:pt>
                <c:pt idx="4">
                  <c:v>ACD</c:v>
                </c:pt>
                <c:pt idx="5">
                  <c:v>PP</c:v>
                </c:pt>
                <c:pt idx="6">
                  <c:v>UAML</c:v>
                </c:pt>
              </c:strCache>
            </c:strRef>
          </c:cat>
          <c:val>
            <c:numRef>
              <c:f>'Alumnado Activo por sexo'!$S$7:$S$13</c:f>
              <c:numCache>
                <c:formatCode>0%</c:formatCode>
                <c:ptCount val="7"/>
                <c:pt idx="0">
                  <c:v>0.43478260869565216</c:v>
                </c:pt>
                <c:pt idx="2">
                  <c:v>0.66442953020134232</c:v>
                </c:pt>
                <c:pt idx="4">
                  <c:v>0.47058823529411764</c:v>
                </c:pt>
                <c:pt idx="5">
                  <c:v>0.55633802816901412</c:v>
                </c:pt>
                <c:pt idx="6">
                  <c:v>0.54859611231101513</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'Alumnado Activo por sexo'!$T$6</c:f>
              <c:strCache>
                <c:ptCount val="1"/>
                <c:pt idx="0">
                  <c:v>2015</c:v>
                </c:pt>
              </c:strCache>
            </c:strRef>
          </c:tx>
          <c:spPr>
            <a:solidFill>
              <a:srgbClr val="CC00FF"/>
            </a:solidFill>
            <a:ln>
              <a:noFill/>
            </a:ln>
            <a:effectLst/>
            <a:sp3d/>
          </c:spPr>
          <c:invertIfNegative val="0"/>
          <c:cat>
            <c:strRef>
              <c:f>'Alumnado Activo por sexo'!$A$7:$A$13</c:f>
              <c:strCache>
                <c:ptCount val="7"/>
                <c:pt idx="0">
                  <c:v>IRH</c:v>
                </c:pt>
                <c:pt idx="1">
                  <c:v>ICT</c:v>
                </c:pt>
                <c:pt idx="2">
                  <c:v>BA</c:v>
                </c:pt>
                <c:pt idx="3">
                  <c:v>PB</c:v>
                </c:pt>
                <c:pt idx="4">
                  <c:v>ACD</c:v>
                </c:pt>
                <c:pt idx="5">
                  <c:v>PP</c:v>
                </c:pt>
                <c:pt idx="6">
                  <c:v>UAML</c:v>
                </c:pt>
              </c:strCache>
            </c:strRef>
          </c:cat>
          <c:val>
            <c:numRef>
              <c:f>'Alumnado Activo por sexo'!$T$7:$T$13</c:f>
              <c:numCache>
                <c:formatCode>0%</c:formatCode>
                <c:ptCount val="7"/>
                <c:pt idx="0">
                  <c:v>0.43023255813953487</c:v>
                </c:pt>
                <c:pt idx="2">
                  <c:v>0.68472906403940892</c:v>
                </c:pt>
                <c:pt idx="4">
                  <c:v>0.45833333333333331</c:v>
                </c:pt>
                <c:pt idx="5">
                  <c:v>0.59509202453987731</c:v>
                </c:pt>
                <c:pt idx="6">
                  <c:v>0.56655290102389078</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'Alumnado Activo por sexo'!$U$6</c:f>
              <c:strCache>
                <c:ptCount val="1"/>
                <c:pt idx="0">
                  <c:v>2016</c:v>
                </c:pt>
              </c:strCache>
            </c:strRef>
          </c:tx>
          <c:spPr>
            <a:solidFill>
              <a:srgbClr val="9900CC"/>
            </a:solidFill>
            <a:ln>
              <a:noFill/>
            </a:ln>
            <a:effectLst/>
            <a:sp3d/>
          </c:spPr>
          <c:invertIfNegative val="0"/>
          <c:cat>
            <c:strRef>
              <c:f>'Alumnado Activo por sexo'!$A$7:$A$13</c:f>
              <c:strCache>
                <c:ptCount val="7"/>
                <c:pt idx="0">
                  <c:v>IRH</c:v>
                </c:pt>
                <c:pt idx="1">
                  <c:v>ICT</c:v>
                </c:pt>
                <c:pt idx="2">
                  <c:v>BA</c:v>
                </c:pt>
                <c:pt idx="3">
                  <c:v>PB</c:v>
                </c:pt>
                <c:pt idx="4">
                  <c:v>ACD</c:v>
                </c:pt>
                <c:pt idx="5">
                  <c:v>PP</c:v>
                </c:pt>
                <c:pt idx="6">
                  <c:v>UAML</c:v>
                </c:pt>
              </c:strCache>
            </c:strRef>
          </c:cat>
          <c:val>
            <c:numRef>
              <c:f>'Alumnado Activo por sexo'!$U$7:$U$13</c:f>
              <c:numCache>
                <c:formatCode>0%</c:formatCode>
                <c:ptCount val="7"/>
                <c:pt idx="0">
                  <c:v>0.3595505617977528</c:v>
                </c:pt>
                <c:pt idx="2">
                  <c:v>0.64081632653061227</c:v>
                </c:pt>
                <c:pt idx="4">
                  <c:v>0.53521126760563376</c:v>
                </c:pt>
                <c:pt idx="5">
                  <c:v>0.58192090395480223</c:v>
                </c:pt>
                <c:pt idx="6">
                  <c:v>0.53949329359165421</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'Alumnado Activo por sexo'!$V$6</c:f>
              <c:strCache>
                <c:ptCount val="1"/>
                <c:pt idx="0">
                  <c:v>2017</c:v>
                </c:pt>
              </c:strCache>
            </c:strRef>
          </c:tx>
          <c:spPr>
            <a:solidFill>
              <a:srgbClr val="660066"/>
            </a:solidFill>
            <a:ln>
              <a:noFill/>
            </a:ln>
            <a:effectLst/>
            <a:sp3d/>
          </c:spPr>
          <c:invertIfNegative val="0"/>
          <c:cat>
            <c:strRef>
              <c:f>'Alumnado Activo por sexo'!$A$7:$A$13</c:f>
              <c:strCache>
                <c:ptCount val="7"/>
                <c:pt idx="0">
                  <c:v>IRH</c:v>
                </c:pt>
                <c:pt idx="1">
                  <c:v>ICT</c:v>
                </c:pt>
                <c:pt idx="2">
                  <c:v>BA</c:v>
                </c:pt>
                <c:pt idx="3">
                  <c:v>PB</c:v>
                </c:pt>
                <c:pt idx="4">
                  <c:v>ACD</c:v>
                </c:pt>
                <c:pt idx="5">
                  <c:v>PP</c:v>
                </c:pt>
                <c:pt idx="6">
                  <c:v>UAML</c:v>
                </c:pt>
              </c:strCache>
            </c:strRef>
          </c:cat>
          <c:val>
            <c:numRef>
              <c:f>'Alumnado Activo por sexo'!$V$7:$V$13</c:f>
              <c:numCache>
                <c:formatCode>0%</c:formatCode>
                <c:ptCount val="7"/>
                <c:pt idx="0">
                  <c:v>0.39903846153846156</c:v>
                </c:pt>
                <c:pt idx="1">
                  <c:v>0.2711864406779661</c:v>
                </c:pt>
                <c:pt idx="2">
                  <c:v>0.66917293233082709</c:v>
                </c:pt>
                <c:pt idx="3">
                  <c:v>0.67741935483870963</c:v>
                </c:pt>
                <c:pt idx="4">
                  <c:v>0.52272727272727271</c:v>
                </c:pt>
                <c:pt idx="5">
                  <c:v>0.52631578947368418</c:v>
                </c:pt>
                <c:pt idx="6">
                  <c:v>0.5272938443670151</c:v>
                </c:pt>
              </c:numCache>
            </c:numRef>
          </c:val>
          <c:shape val="cylinder"/>
          <c:extLst xmlns:c16r2="http://schemas.microsoft.com/office/drawing/2015/06/chart">
            <c:ext xmlns:c16="http://schemas.microsoft.com/office/drawing/2014/chart" uri="{C3380CC4-5D6E-409C-BE32-E72D297353CC}">
              <c16:uniqueId val="{00000000-9BDB-4FED-821A-88DFF0C372C4}"/>
            </c:ext>
          </c:extLst>
        </c:ser>
        <c:dLbls>
          <c:showLegendKey val="0"/>
          <c:showVal val="0"/>
          <c:showCatName val="0"/>
          <c:showSerName val="0"/>
          <c:showPercent val="0"/>
          <c:showBubbleSize val="0"/>
        </c:dLbls>
        <c:gapWidth val="219"/>
        <c:shape val="box"/>
        <c:axId val="-1627107456"/>
        <c:axId val="-1627093856"/>
        <c:axId val="0"/>
      </c:bar3DChart>
      <c:catAx>
        <c:axId val="-162710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3856"/>
        <c:crosses val="autoZero"/>
        <c:auto val="1"/>
        <c:lblAlgn val="ctr"/>
        <c:lblOffset val="100"/>
        <c:noMultiLvlLbl val="0"/>
      </c:catAx>
      <c:valAx>
        <c:axId val="-1627093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0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Definitivas / Alumnado Activo UAML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AFF3-429C-9C14-A6BD1BDB402E}"/>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AFF3-429C-9C14-A6BD1BDB402E}"/>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AFF3-429C-9C14-A6BD1BDB402E}"/>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AFF3-429C-9C14-A6BD1BDB402E}"/>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AFF3-429C-9C14-A6BD1BDB402E}"/>
              </c:ext>
            </c:extLst>
          </c:dPt>
          <c:cat>
            <c:strRef>
              <c:f>Bajas!$B$17:$B$20</c:f>
              <c:strCache>
                <c:ptCount val="4"/>
                <c:pt idx="0">
                  <c:v>CBI</c:v>
                </c:pt>
                <c:pt idx="1">
                  <c:v>CBS</c:v>
                </c:pt>
                <c:pt idx="2">
                  <c:v>CSH</c:v>
                </c:pt>
                <c:pt idx="3">
                  <c:v>UAML</c:v>
                </c:pt>
              </c:strCache>
            </c:strRef>
          </c:cat>
          <c:val>
            <c:numRef>
              <c:f>Bajas!$AD$17:$AD$20</c:f>
              <c:numCache>
                <c:formatCode>0.0%</c:formatCode>
                <c:ptCount val="4"/>
                <c:pt idx="0">
                  <c:v>2.247191011235955E-2</c:v>
                </c:pt>
                <c:pt idx="1">
                  <c:v>3.3670033670033669E-2</c:v>
                </c:pt>
                <c:pt idx="2">
                  <c:v>3.3670033670033669E-2</c:v>
                </c:pt>
                <c:pt idx="3">
                  <c:v>3.0197444831591175E-2</c:v>
                </c:pt>
              </c:numCache>
            </c:numRef>
          </c:val>
          <c:shape val="cylinder"/>
          <c:extLst xmlns:c16r2="http://schemas.microsoft.com/office/drawing/2015/06/chart">
            <c:ext xmlns:c16="http://schemas.microsoft.com/office/drawing/2014/chart" uri="{C3380CC4-5D6E-409C-BE32-E72D297353CC}">
              <c16:uniqueId val="{0000000A-AFF3-429C-9C14-A6BD1BDB402E}"/>
            </c:ext>
          </c:extLst>
        </c:ser>
        <c:dLbls>
          <c:showLegendKey val="0"/>
          <c:showVal val="0"/>
          <c:showCatName val="0"/>
          <c:showSerName val="0"/>
          <c:showPercent val="0"/>
          <c:showBubbleSize val="0"/>
        </c:dLbls>
        <c:gapWidth val="124"/>
        <c:gapDepth val="295"/>
        <c:shape val="box"/>
        <c:axId val="-1627118336"/>
        <c:axId val="-1627106368"/>
        <c:axId val="0"/>
      </c:bar3DChart>
      <c:catAx>
        <c:axId val="-1627118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06368"/>
        <c:crosses val="autoZero"/>
        <c:auto val="1"/>
        <c:lblAlgn val="ctr"/>
        <c:lblOffset val="100"/>
        <c:noMultiLvlLbl val="0"/>
      </c:catAx>
      <c:valAx>
        <c:axId val="-1627106368"/>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1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Definitivas acumuladas / 1er ingreso acumulado  UAML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ABF6-430D-BD12-FF362B8ACA11}"/>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ABF6-430D-BD12-FF362B8ACA11}"/>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ABF6-430D-BD12-FF362B8ACA11}"/>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ABF6-430D-BD12-FF362B8ACA11}"/>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ABF6-430D-BD12-FF362B8ACA11}"/>
              </c:ext>
            </c:extLst>
          </c:dPt>
          <c:cat>
            <c:strRef>
              <c:f>Bajas!$B$17:$B$20</c:f>
              <c:strCache>
                <c:ptCount val="4"/>
                <c:pt idx="0">
                  <c:v>CBI</c:v>
                </c:pt>
                <c:pt idx="1">
                  <c:v>CBS</c:v>
                </c:pt>
                <c:pt idx="2">
                  <c:v>CSH</c:v>
                </c:pt>
                <c:pt idx="3">
                  <c:v>UAML</c:v>
                </c:pt>
              </c:strCache>
            </c:strRef>
          </c:cat>
          <c:val>
            <c:numRef>
              <c:f>Bajas!$BT$17:$BT$20</c:f>
              <c:numCache>
                <c:formatCode>0.0%</c:formatCode>
                <c:ptCount val="4"/>
                <c:pt idx="0">
                  <c:v>8.9805825242718448E-2</c:v>
                </c:pt>
                <c:pt idx="1">
                  <c:v>6.1032863849765258E-2</c:v>
                </c:pt>
                <c:pt idx="2">
                  <c:v>4.954954954954955E-2</c:v>
                </c:pt>
                <c:pt idx="3">
                  <c:v>6.6302652106084242E-2</c:v>
                </c:pt>
              </c:numCache>
            </c:numRef>
          </c:val>
          <c:shape val="cylinder"/>
          <c:extLst xmlns:c16r2="http://schemas.microsoft.com/office/drawing/2015/06/chart">
            <c:ext xmlns:c16="http://schemas.microsoft.com/office/drawing/2014/chart" uri="{C3380CC4-5D6E-409C-BE32-E72D297353CC}">
              <c16:uniqueId val="{0000000A-ABF6-430D-BD12-FF362B8ACA11}"/>
            </c:ext>
          </c:extLst>
        </c:ser>
        <c:dLbls>
          <c:showLegendKey val="0"/>
          <c:showVal val="0"/>
          <c:showCatName val="0"/>
          <c:showSerName val="0"/>
          <c:showPercent val="0"/>
          <c:showBubbleSize val="0"/>
        </c:dLbls>
        <c:gapWidth val="124"/>
        <c:gapDepth val="295"/>
        <c:shape val="box"/>
        <c:axId val="-1627112896"/>
        <c:axId val="-1627097120"/>
        <c:axId val="0"/>
      </c:bar3DChart>
      <c:catAx>
        <c:axId val="-162711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7120"/>
        <c:crosses val="autoZero"/>
        <c:auto val="1"/>
        <c:lblAlgn val="ctr"/>
        <c:lblOffset val="100"/>
        <c:noMultiLvlLbl val="0"/>
      </c:catAx>
      <c:valAx>
        <c:axId val="-1627097120"/>
        <c:scaling>
          <c:orientation val="minMax"/>
          <c:max val="0.14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1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Definitivas / Alumnado Activo UAM 2017</a:t>
            </a:r>
          </a:p>
        </c:rich>
      </c:tx>
      <c:layout>
        <c:manualLayout>
          <c:xMode val="edge"/>
          <c:yMode val="edge"/>
          <c:x val="0.2085226468169465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Bajas!$AD$9</c:f>
              <c:strCache>
                <c:ptCount val="1"/>
                <c:pt idx="0">
                  <c:v>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9BCB-49B6-A4CC-D69E2C786E66}"/>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9BCB-49B6-A4CC-D69E2C786E66}"/>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9BCB-49B6-A4CC-D69E2C786E66}"/>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9BCB-49B6-A4CC-D69E2C786E66}"/>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9BCB-49B6-A4CC-D69E2C786E66}"/>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9BCB-49B6-A4CC-D69E2C786E66}"/>
              </c:ext>
            </c:extLst>
          </c:dPt>
          <c:cat>
            <c:strRef>
              <c:f>Bajas!$B$22:$B$28</c:f>
              <c:strCache>
                <c:ptCount val="7"/>
                <c:pt idx="0">
                  <c:v>UAMA</c:v>
                </c:pt>
                <c:pt idx="1">
                  <c:v>UAMC</c:v>
                </c:pt>
                <c:pt idx="2">
                  <c:v>UAMC*</c:v>
                </c:pt>
                <c:pt idx="3">
                  <c:v>UAMI</c:v>
                </c:pt>
                <c:pt idx="4">
                  <c:v>UAML</c:v>
                </c:pt>
                <c:pt idx="5">
                  <c:v>UAMX</c:v>
                </c:pt>
                <c:pt idx="6">
                  <c:v>UAM</c:v>
                </c:pt>
              </c:strCache>
            </c:strRef>
          </c:cat>
          <c:val>
            <c:numRef>
              <c:f>Bajas!$AD$22:$AD$28</c:f>
              <c:numCache>
                <c:formatCode>0.0%</c:formatCode>
                <c:ptCount val="7"/>
                <c:pt idx="0">
                  <c:v>7.7685662936981857E-3</c:v>
                </c:pt>
                <c:pt idx="1">
                  <c:v>1.4637391882900865E-2</c:v>
                </c:pt>
                <c:pt idx="2">
                  <c:v>1.1527377521613832E-2</c:v>
                </c:pt>
                <c:pt idx="3">
                  <c:v>1.2269146325713548E-2</c:v>
                </c:pt>
                <c:pt idx="4">
                  <c:v>3.0197444831591175E-2</c:v>
                </c:pt>
                <c:pt idx="5">
                  <c:v>8.0552359033371698E-3</c:v>
                </c:pt>
                <c:pt idx="6">
                  <c:v>9.8921862843169943E-3</c:v>
                </c:pt>
              </c:numCache>
            </c:numRef>
          </c:val>
          <c:shape val="cylinder"/>
          <c:extLst xmlns:c16r2="http://schemas.microsoft.com/office/drawing/2015/06/chart">
            <c:ext xmlns:c16="http://schemas.microsoft.com/office/drawing/2014/chart" uri="{C3380CC4-5D6E-409C-BE32-E72D297353CC}">
              <c16:uniqueId val="{0000000C-9BCB-49B6-A4CC-D69E2C786E66}"/>
            </c:ext>
          </c:extLst>
        </c:ser>
        <c:dLbls>
          <c:showLegendKey val="0"/>
          <c:showVal val="0"/>
          <c:showCatName val="0"/>
          <c:showSerName val="0"/>
          <c:showPercent val="0"/>
          <c:showBubbleSize val="0"/>
        </c:dLbls>
        <c:gapWidth val="124"/>
        <c:gapDepth val="295"/>
        <c:shape val="box"/>
        <c:axId val="-1627112352"/>
        <c:axId val="-1627117248"/>
        <c:axId val="0"/>
      </c:bar3DChart>
      <c:catAx>
        <c:axId val="-1627112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27117248"/>
        <c:crosses val="autoZero"/>
        <c:auto val="1"/>
        <c:lblAlgn val="ctr"/>
        <c:lblOffset val="100"/>
        <c:noMultiLvlLbl val="0"/>
      </c:catAx>
      <c:valAx>
        <c:axId val="-1627117248"/>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1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2017 / </a:t>
            </a:r>
            <a:r>
              <a:rPr lang="es-MX" sz="1680" b="0" i="0" u="none" strike="noStrike" baseline="0">
                <a:effectLst/>
              </a:rPr>
              <a:t>Aspirantes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Aspirantes!$J$26</c:f>
              <c:strCache>
                <c:ptCount val="1"/>
                <c:pt idx="0">
                  <c:v>2017/2016</c:v>
                </c:pt>
              </c:strCache>
            </c:strRef>
          </c:tx>
          <c:spPr>
            <a:solidFill>
              <a:srgbClr val="AD25A8"/>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Aspirantes!$J$27:$J$32</c:f>
              <c:numCache>
                <c:formatCode>0%</c:formatCode>
                <c:ptCount val="6"/>
                <c:pt idx="0">
                  <c:v>1.0609756097560976</c:v>
                </c:pt>
                <c:pt idx="2">
                  <c:v>0.90090090090090091</c:v>
                </c:pt>
                <c:pt idx="4">
                  <c:v>0.91608391608391604</c:v>
                </c:pt>
                <c:pt idx="5">
                  <c:v>0.98305084745762716</c:v>
                </c:pt>
              </c:numCache>
            </c:numRef>
          </c:val>
          <c:shape val="cylinder"/>
          <c:extLst xmlns:c16r2="http://schemas.microsoft.com/office/drawing/2015/06/chart">
            <c:ext xmlns:c16="http://schemas.microsoft.com/office/drawing/2014/chart" uri="{C3380CC4-5D6E-409C-BE32-E72D297353CC}">
              <c16:uniqueId val="{00000000-52D6-4552-9FD5-7066F249ABAF}"/>
            </c:ext>
          </c:extLst>
        </c:ser>
        <c:dLbls>
          <c:showLegendKey val="0"/>
          <c:showVal val="0"/>
          <c:showCatName val="0"/>
          <c:showSerName val="0"/>
          <c:showPercent val="0"/>
          <c:showBubbleSize val="0"/>
        </c:dLbls>
        <c:gapWidth val="219"/>
        <c:shape val="box"/>
        <c:axId val="-1660333648"/>
        <c:axId val="-1660326032"/>
        <c:axId val="0"/>
      </c:bar3DChart>
      <c:catAx>
        <c:axId val="-1660333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6032"/>
        <c:crosses val="autoZero"/>
        <c:auto val="1"/>
        <c:lblAlgn val="ctr"/>
        <c:lblOffset val="100"/>
        <c:noMultiLvlLbl val="0"/>
      </c:catAx>
      <c:valAx>
        <c:axId val="-166032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3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Reglamentarias/ Alumnado Activo UAML 2017</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35D8-4468-9C74-34A32BF80D50}"/>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35D8-4468-9C74-34A32BF80D50}"/>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35D8-4468-9C74-34A32BF80D50}"/>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35D8-4468-9C74-34A32BF80D50}"/>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35D8-4468-9C74-34A32BF80D50}"/>
              </c:ext>
            </c:extLst>
          </c:dPt>
          <c:cat>
            <c:strRef>
              <c:f>Bajas!$B$17:$B$20</c:f>
              <c:strCache>
                <c:ptCount val="4"/>
                <c:pt idx="0">
                  <c:v>CBI</c:v>
                </c:pt>
                <c:pt idx="1">
                  <c:v>CBS</c:v>
                </c:pt>
                <c:pt idx="2">
                  <c:v>CSH</c:v>
                </c:pt>
                <c:pt idx="3">
                  <c:v>UAML</c:v>
                </c:pt>
              </c:strCache>
            </c:strRef>
          </c:cat>
          <c:val>
            <c:numRef>
              <c:f>Bajas!$AK$17:$AK$20</c:f>
              <c:numCache>
                <c:formatCode>0.0%</c:formatCode>
                <c:ptCount val="4"/>
                <c:pt idx="0">
                  <c:v>0</c:v>
                </c:pt>
                <c:pt idx="1">
                  <c:v>1.6835016835016835E-2</c:v>
                </c:pt>
                <c:pt idx="2">
                  <c:v>0</c:v>
                </c:pt>
                <c:pt idx="3">
                  <c:v>5.8072009291521487E-3</c:v>
                </c:pt>
              </c:numCache>
            </c:numRef>
          </c:val>
          <c:shape val="cylinder"/>
          <c:extLst xmlns:c16r2="http://schemas.microsoft.com/office/drawing/2015/06/chart">
            <c:ext xmlns:c16="http://schemas.microsoft.com/office/drawing/2014/chart" uri="{C3380CC4-5D6E-409C-BE32-E72D297353CC}">
              <c16:uniqueId val="{0000000A-35D8-4468-9C74-34A32BF80D50}"/>
            </c:ext>
          </c:extLst>
        </c:ser>
        <c:dLbls>
          <c:showLegendKey val="0"/>
          <c:showVal val="0"/>
          <c:showCatName val="0"/>
          <c:showSerName val="0"/>
          <c:showPercent val="0"/>
          <c:showBubbleSize val="0"/>
        </c:dLbls>
        <c:gapWidth val="124"/>
        <c:gapDepth val="295"/>
        <c:shape val="box"/>
        <c:axId val="-1627097664"/>
        <c:axId val="-1627116704"/>
        <c:axId val="0"/>
      </c:bar3DChart>
      <c:catAx>
        <c:axId val="-1627097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16704"/>
        <c:crosses val="autoZero"/>
        <c:auto val="1"/>
        <c:lblAlgn val="ctr"/>
        <c:lblOffset val="100"/>
        <c:noMultiLvlLbl val="0"/>
      </c:catAx>
      <c:valAx>
        <c:axId val="-1627116704"/>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7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Totales/ Alumnado Activo UAML 2017</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370C-4AD5-8138-AFC293C92F48}"/>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370C-4AD5-8138-AFC293C92F48}"/>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370C-4AD5-8138-AFC293C92F48}"/>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370C-4AD5-8138-AFC293C92F48}"/>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370C-4AD5-8138-AFC293C92F48}"/>
              </c:ext>
            </c:extLst>
          </c:dPt>
          <c:cat>
            <c:strRef>
              <c:f>Bajas!$B$17:$B$20</c:f>
              <c:strCache>
                <c:ptCount val="4"/>
                <c:pt idx="0">
                  <c:v>CBI</c:v>
                </c:pt>
                <c:pt idx="1">
                  <c:v>CBS</c:v>
                </c:pt>
                <c:pt idx="2">
                  <c:v>CSH</c:v>
                </c:pt>
                <c:pt idx="3">
                  <c:v>UAML</c:v>
                </c:pt>
              </c:strCache>
            </c:strRef>
          </c:cat>
          <c:val>
            <c:numRef>
              <c:f>Bajas!$AR$17:$AR$20</c:f>
              <c:numCache>
                <c:formatCode>0.0%</c:formatCode>
                <c:ptCount val="4"/>
                <c:pt idx="0">
                  <c:v>2.247191011235955E-2</c:v>
                </c:pt>
                <c:pt idx="1">
                  <c:v>5.0505050505050504E-2</c:v>
                </c:pt>
                <c:pt idx="2">
                  <c:v>3.3670033670033669E-2</c:v>
                </c:pt>
                <c:pt idx="3">
                  <c:v>3.6004645760743324E-2</c:v>
                </c:pt>
              </c:numCache>
            </c:numRef>
          </c:val>
          <c:shape val="cylinder"/>
          <c:extLst xmlns:c16r2="http://schemas.microsoft.com/office/drawing/2015/06/chart">
            <c:ext xmlns:c16="http://schemas.microsoft.com/office/drawing/2014/chart" uri="{C3380CC4-5D6E-409C-BE32-E72D297353CC}">
              <c16:uniqueId val="{0000000A-370C-4AD5-8138-AFC293C92F48}"/>
            </c:ext>
          </c:extLst>
        </c:ser>
        <c:dLbls>
          <c:showLegendKey val="0"/>
          <c:showVal val="0"/>
          <c:showCatName val="0"/>
          <c:showSerName val="0"/>
          <c:showPercent val="0"/>
          <c:showBubbleSize val="0"/>
        </c:dLbls>
        <c:gapWidth val="124"/>
        <c:gapDepth val="295"/>
        <c:shape val="box"/>
        <c:axId val="-1627093312"/>
        <c:axId val="-1627092768"/>
        <c:axId val="0"/>
      </c:bar3DChart>
      <c:catAx>
        <c:axId val="-1627093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2768"/>
        <c:crosses val="autoZero"/>
        <c:auto val="1"/>
        <c:lblAlgn val="ctr"/>
        <c:lblOffset val="100"/>
        <c:noMultiLvlLbl val="0"/>
      </c:catAx>
      <c:valAx>
        <c:axId val="-1627092768"/>
        <c:scaling>
          <c:orientation val="minMax"/>
          <c:max val="0.1100000000000000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 Alumnado Activo UAM 2017</a:t>
            </a:r>
          </a:p>
        </c:rich>
      </c:tx>
      <c:layout>
        <c:manualLayout>
          <c:xMode val="edge"/>
          <c:yMode val="edge"/>
          <c:x val="0.2085226468169465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Bajas!$AK$9</c:f>
              <c:strCache>
                <c:ptCount val="1"/>
                <c:pt idx="0">
                  <c:v>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1415-47E9-86FB-E7921A970DA6}"/>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1415-47E9-86FB-E7921A970DA6}"/>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1415-47E9-86FB-E7921A970DA6}"/>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1415-47E9-86FB-E7921A970DA6}"/>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1415-47E9-86FB-E7921A970DA6}"/>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1415-47E9-86FB-E7921A970DA6}"/>
              </c:ext>
            </c:extLst>
          </c:dPt>
          <c:cat>
            <c:strRef>
              <c:f>Bajas!$B$22:$B$28</c:f>
              <c:strCache>
                <c:ptCount val="7"/>
                <c:pt idx="0">
                  <c:v>UAMA</c:v>
                </c:pt>
                <c:pt idx="1">
                  <c:v>UAMC</c:v>
                </c:pt>
                <c:pt idx="2">
                  <c:v>UAMC*</c:v>
                </c:pt>
                <c:pt idx="3">
                  <c:v>UAMI</c:v>
                </c:pt>
                <c:pt idx="4">
                  <c:v>UAML</c:v>
                </c:pt>
                <c:pt idx="5">
                  <c:v>UAMX</c:v>
                </c:pt>
                <c:pt idx="6">
                  <c:v>UAM</c:v>
                </c:pt>
              </c:strCache>
            </c:strRef>
          </c:cat>
          <c:val>
            <c:numRef>
              <c:f>Bajas!$AK$22:$AK$28</c:f>
              <c:numCache>
                <c:formatCode>0.0%</c:formatCode>
                <c:ptCount val="7"/>
                <c:pt idx="0">
                  <c:v>0.12829729259667227</c:v>
                </c:pt>
                <c:pt idx="1">
                  <c:v>5.6220891550232868E-2</c:v>
                </c:pt>
                <c:pt idx="2">
                  <c:v>1.440922190201729E-3</c:v>
                </c:pt>
                <c:pt idx="3">
                  <c:v>0.11571742218778251</c:v>
                </c:pt>
                <c:pt idx="4">
                  <c:v>5.8072009291521487E-3</c:v>
                </c:pt>
                <c:pt idx="5">
                  <c:v>9.459148446490219E-2</c:v>
                </c:pt>
                <c:pt idx="6">
                  <c:v>0.10786928976325441</c:v>
                </c:pt>
              </c:numCache>
            </c:numRef>
          </c:val>
          <c:shape val="cylinder"/>
          <c:extLst xmlns:c16r2="http://schemas.microsoft.com/office/drawing/2015/06/chart">
            <c:ext xmlns:c16="http://schemas.microsoft.com/office/drawing/2014/chart" uri="{C3380CC4-5D6E-409C-BE32-E72D297353CC}">
              <c16:uniqueId val="{0000000C-1415-47E9-86FB-E7921A970DA6}"/>
            </c:ext>
          </c:extLst>
        </c:ser>
        <c:dLbls>
          <c:showLegendKey val="0"/>
          <c:showVal val="0"/>
          <c:showCatName val="0"/>
          <c:showSerName val="0"/>
          <c:showPercent val="0"/>
          <c:showBubbleSize val="0"/>
        </c:dLbls>
        <c:gapWidth val="124"/>
        <c:gapDepth val="295"/>
        <c:shape val="box"/>
        <c:axId val="-1627092224"/>
        <c:axId val="-1627089504"/>
        <c:axId val="0"/>
      </c:bar3DChart>
      <c:catAx>
        <c:axId val="-1627092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27089504"/>
        <c:crosses val="autoZero"/>
        <c:auto val="1"/>
        <c:lblAlgn val="ctr"/>
        <c:lblOffset val="100"/>
        <c:noMultiLvlLbl val="0"/>
      </c:catAx>
      <c:valAx>
        <c:axId val="-1627089504"/>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 Alumnado Activo UAM 2017</a:t>
            </a:r>
          </a:p>
        </c:rich>
      </c:tx>
      <c:layout>
        <c:manualLayout>
          <c:xMode val="edge"/>
          <c:yMode val="edge"/>
          <c:x val="0.2085226468169465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Bajas!$AR$9</c:f>
              <c:strCache>
                <c:ptCount val="1"/>
                <c:pt idx="0">
                  <c:v>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7FE7-4EDA-90E8-461DB0A54DEC}"/>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7FE7-4EDA-90E8-461DB0A54DEC}"/>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7FE7-4EDA-90E8-461DB0A54DEC}"/>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7FE7-4EDA-90E8-461DB0A54DEC}"/>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7FE7-4EDA-90E8-461DB0A54DEC}"/>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7FE7-4EDA-90E8-461DB0A54DEC}"/>
              </c:ext>
            </c:extLst>
          </c:dPt>
          <c:cat>
            <c:strRef>
              <c:f>Bajas!$B$22:$B$28</c:f>
              <c:strCache>
                <c:ptCount val="7"/>
                <c:pt idx="0">
                  <c:v>UAMA</c:v>
                </c:pt>
                <c:pt idx="1">
                  <c:v>UAMC</c:v>
                </c:pt>
                <c:pt idx="2">
                  <c:v>UAMC*</c:v>
                </c:pt>
                <c:pt idx="3">
                  <c:v>UAMI</c:v>
                </c:pt>
                <c:pt idx="4">
                  <c:v>UAML</c:v>
                </c:pt>
                <c:pt idx="5">
                  <c:v>UAMX</c:v>
                </c:pt>
                <c:pt idx="6">
                  <c:v>UAM</c:v>
                </c:pt>
              </c:strCache>
            </c:strRef>
          </c:cat>
          <c:val>
            <c:numRef>
              <c:f>Bajas!$AR$22:$AR$28</c:f>
              <c:numCache>
                <c:formatCode>0.0%</c:formatCode>
                <c:ptCount val="7"/>
                <c:pt idx="0">
                  <c:v>0.13606585889037046</c:v>
                </c:pt>
                <c:pt idx="1">
                  <c:v>7.0858283433133731E-2</c:v>
                </c:pt>
                <c:pt idx="2">
                  <c:v>1.2968299711815562E-2</c:v>
                </c:pt>
                <c:pt idx="3">
                  <c:v>0.12798656851349607</c:v>
                </c:pt>
                <c:pt idx="4">
                  <c:v>3.6004645760743324E-2</c:v>
                </c:pt>
                <c:pt idx="5">
                  <c:v>0.10264672036823935</c:v>
                </c:pt>
                <c:pt idx="6">
                  <c:v>0.11776147604757141</c:v>
                </c:pt>
              </c:numCache>
            </c:numRef>
          </c:val>
          <c:shape val="cylinder"/>
          <c:extLst xmlns:c16r2="http://schemas.microsoft.com/office/drawing/2015/06/chart">
            <c:ext xmlns:c16="http://schemas.microsoft.com/office/drawing/2014/chart" uri="{C3380CC4-5D6E-409C-BE32-E72D297353CC}">
              <c16:uniqueId val="{0000000C-7FE7-4EDA-90E8-461DB0A54DEC}"/>
            </c:ext>
          </c:extLst>
        </c:ser>
        <c:dLbls>
          <c:showLegendKey val="0"/>
          <c:showVal val="0"/>
          <c:showCatName val="0"/>
          <c:showSerName val="0"/>
          <c:showPercent val="0"/>
          <c:showBubbleSize val="0"/>
        </c:dLbls>
        <c:gapWidth val="124"/>
        <c:gapDepth val="295"/>
        <c:shape val="box"/>
        <c:axId val="-1627090048"/>
        <c:axId val="-1627091136"/>
        <c:axId val="0"/>
      </c:bar3DChart>
      <c:catAx>
        <c:axId val="-1627090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27091136"/>
        <c:crosses val="autoZero"/>
        <c:auto val="1"/>
        <c:lblAlgn val="ctr"/>
        <c:lblOffset val="100"/>
        <c:noMultiLvlLbl val="0"/>
      </c:catAx>
      <c:valAx>
        <c:axId val="-1627091136"/>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9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acumuladas / 1er ingreso acumulado  UAML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1BE2-4483-8648-32AFA89C5101}"/>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1BE2-4483-8648-32AFA89C5101}"/>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1BE2-4483-8648-32AFA89C5101}"/>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1BE2-4483-8648-32AFA89C5101}"/>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1BE2-4483-8648-32AFA89C5101}"/>
              </c:ext>
            </c:extLst>
          </c:dPt>
          <c:cat>
            <c:strRef>
              <c:f>Bajas!$B$17:$B$20</c:f>
              <c:strCache>
                <c:ptCount val="4"/>
                <c:pt idx="0">
                  <c:v>CBI</c:v>
                </c:pt>
                <c:pt idx="1">
                  <c:v>CBS</c:v>
                </c:pt>
                <c:pt idx="2">
                  <c:v>CSH</c:v>
                </c:pt>
                <c:pt idx="3">
                  <c:v>UAML</c:v>
                </c:pt>
              </c:strCache>
            </c:strRef>
          </c:cat>
          <c:val>
            <c:numRef>
              <c:f>Bajas!$CA$17:$CA$20</c:f>
              <c:numCache>
                <c:formatCode>0.0%</c:formatCode>
                <c:ptCount val="4"/>
                <c:pt idx="0">
                  <c:v>3.3980582524271843E-2</c:v>
                </c:pt>
                <c:pt idx="1">
                  <c:v>2.1126760563380281E-2</c:v>
                </c:pt>
                <c:pt idx="2">
                  <c:v>2.2522522522522522E-3</c:v>
                </c:pt>
                <c:pt idx="3">
                  <c:v>1.8720748829953199E-2</c:v>
                </c:pt>
              </c:numCache>
            </c:numRef>
          </c:val>
          <c:shape val="cylinder"/>
          <c:extLst xmlns:c16r2="http://schemas.microsoft.com/office/drawing/2015/06/chart">
            <c:ext xmlns:c16="http://schemas.microsoft.com/office/drawing/2014/chart" uri="{C3380CC4-5D6E-409C-BE32-E72D297353CC}">
              <c16:uniqueId val="{0000000A-1BE2-4483-8648-32AFA89C5101}"/>
            </c:ext>
          </c:extLst>
        </c:ser>
        <c:dLbls>
          <c:showLegendKey val="0"/>
          <c:showVal val="0"/>
          <c:showCatName val="0"/>
          <c:showSerName val="0"/>
          <c:showPercent val="0"/>
          <c:showBubbleSize val="0"/>
        </c:dLbls>
        <c:gapWidth val="124"/>
        <c:gapDepth val="295"/>
        <c:shape val="box"/>
        <c:axId val="-1627087872"/>
        <c:axId val="-1627115072"/>
        <c:axId val="0"/>
      </c:bar3DChart>
      <c:catAx>
        <c:axId val="-1627087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115072"/>
        <c:crosses val="autoZero"/>
        <c:auto val="1"/>
        <c:lblAlgn val="ctr"/>
        <c:lblOffset val="100"/>
        <c:noMultiLvlLbl val="0"/>
      </c:catAx>
      <c:valAx>
        <c:axId val="-1627115072"/>
        <c:scaling>
          <c:orientation val="minMax"/>
          <c:max val="0.14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708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acumuladas / 1er ingreso acumulado  UAML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DA62-49E4-A226-1CED53FA66DD}"/>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DA62-49E4-A226-1CED53FA66DD}"/>
              </c:ext>
            </c:extLst>
          </c:dPt>
          <c:dPt>
            <c:idx val="2"/>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5-DA62-49E4-A226-1CED53FA66DD}"/>
              </c:ext>
            </c:extLst>
          </c:dPt>
          <c:dPt>
            <c:idx val="4"/>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7-DA62-49E4-A226-1CED53FA66DD}"/>
              </c:ext>
            </c:extLst>
          </c:dPt>
          <c:dPt>
            <c:idx val="5"/>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9-DA62-49E4-A226-1CED53FA66DD}"/>
              </c:ext>
            </c:extLst>
          </c:dPt>
          <c:cat>
            <c:strRef>
              <c:f>Bajas!$B$17:$B$20</c:f>
              <c:strCache>
                <c:ptCount val="4"/>
                <c:pt idx="0">
                  <c:v>CBI</c:v>
                </c:pt>
                <c:pt idx="1">
                  <c:v>CBS</c:v>
                </c:pt>
                <c:pt idx="2">
                  <c:v>CSH</c:v>
                </c:pt>
                <c:pt idx="3">
                  <c:v>UAML</c:v>
                </c:pt>
              </c:strCache>
            </c:strRef>
          </c:cat>
          <c:val>
            <c:numRef>
              <c:f>Bajas!$CH$17:$CH$20</c:f>
              <c:numCache>
                <c:formatCode>0.0%</c:formatCode>
                <c:ptCount val="4"/>
                <c:pt idx="0">
                  <c:v>0.12378640776699029</c:v>
                </c:pt>
                <c:pt idx="1">
                  <c:v>8.2159624413145546E-2</c:v>
                </c:pt>
                <c:pt idx="2">
                  <c:v>5.18018018018018E-2</c:v>
                </c:pt>
                <c:pt idx="3">
                  <c:v>8.5023400936037441E-2</c:v>
                </c:pt>
              </c:numCache>
            </c:numRef>
          </c:val>
          <c:shape val="cylinder"/>
          <c:extLst xmlns:c16r2="http://schemas.microsoft.com/office/drawing/2015/06/chart">
            <c:ext xmlns:c16="http://schemas.microsoft.com/office/drawing/2014/chart" uri="{C3380CC4-5D6E-409C-BE32-E72D297353CC}">
              <c16:uniqueId val="{0000000A-DA62-49E4-A226-1CED53FA66DD}"/>
            </c:ext>
          </c:extLst>
        </c:ser>
        <c:dLbls>
          <c:showLegendKey val="0"/>
          <c:showVal val="0"/>
          <c:showCatName val="0"/>
          <c:showSerName val="0"/>
          <c:showPercent val="0"/>
          <c:showBubbleSize val="0"/>
        </c:dLbls>
        <c:gapWidth val="124"/>
        <c:gapDepth val="295"/>
        <c:shape val="box"/>
        <c:axId val="-1624149328"/>
        <c:axId val="-1624170000"/>
        <c:axId val="0"/>
      </c:bar3DChart>
      <c:catAx>
        <c:axId val="-16241493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70000"/>
        <c:crosses val="autoZero"/>
        <c:auto val="1"/>
        <c:lblAlgn val="ctr"/>
        <c:lblOffset val="100"/>
        <c:noMultiLvlLbl val="0"/>
      </c:catAx>
      <c:valAx>
        <c:axId val="-1624170000"/>
        <c:scaling>
          <c:orientation val="minMax"/>
          <c:max val="0.14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49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Egreso Acumulado</a:t>
            </a:r>
          </a:p>
          <a:p>
            <a:pPr>
              <a:defRPr/>
            </a:pPr>
            <a:r>
              <a:rPr lang="es-MX"/>
              <a:t>(Total: 110 mujeres y 82 hombres)</a:t>
            </a:r>
          </a:p>
        </c:rich>
      </c:tx>
      <c:layout>
        <c:manualLayout>
          <c:xMode val="edge"/>
          <c:yMode val="edge"/>
          <c:x val="0.2334374453193350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Egreso!$Q$5</c:f>
              <c:strCache>
                <c:ptCount val="1"/>
                <c:pt idx="0">
                  <c:v>M</c:v>
                </c:pt>
              </c:strCache>
            </c:strRef>
          </c:tx>
          <c:spPr>
            <a:solidFill>
              <a:srgbClr val="9B2195"/>
            </a:solidFill>
            <a:ln>
              <a:noFill/>
            </a:ln>
            <a:effectLst/>
            <a:sp3d/>
          </c:spPr>
          <c:invertIfNegative val="0"/>
          <c:cat>
            <c:strRef>
              <c:f>Egreso!$L$6:$L$11</c:f>
              <c:strCache>
                <c:ptCount val="6"/>
                <c:pt idx="0">
                  <c:v>IRH</c:v>
                </c:pt>
                <c:pt idx="1">
                  <c:v>ICT</c:v>
                </c:pt>
                <c:pt idx="2">
                  <c:v>BA</c:v>
                </c:pt>
                <c:pt idx="3">
                  <c:v>PB</c:v>
                </c:pt>
                <c:pt idx="4">
                  <c:v>PP</c:v>
                </c:pt>
                <c:pt idx="5">
                  <c:v>ACD</c:v>
                </c:pt>
              </c:strCache>
            </c:strRef>
          </c:cat>
          <c:val>
            <c:numRef>
              <c:f>Egreso!$Q$6:$Q$11</c:f>
              <c:numCache>
                <c:formatCode>General</c:formatCode>
                <c:ptCount val="6"/>
                <c:pt idx="0">
                  <c:v>17</c:v>
                </c:pt>
                <c:pt idx="1">
                  <c:v>0</c:v>
                </c:pt>
                <c:pt idx="2">
                  <c:v>41</c:v>
                </c:pt>
                <c:pt idx="3">
                  <c:v>0</c:v>
                </c:pt>
                <c:pt idx="4">
                  <c:v>50</c:v>
                </c:pt>
                <c:pt idx="5">
                  <c:v>2</c:v>
                </c:pt>
              </c:numCache>
            </c:numRef>
          </c:val>
          <c:extLst xmlns:c16r2="http://schemas.microsoft.com/office/drawing/2015/06/chart">
            <c:ext xmlns:c16="http://schemas.microsoft.com/office/drawing/2014/chart" uri="{C3380CC4-5D6E-409C-BE32-E72D297353CC}">
              <c16:uniqueId val="{00000000-040C-45DF-8573-864755A5CA19}"/>
            </c:ext>
          </c:extLst>
        </c:ser>
        <c:ser>
          <c:idx val="1"/>
          <c:order val="1"/>
          <c:tx>
            <c:strRef>
              <c:f>Egreso!$R$5</c:f>
              <c:strCache>
                <c:ptCount val="1"/>
                <c:pt idx="0">
                  <c:v>H</c:v>
                </c:pt>
              </c:strCache>
            </c:strRef>
          </c:tx>
          <c:spPr>
            <a:solidFill>
              <a:srgbClr val="E27ADD"/>
            </a:solidFill>
            <a:ln>
              <a:noFill/>
            </a:ln>
            <a:effectLst/>
            <a:sp3d/>
          </c:spPr>
          <c:invertIfNegative val="0"/>
          <c:cat>
            <c:strRef>
              <c:f>Egreso!$L$6:$L$11</c:f>
              <c:strCache>
                <c:ptCount val="6"/>
                <c:pt idx="0">
                  <c:v>IRH</c:v>
                </c:pt>
                <c:pt idx="1">
                  <c:v>ICT</c:v>
                </c:pt>
                <c:pt idx="2">
                  <c:v>BA</c:v>
                </c:pt>
                <c:pt idx="3">
                  <c:v>PB</c:v>
                </c:pt>
                <c:pt idx="4">
                  <c:v>PP</c:v>
                </c:pt>
                <c:pt idx="5">
                  <c:v>ACD</c:v>
                </c:pt>
              </c:strCache>
            </c:strRef>
          </c:cat>
          <c:val>
            <c:numRef>
              <c:f>Egreso!$R$6:$R$11</c:f>
              <c:numCache>
                <c:formatCode>General</c:formatCode>
                <c:ptCount val="6"/>
                <c:pt idx="0">
                  <c:v>26</c:v>
                </c:pt>
                <c:pt idx="1">
                  <c:v>0</c:v>
                </c:pt>
                <c:pt idx="2">
                  <c:v>26</c:v>
                </c:pt>
                <c:pt idx="3">
                  <c:v>0</c:v>
                </c:pt>
                <c:pt idx="4">
                  <c:v>25</c:v>
                </c:pt>
                <c:pt idx="5">
                  <c:v>5</c:v>
                </c:pt>
              </c:numCache>
            </c:numRef>
          </c:val>
          <c:extLst xmlns:c16r2="http://schemas.microsoft.com/office/drawing/2015/06/chart">
            <c:ext xmlns:c16="http://schemas.microsoft.com/office/drawing/2014/chart" uri="{C3380CC4-5D6E-409C-BE32-E72D297353CC}">
              <c16:uniqueId val="{00000001-040C-45DF-8573-864755A5CA19}"/>
            </c:ext>
          </c:extLst>
        </c:ser>
        <c:dLbls>
          <c:showLegendKey val="0"/>
          <c:showVal val="0"/>
          <c:showCatName val="0"/>
          <c:showSerName val="0"/>
          <c:showPercent val="0"/>
          <c:showBubbleSize val="0"/>
        </c:dLbls>
        <c:gapWidth val="150"/>
        <c:shape val="cylinder"/>
        <c:axId val="-1624168912"/>
        <c:axId val="-1624167824"/>
        <c:axId val="0"/>
      </c:bar3DChart>
      <c:catAx>
        <c:axId val="-16241689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67824"/>
        <c:crosses val="autoZero"/>
        <c:auto val="1"/>
        <c:lblAlgn val="ctr"/>
        <c:lblOffset val="100"/>
        <c:noMultiLvlLbl val="0"/>
      </c:catAx>
      <c:valAx>
        <c:axId val="-1624167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68912"/>
        <c:crosses val="autoZero"/>
        <c:crossBetween val="between"/>
      </c:valAx>
      <c:spPr>
        <a:noFill/>
        <a:ln>
          <a:noFill/>
        </a:ln>
        <a:effectLst/>
      </c:spPr>
    </c:plotArea>
    <c:legend>
      <c:legendPos val="b"/>
      <c:layout>
        <c:manualLayout>
          <c:xMode val="edge"/>
          <c:yMode val="edge"/>
          <c:x val="0.34249387576552925"/>
          <c:y val="0.16896507728200647"/>
          <c:w val="0.35111270989603455"/>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a:t>
            </a:r>
          </a:p>
          <a:p>
            <a:pPr>
              <a:defRPr/>
            </a:pPr>
            <a:r>
              <a:rPr lang="es-MX"/>
              <a:t>(Total: 43 mujeres y 21 hombres)</a:t>
            </a:r>
          </a:p>
        </c:rich>
      </c:tx>
      <c:layout>
        <c:manualLayout>
          <c:xMode val="edge"/>
          <c:yMode val="edge"/>
          <c:x val="0.2334374453193350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Titulación!$Q$5</c:f>
              <c:strCache>
                <c:ptCount val="1"/>
                <c:pt idx="0">
                  <c:v>M</c:v>
                </c:pt>
              </c:strCache>
            </c:strRef>
          </c:tx>
          <c:spPr>
            <a:solidFill>
              <a:srgbClr val="9B2195"/>
            </a:solidFill>
            <a:ln>
              <a:noFill/>
            </a:ln>
            <a:effectLst/>
            <a:sp3d/>
          </c:spPr>
          <c:invertIfNegative val="0"/>
          <c:cat>
            <c:strRef>
              <c:f>Titulación!$L$6:$L$11</c:f>
              <c:strCache>
                <c:ptCount val="6"/>
                <c:pt idx="0">
                  <c:v>IRH</c:v>
                </c:pt>
                <c:pt idx="1">
                  <c:v>ICT</c:v>
                </c:pt>
                <c:pt idx="2">
                  <c:v>BA</c:v>
                </c:pt>
                <c:pt idx="3">
                  <c:v>PB</c:v>
                </c:pt>
                <c:pt idx="4">
                  <c:v>PP</c:v>
                </c:pt>
                <c:pt idx="5">
                  <c:v>ACD</c:v>
                </c:pt>
              </c:strCache>
            </c:strRef>
          </c:cat>
          <c:val>
            <c:numRef>
              <c:f>Titulación!$Q$6:$Q$11</c:f>
              <c:numCache>
                <c:formatCode>General</c:formatCode>
                <c:ptCount val="6"/>
                <c:pt idx="0">
                  <c:v>11</c:v>
                </c:pt>
                <c:pt idx="1">
                  <c:v>0</c:v>
                </c:pt>
                <c:pt idx="2">
                  <c:v>20</c:v>
                </c:pt>
                <c:pt idx="3">
                  <c:v>0</c:v>
                </c:pt>
                <c:pt idx="4">
                  <c:v>17</c:v>
                </c:pt>
                <c:pt idx="5">
                  <c:v>0</c:v>
                </c:pt>
              </c:numCache>
            </c:numRef>
          </c:val>
          <c:extLst xmlns:c16r2="http://schemas.microsoft.com/office/drawing/2015/06/chart">
            <c:ext xmlns:c16="http://schemas.microsoft.com/office/drawing/2014/chart" uri="{C3380CC4-5D6E-409C-BE32-E72D297353CC}">
              <c16:uniqueId val="{00000000-BA95-41D4-9171-8707787585A5}"/>
            </c:ext>
          </c:extLst>
        </c:ser>
        <c:ser>
          <c:idx val="1"/>
          <c:order val="1"/>
          <c:tx>
            <c:strRef>
              <c:f>Titulación!$R$5</c:f>
              <c:strCache>
                <c:ptCount val="1"/>
                <c:pt idx="0">
                  <c:v>H</c:v>
                </c:pt>
              </c:strCache>
            </c:strRef>
          </c:tx>
          <c:spPr>
            <a:solidFill>
              <a:srgbClr val="E27ADD"/>
            </a:solidFill>
            <a:ln>
              <a:noFill/>
            </a:ln>
            <a:effectLst/>
            <a:sp3d/>
          </c:spPr>
          <c:invertIfNegative val="0"/>
          <c:cat>
            <c:strRef>
              <c:f>Titulación!$L$6:$L$11</c:f>
              <c:strCache>
                <c:ptCount val="6"/>
                <c:pt idx="0">
                  <c:v>IRH</c:v>
                </c:pt>
                <c:pt idx="1">
                  <c:v>ICT</c:v>
                </c:pt>
                <c:pt idx="2">
                  <c:v>BA</c:v>
                </c:pt>
                <c:pt idx="3">
                  <c:v>PB</c:v>
                </c:pt>
                <c:pt idx="4">
                  <c:v>PP</c:v>
                </c:pt>
                <c:pt idx="5">
                  <c:v>ACD</c:v>
                </c:pt>
              </c:strCache>
            </c:strRef>
          </c:cat>
          <c:val>
            <c:numRef>
              <c:f>Titulación!$R$6:$R$11</c:f>
              <c:numCache>
                <c:formatCode>General</c:formatCode>
                <c:ptCount val="6"/>
                <c:pt idx="0">
                  <c:v>13</c:v>
                </c:pt>
                <c:pt idx="1">
                  <c:v>0</c:v>
                </c:pt>
                <c:pt idx="2">
                  <c:v>8</c:v>
                </c:pt>
                <c:pt idx="3">
                  <c:v>0</c:v>
                </c:pt>
                <c:pt idx="4">
                  <c:v>10</c:v>
                </c:pt>
                <c:pt idx="5">
                  <c:v>0</c:v>
                </c:pt>
              </c:numCache>
            </c:numRef>
          </c:val>
          <c:extLst xmlns:c16r2="http://schemas.microsoft.com/office/drawing/2015/06/chart">
            <c:ext xmlns:c16="http://schemas.microsoft.com/office/drawing/2014/chart" uri="{C3380CC4-5D6E-409C-BE32-E72D297353CC}">
              <c16:uniqueId val="{00000001-BA95-41D4-9171-8707787585A5}"/>
            </c:ext>
          </c:extLst>
        </c:ser>
        <c:dLbls>
          <c:showLegendKey val="0"/>
          <c:showVal val="0"/>
          <c:showCatName val="0"/>
          <c:showSerName val="0"/>
          <c:showPercent val="0"/>
          <c:showBubbleSize val="0"/>
        </c:dLbls>
        <c:gapWidth val="150"/>
        <c:shape val="cylinder"/>
        <c:axId val="-1624165648"/>
        <c:axId val="-1624150960"/>
        <c:axId val="0"/>
      </c:bar3DChart>
      <c:catAx>
        <c:axId val="-16241656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50960"/>
        <c:crosses val="autoZero"/>
        <c:auto val="1"/>
        <c:lblAlgn val="ctr"/>
        <c:lblOffset val="100"/>
        <c:noMultiLvlLbl val="0"/>
      </c:catAx>
      <c:valAx>
        <c:axId val="-162415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65648"/>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 Egreso Acumulado</a:t>
            </a:r>
          </a:p>
        </c:rich>
      </c:tx>
      <c:layout>
        <c:manualLayout>
          <c:xMode val="edge"/>
          <c:yMode val="edge"/>
          <c:x val="0.2271283439727762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clustered"/>
        <c:varyColors val="0"/>
        <c:ser>
          <c:idx val="0"/>
          <c:order val="0"/>
          <c:tx>
            <c:strRef>
              <c:f>Titulación!$W$5</c:f>
              <c:strCache>
                <c:ptCount val="1"/>
                <c:pt idx="0">
                  <c:v>M</c:v>
                </c:pt>
              </c:strCache>
            </c:strRef>
          </c:tx>
          <c:spPr>
            <a:solidFill>
              <a:srgbClr val="9B2195"/>
            </a:solidFill>
            <a:ln>
              <a:noFill/>
            </a:ln>
            <a:effectLst/>
            <a:sp3d/>
          </c:spPr>
          <c:invertIfNegative val="0"/>
          <c:cat>
            <c:strRef>
              <c:f>Titulación!$L$6:$L$11</c:f>
              <c:strCache>
                <c:ptCount val="6"/>
                <c:pt idx="0">
                  <c:v>IRH</c:v>
                </c:pt>
                <c:pt idx="1">
                  <c:v>ICT</c:v>
                </c:pt>
                <c:pt idx="2">
                  <c:v>BA</c:v>
                </c:pt>
                <c:pt idx="3">
                  <c:v>PB</c:v>
                </c:pt>
                <c:pt idx="4">
                  <c:v>PP</c:v>
                </c:pt>
                <c:pt idx="5">
                  <c:v>ACD</c:v>
                </c:pt>
              </c:strCache>
            </c:strRef>
          </c:cat>
          <c:val>
            <c:numRef>
              <c:f>Titulación!$W$6:$W$11</c:f>
              <c:numCache>
                <c:formatCode>0%</c:formatCode>
                <c:ptCount val="6"/>
                <c:pt idx="0">
                  <c:v>0.6470588235294118</c:v>
                </c:pt>
                <c:pt idx="2">
                  <c:v>0.48780487804878048</c:v>
                </c:pt>
                <c:pt idx="4">
                  <c:v>0.34</c:v>
                </c:pt>
              </c:numCache>
            </c:numRef>
          </c:val>
          <c:shape val="cylinder"/>
          <c:extLst xmlns:c16r2="http://schemas.microsoft.com/office/drawing/2015/06/chart">
            <c:ext xmlns:c16="http://schemas.microsoft.com/office/drawing/2014/chart" uri="{C3380CC4-5D6E-409C-BE32-E72D297353CC}">
              <c16:uniqueId val="{00000000-3E31-4C1D-8045-64A2967224BC}"/>
            </c:ext>
          </c:extLst>
        </c:ser>
        <c:ser>
          <c:idx val="1"/>
          <c:order val="1"/>
          <c:tx>
            <c:strRef>
              <c:f>Titulación!$X$5</c:f>
              <c:strCache>
                <c:ptCount val="1"/>
                <c:pt idx="0">
                  <c:v>H</c:v>
                </c:pt>
              </c:strCache>
            </c:strRef>
          </c:tx>
          <c:spPr>
            <a:solidFill>
              <a:srgbClr val="E27ADD"/>
            </a:solidFill>
            <a:ln>
              <a:noFill/>
            </a:ln>
            <a:effectLst/>
            <a:sp3d/>
          </c:spPr>
          <c:invertIfNegative val="0"/>
          <c:cat>
            <c:strRef>
              <c:f>Titulación!$L$6:$L$11</c:f>
              <c:strCache>
                <c:ptCount val="6"/>
                <c:pt idx="0">
                  <c:v>IRH</c:v>
                </c:pt>
                <c:pt idx="1">
                  <c:v>ICT</c:v>
                </c:pt>
                <c:pt idx="2">
                  <c:v>BA</c:v>
                </c:pt>
                <c:pt idx="3">
                  <c:v>PB</c:v>
                </c:pt>
                <c:pt idx="4">
                  <c:v>PP</c:v>
                </c:pt>
                <c:pt idx="5">
                  <c:v>ACD</c:v>
                </c:pt>
              </c:strCache>
            </c:strRef>
          </c:cat>
          <c:val>
            <c:numRef>
              <c:f>Titulación!$X$6:$X$11</c:f>
              <c:numCache>
                <c:formatCode>0%</c:formatCode>
                <c:ptCount val="6"/>
                <c:pt idx="0">
                  <c:v>0.5</c:v>
                </c:pt>
                <c:pt idx="2">
                  <c:v>0.30769230769230771</c:v>
                </c:pt>
                <c:pt idx="4">
                  <c:v>0.4</c:v>
                </c:pt>
              </c:numCache>
            </c:numRef>
          </c:val>
          <c:shape val="cylinder"/>
          <c:extLst xmlns:c16r2="http://schemas.microsoft.com/office/drawing/2015/06/chart">
            <c:ext xmlns:c16="http://schemas.microsoft.com/office/drawing/2014/chart" uri="{C3380CC4-5D6E-409C-BE32-E72D297353CC}">
              <c16:uniqueId val="{00000001-3E31-4C1D-8045-64A2967224BC}"/>
            </c:ext>
          </c:extLst>
        </c:ser>
        <c:dLbls>
          <c:showLegendKey val="0"/>
          <c:showVal val="0"/>
          <c:showCatName val="0"/>
          <c:showSerName val="0"/>
          <c:showPercent val="0"/>
          <c:showBubbleSize val="0"/>
        </c:dLbls>
        <c:gapWidth val="150"/>
        <c:shape val="box"/>
        <c:axId val="-1624157488"/>
        <c:axId val="-1624162928"/>
        <c:axId val="0"/>
      </c:bar3DChart>
      <c:catAx>
        <c:axId val="-1624157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62928"/>
        <c:crosses val="autoZero"/>
        <c:auto val="1"/>
        <c:lblAlgn val="ctr"/>
        <c:lblOffset val="100"/>
        <c:noMultiLvlLbl val="0"/>
      </c:catAx>
      <c:valAx>
        <c:axId val="-162416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57488"/>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200" b="1"/>
              <a:t>Programas</a:t>
            </a:r>
            <a:r>
              <a:rPr lang="es-MX" sz="1200" b="1" baseline="0"/>
              <a:t> y proyectos de Servicio Social, vigentes al 31 de diciembre</a:t>
            </a:r>
            <a:endParaRPr lang="es-MX" sz="1200" b="1"/>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 Serv Social '!$S$5</c:f>
              <c:strCache>
                <c:ptCount val="1"/>
                <c:pt idx="0">
                  <c:v>CONSEJO ACADÉMICO
(PROGRAMAS)</c:v>
                </c:pt>
              </c:strCache>
            </c:strRef>
          </c:tx>
          <c:spPr>
            <a:solidFill>
              <a:srgbClr val="FFCCFF"/>
            </a:solidFill>
            <a:ln>
              <a:noFill/>
            </a:ln>
            <a:effectLst/>
            <a:sp3d/>
          </c:spPr>
          <c:invertIfNegative val="0"/>
          <c:cat>
            <c:numRef>
              <c:f>'Proy Serv Social '!$T$4:$Y$4</c:f>
              <c:numCache>
                <c:formatCode>General</c:formatCode>
                <c:ptCount val="6"/>
                <c:pt idx="0">
                  <c:v>2012</c:v>
                </c:pt>
                <c:pt idx="1">
                  <c:v>2013</c:v>
                </c:pt>
                <c:pt idx="2">
                  <c:v>2014</c:v>
                </c:pt>
                <c:pt idx="3">
                  <c:v>2015</c:v>
                </c:pt>
                <c:pt idx="4">
                  <c:v>2016</c:v>
                </c:pt>
                <c:pt idx="5">
                  <c:v>2017</c:v>
                </c:pt>
              </c:numCache>
            </c:numRef>
          </c:cat>
          <c:val>
            <c:numRef>
              <c:f>'Proy Serv Social '!$T$5:$Y$5</c:f>
              <c:numCache>
                <c:formatCode>General</c:formatCode>
                <c:ptCount val="6"/>
                <c:pt idx="0">
                  <c:v>0</c:v>
                </c:pt>
                <c:pt idx="1">
                  <c:v>0</c:v>
                </c:pt>
                <c:pt idx="2">
                  <c:v>0</c:v>
                </c:pt>
                <c:pt idx="3">
                  <c:v>1</c:v>
                </c:pt>
                <c:pt idx="4">
                  <c:v>4</c:v>
                </c:pt>
                <c:pt idx="5">
                  <c:v>5</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'Proy Serv Social '!$S$6</c:f>
              <c:strCache>
                <c:ptCount val="1"/>
                <c:pt idx="0">
                  <c:v>CIENCIAS BÁSICAS E INGENIERÍA</c:v>
                </c:pt>
              </c:strCache>
            </c:strRef>
          </c:tx>
          <c:spPr>
            <a:solidFill>
              <a:srgbClr val="FF99FF"/>
            </a:solidFill>
            <a:ln>
              <a:noFill/>
            </a:ln>
            <a:effectLst/>
            <a:sp3d/>
          </c:spPr>
          <c:invertIfNegative val="0"/>
          <c:cat>
            <c:numRef>
              <c:f>'Proy Serv Social '!$T$4:$Y$4</c:f>
              <c:numCache>
                <c:formatCode>General</c:formatCode>
                <c:ptCount val="6"/>
                <c:pt idx="0">
                  <c:v>2012</c:v>
                </c:pt>
                <c:pt idx="1">
                  <c:v>2013</c:v>
                </c:pt>
                <c:pt idx="2">
                  <c:v>2014</c:v>
                </c:pt>
                <c:pt idx="3">
                  <c:v>2015</c:v>
                </c:pt>
                <c:pt idx="4">
                  <c:v>2016</c:v>
                </c:pt>
                <c:pt idx="5">
                  <c:v>2017</c:v>
                </c:pt>
              </c:numCache>
            </c:numRef>
          </c:cat>
          <c:val>
            <c:numRef>
              <c:f>'Proy Serv Social '!$T$6:$Y$6</c:f>
              <c:numCache>
                <c:formatCode>General</c:formatCode>
                <c:ptCount val="6"/>
                <c:pt idx="0">
                  <c:v>0</c:v>
                </c:pt>
                <c:pt idx="1">
                  <c:v>3</c:v>
                </c:pt>
                <c:pt idx="2">
                  <c:v>5</c:v>
                </c:pt>
                <c:pt idx="3">
                  <c:v>10</c:v>
                </c:pt>
                <c:pt idx="4">
                  <c:v>10</c:v>
                </c:pt>
                <c:pt idx="5">
                  <c:v>10</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'Proy Serv Social '!$S$7</c:f>
              <c:strCache>
                <c:ptCount val="1"/>
                <c:pt idx="0">
                  <c:v>CIENCIAS BIOLÓGICAS Y DE LA SALUD</c:v>
                </c:pt>
              </c:strCache>
            </c:strRef>
          </c:tx>
          <c:spPr>
            <a:solidFill>
              <a:srgbClr val="FF66FF"/>
            </a:solidFill>
            <a:ln>
              <a:noFill/>
            </a:ln>
            <a:effectLst/>
            <a:sp3d/>
          </c:spPr>
          <c:invertIfNegative val="0"/>
          <c:cat>
            <c:numRef>
              <c:f>'Proy Serv Social '!$T$4:$Y$4</c:f>
              <c:numCache>
                <c:formatCode>General</c:formatCode>
                <c:ptCount val="6"/>
                <c:pt idx="0">
                  <c:v>2012</c:v>
                </c:pt>
                <c:pt idx="1">
                  <c:v>2013</c:v>
                </c:pt>
                <c:pt idx="2">
                  <c:v>2014</c:v>
                </c:pt>
                <c:pt idx="3">
                  <c:v>2015</c:v>
                </c:pt>
                <c:pt idx="4">
                  <c:v>2016</c:v>
                </c:pt>
                <c:pt idx="5">
                  <c:v>2017</c:v>
                </c:pt>
              </c:numCache>
            </c:numRef>
          </c:cat>
          <c:val>
            <c:numRef>
              <c:f>'Proy Serv Social '!$T$7:$Y$7</c:f>
              <c:numCache>
                <c:formatCode>General</c:formatCode>
                <c:ptCount val="6"/>
                <c:pt idx="0">
                  <c:v>0</c:v>
                </c:pt>
                <c:pt idx="1">
                  <c:v>0</c:v>
                </c:pt>
                <c:pt idx="2">
                  <c:v>16</c:v>
                </c:pt>
                <c:pt idx="3">
                  <c:v>26</c:v>
                </c:pt>
                <c:pt idx="4">
                  <c:v>18</c:v>
                </c:pt>
                <c:pt idx="5">
                  <c:v>22</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'Proy Serv Social '!$S$8</c:f>
              <c:strCache>
                <c:ptCount val="1"/>
                <c:pt idx="0">
                  <c:v>CIENCIAS SOCIALES Y HUMANIDADES</c:v>
                </c:pt>
              </c:strCache>
            </c:strRef>
          </c:tx>
          <c:spPr>
            <a:solidFill>
              <a:srgbClr val="FF00FF"/>
            </a:solidFill>
            <a:ln>
              <a:noFill/>
            </a:ln>
            <a:effectLst/>
            <a:sp3d/>
          </c:spPr>
          <c:invertIfNegative val="0"/>
          <c:cat>
            <c:numRef>
              <c:f>'Proy Serv Social '!$T$4:$Y$4</c:f>
              <c:numCache>
                <c:formatCode>General</c:formatCode>
                <c:ptCount val="6"/>
                <c:pt idx="0">
                  <c:v>2012</c:v>
                </c:pt>
                <c:pt idx="1">
                  <c:v>2013</c:v>
                </c:pt>
                <c:pt idx="2">
                  <c:v>2014</c:v>
                </c:pt>
                <c:pt idx="3">
                  <c:v>2015</c:v>
                </c:pt>
                <c:pt idx="4">
                  <c:v>2016</c:v>
                </c:pt>
                <c:pt idx="5">
                  <c:v>2017</c:v>
                </c:pt>
              </c:numCache>
            </c:numRef>
          </c:cat>
          <c:val>
            <c:numRef>
              <c:f>'Proy Serv Social '!$T$8:$Y$8</c:f>
              <c:numCache>
                <c:formatCode>General</c:formatCode>
                <c:ptCount val="6"/>
                <c:pt idx="0">
                  <c:v>0</c:v>
                </c:pt>
                <c:pt idx="1">
                  <c:v>3</c:v>
                </c:pt>
                <c:pt idx="2">
                  <c:v>3</c:v>
                </c:pt>
                <c:pt idx="3">
                  <c:v>16</c:v>
                </c:pt>
                <c:pt idx="4">
                  <c:v>26</c:v>
                </c:pt>
                <c:pt idx="5">
                  <c:v>22</c:v>
                </c:pt>
              </c:numCache>
            </c:numRef>
          </c:val>
          <c:shape val="cylinder"/>
          <c:extLst xmlns:c16r2="http://schemas.microsoft.com/office/drawing/2015/06/chart">
            <c:ext xmlns:c16="http://schemas.microsoft.com/office/drawing/2014/chart" uri="{C3380CC4-5D6E-409C-BE32-E72D297353CC}">
              <c16:uniqueId val="{00000003-3F62-4B40-AB94-1424179C5B67}"/>
            </c:ext>
          </c:extLst>
        </c:ser>
        <c:dLbls>
          <c:showLegendKey val="0"/>
          <c:showVal val="0"/>
          <c:showCatName val="0"/>
          <c:showSerName val="0"/>
          <c:showPercent val="0"/>
          <c:showBubbleSize val="0"/>
        </c:dLbls>
        <c:gapWidth val="219"/>
        <c:shape val="box"/>
        <c:axId val="-1624171088"/>
        <c:axId val="-1624159664"/>
        <c:axId val="0"/>
      </c:bar3DChart>
      <c:catAx>
        <c:axId val="-16241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59664"/>
        <c:crosses val="autoZero"/>
        <c:auto val="1"/>
        <c:lblAlgn val="ctr"/>
        <c:lblOffset val="100"/>
        <c:noMultiLvlLbl val="0"/>
      </c:catAx>
      <c:valAx>
        <c:axId val="-1624159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71088"/>
        <c:crosses val="autoZero"/>
        <c:crossBetween val="between"/>
      </c:valAx>
      <c:spPr>
        <a:noFill/>
        <a:ln>
          <a:noFill/>
        </a:ln>
        <a:effectLst/>
      </c:spPr>
    </c:plotArea>
    <c:legend>
      <c:legendPos val="b"/>
      <c:layout>
        <c:manualLayout>
          <c:xMode val="edge"/>
          <c:yMode val="edge"/>
          <c:x val="2.3740399014540357E-2"/>
          <c:y val="0.78773803994426383"/>
          <c:w val="0.94024926332061254"/>
          <c:h val="0.188201813478291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2017 / </a:t>
            </a:r>
            <a:r>
              <a:rPr lang="es-MX" sz="1680" b="0" i="0" u="none" strike="noStrike" baseline="0">
                <a:effectLst/>
              </a:rPr>
              <a:t>Aspirantes </a:t>
            </a:r>
            <a:r>
              <a:rPr lang="es-MX"/>
              <a:t>2016</a:t>
            </a:r>
          </a:p>
        </c:rich>
      </c:tx>
      <c:layout>
        <c:manualLayout>
          <c:xMode val="edge"/>
          <c:yMode val="edge"/>
          <c:x val="0.201097952755905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Aspirantes!$J$26</c:f>
              <c:strCache>
                <c:ptCount val="1"/>
                <c:pt idx="0">
                  <c:v>2017/2016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F07F-4F35-B13A-FFA64F8E4895}"/>
              </c:ext>
            </c:extLst>
          </c:dPt>
          <c:cat>
            <c:strRef>
              <c:f>Aspirantes!$B$34:$B$37</c:f>
              <c:strCache>
                <c:ptCount val="4"/>
                <c:pt idx="0">
                  <c:v>CBI</c:v>
                </c:pt>
                <c:pt idx="1">
                  <c:v>CBS</c:v>
                </c:pt>
                <c:pt idx="2">
                  <c:v>CSH</c:v>
                </c:pt>
                <c:pt idx="3">
                  <c:v>UAML</c:v>
                </c:pt>
              </c:strCache>
            </c:strRef>
          </c:cat>
          <c:val>
            <c:numRef>
              <c:f>Aspirantes!$J$34:$J$37</c:f>
              <c:numCache>
                <c:formatCode>0%</c:formatCode>
                <c:ptCount val="4"/>
                <c:pt idx="0">
                  <c:v>4.8780487804878048</c:v>
                </c:pt>
                <c:pt idx="1">
                  <c:v>2.3153153153153152</c:v>
                </c:pt>
                <c:pt idx="2">
                  <c:v>0.94168466522678185</c:v>
                </c:pt>
                <c:pt idx="3">
                  <c:v>1.7601043024771839</c:v>
                </c:pt>
              </c:numCache>
            </c:numRef>
          </c:val>
          <c:shape val="cylinder"/>
          <c:extLst xmlns:c16r2="http://schemas.microsoft.com/office/drawing/2015/06/chart">
            <c:ext xmlns:c16="http://schemas.microsoft.com/office/drawing/2014/chart" uri="{C3380CC4-5D6E-409C-BE32-E72D297353CC}">
              <c16:uniqueId val="{00000002-F07F-4F35-B13A-FFA64F8E4895}"/>
            </c:ext>
          </c:extLst>
        </c:ser>
        <c:dLbls>
          <c:showLegendKey val="0"/>
          <c:showVal val="0"/>
          <c:showCatName val="0"/>
          <c:showSerName val="0"/>
          <c:showPercent val="0"/>
          <c:showBubbleSize val="0"/>
        </c:dLbls>
        <c:gapWidth val="219"/>
        <c:shape val="box"/>
        <c:axId val="-1660332560"/>
        <c:axId val="-1660320592"/>
        <c:axId val="0"/>
      </c:bar3DChart>
      <c:catAx>
        <c:axId val="-16603325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0592"/>
        <c:crosses val="autoZero"/>
        <c:auto val="1"/>
        <c:lblAlgn val="ctr"/>
        <c:lblOffset val="100"/>
        <c:noMultiLvlLbl val="0"/>
      </c:catAx>
      <c:valAx>
        <c:axId val="-1660320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32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s-MX"/>
              <a:t>Plazas UAM-Lerma por División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'Plazas Div x Depto'!$A$5</c:f>
              <c:strCache>
                <c:ptCount val="1"/>
                <c:pt idx="0">
                  <c:v>CBI</c:v>
                </c:pt>
              </c:strCache>
            </c:strRef>
          </c:tx>
          <c:spPr>
            <a:solidFill>
              <a:srgbClr val="EEB0EB"/>
            </a:solidFill>
            <a:ln>
              <a:noFill/>
            </a:ln>
            <a:effectLst/>
            <a:sp3d/>
          </c:spPr>
          <c:invertIfNegative val="0"/>
          <c:cat>
            <c:numRef>
              <c:f>'Plazas Div x Depto'!$B$4:$I$4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Div x Depto'!$B$5:$I$5</c:f>
              <c:numCache>
                <c:formatCode>General</c:formatCode>
                <c:ptCount val="8"/>
                <c:pt idx="0">
                  <c:v>5</c:v>
                </c:pt>
                <c:pt idx="1">
                  <c:v>8</c:v>
                </c:pt>
                <c:pt idx="2">
                  <c:v>16</c:v>
                </c:pt>
                <c:pt idx="3">
                  <c:v>19</c:v>
                </c:pt>
                <c:pt idx="4">
                  <c:v>19</c:v>
                </c:pt>
                <c:pt idx="5">
                  <c:v>19</c:v>
                </c:pt>
                <c:pt idx="6">
                  <c:v>23</c:v>
                </c:pt>
                <c:pt idx="7">
                  <c:v>23</c:v>
                </c:pt>
              </c:numCache>
            </c:numRef>
          </c:val>
          <c:extLst xmlns:c16r2="http://schemas.microsoft.com/office/drawing/2015/06/chart">
            <c:ext xmlns:c16="http://schemas.microsoft.com/office/drawing/2014/chart" uri="{C3380CC4-5D6E-409C-BE32-E72D297353CC}">
              <c16:uniqueId val="{00000000-BC89-4566-BE9D-8FEDBC90414B}"/>
            </c:ext>
          </c:extLst>
        </c:ser>
        <c:ser>
          <c:idx val="1"/>
          <c:order val="1"/>
          <c:tx>
            <c:strRef>
              <c:f>'Plazas Div x Depto'!$A$6</c:f>
              <c:strCache>
                <c:ptCount val="1"/>
                <c:pt idx="0">
                  <c:v>CBS</c:v>
                </c:pt>
              </c:strCache>
            </c:strRef>
          </c:tx>
          <c:spPr>
            <a:solidFill>
              <a:srgbClr val="CC00FF"/>
            </a:solidFill>
            <a:ln>
              <a:noFill/>
            </a:ln>
            <a:effectLst/>
            <a:sp3d/>
          </c:spPr>
          <c:invertIfNegative val="0"/>
          <c:cat>
            <c:numRef>
              <c:f>'Plazas Div x Depto'!$B$4:$I$4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Div x Depto'!$B$6:$I$6</c:f>
              <c:numCache>
                <c:formatCode>General</c:formatCode>
                <c:ptCount val="8"/>
                <c:pt idx="0">
                  <c:v>7</c:v>
                </c:pt>
                <c:pt idx="1">
                  <c:v>10</c:v>
                </c:pt>
                <c:pt idx="2">
                  <c:v>18</c:v>
                </c:pt>
                <c:pt idx="3">
                  <c:v>21</c:v>
                </c:pt>
                <c:pt idx="4">
                  <c:v>21</c:v>
                </c:pt>
                <c:pt idx="5">
                  <c:v>20</c:v>
                </c:pt>
                <c:pt idx="6">
                  <c:v>22</c:v>
                </c:pt>
                <c:pt idx="7">
                  <c:v>22</c:v>
                </c:pt>
              </c:numCache>
            </c:numRef>
          </c:val>
          <c:extLst xmlns:c16r2="http://schemas.microsoft.com/office/drawing/2015/06/chart">
            <c:ext xmlns:c16="http://schemas.microsoft.com/office/drawing/2014/chart" uri="{C3380CC4-5D6E-409C-BE32-E72D297353CC}">
              <c16:uniqueId val="{00000001-BC89-4566-BE9D-8FEDBC90414B}"/>
            </c:ext>
          </c:extLst>
        </c:ser>
        <c:ser>
          <c:idx val="2"/>
          <c:order val="2"/>
          <c:tx>
            <c:strRef>
              <c:f>'Plazas Div x Depto'!$A$7</c:f>
              <c:strCache>
                <c:ptCount val="1"/>
                <c:pt idx="0">
                  <c:v>CSH</c:v>
                </c:pt>
              </c:strCache>
            </c:strRef>
          </c:tx>
          <c:spPr>
            <a:solidFill>
              <a:srgbClr val="660066"/>
            </a:solidFill>
            <a:ln>
              <a:noFill/>
            </a:ln>
            <a:effectLst/>
            <a:sp3d/>
          </c:spPr>
          <c:invertIfNegative val="0"/>
          <c:cat>
            <c:numRef>
              <c:f>'Plazas Div x Depto'!$B$4:$I$4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Div x Depto'!$B$7:$I$7</c:f>
              <c:numCache>
                <c:formatCode>General</c:formatCode>
                <c:ptCount val="8"/>
                <c:pt idx="0">
                  <c:v>5</c:v>
                </c:pt>
                <c:pt idx="1">
                  <c:v>8</c:v>
                </c:pt>
                <c:pt idx="2">
                  <c:v>16</c:v>
                </c:pt>
                <c:pt idx="3">
                  <c:v>25</c:v>
                </c:pt>
                <c:pt idx="4">
                  <c:v>25</c:v>
                </c:pt>
                <c:pt idx="5">
                  <c:v>25</c:v>
                </c:pt>
                <c:pt idx="6">
                  <c:v>29</c:v>
                </c:pt>
                <c:pt idx="7">
                  <c:v>33</c:v>
                </c:pt>
              </c:numCache>
            </c:numRef>
          </c:val>
          <c:extLst xmlns:c16r2="http://schemas.microsoft.com/office/drawing/2015/06/chart">
            <c:ext xmlns:c16="http://schemas.microsoft.com/office/drawing/2014/chart" uri="{C3380CC4-5D6E-409C-BE32-E72D297353CC}">
              <c16:uniqueId val="{00000002-BC89-4566-BE9D-8FEDBC90414B}"/>
            </c:ext>
          </c:extLst>
        </c:ser>
        <c:dLbls>
          <c:showLegendKey val="0"/>
          <c:showVal val="0"/>
          <c:showCatName val="0"/>
          <c:showSerName val="0"/>
          <c:showPercent val="0"/>
          <c:showBubbleSize val="0"/>
        </c:dLbls>
        <c:gapWidth val="150"/>
        <c:shape val="cylinder"/>
        <c:axId val="-1624170544"/>
        <c:axId val="-1624147152"/>
        <c:axId val="0"/>
      </c:bar3DChart>
      <c:catAx>
        <c:axId val="-162417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24147152"/>
        <c:crosses val="autoZero"/>
        <c:auto val="1"/>
        <c:lblAlgn val="ctr"/>
        <c:lblOffset val="100"/>
        <c:noMultiLvlLbl val="0"/>
      </c:catAx>
      <c:valAx>
        <c:axId val="-1624147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2417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Plazas UAM-L por Departamento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'Plazas Div x Depto'!$AN$3</c:f>
              <c:strCache>
                <c:ptCount val="1"/>
                <c:pt idx="0">
                  <c:v>2011</c:v>
                </c:pt>
              </c:strCache>
            </c:strRef>
          </c:tx>
          <c:spPr>
            <a:solidFill>
              <a:schemeClr val="accent1"/>
            </a:solidFill>
            <a:ln>
              <a:noFill/>
            </a:ln>
            <a:effectLst/>
          </c:spPr>
          <c:invertIfNegative val="0"/>
          <c:cat>
            <c:multiLvlStrRef>
              <c:f>'Plazas Div x Depto'!$BI$6:$BJ$14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Depto'!$AN$5:$AN$7,'Plazas Div x Depto'!$AN$10:$AN$12,'Plazas Div x Depto'!$AN$15:$AN$17)</c:f>
              <c:numCache>
                <c:formatCode>General</c:formatCode>
                <c:ptCount val="9"/>
                <c:pt idx="0">
                  <c:v>1</c:v>
                </c:pt>
                <c:pt idx="1">
                  <c:v>4</c:v>
                </c:pt>
                <c:pt idx="2">
                  <c:v>1</c:v>
                </c:pt>
                <c:pt idx="3">
                  <c:v>5</c:v>
                </c:pt>
                <c:pt idx="4">
                  <c:v>1</c:v>
                </c:pt>
                <c:pt idx="5">
                  <c:v>2</c:v>
                </c:pt>
                <c:pt idx="6">
                  <c:v>1</c:v>
                </c:pt>
                <c:pt idx="7">
                  <c:v>1</c:v>
                </c:pt>
                <c:pt idx="8">
                  <c:v>5</c:v>
                </c:pt>
              </c:numCache>
            </c:numRef>
          </c:val>
          <c:extLst xmlns:c16r2="http://schemas.microsoft.com/office/drawing/2015/06/chart">
            <c:ext xmlns:c16="http://schemas.microsoft.com/office/drawing/2014/chart" uri="{C3380CC4-5D6E-409C-BE32-E72D297353CC}">
              <c16:uniqueId val="{00000000-3107-4E9D-818C-8E2640BDFC0A}"/>
            </c:ext>
          </c:extLst>
        </c:ser>
        <c:ser>
          <c:idx val="1"/>
          <c:order val="1"/>
          <c:tx>
            <c:strRef>
              <c:f>'Plazas Div x Depto'!$AO$3</c:f>
              <c:strCache>
                <c:ptCount val="1"/>
                <c:pt idx="0">
                  <c:v>2012</c:v>
                </c:pt>
              </c:strCache>
            </c:strRef>
          </c:tx>
          <c:spPr>
            <a:solidFill>
              <a:schemeClr val="accent2"/>
            </a:solidFill>
            <a:ln>
              <a:noFill/>
            </a:ln>
            <a:effectLst/>
          </c:spPr>
          <c:invertIfNegative val="0"/>
          <c:cat>
            <c:multiLvlStrRef>
              <c:f>'Plazas Div x Depto'!$BI$6:$BJ$14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Depto'!$AO$5:$AO$7,'Plazas Div x Depto'!$AO$10:$AO$12,'Plazas Div x Depto'!$AO$15:$AO$17)</c:f>
              <c:numCache>
                <c:formatCode>General</c:formatCode>
                <c:ptCount val="9"/>
                <c:pt idx="0">
                  <c:v>2</c:v>
                </c:pt>
                <c:pt idx="1">
                  <c:v>4</c:v>
                </c:pt>
                <c:pt idx="2">
                  <c:v>2</c:v>
                </c:pt>
                <c:pt idx="3">
                  <c:v>2</c:v>
                </c:pt>
                <c:pt idx="4">
                  <c:v>1</c:v>
                </c:pt>
                <c:pt idx="5">
                  <c:v>2</c:v>
                </c:pt>
                <c:pt idx="6">
                  <c:v>0</c:v>
                </c:pt>
                <c:pt idx="7">
                  <c:v>0</c:v>
                </c:pt>
                <c:pt idx="8">
                  <c:v>6</c:v>
                </c:pt>
              </c:numCache>
            </c:numRef>
          </c:val>
          <c:extLst xmlns:c16r2="http://schemas.microsoft.com/office/drawing/2015/06/chart">
            <c:ext xmlns:c16="http://schemas.microsoft.com/office/drawing/2014/chart" uri="{C3380CC4-5D6E-409C-BE32-E72D297353CC}">
              <c16:uniqueId val="{00000001-3107-4E9D-818C-8E2640BDFC0A}"/>
            </c:ext>
          </c:extLst>
        </c:ser>
        <c:ser>
          <c:idx val="2"/>
          <c:order val="2"/>
          <c:tx>
            <c:strRef>
              <c:f>'Plazas Div x Depto'!$AP$3</c:f>
              <c:strCache>
                <c:ptCount val="1"/>
                <c:pt idx="0">
                  <c:v>2013</c:v>
                </c:pt>
              </c:strCache>
            </c:strRef>
          </c:tx>
          <c:spPr>
            <a:solidFill>
              <a:schemeClr val="accent3"/>
            </a:solidFill>
            <a:ln>
              <a:noFill/>
            </a:ln>
            <a:effectLst/>
          </c:spPr>
          <c:invertIfNegative val="0"/>
          <c:cat>
            <c:multiLvlStrRef>
              <c:f>'Plazas Div x Depto'!$BI$6:$BJ$14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Depto'!$AP$5:$AP$7,'Plazas Div x Depto'!$AP$10:$AP$12,'Plazas Div x Depto'!$AP$15:$AP$17)</c:f>
              <c:numCache>
                <c:formatCode>General</c:formatCode>
                <c:ptCount val="9"/>
                <c:pt idx="0">
                  <c:v>0</c:v>
                </c:pt>
                <c:pt idx="1">
                  <c:v>1</c:v>
                </c:pt>
                <c:pt idx="2">
                  <c:v>0</c:v>
                </c:pt>
                <c:pt idx="3">
                  <c:v>0</c:v>
                </c:pt>
                <c:pt idx="4">
                  <c:v>0</c:v>
                </c:pt>
                <c:pt idx="5">
                  <c:v>0</c:v>
                </c:pt>
                <c:pt idx="6">
                  <c:v>0</c:v>
                </c:pt>
                <c:pt idx="7">
                  <c:v>0</c:v>
                </c:pt>
                <c:pt idx="8">
                  <c:v>3</c:v>
                </c:pt>
              </c:numCache>
            </c:numRef>
          </c:val>
          <c:extLst xmlns:c16r2="http://schemas.microsoft.com/office/drawing/2015/06/chart">
            <c:ext xmlns:c16="http://schemas.microsoft.com/office/drawing/2014/chart" uri="{C3380CC4-5D6E-409C-BE32-E72D297353CC}">
              <c16:uniqueId val="{00000002-3107-4E9D-818C-8E2640BDFC0A}"/>
            </c:ext>
          </c:extLst>
        </c:ser>
        <c:ser>
          <c:idx val="3"/>
          <c:order val="3"/>
          <c:tx>
            <c:strRef>
              <c:f>'Plazas Div x Depto'!$AQ$3</c:f>
              <c:strCache>
                <c:ptCount val="1"/>
                <c:pt idx="0">
                  <c:v>2014</c:v>
                </c:pt>
              </c:strCache>
            </c:strRef>
          </c:tx>
          <c:spPr>
            <a:solidFill>
              <a:schemeClr val="accent4"/>
            </a:solidFill>
            <a:ln>
              <a:noFill/>
            </a:ln>
            <a:effectLst/>
          </c:spPr>
          <c:invertIfNegative val="0"/>
          <c:cat>
            <c:multiLvlStrRef>
              <c:f>'Plazas Div x Depto'!$BI$6:$BJ$14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Depto'!$AQ$5:$AQ$7,'Plazas Div x Depto'!$AQ$10:$AQ$12,'Plazas Div x Depto'!$AQ$15:$AQ$17)</c:f>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3-3107-4E9D-818C-8E2640BDFC0A}"/>
            </c:ext>
          </c:extLst>
        </c:ser>
        <c:ser>
          <c:idx val="4"/>
          <c:order val="4"/>
          <c:tx>
            <c:strRef>
              <c:f>'Plazas Div x Depto'!$AR$3</c:f>
              <c:strCache>
                <c:ptCount val="1"/>
                <c:pt idx="0">
                  <c:v>2015</c:v>
                </c:pt>
              </c:strCache>
            </c:strRef>
          </c:tx>
          <c:spPr>
            <a:solidFill>
              <a:schemeClr val="accent5"/>
            </a:solidFill>
            <a:ln>
              <a:noFill/>
            </a:ln>
            <a:effectLst/>
          </c:spPr>
          <c:invertIfNegative val="0"/>
          <c:cat>
            <c:multiLvlStrRef>
              <c:f>'Plazas Div x Depto'!$BI$6:$BJ$14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Depto'!$AR$5:$AR$7,'Plazas Div x Depto'!$AR$10:$AR$12,'Plazas Div x Depto'!$AR$15:$AR$17)</c:f>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4-3107-4E9D-818C-8E2640BDFC0A}"/>
            </c:ext>
          </c:extLst>
        </c:ser>
        <c:ser>
          <c:idx val="5"/>
          <c:order val="5"/>
          <c:tx>
            <c:strRef>
              <c:f>'Plazas Div x Depto'!$AS$3</c:f>
              <c:strCache>
                <c:ptCount val="1"/>
                <c:pt idx="0">
                  <c:v>2016</c:v>
                </c:pt>
              </c:strCache>
            </c:strRef>
          </c:tx>
          <c:spPr>
            <a:solidFill>
              <a:schemeClr val="accent6"/>
            </a:solidFill>
            <a:ln>
              <a:noFill/>
            </a:ln>
            <a:effectLst/>
          </c:spPr>
          <c:invertIfNegative val="0"/>
          <c:cat>
            <c:multiLvlStrRef>
              <c:f>'Plazas Div x Depto'!$BI$6:$BJ$14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Depto'!$AS$5:$AS$7,'Plazas Div x Depto'!$AS$10:$AS$12,'Plazas Div x Depto'!$AS$15:$AS$17)</c:f>
              <c:numCache>
                <c:formatCode>General</c:formatCode>
                <c:ptCount val="9"/>
                <c:pt idx="0">
                  <c:v>3</c:v>
                </c:pt>
                <c:pt idx="1">
                  <c:v>2</c:v>
                </c:pt>
                <c:pt idx="2">
                  <c:v>3</c:v>
                </c:pt>
                <c:pt idx="3">
                  <c:v>4</c:v>
                </c:pt>
                <c:pt idx="4">
                  <c:v>3</c:v>
                </c:pt>
                <c:pt idx="5">
                  <c:v>1</c:v>
                </c:pt>
                <c:pt idx="6">
                  <c:v>6</c:v>
                </c:pt>
                <c:pt idx="7">
                  <c:v>5</c:v>
                </c:pt>
                <c:pt idx="8">
                  <c:v>1</c:v>
                </c:pt>
              </c:numCache>
            </c:numRef>
          </c:val>
          <c:extLst xmlns:c16r2="http://schemas.microsoft.com/office/drawing/2015/06/chart">
            <c:ext xmlns:c16="http://schemas.microsoft.com/office/drawing/2014/chart" uri="{C3380CC4-5D6E-409C-BE32-E72D297353CC}">
              <c16:uniqueId val="{00000005-3107-4E9D-818C-8E2640BDFC0A}"/>
            </c:ext>
          </c:extLst>
        </c:ser>
        <c:ser>
          <c:idx val="6"/>
          <c:order val="6"/>
          <c:tx>
            <c:strRef>
              <c:f>'Plazas Div x Depto'!$AT$3</c:f>
              <c:strCache>
                <c:ptCount val="1"/>
                <c:pt idx="0">
                  <c:v>2017</c:v>
                </c:pt>
              </c:strCache>
            </c:strRef>
          </c:tx>
          <c:spPr>
            <a:solidFill>
              <a:schemeClr val="accent1">
                <a:lumMod val="60000"/>
              </a:schemeClr>
            </a:solidFill>
            <a:ln>
              <a:noFill/>
            </a:ln>
            <a:effectLst/>
          </c:spPr>
          <c:invertIfNegative val="0"/>
          <c:cat>
            <c:multiLvlStrRef>
              <c:f>'Plazas Div x Depto'!$BI$6:$BJ$14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Depto'!$AT$5:$AT$7,'Plazas Div x Depto'!$AT$10:$AT$12,'Plazas Div x Depto'!$AT$15:$AT$17)</c:f>
              <c:numCache>
                <c:formatCode>General</c:formatCode>
                <c:ptCount val="9"/>
                <c:pt idx="0">
                  <c:v>0</c:v>
                </c:pt>
                <c:pt idx="1">
                  <c:v>0</c:v>
                </c:pt>
                <c:pt idx="2">
                  <c:v>0</c:v>
                </c:pt>
                <c:pt idx="3">
                  <c:v>0</c:v>
                </c:pt>
                <c:pt idx="4">
                  <c:v>0</c:v>
                </c:pt>
                <c:pt idx="5">
                  <c:v>1</c:v>
                </c:pt>
                <c:pt idx="6">
                  <c:v>2</c:v>
                </c:pt>
                <c:pt idx="7">
                  <c:v>1</c:v>
                </c:pt>
                <c:pt idx="8">
                  <c:v>2</c:v>
                </c:pt>
              </c:numCache>
            </c:numRef>
          </c:val>
          <c:extLst xmlns:c16r2="http://schemas.microsoft.com/office/drawing/2015/06/chart">
            <c:ext xmlns:c16="http://schemas.microsoft.com/office/drawing/2014/chart" uri="{C3380CC4-5D6E-409C-BE32-E72D297353CC}">
              <c16:uniqueId val="{00000000-57E6-4A47-B15E-1973145A85DC}"/>
            </c:ext>
          </c:extLst>
        </c:ser>
        <c:dLbls>
          <c:showLegendKey val="0"/>
          <c:showVal val="0"/>
          <c:showCatName val="0"/>
          <c:showSerName val="0"/>
          <c:showPercent val="0"/>
          <c:showBubbleSize val="0"/>
        </c:dLbls>
        <c:gapWidth val="150"/>
        <c:overlap val="100"/>
        <c:axId val="-1624153136"/>
        <c:axId val="-1624166736"/>
      </c:barChart>
      <c:catAx>
        <c:axId val="-162415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66736"/>
        <c:crosses val="autoZero"/>
        <c:auto val="1"/>
        <c:lblAlgn val="ctr"/>
        <c:lblOffset val="100"/>
        <c:noMultiLvlLbl val="0"/>
      </c:catAx>
      <c:valAx>
        <c:axId val="-1624166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5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6.5553959039791554E-2"/>
          <c:y val="0.12716551471558701"/>
          <c:w val="0.91303484874609653"/>
          <c:h val="0.77314610343048495"/>
        </c:manualLayout>
      </c:layout>
      <c:lineChart>
        <c:grouping val="standard"/>
        <c:varyColors val="0"/>
        <c:ser>
          <c:idx val="0"/>
          <c:order val="0"/>
          <c:tx>
            <c:strRef>
              <c:f>'Plazas Def Histo'!$B$5</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'Plazas Def Histo'!$C$4:$J$4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Def Histo'!$C$5:$J$5</c:f>
              <c:numCache>
                <c:formatCode>General</c:formatCode>
                <c:ptCount val="8"/>
                <c:pt idx="0">
                  <c:v>3</c:v>
                </c:pt>
                <c:pt idx="1">
                  <c:v>4</c:v>
                </c:pt>
                <c:pt idx="2">
                  <c:v>7</c:v>
                </c:pt>
                <c:pt idx="3">
                  <c:v>8</c:v>
                </c:pt>
                <c:pt idx="4">
                  <c:v>10</c:v>
                </c:pt>
                <c:pt idx="5">
                  <c:v>15</c:v>
                </c:pt>
                <c:pt idx="6">
                  <c:v>17</c:v>
                </c:pt>
                <c:pt idx="7">
                  <c:v>19</c:v>
                </c:pt>
              </c:numCache>
            </c:numRef>
          </c:val>
          <c:smooth val="0"/>
          <c:extLst xmlns:c16r2="http://schemas.microsoft.com/office/drawing/2015/06/chart">
            <c:ext xmlns:c16="http://schemas.microsoft.com/office/drawing/2014/chart" uri="{C3380CC4-5D6E-409C-BE32-E72D297353CC}">
              <c16:uniqueId val="{00000000-510D-4141-9B39-F8C745DE0B97}"/>
            </c:ext>
          </c:extLst>
        </c:ser>
        <c:ser>
          <c:idx val="1"/>
          <c:order val="1"/>
          <c:tx>
            <c:strRef>
              <c:f>'Plazas Def Histo'!$B$7</c:f>
              <c:strCache>
                <c:ptCount val="1"/>
                <c:pt idx="0">
                  <c:v>CSH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'Plazas Def Histo'!$C$4:$J$4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Def Histo'!$C$7:$J$7</c:f>
              <c:numCache>
                <c:formatCode>General</c:formatCode>
                <c:ptCount val="8"/>
                <c:pt idx="0">
                  <c:v>2</c:v>
                </c:pt>
                <c:pt idx="1">
                  <c:v>3</c:v>
                </c:pt>
                <c:pt idx="2">
                  <c:v>6</c:v>
                </c:pt>
                <c:pt idx="3">
                  <c:v>7</c:v>
                </c:pt>
                <c:pt idx="4">
                  <c:v>13</c:v>
                </c:pt>
                <c:pt idx="5">
                  <c:v>13</c:v>
                </c:pt>
                <c:pt idx="6">
                  <c:v>21</c:v>
                </c:pt>
                <c:pt idx="7">
                  <c:v>28</c:v>
                </c:pt>
              </c:numCache>
            </c:numRef>
          </c:val>
          <c:smooth val="0"/>
          <c:extLst xmlns:c16r2="http://schemas.microsoft.com/office/drawing/2015/06/chart">
            <c:ext xmlns:c16="http://schemas.microsoft.com/office/drawing/2014/chart" uri="{C3380CC4-5D6E-409C-BE32-E72D297353CC}">
              <c16:uniqueId val="{00000001-510D-4141-9B39-F8C745DE0B97}"/>
            </c:ext>
          </c:extLst>
        </c:ser>
        <c:ser>
          <c:idx val="2"/>
          <c:order val="2"/>
          <c:tx>
            <c:strRef>
              <c:f>'Plazas Def Histo'!$B$6</c:f>
              <c:strCache>
                <c:ptCount val="1"/>
                <c:pt idx="0">
                  <c:v>CBS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'Plazas Def Histo'!$C$4:$J$4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Def Histo'!$C$6:$J$6</c:f>
              <c:numCache>
                <c:formatCode>General</c:formatCode>
                <c:ptCount val="8"/>
                <c:pt idx="0">
                  <c:v>5</c:v>
                </c:pt>
                <c:pt idx="1">
                  <c:v>6</c:v>
                </c:pt>
                <c:pt idx="2">
                  <c:v>9</c:v>
                </c:pt>
                <c:pt idx="3">
                  <c:v>13</c:v>
                </c:pt>
                <c:pt idx="4">
                  <c:v>13</c:v>
                </c:pt>
                <c:pt idx="5">
                  <c:v>14</c:v>
                </c:pt>
                <c:pt idx="6">
                  <c:v>16</c:v>
                </c:pt>
                <c:pt idx="7">
                  <c:v>18</c:v>
                </c:pt>
              </c:numCache>
            </c:numRef>
          </c:val>
          <c:smooth val="0"/>
          <c:extLst xmlns:c16r2="http://schemas.microsoft.com/office/drawing/2015/06/chart">
            <c:ext xmlns:c16="http://schemas.microsoft.com/office/drawing/2014/chart" uri="{C3380CC4-5D6E-409C-BE32-E72D297353CC}">
              <c16:uniqueId val="{00000002-510D-4141-9B39-F8C745DE0B97}"/>
            </c:ext>
          </c:extLst>
        </c:ser>
        <c:dLbls>
          <c:showLegendKey val="0"/>
          <c:showVal val="0"/>
          <c:showCatName val="0"/>
          <c:showSerName val="0"/>
          <c:showPercent val="0"/>
          <c:showBubbleSize val="0"/>
        </c:dLbls>
        <c:marker val="1"/>
        <c:smooth val="0"/>
        <c:axId val="-1624174896"/>
        <c:axId val="-1624148784"/>
      </c:lineChart>
      <c:catAx>
        <c:axId val="-162417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48784"/>
        <c:crosses val="autoZero"/>
        <c:auto val="1"/>
        <c:lblAlgn val="ctr"/>
        <c:lblOffset val="100"/>
        <c:noMultiLvlLbl val="0"/>
      </c:catAx>
      <c:valAx>
        <c:axId val="-1624148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74896"/>
        <c:crosses val="autoZero"/>
        <c:crossBetween val="between"/>
      </c:valAx>
      <c:spPr>
        <a:noFill/>
        <a:ln>
          <a:noFill/>
        </a:ln>
        <a:effectLst/>
      </c:spPr>
    </c:plotArea>
    <c:legend>
      <c:legendPos val="b"/>
      <c:layout>
        <c:manualLayout>
          <c:xMode val="edge"/>
          <c:yMode val="edge"/>
          <c:x val="0.10127064773837581"/>
          <c:y val="0.16582696222587001"/>
          <c:w val="0.31473364369599788"/>
          <c:h val="8.315273688606968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Histo'!$L$5</c:f>
              <c:strCache>
                <c:ptCount val="1"/>
                <c:pt idx="0">
                  <c:v>CBI</c:v>
                </c:pt>
              </c:strCache>
            </c:strRef>
          </c:tx>
          <c:spPr>
            <a:solidFill>
              <a:srgbClr val="EEB0EB"/>
            </a:solidFill>
            <a:ln>
              <a:noFill/>
            </a:ln>
            <a:effectLst/>
            <a:sp3d/>
          </c:spPr>
          <c:invertIfNegative val="0"/>
          <c:cat>
            <c:numRef>
              <c:f>'Plazas Def Histo'!$M$4:$T$4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Def Histo'!$M$5:$T$5</c:f>
              <c:numCache>
                <c:formatCode>0%</c:formatCode>
                <c:ptCount val="8"/>
                <c:pt idx="0">
                  <c:v>0.6</c:v>
                </c:pt>
                <c:pt idx="1">
                  <c:v>0.5</c:v>
                </c:pt>
                <c:pt idx="2">
                  <c:v>0.4375</c:v>
                </c:pt>
                <c:pt idx="3">
                  <c:v>0.42105263157894735</c:v>
                </c:pt>
                <c:pt idx="4">
                  <c:v>0.52631578947368418</c:v>
                </c:pt>
                <c:pt idx="5">
                  <c:v>0.78947368421052633</c:v>
                </c:pt>
                <c:pt idx="6">
                  <c:v>0.73913043478260865</c:v>
                </c:pt>
                <c:pt idx="7">
                  <c:v>0.82608695652173914</c:v>
                </c:pt>
              </c:numCache>
            </c:numRef>
          </c:val>
          <c:shape val="cylinder"/>
          <c:extLst xmlns:c16r2="http://schemas.microsoft.com/office/drawing/2015/06/chart">
            <c:ext xmlns:c16="http://schemas.microsoft.com/office/drawing/2014/chart" uri="{C3380CC4-5D6E-409C-BE32-E72D297353CC}">
              <c16:uniqueId val="{00000000-C65E-4F17-90F1-9A136CB2F2CA}"/>
            </c:ext>
          </c:extLst>
        </c:ser>
        <c:ser>
          <c:idx val="1"/>
          <c:order val="1"/>
          <c:tx>
            <c:strRef>
              <c:f>'Plazas Def Histo'!$L$6</c:f>
              <c:strCache>
                <c:ptCount val="1"/>
                <c:pt idx="0">
                  <c:v>CBS</c:v>
                </c:pt>
              </c:strCache>
            </c:strRef>
          </c:tx>
          <c:spPr>
            <a:solidFill>
              <a:srgbClr val="E27ADD"/>
            </a:solidFill>
            <a:ln>
              <a:noFill/>
            </a:ln>
            <a:effectLst/>
            <a:sp3d/>
          </c:spPr>
          <c:invertIfNegative val="0"/>
          <c:cat>
            <c:numRef>
              <c:f>'Plazas Def Histo'!$M$4:$T$4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Def Histo'!$M$6:$T$6</c:f>
              <c:numCache>
                <c:formatCode>0%</c:formatCode>
                <c:ptCount val="8"/>
                <c:pt idx="0">
                  <c:v>0.7142857142857143</c:v>
                </c:pt>
                <c:pt idx="1">
                  <c:v>0.6</c:v>
                </c:pt>
                <c:pt idx="2">
                  <c:v>0.5</c:v>
                </c:pt>
                <c:pt idx="3">
                  <c:v>0.61904761904761907</c:v>
                </c:pt>
                <c:pt idx="4">
                  <c:v>0.61904761904761907</c:v>
                </c:pt>
                <c:pt idx="5">
                  <c:v>0.7</c:v>
                </c:pt>
                <c:pt idx="6">
                  <c:v>0.72727272727272729</c:v>
                </c:pt>
                <c:pt idx="7">
                  <c:v>0.81818181818181823</c:v>
                </c:pt>
              </c:numCache>
            </c:numRef>
          </c:val>
          <c:shape val="cylinder"/>
          <c:extLst xmlns:c16r2="http://schemas.microsoft.com/office/drawing/2015/06/chart">
            <c:ext xmlns:c16="http://schemas.microsoft.com/office/drawing/2014/chart" uri="{C3380CC4-5D6E-409C-BE32-E72D297353CC}">
              <c16:uniqueId val="{00000001-C65E-4F17-90F1-9A136CB2F2CA}"/>
            </c:ext>
          </c:extLst>
        </c:ser>
        <c:ser>
          <c:idx val="2"/>
          <c:order val="2"/>
          <c:tx>
            <c:strRef>
              <c:f>'Plazas Def Histo'!$L$7</c:f>
              <c:strCache>
                <c:ptCount val="1"/>
                <c:pt idx="0">
                  <c:v>CSH</c:v>
                </c:pt>
              </c:strCache>
            </c:strRef>
          </c:tx>
          <c:spPr>
            <a:solidFill>
              <a:srgbClr val="DA52D4"/>
            </a:solidFill>
            <a:ln>
              <a:noFill/>
            </a:ln>
            <a:effectLst/>
            <a:sp3d/>
          </c:spPr>
          <c:invertIfNegative val="0"/>
          <c:cat>
            <c:numRef>
              <c:f>'Plazas Def Histo'!$M$4:$T$4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Def Histo'!$M$7:$T$7</c:f>
              <c:numCache>
                <c:formatCode>0%</c:formatCode>
                <c:ptCount val="8"/>
                <c:pt idx="0">
                  <c:v>0.4</c:v>
                </c:pt>
                <c:pt idx="1">
                  <c:v>0.375</c:v>
                </c:pt>
                <c:pt idx="2">
                  <c:v>0.375</c:v>
                </c:pt>
                <c:pt idx="3">
                  <c:v>0.28000000000000003</c:v>
                </c:pt>
                <c:pt idx="4">
                  <c:v>0.52</c:v>
                </c:pt>
                <c:pt idx="5">
                  <c:v>0.52</c:v>
                </c:pt>
                <c:pt idx="6">
                  <c:v>0.72413793103448276</c:v>
                </c:pt>
                <c:pt idx="7">
                  <c:v>0.84848484848484851</c:v>
                </c:pt>
              </c:numCache>
            </c:numRef>
          </c:val>
          <c:shape val="cylinder"/>
          <c:extLst xmlns:c16r2="http://schemas.microsoft.com/office/drawing/2015/06/chart">
            <c:ext xmlns:c16="http://schemas.microsoft.com/office/drawing/2014/chart" uri="{C3380CC4-5D6E-409C-BE32-E72D297353CC}">
              <c16:uniqueId val="{00000002-C65E-4F17-90F1-9A136CB2F2CA}"/>
            </c:ext>
          </c:extLst>
        </c:ser>
        <c:ser>
          <c:idx val="3"/>
          <c:order val="3"/>
          <c:tx>
            <c:strRef>
              <c:f>'Plazas Def Histo'!$L$8</c:f>
              <c:strCache>
                <c:ptCount val="1"/>
                <c:pt idx="0">
                  <c:v>Total UAM-L</c:v>
                </c:pt>
              </c:strCache>
            </c:strRef>
          </c:tx>
          <c:spPr>
            <a:solidFill>
              <a:srgbClr val="AD25A8"/>
            </a:solidFill>
            <a:ln>
              <a:noFill/>
            </a:ln>
            <a:effectLst/>
            <a:sp3d/>
          </c:spPr>
          <c:invertIfNegative val="0"/>
          <c:cat>
            <c:numRef>
              <c:f>'Plazas Def Histo'!$M$4:$T$4</c:f>
              <c:numCache>
                <c:formatCode>General</c:formatCode>
                <c:ptCount val="8"/>
                <c:pt idx="0">
                  <c:v>2010</c:v>
                </c:pt>
                <c:pt idx="1">
                  <c:v>2011</c:v>
                </c:pt>
                <c:pt idx="2">
                  <c:v>2012</c:v>
                </c:pt>
                <c:pt idx="3">
                  <c:v>2013</c:v>
                </c:pt>
                <c:pt idx="4">
                  <c:v>2014</c:v>
                </c:pt>
                <c:pt idx="5">
                  <c:v>2015</c:v>
                </c:pt>
                <c:pt idx="6">
                  <c:v>2016</c:v>
                </c:pt>
                <c:pt idx="7">
                  <c:v>2017</c:v>
                </c:pt>
              </c:numCache>
            </c:numRef>
          </c:cat>
          <c:val>
            <c:numRef>
              <c:f>'Plazas Def Histo'!$M$8:$T$8</c:f>
              <c:numCache>
                <c:formatCode>0%</c:formatCode>
                <c:ptCount val="8"/>
                <c:pt idx="0">
                  <c:v>0.58823529411764708</c:v>
                </c:pt>
                <c:pt idx="1">
                  <c:v>0.5</c:v>
                </c:pt>
                <c:pt idx="2">
                  <c:v>0.44</c:v>
                </c:pt>
                <c:pt idx="3">
                  <c:v>0.43076923076923079</c:v>
                </c:pt>
                <c:pt idx="4">
                  <c:v>0.55384615384615388</c:v>
                </c:pt>
                <c:pt idx="5">
                  <c:v>0.65625</c:v>
                </c:pt>
                <c:pt idx="6">
                  <c:v>0.72972972972972971</c:v>
                </c:pt>
                <c:pt idx="7">
                  <c:v>0.83333333333333337</c:v>
                </c:pt>
              </c:numCache>
            </c:numRef>
          </c:val>
          <c:shape val="cylinder"/>
          <c:extLst xmlns:c16r2="http://schemas.microsoft.com/office/drawing/2015/06/char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624149872"/>
        <c:axId val="-1624148240"/>
        <c:axId val="0"/>
      </c:bar3DChart>
      <c:catAx>
        <c:axId val="-162414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48240"/>
        <c:crosses val="autoZero"/>
        <c:auto val="1"/>
        <c:lblAlgn val="ctr"/>
        <c:lblOffset val="100"/>
        <c:noMultiLvlLbl val="0"/>
      </c:catAx>
      <c:valAx>
        <c:axId val="-1624148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49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Histo'!$L$5</c:f>
              <c:strCache>
                <c:ptCount val="1"/>
                <c:pt idx="0">
                  <c:v>CBI</c:v>
                </c:pt>
              </c:strCache>
            </c:strRef>
          </c:tx>
          <c:spPr>
            <a:solidFill>
              <a:srgbClr val="EEB0EB"/>
            </a:solidFill>
            <a:ln>
              <a:noFill/>
            </a:ln>
            <a:effectLst/>
            <a:sp3d/>
          </c:spPr>
          <c:invertIfNegative val="0"/>
          <c:cat>
            <c:numRef>
              <c:extLst>
                <c:ext xmlns:c15="http://schemas.microsoft.com/office/drawing/2012/chart" uri="{02D57815-91ED-43cb-92C2-25804820EDAC}">
                  <c15:fullRef>
                    <c15:sqref>'Plazas Def Histo'!$M$4:$T$4</c15:sqref>
                  </c15:fullRef>
                </c:ext>
              </c:extLst>
              <c:f>'Plazas Def Histo'!$Q$4:$T$4</c:f>
              <c:numCache>
                <c:formatCode>General</c:formatCode>
                <c:ptCount val="4"/>
                <c:pt idx="0">
                  <c:v>2014</c:v>
                </c:pt>
                <c:pt idx="1">
                  <c:v>2015</c:v>
                </c:pt>
                <c:pt idx="2">
                  <c:v>2016</c:v>
                </c:pt>
                <c:pt idx="3">
                  <c:v>2017</c:v>
                </c:pt>
              </c:numCache>
            </c:numRef>
          </c:cat>
          <c:val>
            <c:numRef>
              <c:extLst>
                <c:ext xmlns:c15="http://schemas.microsoft.com/office/drawing/2012/chart" uri="{02D57815-91ED-43cb-92C2-25804820EDAC}">
                  <c15:fullRef>
                    <c15:sqref>'Plazas Def Histo'!$M$5:$T$5</c15:sqref>
                  </c15:fullRef>
                </c:ext>
              </c:extLst>
              <c:f>'Plazas Def Histo'!$Q$5:$T$5</c:f>
              <c:numCache>
                <c:formatCode>0%</c:formatCode>
                <c:ptCount val="4"/>
                <c:pt idx="0">
                  <c:v>0.52631578947368418</c:v>
                </c:pt>
                <c:pt idx="1">
                  <c:v>0.78947368421052633</c:v>
                </c:pt>
                <c:pt idx="2">
                  <c:v>0.73913043478260865</c:v>
                </c:pt>
                <c:pt idx="3">
                  <c:v>0.82608695652173914</c:v>
                </c:pt>
              </c:numCache>
            </c:numRef>
          </c:val>
          <c:shape val="cylinder"/>
          <c:extLst xmlns:c16r2="http://schemas.microsoft.com/office/drawing/2015/06/chart">
            <c:ext xmlns:c16="http://schemas.microsoft.com/office/drawing/2014/chart" uri="{C3380CC4-5D6E-409C-BE32-E72D297353CC}">
              <c16:uniqueId val="{00000000-C65E-4F17-90F1-9A136CB2F2CA}"/>
            </c:ext>
          </c:extLst>
        </c:ser>
        <c:ser>
          <c:idx val="1"/>
          <c:order val="1"/>
          <c:tx>
            <c:strRef>
              <c:f>'Plazas Def Histo'!$L$6</c:f>
              <c:strCache>
                <c:ptCount val="1"/>
                <c:pt idx="0">
                  <c:v>CBS</c:v>
                </c:pt>
              </c:strCache>
            </c:strRef>
          </c:tx>
          <c:spPr>
            <a:solidFill>
              <a:srgbClr val="E27ADD"/>
            </a:solidFill>
            <a:ln>
              <a:noFill/>
            </a:ln>
            <a:effectLst/>
            <a:sp3d/>
          </c:spPr>
          <c:invertIfNegative val="0"/>
          <c:cat>
            <c:numRef>
              <c:extLst>
                <c:ext xmlns:c15="http://schemas.microsoft.com/office/drawing/2012/chart" uri="{02D57815-91ED-43cb-92C2-25804820EDAC}">
                  <c15:fullRef>
                    <c15:sqref>'Plazas Def Histo'!$M$4:$T$4</c15:sqref>
                  </c15:fullRef>
                </c:ext>
              </c:extLst>
              <c:f>'Plazas Def Histo'!$Q$4:$T$4</c:f>
              <c:numCache>
                <c:formatCode>General</c:formatCode>
                <c:ptCount val="4"/>
                <c:pt idx="0">
                  <c:v>2014</c:v>
                </c:pt>
                <c:pt idx="1">
                  <c:v>2015</c:v>
                </c:pt>
                <c:pt idx="2">
                  <c:v>2016</c:v>
                </c:pt>
                <c:pt idx="3">
                  <c:v>2017</c:v>
                </c:pt>
              </c:numCache>
            </c:numRef>
          </c:cat>
          <c:val>
            <c:numRef>
              <c:extLst>
                <c:ext xmlns:c15="http://schemas.microsoft.com/office/drawing/2012/chart" uri="{02D57815-91ED-43cb-92C2-25804820EDAC}">
                  <c15:fullRef>
                    <c15:sqref>'Plazas Def Histo'!$M$6:$T$6</c15:sqref>
                  </c15:fullRef>
                </c:ext>
              </c:extLst>
              <c:f>'Plazas Def Histo'!$Q$6:$T$6</c:f>
              <c:numCache>
                <c:formatCode>0%</c:formatCode>
                <c:ptCount val="4"/>
                <c:pt idx="0">
                  <c:v>0.61904761904761907</c:v>
                </c:pt>
                <c:pt idx="1">
                  <c:v>0.7</c:v>
                </c:pt>
                <c:pt idx="2">
                  <c:v>0.72727272727272729</c:v>
                </c:pt>
                <c:pt idx="3">
                  <c:v>0.81818181818181823</c:v>
                </c:pt>
              </c:numCache>
            </c:numRef>
          </c:val>
          <c:shape val="cylinder"/>
          <c:extLst xmlns:c16r2="http://schemas.microsoft.com/office/drawing/2015/06/chart">
            <c:ext xmlns:c16="http://schemas.microsoft.com/office/drawing/2014/chart" uri="{C3380CC4-5D6E-409C-BE32-E72D297353CC}">
              <c16:uniqueId val="{00000001-C65E-4F17-90F1-9A136CB2F2CA}"/>
            </c:ext>
          </c:extLst>
        </c:ser>
        <c:ser>
          <c:idx val="2"/>
          <c:order val="2"/>
          <c:tx>
            <c:strRef>
              <c:f>'Plazas Def Histo'!$L$7</c:f>
              <c:strCache>
                <c:ptCount val="1"/>
                <c:pt idx="0">
                  <c:v>CSH</c:v>
                </c:pt>
              </c:strCache>
            </c:strRef>
          </c:tx>
          <c:spPr>
            <a:solidFill>
              <a:srgbClr val="DA52D4"/>
            </a:solidFill>
            <a:ln>
              <a:noFill/>
            </a:ln>
            <a:effectLst/>
            <a:sp3d/>
          </c:spPr>
          <c:invertIfNegative val="0"/>
          <c:cat>
            <c:numRef>
              <c:extLst>
                <c:ext xmlns:c15="http://schemas.microsoft.com/office/drawing/2012/chart" uri="{02D57815-91ED-43cb-92C2-25804820EDAC}">
                  <c15:fullRef>
                    <c15:sqref>'Plazas Def Histo'!$M$4:$T$4</c15:sqref>
                  </c15:fullRef>
                </c:ext>
              </c:extLst>
              <c:f>'Plazas Def Histo'!$Q$4:$T$4</c:f>
              <c:numCache>
                <c:formatCode>General</c:formatCode>
                <c:ptCount val="4"/>
                <c:pt idx="0">
                  <c:v>2014</c:v>
                </c:pt>
                <c:pt idx="1">
                  <c:v>2015</c:v>
                </c:pt>
                <c:pt idx="2">
                  <c:v>2016</c:v>
                </c:pt>
                <c:pt idx="3">
                  <c:v>2017</c:v>
                </c:pt>
              </c:numCache>
            </c:numRef>
          </c:cat>
          <c:val>
            <c:numRef>
              <c:extLst>
                <c:ext xmlns:c15="http://schemas.microsoft.com/office/drawing/2012/chart" uri="{02D57815-91ED-43cb-92C2-25804820EDAC}">
                  <c15:fullRef>
                    <c15:sqref>'Plazas Def Histo'!$M$7:$T$7</c15:sqref>
                  </c15:fullRef>
                </c:ext>
              </c:extLst>
              <c:f>'Plazas Def Histo'!$Q$7:$T$7</c:f>
              <c:numCache>
                <c:formatCode>0%</c:formatCode>
                <c:ptCount val="4"/>
                <c:pt idx="0">
                  <c:v>0.52</c:v>
                </c:pt>
                <c:pt idx="1">
                  <c:v>0.52</c:v>
                </c:pt>
                <c:pt idx="2">
                  <c:v>0.72413793103448276</c:v>
                </c:pt>
                <c:pt idx="3">
                  <c:v>0.84848484848484851</c:v>
                </c:pt>
              </c:numCache>
            </c:numRef>
          </c:val>
          <c:shape val="cylinder"/>
          <c:extLst xmlns:c16r2="http://schemas.microsoft.com/office/drawing/2015/06/chart">
            <c:ext xmlns:c16="http://schemas.microsoft.com/office/drawing/2014/chart" uri="{C3380CC4-5D6E-409C-BE32-E72D297353CC}">
              <c16:uniqueId val="{00000002-C65E-4F17-90F1-9A136CB2F2CA}"/>
            </c:ext>
          </c:extLst>
        </c:ser>
        <c:ser>
          <c:idx val="3"/>
          <c:order val="3"/>
          <c:tx>
            <c:strRef>
              <c:f>'Plazas Def Histo'!$L$8</c:f>
              <c:strCache>
                <c:ptCount val="1"/>
                <c:pt idx="0">
                  <c:v>Total UAM-L</c:v>
                </c:pt>
              </c:strCache>
            </c:strRef>
          </c:tx>
          <c:spPr>
            <a:solidFill>
              <a:srgbClr val="CB2BC3"/>
            </a:solidFill>
            <a:ln>
              <a:noFill/>
            </a:ln>
            <a:effectLst/>
            <a:sp3d/>
          </c:spPr>
          <c:invertIfNegative val="0"/>
          <c:cat>
            <c:numRef>
              <c:extLst>
                <c:ext xmlns:c15="http://schemas.microsoft.com/office/drawing/2012/chart" uri="{02D57815-91ED-43cb-92C2-25804820EDAC}">
                  <c15:fullRef>
                    <c15:sqref>'Plazas Def Histo'!$M$4:$T$4</c15:sqref>
                  </c15:fullRef>
                </c:ext>
              </c:extLst>
              <c:f>'Plazas Def Histo'!$Q$4:$T$4</c:f>
              <c:numCache>
                <c:formatCode>General</c:formatCode>
                <c:ptCount val="4"/>
                <c:pt idx="0">
                  <c:v>2014</c:v>
                </c:pt>
                <c:pt idx="1">
                  <c:v>2015</c:v>
                </c:pt>
                <c:pt idx="2">
                  <c:v>2016</c:v>
                </c:pt>
                <c:pt idx="3">
                  <c:v>2017</c:v>
                </c:pt>
              </c:numCache>
            </c:numRef>
          </c:cat>
          <c:val>
            <c:numRef>
              <c:extLst>
                <c:ext xmlns:c15="http://schemas.microsoft.com/office/drawing/2012/chart" uri="{02D57815-91ED-43cb-92C2-25804820EDAC}">
                  <c15:fullRef>
                    <c15:sqref>'Plazas Def Histo'!$M$8:$T$8</c15:sqref>
                  </c15:fullRef>
                </c:ext>
              </c:extLst>
              <c:f>'Plazas Def Histo'!$Q$8:$T$8</c:f>
              <c:numCache>
                <c:formatCode>0%</c:formatCode>
                <c:ptCount val="4"/>
                <c:pt idx="0">
                  <c:v>0.55384615384615388</c:v>
                </c:pt>
                <c:pt idx="1">
                  <c:v>0.65625</c:v>
                </c:pt>
                <c:pt idx="2">
                  <c:v>0.72972972972972971</c:v>
                </c:pt>
                <c:pt idx="3">
                  <c:v>0.83333333333333337</c:v>
                </c:pt>
              </c:numCache>
            </c:numRef>
          </c:val>
          <c:shape val="cylinder"/>
          <c:extLst xmlns:c16r2="http://schemas.microsoft.com/office/drawing/2015/06/char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624164560"/>
        <c:axId val="-1624173808"/>
        <c:axId val="0"/>
      </c:bar3DChart>
      <c:catAx>
        <c:axId val="-162416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73808"/>
        <c:crosses val="autoZero"/>
        <c:auto val="1"/>
        <c:lblAlgn val="ctr"/>
        <c:lblOffset val="100"/>
        <c:noMultiLvlLbl val="0"/>
      </c:catAx>
      <c:valAx>
        <c:axId val="-1624173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6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sz="1600"/>
              <a:t>Visitantes al 31 de dic 2017 por Plaza</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Visitantes!$P$3</c:f>
              <c:strCache>
                <c:ptCount val="1"/>
                <c:pt idx="0">
                  <c:v>Vis/Plaz</c:v>
                </c:pt>
              </c:strCache>
            </c:strRef>
          </c:tx>
          <c:spPr>
            <a:solidFill>
              <a:srgbClr val="7030A0"/>
            </a:solidFill>
            <a:ln>
              <a:noFill/>
            </a:ln>
            <a:effectLst/>
            <a:sp3d/>
          </c:spPr>
          <c:invertIfNegative val="0"/>
          <c:cat>
            <c:strRef>
              <c:f>Visitantes!$M$4:$M$7</c:f>
              <c:strCache>
                <c:ptCount val="4"/>
                <c:pt idx="0">
                  <c:v>CBI</c:v>
                </c:pt>
                <c:pt idx="1">
                  <c:v>CBS</c:v>
                </c:pt>
                <c:pt idx="2">
                  <c:v>CSH</c:v>
                </c:pt>
                <c:pt idx="3">
                  <c:v>UAML</c:v>
                </c:pt>
              </c:strCache>
            </c:strRef>
          </c:cat>
          <c:val>
            <c:numRef>
              <c:f>Visitantes!$P$4:$P$7</c:f>
              <c:numCache>
                <c:formatCode>0%</c:formatCode>
                <c:ptCount val="4"/>
                <c:pt idx="0">
                  <c:v>0.13043478260869565</c:v>
                </c:pt>
                <c:pt idx="1">
                  <c:v>9.0909090909090912E-2</c:v>
                </c:pt>
                <c:pt idx="2">
                  <c:v>0.18181818181818182</c:v>
                </c:pt>
                <c:pt idx="3">
                  <c:v>0.14102564102564102</c:v>
                </c:pt>
              </c:numCache>
            </c:numRef>
          </c:val>
          <c:shape val="cylinder"/>
          <c:extLst xmlns:c16r2="http://schemas.microsoft.com/office/drawing/2015/06/chart">
            <c:ext xmlns:c16="http://schemas.microsoft.com/office/drawing/2014/chart" uri="{C3380CC4-5D6E-409C-BE32-E72D297353CC}">
              <c16:uniqueId val="{00000000-E991-4DCF-BB7D-2DE452027589}"/>
            </c:ext>
          </c:extLst>
        </c:ser>
        <c:dLbls>
          <c:showLegendKey val="0"/>
          <c:showVal val="0"/>
          <c:showCatName val="0"/>
          <c:showSerName val="0"/>
          <c:showPercent val="0"/>
          <c:showBubbleSize val="0"/>
        </c:dLbls>
        <c:gapWidth val="219"/>
        <c:shape val="box"/>
        <c:axId val="-1624146608"/>
        <c:axId val="-1624176528"/>
        <c:axId val="0"/>
      </c:bar3DChart>
      <c:catAx>
        <c:axId val="-162414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1624176528"/>
        <c:crosses val="autoZero"/>
        <c:auto val="1"/>
        <c:lblAlgn val="ctr"/>
        <c:lblOffset val="100"/>
        <c:noMultiLvlLbl val="0"/>
      </c:catAx>
      <c:valAx>
        <c:axId val="-1624176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162414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a:t>ALUMNOS ACTIVOS DE LICENCIATURA POR PLAZA TIEMPO COMPLETO* (*Promedio anual, no incluye Acuerdo RG)</a:t>
            </a:r>
          </a:p>
        </c:rich>
      </c:tx>
      <c:layout>
        <c:manualLayout>
          <c:xMode val="edge"/>
          <c:yMode val="edge"/>
          <c:x val="0.1005633225451335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5.0310738020454993E-2"/>
          <c:y val="0.15993551987103974"/>
          <c:w val="0.92251189441849679"/>
          <c:h val="0.73188883377766745"/>
        </c:manualLayout>
      </c:layout>
      <c:lineChart>
        <c:grouping val="standard"/>
        <c:varyColors val="0"/>
        <c:ser>
          <c:idx val="0"/>
          <c:order val="0"/>
          <c:tx>
            <c:strRef>
              <c:f>'Activos x plaza TC'!$B$4</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'Activos x plaza TC'!$C$3:$I$3</c:f>
              <c:numCache>
                <c:formatCode>General</c:formatCode>
                <c:ptCount val="7"/>
                <c:pt idx="0">
                  <c:v>2011</c:v>
                </c:pt>
                <c:pt idx="1">
                  <c:v>2012</c:v>
                </c:pt>
                <c:pt idx="2">
                  <c:v>2013</c:v>
                </c:pt>
                <c:pt idx="3">
                  <c:v>2014</c:v>
                </c:pt>
                <c:pt idx="4">
                  <c:v>2015</c:v>
                </c:pt>
                <c:pt idx="5">
                  <c:v>2016</c:v>
                </c:pt>
                <c:pt idx="6">
                  <c:v>2017</c:v>
                </c:pt>
              </c:numCache>
            </c:numRef>
          </c:cat>
          <c:val>
            <c:numRef>
              <c:f>'Activos x plaza TC'!$C$4:$I$4</c:f>
              <c:numCache>
                <c:formatCode>0.0</c:formatCode>
                <c:ptCount val="7"/>
                <c:pt idx="0">
                  <c:v>7.375</c:v>
                </c:pt>
                <c:pt idx="1">
                  <c:v>5.0625</c:v>
                </c:pt>
                <c:pt idx="2">
                  <c:v>6.5789473684210522</c:v>
                </c:pt>
                <c:pt idx="3">
                  <c:v>7.2631578947368425</c:v>
                </c:pt>
                <c:pt idx="4">
                  <c:v>9.0526315789473681</c:v>
                </c:pt>
                <c:pt idx="5">
                  <c:v>7.7391304347826084</c:v>
                </c:pt>
                <c:pt idx="6">
                  <c:v>11.608695652173912</c:v>
                </c:pt>
              </c:numCache>
            </c:numRef>
          </c:val>
          <c:smooth val="0"/>
          <c:extLst xmlns:c16r2="http://schemas.microsoft.com/office/drawing/2015/06/chart">
            <c:ext xmlns:c16="http://schemas.microsoft.com/office/drawing/2014/chart" uri="{C3380CC4-5D6E-409C-BE32-E72D297353CC}">
              <c16:uniqueId val="{00000000-4B10-4CD0-9B0B-113A37836F54}"/>
            </c:ext>
          </c:extLst>
        </c:ser>
        <c:ser>
          <c:idx val="1"/>
          <c:order val="1"/>
          <c:tx>
            <c:strRef>
              <c:f>'Activos x plaza TC'!$B$5</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'Activos x plaza TC'!$C$3:$I$3</c:f>
              <c:numCache>
                <c:formatCode>General</c:formatCode>
                <c:ptCount val="7"/>
                <c:pt idx="0">
                  <c:v>2011</c:v>
                </c:pt>
                <c:pt idx="1">
                  <c:v>2012</c:v>
                </c:pt>
                <c:pt idx="2">
                  <c:v>2013</c:v>
                </c:pt>
                <c:pt idx="3">
                  <c:v>2014</c:v>
                </c:pt>
                <c:pt idx="4">
                  <c:v>2015</c:v>
                </c:pt>
                <c:pt idx="5">
                  <c:v>2016</c:v>
                </c:pt>
                <c:pt idx="6">
                  <c:v>2017</c:v>
                </c:pt>
              </c:numCache>
            </c:numRef>
          </c:cat>
          <c:val>
            <c:numRef>
              <c:f>'Activos x plaza TC'!$C$5:$I$5</c:f>
              <c:numCache>
                <c:formatCode>0.0</c:formatCode>
                <c:ptCount val="7"/>
                <c:pt idx="0">
                  <c:v>5.5</c:v>
                </c:pt>
                <c:pt idx="1">
                  <c:v>4.1111111111111107</c:v>
                </c:pt>
                <c:pt idx="2">
                  <c:v>5.3809523809523814</c:v>
                </c:pt>
                <c:pt idx="3">
                  <c:v>7.0952380952380949</c:v>
                </c:pt>
                <c:pt idx="4">
                  <c:v>10.15</c:v>
                </c:pt>
                <c:pt idx="5">
                  <c:v>11.136363636363637</c:v>
                </c:pt>
                <c:pt idx="6">
                  <c:v>13.5</c:v>
                </c:pt>
              </c:numCache>
            </c:numRef>
          </c:val>
          <c:smooth val="0"/>
          <c:extLst xmlns:c16r2="http://schemas.microsoft.com/office/drawing/2015/06/chart">
            <c:ext xmlns:c16="http://schemas.microsoft.com/office/drawing/2014/chart" uri="{C3380CC4-5D6E-409C-BE32-E72D297353CC}">
              <c16:uniqueId val="{00000001-4B10-4CD0-9B0B-113A37836F54}"/>
            </c:ext>
          </c:extLst>
        </c:ser>
        <c:ser>
          <c:idx val="2"/>
          <c:order val="2"/>
          <c:tx>
            <c:strRef>
              <c:f>'Activos x plaza TC'!$B$6</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'Activos x plaza TC'!$C$3:$I$3</c:f>
              <c:numCache>
                <c:formatCode>General</c:formatCode>
                <c:ptCount val="7"/>
                <c:pt idx="0">
                  <c:v>2011</c:v>
                </c:pt>
                <c:pt idx="1">
                  <c:v>2012</c:v>
                </c:pt>
                <c:pt idx="2">
                  <c:v>2013</c:v>
                </c:pt>
                <c:pt idx="3">
                  <c:v>2014</c:v>
                </c:pt>
                <c:pt idx="4">
                  <c:v>2015</c:v>
                </c:pt>
                <c:pt idx="5">
                  <c:v>2016</c:v>
                </c:pt>
                <c:pt idx="6">
                  <c:v>2017</c:v>
                </c:pt>
              </c:numCache>
            </c:numRef>
          </c:cat>
          <c:val>
            <c:numRef>
              <c:f>'Activos x plaza TC'!$C$6:$I$6</c:f>
              <c:numCache>
                <c:formatCode>0.0</c:formatCode>
                <c:ptCount val="7"/>
                <c:pt idx="0">
                  <c:v>7.125</c:v>
                </c:pt>
                <c:pt idx="1">
                  <c:v>5.0625</c:v>
                </c:pt>
                <c:pt idx="2">
                  <c:v>5.52</c:v>
                </c:pt>
                <c:pt idx="3">
                  <c:v>7.04</c:v>
                </c:pt>
                <c:pt idx="4">
                  <c:v>8.44</c:v>
                </c:pt>
                <c:pt idx="5">
                  <c:v>8.5517241379310338</c:v>
                </c:pt>
                <c:pt idx="6">
                  <c:v>9</c:v>
                </c:pt>
              </c:numCache>
            </c:numRef>
          </c:val>
          <c:smooth val="0"/>
          <c:extLst xmlns:c16r2="http://schemas.microsoft.com/office/drawing/2015/06/chart">
            <c:ext xmlns:c16="http://schemas.microsoft.com/office/drawing/2014/chart" uri="{C3380CC4-5D6E-409C-BE32-E72D297353CC}">
              <c16:uniqueId val="{00000002-4B10-4CD0-9B0B-113A37836F54}"/>
            </c:ext>
          </c:extLst>
        </c:ser>
        <c:ser>
          <c:idx val="3"/>
          <c:order val="3"/>
          <c:tx>
            <c:strRef>
              <c:f>'Activos x plaza TC'!$B$7</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tx1"/>
                </a:solidFill>
              </a:ln>
              <a:effectLst/>
            </c:spPr>
          </c:marker>
          <c:cat>
            <c:numRef>
              <c:f>'Activos x plaza TC'!$C$3:$I$3</c:f>
              <c:numCache>
                <c:formatCode>General</c:formatCode>
                <c:ptCount val="7"/>
                <c:pt idx="0">
                  <c:v>2011</c:v>
                </c:pt>
                <c:pt idx="1">
                  <c:v>2012</c:v>
                </c:pt>
                <c:pt idx="2">
                  <c:v>2013</c:v>
                </c:pt>
                <c:pt idx="3">
                  <c:v>2014</c:v>
                </c:pt>
                <c:pt idx="4">
                  <c:v>2015</c:v>
                </c:pt>
                <c:pt idx="5">
                  <c:v>2016</c:v>
                </c:pt>
                <c:pt idx="6">
                  <c:v>2017</c:v>
                </c:pt>
              </c:numCache>
            </c:numRef>
          </c:cat>
          <c:val>
            <c:numRef>
              <c:f>'Activos x plaza TC'!$C$7:$I$7</c:f>
              <c:numCache>
                <c:formatCode>0.0</c:formatCode>
                <c:ptCount val="7"/>
                <c:pt idx="0">
                  <c:v>6.5769230769230766</c:v>
                </c:pt>
                <c:pt idx="1">
                  <c:v>4.72</c:v>
                </c:pt>
                <c:pt idx="2">
                  <c:v>5.7846153846153845</c:v>
                </c:pt>
                <c:pt idx="3">
                  <c:v>7.1230769230769226</c:v>
                </c:pt>
                <c:pt idx="4">
                  <c:v>9.15625</c:v>
                </c:pt>
                <c:pt idx="5">
                  <c:v>9.0675675675675684</c:v>
                </c:pt>
                <c:pt idx="6">
                  <c:v>11.038461538461538</c:v>
                </c:pt>
              </c:numCache>
            </c:numRef>
          </c:val>
          <c:smooth val="0"/>
          <c:extLst xmlns:c16r2="http://schemas.microsoft.com/office/drawing/2015/06/chart">
            <c:ext xmlns:c16="http://schemas.microsoft.com/office/drawing/2014/chart" uri="{C3380CC4-5D6E-409C-BE32-E72D297353CC}">
              <c16:uniqueId val="{00000003-4B10-4CD0-9B0B-113A37836F54}"/>
            </c:ext>
          </c:extLst>
        </c:ser>
        <c:dLbls>
          <c:showLegendKey val="0"/>
          <c:showVal val="0"/>
          <c:showCatName val="0"/>
          <c:showSerName val="0"/>
          <c:showPercent val="0"/>
          <c:showBubbleSize val="0"/>
        </c:dLbls>
        <c:marker val="1"/>
        <c:smooth val="0"/>
        <c:axId val="-1624152048"/>
        <c:axId val="-1624175440"/>
      </c:lineChart>
      <c:catAx>
        <c:axId val="-1624152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75440"/>
        <c:crosses val="autoZero"/>
        <c:auto val="1"/>
        <c:lblAlgn val="ctr"/>
        <c:lblOffset val="100"/>
        <c:tickMarkSkip val="1"/>
        <c:noMultiLvlLbl val="1"/>
      </c:catAx>
      <c:valAx>
        <c:axId val="-1624175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52048"/>
        <c:crosses val="autoZero"/>
        <c:crossBetween val="between"/>
        <c:majorUnit val="2"/>
      </c:valAx>
      <c:spPr>
        <a:noFill/>
        <a:ln>
          <a:noFill/>
        </a:ln>
        <a:effectLst/>
      </c:spPr>
    </c:plotArea>
    <c:legend>
      <c:legendPos val="b"/>
      <c:layout>
        <c:manualLayout>
          <c:xMode val="edge"/>
          <c:yMode val="edge"/>
          <c:x val="9.4830469787080068E-2"/>
          <c:y val="0.19028985057970116"/>
          <c:w val="0.44354272298409481"/>
          <c:h val="9.02321904643809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ALUMNOS ACTIVOS DE LICENCIATURA POR PLAZA TIEMPO COMPLETO* (*Promedio anual, no incluye Acuerdo RG)</a:t>
            </a:r>
          </a:p>
        </c:rich>
      </c:tx>
      <c:layout>
        <c:manualLayout>
          <c:xMode val="edge"/>
          <c:yMode val="edge"/>
          <c:x val="0.11133781787210374"/>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068064525642162E-2"/>
          <c:y val="0.1359861724601498"/>
          <c:w val="0.9163326845380283"/>
          <c:h val="0.77465898470008321"/>
        </c:manualLayout>
      </c:layout>
      <c:bar3DChart>
        <c:barDir val="col"/>
        <c:grouping val="clustered"/>
        <c:varyColors val="0"/>
        <c:ser>
          <c:idx val="0"/>
          <c:order val="0"/>
          <c:tx>
            <c:strRef>
              <c:f>'Activos x plaza TC Comp'!$B$24</c:f>
              <c:strCache>
                <c:ptCount val="1"/>
                <c:pt idx="0">
                  <c:v>UAML</c:v>
                </c:pt>
              </c:strCache>
            </c:strRef>
          </c:tx>
          <c:spPr>
            <a:solidFill>
              <a:srgbClr val="7030A0"/>
            </a:solidFill>
            <a:ln>
              <a:noFill/>
            </a:ln>
            <a:effectLst/>
            <a:sp3d/>
          </c:spPr>
          <c:invertIfNegative val="0"/>
          <c:cat>
            <c:strRef>
              <c:f>'Activos x plaza TC Comp'!$C$23:$I$23</c:f>
              <c:strCache>
                <c:ptCount val="7"/>
                <c:pt idx="0">
                  <c:v>2011 (2005)</c:v>
                </c:pt>
                <c:pt idx="1">
                  <c:v>2012 (2006)</c:v>
                </c:pt>
                <c:pt idx="2">
                  <c:v>2013 (2007)</c:v>
                </c:pt>
                <c:pt idx="3">
                  <c:v>2014 (2008)</c:v>
                </c:pt>
                <c:pt idx="4">
                  <c:v>2015 (2009)</c:v>
                </c:pt>
                <c:pt idx="5">
                  <c:v>2016 (2010)</c:v>
                </c:pt>
                <c:pt idx="6">
                  <c:v>2017 (2011)</c:v>
                </c:pt>
              </c:strCache>
            </c:strRef>
          </c:cat>
          <c:val>
            <c:numRef>
              <c:f>'Activos x plaza TC Comp'!$C$24:$I$24</c:f>
              <c:numCache>
                <c:formatCode>0.0</c:formatCode>
                <c:ptCount val="7"/>
                <c:pt idx="0">
                  <c:v>6.5769230769230766</c:v>
                </c:pt>
                <c:pt idx="1">
                  <c:v>4.72</c:v>
                </c:pt>
                <c:pt idx="2">
                  <c:v>5.7846153846153845</c:v>
                </c:pt>
                <c:pt idx="3">
                  <c:v>7.1230769230769226</c:v>
                </c:pt>
                <c:pt idx="4">
                  <c:v>9.15625</c:v>
                </c:pt>
                <c:pt idx="5">
                  <c:v>9.0675675675675684</c:v>
                </c:pt>
                <c:pt idx="6">
                  <c:v>11.038461538461538</c:v>
                </c:pt>
              </c:numCache>
            </c:numRef>
          </c:val>
          <c:shape val="cylinder"/>
          <c:extLst xmlns:c16r2="http://schemas.microsoft.com/office/drawing/2015/06/chart">
            <c:ext xmlns:c16="http://schemas.microsoft.com/office/drawing/2014/chart" uri="{C3380CC4-5D6E-409C-BE32-E72D297353CC}">
              <c16:uniqueId val="{00000000-901F-4E4C-9C77-164A8DC1BB10}"/>
            </c:ext>
          </c:extLst>
        </c:ser>
        <c:ser>
          <c:idx val="1"/>
          <c:order val="1"/>
          <c:tx>
            <c:strRef>
              <c:f>'Activos x plaza TC Comp'!$B$25</c:f>
              <c:strCache>
                <c:ptCount val="1"/>
                <c:pt idx="0">
                  <c:v>UAMC (2005-2011)</c:v>
                </c:pt>
              </c:strCache>
            </c:strRef>
          </c:tx>
          <c:spPr>
            <a:solidFill>
              <a:schemeClr val="accent6">
                <a:lumMod val="75000"/>
              </a:schemeClr>
            </a:solidFill>
            <a:ln>
              <a:noFill/>
            </a:ln>
            <a:effectLst/>
            <a:sp3d/>
          </c:spPr>
          <c:invertIfNegative val="0"/>
          <c:cat>
            <c:strRef>
              <c:f>'Activos x plaza TC Comp'!$C$23:$I$23</c:f>
              <c:strCache>
                <c:ptCount val="7"/>
                <c:pt idx="0">
                  <c:v>2011 (2005)</c:v>
                </c:pt>
                <c:pt idx="1">
                  <c:v>2012 (2006)</c:v>
                </c:pt>
                <c:pt idx="2">
                  <c:v>2013 (2007)</c:v>
                </c:pt>
                <c:pt idx="3">
                  <c:v>2014 (2008)</c:v>
                </c:pt>
                <c:pt idx="4">
                  <c:v>2015 (2009)</c:v>
                </c:pt>
                <c:pt idx="5">
                  <c:v>2016 (2010)</c:v>
                </c:pt>
                <c:pt idx="6">
                  <c:v>2017 (2011)</c:v>
                </c:pt>
              </c:strCache>
            </c:strRef>
          </c:cat>
          <c:val>
            <c:numRef>
              <c:f>'Activos x plaza TC Comp'!$C$25:$I$25</c:f>
              <c:numCache>
                <c:formatCode>#,##0.0</c:formatCode>
                <c:ptCount val="7"/>
                <c:pt idx="0">
                  <c:v>8.1199999999999992</c:v>
                </c:pt>
                <c:pt idx="1">
                  <c:v>4.7833333333333332</c:v>
                </c:pt>
                <c:pt idx="2">
                  <c:v>6.8536585365853657</c:v>
                </c:pt>
                <c:pt idx="3">
                  <c:v>7.918181818181818</c:v>
                </c:pt>
                <c:pt idx="4">
                  <c:v>7.422535211267606</c:v>
                </c:pt>
                <c:pt idx="5">
                  <c:v>6.5135135135135132</c:v>
                </c:pt>
                <c:pt idx="6">
                  <c:v>7.584699453551913</c:v>
                </c:pt>
              </c:numCache>
            </c:numRef>
          </c:val>
          <c:shape val="cylinder"/>
          <c:extLst xmlns:c16r2="http://schemas.microsoft.com/office/drawing/2015/06/chart">
            <c:ext xmlns:c16="http://schemas.microsoft.com/office/drawing/2014/chart" uri="{C3380CC4-5D6E-409C-BE32-E72D297353CC}">
              <c16:uniqueId val="{00000001-901F-4E4C-9C77-164A8DC1BB10}"/>
            </c:ext>
          </c:extLst>
        </c:ser>
        <c:ser>
          <c:idx val="2"/>
          <c:order val="2"/>
          <c:tx>
            <c:strRef>
              <c:f>'Activos x plaza TC Comp'!$B$26</c:f>
              <c:strCache>
                <c:ptCount val="1"/>
                <c:pt idx="0">
                  <c:v>UAMC (2011-2017)</c:v>
                </c:pt>
              </c:strCache>
            </c:strRef>
          </c:tx>
          <c:spPr>
            <a:solidFill>
              <a:schemeClr val="accent6">
                <a:lumMod val="60000"/>
                <a:lumOff val="40000"/>
              </a:schemeClr>
            </a:solidFill>
            <a:ln>
              <a:noFill/>
            </a:ln>
            <a:effectLst/>
            <a:sp3d/>
          </c:spPr>
          <c:invertIfNegative val="0"/>
          <c:cat>
            <c:strRef>
              <c:f>'Activos x plaza TC Comp'!$C$23:$I$23</c:f>
              <c:strCache>
                <c:ptCount val="7"/>
                <c:pt idx="0">
                  <c:v>2011 (2005)</c:v>
                </c:pt>
                <c:pt idx="1">
                  <c:v>2012 (2006)</c:v>
                </c:pt>
                <c:pt idx="2">
                  <c:v>2013 (2007)</c:v>
                </c:pt>
                <c:pt idx="3">
                  <c:v>2014 (2008)</c:v>
                </c:pt>
                <c:pt idx="4">
                  <c:v>2015 (2009)</c:v>
                </c:pt>
                <c:pt idx="5">
                  <c:v>2016 (2010)</c:v>
                </c:pt>
                <c:pt idx="6">
                  <c:v>2017 (2011)</c:v>
                </c:pt>
              </c:strCache>
            </c:strRef>
          </c:cat>
          <c:val>
            <c:numRef>
              <c:f>'Activos x plaza TC Comp'!$C$26:$I$26</c:f>
              <c:numCache>
                <c:formatCode>#,##0.0</c:formatCode>
                <c:ptCount val="7"/>
                <c:pt idx="0">
                  <c:v>7.584699453551913</c:v>
                </c:pt>
                <c:pt idx="1">
                  <c:v>7.8762886597938149</c:v>
                </c:pt>
                <c:pt idx="2">
                  <c:v>8.1078431372549016</c:v>
                </c:pt>
                <c:pt idx="3">
                  <c:v>9.258064516129032</c:v>
                </c:pt>
                <c:pt idx="4">
                  <c:v>10.669724770642201</c:v>
                </c:pt>
                <c:pt idx="5">
                  <c:v>11.098765432098766</c:v>
                </c:pt>
                <c:pt idx="6">
                  <c:v>12.37037037037037</c:v>
                </c:pt>
              </c:numCache>
            </c:numRef>
          </c:val>
          <c:shape val="cylinder"/>
          <c:extLst xmlns:c16r2="http://schemas.microsoft.com/office/drawing/2015/06/chart">
            <c:ext xmlns:c16="http://schemas.microsoft.com/office/drawing/2014/chart" uri="{C3380CC4-5D6E-409C-BE32-E72D297353CC}">
              <c16:uniqueId val="{00000000-97C0-40FC-AF87-5A9706759F5E}"/>
            </c:ext>
          </c:extLst>
        </c:ser>
        <c:dLbls>
          <c:showLegendKey val="0"/>
          <c:showVal val="0"/>
          <c:showCatName val="0"/>
          <c:showSerName val="0"/>
          <c:showPercent val="0"/>
          <c:showBubbleSize val="0"/>
        </c:dLbls>
        <c:gapWidth val="219"/>
        <c:shape val="box"/>
        <c:axId val="-1624156400"/>
        <c:axId val="-1624160752"/>
        <c:axId val="0"/>
      </c:bar3DChart>
      <c:catAx>
        <c:axId val="-162415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60752"/>
        <c:crosses val="autoZero"/>
        <c:auto val="1"/>
        <c:lblAlgn val="ctr"/>
        <c:lblOffset val="100"/>
        <c:noMultiLvlLbl val="0"/>
      </c:catAx>
      <c:valAx>
        <c:axId val="-1624160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56400"/>
        <c:crosses val="autoZero"/>
        <c:crossBetween val="between"/>
      </c:valAx>
      <c:spPr>
        <a:noFill/>
        <a:ln>
          <a:noFill/>
        </a:ln>
        <a:effectLst/>
      </c:spPr>
    </c:plotArea>
    <c:legend>
      <c:legendPos val="b"/>
      <c:layout>
        <c:manualLayout>
          <c:xMode val="edge"/>
          <c:yMode val="edge"/>
          <c:x val="8.294765070895159E-2"/>
          <c:y val="0.1655945201971705"/>
          <c:w val="0.56378131063377357"/>
          <c:h val="7.453325651366750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s-MX" sz="1600"/>
              <a:t>Horas Frente a Grupo por Plaza (Promedio Trimestral)</a:t>
            </a:r>
          </a:p>
        </c:rich>
      </c:tx>
      <c:layout>
        <c:manualLayout>
          <c:xMode val="edge"/>
          <c:yMode val="edge"/>
          <c:x val="0.12229984764818211"/>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413530747306893"/>
          <c:h val="0.71395140542704816"/>
        </c:manualLayout>
      </c:layout>
      <c:bar3DChart>
        <c:barDir val="col"/>
        <c:grouping val="clustered"/>
        <c:varyColors val="0"/>
        <c:ser>
          <c:idx val="0"/>
          <c:order val="0"/>
          <c:tx>
            <c:strRef>
              <c:f>'Carga por Plaza'!$B$10</c:f>
              <c:strCache>
                <c:ptCount val="1"/>
                <c:pt idx="0">
                  <c:v>2015</c:v>
                </c:pt>
              </c:strCache>
            </c:strRef>
          </c:tx>
          <c:spPr>
            <a:solidFill>
              <a:srgbClr val="E27ADD"/>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Plaza'!$E$10,'Carga por Plaza'!$H$10,'Carga por Plaza'!$K$10,'Carga por Plaza'!$N$10)</c:f>
              <c:numCache>
                <c:formatCode>0.00</c:formatCode>
                <c:ptCount val="4"/>
                <c:pt idx="0">
                  <c:v>8.8754385964912288</c:v>
                </c:pt>
                <c:pt idx="1">
                  <c:v>8.2633333333333319</c:v>
                </c:pt>
                <c:pt idx="2">
                  <c:v>6.6653333333333338</c:v>
                </c:pt>
                <c:pt idx="3">
                  <c:v>7.8208333333333329</c:v>
                </c:pt>
              </c:numCache>
            </c:numRef>
          </c:val>
          <c:shape val="cylinder"/>
          <c:extLst xmlns:c16r2="http://schemas.microsoft.com/office/drawing/2015/06/chart">
            <c:ext xmlns:c16="http://schemas.microsoft.com/office/drawing/2014/chart" uri="{C3380CC4-5D6E-409C-BE32-E72D297353CC}">
              <c16:uniqueId val="{00000000-310D-4182-A7A7-F25DE20CDE69}"/>
            </c:ext>
          </c:extLst>
        </c:ser>
        <c:ser>
          <c:idx val="3"/>
          <c:order val="1"/>
          <c:tx>
            <c:strRef>
              <c:f>'Carga por Plaza'!$B$18</c:f>
              <c:strCache>
                <c:ptCount val="1"/>
                <c:pt idx="0">
                  <c:v>2016</c:v>
                </c:pt>
              </c:strCache>
            </c:strRef>
          </c:tx>
          <c:spPr>
            <a:solidFill>
              <a:srgbClr val="AD25A8"/>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Plaza'!$E$18,'Carga por Plaza'!$H$18,'Carga por Plaza'!$K$18,'Carga por Plaza'!$N$18)</c:f>
              <c:numCache>
                <c:formatCode>0.00</c:formatCode>
                <c:ptCount val="4"/>
                <c:pt idx="0">
                  <c:v>9.9538095238095217</c:v>
                </c:pt>
                <c:pt idx="1">
                  <c:v>10.68656451612903</c:v>
                </c:pt>
                <c:pt idx="2">
                  <c:v>6.8711063829787236</c:v>
                </c:pt>
                <c:pt idx="3">
                  <c:v>8.8380867579908671</c:v>
                </c:pt>
              </c:numCache>
            </c:numRef>
          </c:val>
          <c:shape val="cylinder"/>
          <c:extLst xmlns:c16r2="http://schemas.microsoft.com/office/drawing/2015/06/chart">
            <c:ext xmlns:c16="http://schemas.microsoft.com/office/drawing/2014/chart" uri="{C3380CC4-5D6E-409C-BE32-E72D297353CC}">
              <c16:uniqueId val="{00000001-310D-4182-A7A7-F25DE20CDE69}"/>
            </c:ext>
          </c:extLst>
        </c:ser>
        <c:ser>
          <c:idx val="1"/>
          <c:order val="2"/>
          <c:tx>
            <c:strRef>
              <c:f>'Carga por Plaza'!$B$26</c:f>
              <c:strCache>
                <c:ptCount val="1"/>
                <c:pt idx="0">
                  <c:v>2017</c:v>
                </c:pt>
              </c:strCache>
            </c:strRef>
          </c:tx>
          <c:spPr>
            <a:solidFill>
              <a:srgbClr val="9900CC"/>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Plaza'!$E$26,'Carga por Plaza'!$H$26,'Carga por Plaza'!$K$26,'Carga por Plaza'!$N$26)</c:f>
              <c:numCache>
                <c:formatCode>0.00</c:formatCode>
                <c:ptCount val="4"/>
                <c:pt idx="0">
                  <c:v>9.9016231884057966</c:v>
                </c:pt>
                <c:pt idx="1">
                  <c:v>12.517575757575758</c:v>
                </c:pt>
                <c:pt idx="2">
                  <c:v>7.3330606060606067</c:v>
                </c:pt>
                <c:pt idx="3">
                  <c:v>9.5527564102564106</c:v>
                </c:pt>
              </c:numCache>
            </c:numRef>
          </c:val>
          <c:shape val="cylinder"/>
          <c:extLst xmlns:c16r2="http://schemas.microsoft.com/office/drawing/2015/06/chart">
            <c:ext xmlns:c16="http://schemas.microsoft.com/office/drawing/2014/chart" uri="{C3380CC4-5D6E-409C-BE32-E72D297353CC}">
              <c16:uniqueId val="{00000000-07B3-4C4D-BDC4-1477F9FE86D9}"/>
            </c:ext>
          </c:extLst>
        </c:ser>
        <c:dLbls>
          <c:showLegendKey val="0"/>
          <c:showVal val="0"/>
          <c:showCatName val="0"/>
          <c:showSerName val="0"/>
          <c:showPercent val="0"/>
          <c:showBubbleSize val="0"/>
        </c:dLbls>
        <c:gapWidth val="150"/>
        <c:shape val="box"/>
        <c:axId val="-1624155312"/>
        <c:axId val="-1624154768"/>
        <c:axId val="0"/>
      </c:bar3DChart>
      <c:catAx>
        <c:axId val="-1624155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54768"/>
        <c:crosses val="autoZero"/>
        <c:auto val="1"/>
        <c:lblAlgn val="ctr"/>
        <c:lblOffset val="100"/>
        <c:noMultiLvlLbl val="0"/>
      </c:catAx>
      <c:valAx>
        <c:axId val="-1624154768"/>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55312"/>
        <c:crosses val="autoZero"/>
        <c:crossBetween val="between"/>
        <c:majorUnit val="2"/>
      </c:valAx>
      <c:spPr>
        <a:noFill/>
        <a:ln>
          <a:noFill/>
        </a:ln>
        <a:effectLst/>
      </c:spPr>
    </c:plotArea>
    <c:legend>
      <c:legendPos val="t"/>
      <c:layout>
        <c:manualLayout>
          <c:xMode val="edge"/>
          <c:yMode val="edge"/>
          <c:x val="0.61729527260407646"/>
          <c:y val="8.5787037037037051E-2"/>
          <c:w val="0.33198217930210561"/>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s-MX" sz="1600"/>
              <a:t>Núm de Calificaciones por Plaza (Promedio Trimestral)</a:t>
            </a:r>
          </a:p>
        </c:rich>
      </c:tx>
      <c:layout>
        <c:manualLayout>
          <c:xMode val="edge"/>
          <c:yMode val="edge"/>
          <c:x val="0.12130486111111111"/>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3735375102652041"/>
          <c:h val="0.71395140542704816"/>
        </c:manualLayout>
      </c:layout>
      <c:bar3DChart>
        <c:barDir val="col"/>
        <c:grouping val="clustered"/>
        <c:varyColors val="0"/>
        <c:ser>
          <c:idx val="0"/>
          <c:order val="0"/>
          <c:tx>
            <c:strRef>
              <c:f>'Carga por Plaza'!$P$10</c:f>
              <c:strCache>
                <c:ptCount val="1"/>
                <c:pt idx="0">
                  <c:v>2015</c:v>
                </c:pt>
              </c:strCache>
            </c:strRef>
          </c:tx>
          <c:spPr>
            <a:solidFill>
              <a:srgbClr val="E27ADD"/>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Plaza'!$S$10,'Carga por Plaza'!$V$10,'Carga por Plaza'!$Y$10,'Carga por Plaza'!$AB$10)</c:f>
              <c:numCache>
                <c:formatCode>0.00</c:formatCode>
                <c:ptCount val="4"/>
                <c:pt idx="0">
                  <c:v>28.701754385964911</c:v>
                </c:pt>
                <c:pt idx="1">
                  <c:v>33.4</c:v>
                </c:pt>
                <c:pt idx="2">
                  <c:v>23.8</c:v>
                </c:pt>
                <c:pt idx="3">
                  <c:v>28.255208333333332</c:v>
                </c:pt>
              </c:numCache>
            </c:numRef>
          </c:val>
          <c:shape val="cylinder"/>
          <c:extLst xmlns:c16r2="http://schemas.microsoft.com/office/drawing/2015/06/chart">
            <c:ext xmlns:c16="http://schemas.microsoft.com/office/drawing/2014/chart" uri="{C3380CC4-5D6E-409C-BE32-E72D297353CC}">
              <c16:uniqueId val="{00000000-B296-41C2-953C-40BF1E392638}"/>
            </c:ext>
          </c:extLst>
        </c:ser>
        <c:ser>
          <c:idx val="3"/>
          <c:order val="1"/>
          <c:tx>
            <c:strRef>
              <c:f>'Carga por Plaza'!$B$18</c:f>
              <c:strCache>
                <c:ptCount val="1"/>
                <c:pt idx="0">
                  <c:v>2016</c:v>
                </c:pt>
              </c:strCache>
            </c:strRef>
          </c:tx>
          <c:spPr>
            <a:solidFill>
              <a:srgbClr val="AD25A8"/>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Plaza'!$S$18,'Carga por Plaza'!$V$18,'Carga por Plaza'!$Y$18,'Carga por Plaza'!$AB$18)</c:f>
              <c:numCache>
                <c:formatCode>0.00</c:formatCode>
                <c:ptCount val="4"/>
                <c:pt idx="0">
                  <c:v>36.539682539682538</c:v>
                </c:pt>
                <c:pt idx="1">
                  <c:v>44.806451612903224</c:v>
                </c:pt>
                <c:pt idx="2">
                  <c:v>24.914893617021278</c:v>
                </c:pt>
                <c:pt idx="3">
                  <c:v>33.890410958904113</c:v>
                </c:pt>
              </c:numCache>
            </c:numRef>
          </c:val>
          <c:shape val="cylinder"/>
          <c:extLst xmlns:c16r2="http://schemas.microsoft.com/office/drawing/2015/06/chart">
            <c:ext xmlns:c16="http://schemas.microsoft.com/office/drawing/2014/chart" uri="{C3380CC4-5D6E-409C-BE32-E72D297353CC}">
              <c16:uniqueId val="{00000001-B296-41C2-953C-40BF1E392638}"/>
            </c:ext>
          </c:extLst>
        </c:ser>
        <c:ser>
          <c:idx val="1"/>
          <c:order val="2"/>
          <c:tx>
            <c:strRef>
              <c:f>'Carga por Plaza'!$B$26</c:f>
              <c:strCache>
                <c:ptCount val="1"/>
                <c:pt idx="0">
                  <c:v>2017</c:v>
                </c:pt>
              </c:strCache>
            </c:strRef>
          </c:tx>
          <c:spPr>
            <a:solidFill>
              <a:srgbClr val="9900CC"/>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Plaza'!$S$26,'Carga por Plaza'!$V$26,'Carga por Plaza'!$Y$26,'Carga por Plaza'!$AB$26)</c:f>
              <c:numCache>
                <c:formatCode>0.00</c:formatCode>
                <c:ptCount val="4"/>
                <c:pt idx="0">
                  <c:v>42.652173913043477</c:v>
                </c:pt>
                <c:pt idx="1">
                  <c:v>52.575757575757578</c:v>
                </c:pt>
                <c:pt idx="2">
                  <c:v>27.747474747474747</c:v>
                </c:pt>
                <c:pt idx="3">
                  <c:v>39.145299145299148</c:v>
                </c:pt>
              </c:numCache>
            </c:numRef>
          </c:val>
          <c:shape val="cylinder"/>
          <c:extLst xmlns:c16r2="http://schemas.microsoft.com/office/drawing/2015/06/chart">
            <c:ext xmlns:c16="http://schemas.microsoft.com/office/drawing/2014/chart" uri="{C3380CC4-5D6E-409C-BE32-E72D297353CC}">
              <c16:uniqueId val="{00000000-50D3-422E-BB53-61764080C2DF}"/>
            </c:ext>
          </c:extLst>
        </c:ser>
        <c:dLbls>
          <c:showLegendKey val="0"/>
          <c:showVal val="0"/>
          <c:showCatName val="0"/>
          <c:showSerName val="0"/>
          <c:showPercent val="0"/>
          <c:showBubbleSize val="0"/>
        </c:dLbls>
        <c:gapWidth val="150"/>
        <c:shape val="box"/>
        <c:axId val="-1624183600"/>
        <c:axId val="-1624208624"/>
        <c:axId val="0"/>
      </c:bar3DChart>
      <c:catAx>
        <c:axId val="-16241836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208624"/>
        <c:crosses val="autoZero"/>
        <c:auto val="1"/>
        <c:lblAlgn val="ctr"/>
        <c:lblOffset val="100"/>
        <c:noMultiLvlLbl val="0"/>
      </c:catAx>
      <c:valAx>
        <c:axId val="-16242086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624183600"/>
        <c:crosses val="autoZero"/>
        <c:crossBetween val="between"/>
      </c:valAx>
      <c:spPr>
        <a:noFill/>
        <a:ln>
          <a:noFill/>
        </a:ln>
        <a:effectLst/>
      </c:spPr>
    </c:plotArea>
    <c:legend>
      <c:legendPos val="t"/>
      <c:layout>
        <c:manualLayout>
          <c:xMode val="edge"/>
          <c:yMode val="edge"/>
          <c:x val="0.62454531250000012"/>
          <c:y val="8.5787037037037051E-2"/>
          <c:w val="0.33041554677533219"/>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Aspirantes!$C$26</c:f>
              <c:strCache>
                <c:ptCount val="1"/>
                <c:pt idx="0">
                  <c:v>2011</c:v>
                </c:pt>
              </c:strCache>
            </c:strRef>
          </c:tx>
          <c:spPr>
            <a:solidFill>
              <a:srgbClr val="FFCCFF"/>
            </a:solidFill>
            <a:ln>
              <a:noFill/>
            </a:ln>
            <a:effectLst/>
            <a:sp3d/>
          </c:spPr>
          <c:invertIfNegative val="0"/>
          <c:cat>
            <c:strRef>
              <c:f>Aspirantes!$B$34:$B$36</c:f>
              <c:strCache>
                <c:ptCount val="3"/>
                <c:pt idx="0">
                  <c:v>CBI</c:v>
                </c:pt>
                <c:pt idx="1">
                  <c:v>CBS</c:v>
                </c:pt>
                <c:pt idx="2">
                  <c:v>CSH</c:v>
                </c:pt>
              </c:strCache>
            </c:strRef>
          </c:cat>
          <c:val>
            <c:numRef>
              <c:f>Aspirantes!$C$34:$C$36</c:f>
              <c:numCache>
                <c:formatCode>#,##0</c:formatCode>
                <c:ptCount val="3"/>
                <c:pt idx="0">
                  <c:v>67</c:v>
                </c:pt>
                <c:pt idx="1">
                  <c:v>167</c:v>
                </c:pt>
                <c:pt idx="2">
                  <c:v>168</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Aspirantes!$D$26</c:f>
              <c:strCache>
                <c:ptCount val="1"/>
                <c:pt idx="0">
                  <c:v>2012</c:v>
                </c:pt>
              </c:strCache>
            </c:strRef>
          </c:tx>
          <c:spPr>
            <a:solidFill>
              <a:srgbClr val="FF99FF"/>
            </a:solidFill>
            <a:ln>
              <a:noFill/>
            </a:ln>
            <a:effectLst/>
            <a:sp3d/>
          </c:spPr>
          <c:invertIfNegative val="0"/>
          <c:cat>
            <c:strRef>
              <c:f>Aspirantes!$B$34:$B$36</c:f>
              <c:strCache>
                <c:ptCount val="3"/>
                <c:pt idx="0">
                  <c:v>CBI</c:v>
                </c:pt>
                <c:pt idx="1">
                  <c:v>CBS</c:v>
                </c:pt>
                <c:pt idx="2">
                  <c:v>CSH</c:v>
                </c:pt>
              </c:strCache>
            </c:strRef>
          </c:cat>
          <c:val>
            <c:numRef>
              <c:f>Aspirantes!$D$34:$D$36</c:f>
              <c:numCache>
                <c:formatCode>#,##0</c:formatCode>
                <c:ptCount val="3"/>
                <c:pt idx="0">
                  <c:v>33</c:v>
                </c:pt>
                <c:pt idx="1">
                  <c:v>63</c:v>
                </c:pt>
                <c:pt idx="2" formatCode="General">
                  <c:v>67</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Aspirantes!$E$26</c:f>
              <c:strCache>
                <c:ptCount val="1"/>
                <c:pt idx="0">
                  <c:v>2013</c:v>
                </c:pt>
              </c:strCache>
            </c:strRef>
          </c:tx>
          <c:spPr>
            <a:solidFill>
              <a:srgbClr val="FF66FF"/>
            </a:solidFill>
            <a:ln>
              <a:noFill/>
            </a:ln>
            <a:effectLst/>
            <a:sp3d/>
          </c:spPr>
          <c:invertIfNegative val="0"/>
          <c:cat>
            <c:strRef>
              <c:f>Aspirantes!$B$34:$B$36</c:f>
              <c:strCache>
                <c:ptCount val="3"/>
                <c:pt idx="0">
                  <c:v>CBI</c:v>
                </c:pt>
                <c:pt idx="1">
                  <c:v>CBS</c:v>
                </c:pt>
                <c:pt idx="2">
                  <c:v>CSH</c:v>
                </c:pt>
              </c:strCache>
            </c:strRef>
          </c:cat>
          <c:val>
            <c:numRef>
              <c:f>Aspirantes!$E$34:$E$36</c:f>
              <c:numCache>
                <c:formatCode>#,##0</c:formatCode>
                <c:ptCount val="3"/>
                <c:pt idx="0">
                  <c:v>60</c:v>
                </c:pt>
                <c:pt idx="1">
                  <c:v>147</c:v>
                </c:pt>
                <c:pt idx="2">
                  <c:v>194</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Aspirantes!$F$26</c:f>
              <c:strCache>
                <c:ptCount val="1"/>
                <c:pt idx="0">
                  <c:v>2014</c:v>
                </c:pt>
              </c:strCache>
            </c:strRef>
          </c:tx>
          <c:spPr>
            <a:solidFill>
              <a:srgbClr val="FF00FF"/>
            </a:solidFill>
            <a:ln>
              <a:noFill/>
            </a:ln>
            <a:effectLst/>
            <a:sp3d/>
          </c:spPr>
          <c:invertIfNegative val="0"/>
          <c:cat>
            <c:strRef>
              <c:f>Aspirantes!$B$34:$B$36</c:f>
              <c:strCache>
                <c:ptCount val="3"/>
                <c:pt idx="0">
                  <c:v>CBI</c:v>
                </c:pt>
                <c:pt idx="1">
                  <c:v>CBS</c:v>
                </c:pt>
                <c:pt idx="2">
                  <c:v>CSH</c:v>
                </c:pt>
              </c:strCache>
            </c:strRef>
          </c:cat>
          <c:val>
            <c:numRef>
              <c:f>Aspirantes!$F$34:$F$36</c:f>
              <c:numCache>
                <c:formatCode>#,##0</c:formatCode>
                <c:ptCount val="3"/>
                <c:pt idx="0">
                  <c:v>66</c:v>
                </c:pt>
                <c:pt idx="1">
                  <c:v>82</c:v>
                </c:pt>
                <c:pt idx="2">
                  <c:v>285</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Aspirantes!$G$26</c:f>
              <c:strCache>
                <c:ptCount val="1"/>
                <c:pt idx="0">
                  <c:v>2015</c:v>
                </c:pt>
              </c:strCache>
            </c:strRef>
          </c:tx>
          <c:spPr>
            <a:solidFill>
              <a:srgbClr val="CC00FF"/>
            </a:solidFill>
            <a:ln>
              <a:noFill/>
            </a:ln>
            <a:effectLst/>
            <a:sp3d/>
          </c:spPr>
          <c:invertIfNegative val="0"/>
          <c:cat>
            <c:strRef>
              <c:f>Aspirantes!$B$34:$B$36</c:f>
              <c:strCache>
                <c:ptCount val="3"/>
                <c:pt idx="0">
                  <c:v>CBI</c:v>
                </c:pt>
                <c:pt idx="1">
                  <c:v>CBS</c:v>
                </c:pt>
                <c:pt idx="2">
                  <c:v>CSH</c:v>
                </c:pt>
              </c:strCache>
            </c:strRef>
          </c:cat>
          <c:val>
            <c:numRef>
              <c:f>Aspirantes!$G$34:$G$36</c:f>
              <c:numCache>
                <c:formatCode>#,##0</c:formatCode>
                <c:ptCount val="3"/>
                <c:pt idx="0">
                  <c:v>79</c:v>
                </c:pt>
                <c:pt idx="1">
                  <c:v>171</c:v>
                </c:pt>
                <c:pt idx="2">
                  <c:v>395</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Aspirantes!$H$26</c:f>
              <c:strCache>
                <c:ptCount val="1"/>
                <c:pt idx="0">
                  <c:v>2016</c:v>
                </c:pt>
              </c:strCache>
            </c:strRef>
          </c:tx>
          <c:spPr>
            <a:solidFill>
              <a:srgbClr val="9900CC"/>
            </a:solidFill>
            <a:ln>
              <a:noFill/>
            </a:ln>
            <a:effectLst/>
            <a:sp3d/>
          </c:spPr>
          <c:invertIfNegative val="0"/>
          <c:cat>
            <c:strRef>
              <c:f>Aspirantes!$B$34:$B$36</c:f>
              <c:strCache>
                <c:ptCount val="3"/>
                <c:pt idx="0">
                  <c:v>CBI</c:v>
                </c:pt>
                <c:pt idx="1">
                  <c:v>CBS</c:v>
                </c:pt>
                <c:pt idx="2">
                  <c:v>CSH</c:v>
                </c:pt>
              </c:strCache>
            </c:strRef>
          </c:cat>
          <c:val>
            <c:numRef>
              <c:f>Aspirantes!$H$34:$H$36</c:f>
              <c:numCache>
                <c:formatCode>#,##0</c:formatCode>
                <c:ptCount val="3"/>
                <c:pt idx="0">
                  <c:v>82</c:v>
                </c:pt>
                <c:pt idx="1">
                  <c:v>222</c:v>
                </c:pt>
                <c:pt idx="2">
                  <c:v>463</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Aspirantes!$I$26</c:f>
              <c:strCache>
                <c:ptCount val="1"/>
                <c:pt idx="0">
                  <c:v>2017</c:v>
                </c:pt>
              </c:strCache>
            </c:strRef>
          </c:tx>
          <c:spPr>
            <a:solidFill>
              <a:srgbClr val="660066"/>
            </a:solidFill>
            <a:ln>
              <a:noFill/>
            </a:ln>
            <a:effectLst/>
            <a:sp3d/>
          </c:spPr>
          <c:invertIfNegative val="0"/>
          <c:cat>
            <c:strRef>
              <c:f>Aspirantes!$B$34:$B$36</c:f>
              <c:strCache>
                <c:ptCount val="3"/>
                <c:pt idx="0">
                  <c:v>CBI</c:v>
                </c:pt>
                <c:pt idx="1">
                  <c:v>CBS</c:v>
                </c:pt>
                <c:pt idx="2">
                  <c:v>CSH</c:v>
                </c:pt>
              </c:strCache>
            </c:strRef>
          </c:cat>
          <c:val>
            <c:numRef>
              <c:f>Aspirantes!$I$34:$I$36</c:f>
              <c:numCache>
                <c:formatCode>#,##0</c:formatCode>
                <c:ptCount val="3"/>
                <c:pt idx="0">
                  <c:v>400</c:v>
                </c:pt>
                <c:pt idx="1">
                  <c:v>514</c:v>
                </c:pt>
                <c:pt idx="2">
                  <c:v>436</c:v>
                </c:pt>
              </c:numCache>
            </c:numRef>
          </c:val>
          <c:shape val="cylinder"/>
          <c:extLst xmlns:c16r2="http://schemas.microsoft.com/office/drawing/2015/06/chart">
            <c:ext xmlns:c16="http://schemas.microsoft.com/office/drawing/2014/chart" uri="{C3380CC4-5D6E-409C-BE32-E72D297353CC}">
              <c16:uniqueId val="{00000000-7C66-4561-B36F-A301D86CAADF}"/>
            </c:ext>
          </c:extLst>
        </c:ser>
        <c:dLbls>
          <c:showLegendKey val="0"/>
          <c:showVal val="0"/>
          <c:showCatName val="0"/>
          <c:showSerName val="0"/>
          <c:showPercent val="0"/>
          <c:showBubbleSize val="0"/>
        </c:dLbls>
        <c:gapWidth val="219"/>
        <c:shape val="box"/>
        <c:axId val="-1660324400"/>
        <c:axId val="-1660330384"/>
        <c:axId val="0"/>
      </c:bar3DChart>
      <c:catAx>
        <c:axId val="-166032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30384"/>
        <c:crosses val="autoZero"/>
        <c:auto val="1"/>
        <c:lblAlgn val="ctr"/>
        <c:lblOffset val="100"/>
        <c:noMultiLvlLbl val="0"/>
      </c:catAx>
      <c:valAx>
        <c:axId val="-1660330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'!$T$7</c:f>
              <c:strCache>
                <c:ptCount val="1"/>
                <c:pt idx="0">
                  <c:v>PRODEP</c:v>
                </c:pt>
              </c:strCache>
            </c:strRef>
          </c:tx>
          <c:spPr>
            <a:solidFill>
              <a:srgbClr val="AD25A8"/>
            </a:solidFill>
            <a:ln>
              <a:noFill/>
            </a:ln>
            <a:effectLst/>
            <a:sp3d/>
          </c:spPr>
          <c:invertIfNegative val="0"/>
          <c:cat>
            <c:strRef>
              <c:f>'PROMEP-SNI '!$M$8:$M$11</c:f>
              <c:strCache>
                <c:ptCount val="4"/>
                <c:pt idx="0">
                  <c:v>CBI</c:v>
                </c:pt>
                <c:pt idx="1">
                  <c:v>CBS</c:v>
                </c:pt>
                <c:pt idx="2">
                  <c:v>CSH</c:v>
                </c:pt>
                <c:pt idx="3">
                  <c:v>UAM-L</c:v>
                </c:pt>
              </c:strCache>
            </c:strRef>
          </c:cat>
          <c:val>
            <c:numRef>
              <c:f>'PROMEP-SNI '!$T$8:$T$11</c:f>
              <c:numCache>
                <c:formatCode>0%</c:formatCode>
                <c:ptCount val="4"/>
                <c:pt idx="0">
                  <c:v>0.42105263157894735</c:v>
                </c:pt>
                <c:pt idx="1">
                  <c:v>0.77777777777777779</c:v>
                </c:pt>
                <c:pt idx="2">
                  <c:v>0.39285714285714285</c:v>
                </c:pt>
                <c:pt idx="3">
                  <c:v>0.50769230769230766</c:v>
                </c:pt>
              </c:numCache>
            </c:numRef>
          </c:val>
          <c:shape val="cylinder"/>
          <c:extLst xmlns:c16r2="http://schemas.microsoft.com/office/drawing/2015/06/chart">
            <c:ext xmlns:c16="http://schemas.microsoft.com/office/drawing/2014/chart" uri="{C3380CC4-5D6E-409C-BE32-E72D297353CC}">
              <c16:uniqueId val="{00000000-7F84-438C-AE10-453E20A812C2}"/>
            </c:ext>
          </c:extLst>
        </c:ser>
        <c:ser>
          <c:idx val="1"/>
          <c:order val="1"/>
          <c:tx>
            <c:strRef>
              <c:f>'PROMEP-SNI '!$U$7</c:f>
              <c:strCache>
                <c:ptCount val="1"/>
                <c:pt idx="0">
                  <c:v>SNI/SNC</c:v>
                </c:pt>
              </c:strCache>
            </c:strRef>
          </c:tx>
          <c:spPr>
            <a:solidFill>
              <a:schemeClr val="accent6">
                <a:lumMod val="75000"/>
              </a:schemeClr>
            </a:solidFill>
            <a:ln>
              <a:noFill/>
            </a:ln>
            <a:effectLst/>
            <a:sp3d/>
          </c:spPr>
          <c:invertIfNegative val="0"/>
          <c:cat>
            <c:strRef>
              <c:f>'PROMEP-SNI '!$M$8:$M$11</c:f>
              <c:strCache>
                <c:ptCount val="4"/>
                <c:pt idx="0">
                  <c:v>CBI</c:v>
                </c:pt>
                <c:pt idx="1">
                  <c:v>CBS</c:v>
                </c:pt>
                <c:pt idx="2">
                  <c:v>CSH</c:v>
                </c:pt>
                <c:pt idx="3">
                  <c:v>UAM-L</c:v>
                </c:pt>
              </c:strCache>
            </c:strRef>
          </c:cat>
          <c:val>
            <c:numRef>
              <c:f>'PROMEP-SNI '!$U$8:$U$11</c:f>
              <c:numCache>
                <c:formatCode>0%</c:formatCode>
                <c:ptCount val="4"/>
                <c:pt idx="0">
                  <c:v>0.42105263157894735</c:v>
                </c:pt>
                <c:pt idx="1">
                  <c:v>0.77777777777777779</c:v>
                </c:pt>
                <c:pt idx="2">
                  <c:v>0.6785714285714286</c:v>
                </c:pt>
                <c:pt idx="3">
                  <c:v>0.63076923076923075</c:v>
                </c:pt>
              </c:numCache>
            </c:numRef>
          </c:val>
          <c:shape val="cylinder"/>
          <c:extLst xmlns:c16r2="http://schemas.microsoft.com/office/drawing/2015/06/chart">
            <c:ext xmlns:c16="http://schemas.microsoft.com/office/drawing/2014/chart" uri="{C3380CC4-5D6E-409C-BE32-E72D297353CC}">
              <c16:uniqueId val="{00000001-7F84-438C-AE10-453E20A812C2}"/>
            </c:ext>
          </c:extLst>
        </c:ser>
        <c:dLbls>
          <c:showLegendKey val="0"/>
          <c:showVal val="0"/>
          <c:showCatName val="0"/>
          <c:showSerName val="0"/>
          <c:showPercent val="0"/>
          <c:showBubbleSize val="0"/>
        </c:dLbls>
        <c:gapWidth val="219"/>
        <c:shape val="box"/>
        <c:axId val="-1624198832"/>
        <c:axId val="-1624189584"/>
        <c:axId val="0"/>
      </c:bar3DChart>
      <c:catAx>
        <c:axId val="-162419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89584"/>
        <c:crosses val="autoZero"/>
        <c:auto val="1"/>
        <c:lblAlgn val="ctr"/>
        <c:lblOffset val="100"/>
        <c:noMultiLvlLbl val="0"/>
      </c:catAx>
      <c:valAx>
        <c:axId val="-1624189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98832"/>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'!$T$7</c:f>
              <c:strCache>
                <c:ptCount val="1"/>
                <c:pt idx="0">
                  <c:v>PRODEP</c:v>
                </c:pt>
              </c:strCache>
            </c:strRef>
          </c:tx>
          <c:spPr>
            <a:solidFill>
              <a:srgbClr val="AD25A8"/>
            </a:solidFill>
            <a:ln>
              <a:noFill/>
            </a:ln>
            <a:effectLst/>
            <a:sp3d/>
          </c:spPr>
          <c:invertIfNegative val="0"/>
          <c:cat>
            <c:strRef>
              <c:f>'PROMEP-SNI '!$M$8:$M$11</c:f>
              <c:strCache>
                <c:ptCount val="4"/>
                <c:pt idx="0">
                  <c:v>CBI</c:v>
                </c:pt>
                <c:pt idx="1">
                  <c:v>CBS</c:v>
                </c:pt>
                <c:pt idx="2">
                  <c:v>CSH</c:v>
                </c:pt>
                <c:pt idx="3">
                  <c:v>UAM-L</c:v>
                </c:pt>
              </c:strCache>
            </c:strRef>
          </c:cat>
          <c:val>
            <c:numRef>
              <c:f>'PROMEP-SNI '!$T$8:$T$11</c:f>
              <c:numCache>
                <c:formatCode>0%</c:formatCode>
                <c:ptCount val="4"/>
                <c:pt idx="0">
                  <c:v>0.42105263157894735</c:v>
                </c:pt>
                <c:pt idx="1">
                  <c:v>0.77777777777777779</c:v>
                </c:pt>
                <c:pt idx="2">
                  <c:v>0.39285714285714285</c:v>
                </c:pt>
                <c:pt idx="3">
                  <c:v>0.50769230769230766</c:v>
                </c:pt>
              </c:numCache>
            </c:numRef>
          </c:val>
          <c:shape val="cylinder"/>
          <c:extLst xmlns:c16r2="http://schemas.microsoft.com/office/drawing/2015/06/char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1624191216"/>
        <c:axId val="-1624196656"/>
        <c:axId val="0"/>
      </c:bar3DChart>
      <c:catAx>
        <c:axId val="-162419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96656"/>
        <c:crosses val="autoZero"/>
        <c:auto val="1"/>
        <c:lblAlgn val="ctr"/>
        <c:lblOffset val="100"/>
        <c:noMultiLvlLbl val="0"/>
      </c:catAx>
      <c:valAx>
        <c:axId val="-162419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91216"/>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sz="1200" b="1"/>
              <a:t>PROYECTOS</a:t>
            </a:r>
            <a:r>
              <a:rPr lang="es-MX" sz="1200" b="1" baseline="0"/>
              <a:t> DE INVESTIGACIÓN UAM-L</a:t>
            </a:r>
            <a:endParaRPr lang="es-MX" sz="1200" b="1"/>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'Proys Inv '!$Q$5</c:f>
              <c:strCache>
                <c:ptCount val="1"/>
                <c:pt idx="0">
                  <c:v>DCBI</c:v>
                </c:pt>
              </c:strCache>
            </c:strRef>
          </c:tx>
          <c:spPr>
            <a:solidFill>
              <a:schemeClr val="accent1"/>
            </a:solidFill>
            <a:ln>
              <a:noFill/>
            </a:ln>
            <a:effectLst/>
            <a:sp3d/>
          </c:spPr>
          <c:invertIfNegative val="0"/>
          <c:cat>
            <c:numRef>
              <c:f>'Proys Inv '!$R$4:$W$4</c:f>
              <c:numCache>
                <c:formatCode>General</c:formatCode>
                <c:ptCount val="6"/>
                <c:pt idx="0">
                  <c:v>2012</c:v>
                </c:pt>
                <c:pt idx="1">
                  <c:v>2013</c:v>
                </c:pt>
                <c:pt idx="2">
                  <c:v>2014</c:v>
                </c:pt>
                <c:pt idx="3">
                  <c:v>2015</c:v>
                </c:pt>
                <c:pt idx="4">
                  <c:v>2016</c:v>
                </c:pt>
                <c:pt idx="5">
                  <c:v>2017</c:v>
                </c:pt>
              </c:numCache>
            </c:numRef>
          </c:cat>
          <c:val>
            <c:numRef>
              <c:f>'Proys Inv '!$R$5:$W$5</c:f>
              <c:numCache>
                <c:formatCode>General</c:formatCode>
                <c:ptCount val="6"/>
                <c:pt idx="0">
                  <c:v>15</c:v>
                </c:pt>
                <c:pt idx="1">
                  <c:v>15</c:v>
                </c:pt>
                <c:pt idx="2">
                  <c:v>16</c:v>
                </c:pt>
                <c:pt idx="3">
                  <c:v>10</c:v>
                </c:pt>
                <c:pt idx="4">
                  <c:v>7</c:v>
                </c:pt>
                <c:pt idx="5">
                  <c:v>10</c:v>
                </c:pt>
              </c:numCache>
            </c:numRef>
          </c:val>
          <c:shape val="cylinder"/>
          <c:extLst xmlns:c16r2="http://schemas.microsoft.com/office/drawing/2015/06/chart">
            <c:ext xmlns:c16="http://schemas.microsoft.com/office/drawing/2014/chart" uri="{C3380CC4-5D6E-409C-BE32-E72D297353CC}">
              <c16:uniqueId val="{00000000-8B00-4570-A209-69218E6C1654}"/>
            </c:ext>
          </c:extLst>
        </c:ser>
        <c:ser>
          <c:idx val="1"/>
          <c:order val="1"/>
          <c:tx>
            <c:strRef>
              <c:f>'Proys Inv '!$Q$6</c:f>
              <c:strCache>
                <c:ptCount val="1"/>
                <c:pt idx="0">
                  <c:v>DCBS</c:v>
                </c:pt>
              </c:strCache>
            </c:strRef>
          </c:tx>
          <c:spPr>
            <a:solidFill>
              <a:srgbClr val="E27ADD"/>
            </a:solidFill>
            <a:ln>
              <a:noFill/>
            </a:ln>
            <a:effectLst/>
            <a:sp3d/>
          </c:spPr>
          <c:invertIfNegative val="0"/>
          <c:cat>
            <c:numRef>
              <c:f>'Proys Inv '!$R$4:$W$4</c:f>
              <c:numCache>
                <c:formatCode>General</c:formatCode>
                <c:ptCount val="6"/>
                <c:pt idx="0">
                  <c:v>2012</c:v>
                </c:pt>
                <c:pt idx="1">
                  <c:v>2013</c:v>
                </c:pt>
                <c:pt idx="2">
                  <c:v>2014</c:v>
                </c:pt>
                <c:pt idx="3">
                  <c:v>2015</c:v>
                </c:pt>
                <c:pt idx="4">
                  <c:v>2016</c:v>
                </c:pt>
                <c:pt idx="5">
                  <c:v>2017</c:v>
                </c:pt>
              </c:numCache>
            </c:numRef>
          </c:cat>
          <c:val>
            <c:numRef>
              <c:f>'Proys Inv '!$R$6:$W$6</c:f>
              <c:numCache>
                <c:formatCode>General</c:formatCode>
                <c:ptCount val="6"/>
                <c:pt idx="0">
                  <c:v>2</c:v>
                </c:pt>
                <c:pt idx="1">
                  <c:v>13</c:v>
                </c:pt>
                <c:pt idx="2">
                  <c:v>19</c:v>
                </c:pt>
                <c:pt idx="3">
                  <c:v>19</c:v>
                </c:pt>
                <c:pt idx="4">
                  <c:v>15</c:v>
                </c:pt>
                <c:pt idx="5">
                  <c:v>15</c:v>
                </c:pt>
              </c:numCache>
            </c:numRef>
          </c:val>
          <c:shape val="cylinder"/>
          <c:extLst xmlns:c16r2="http://schemas.microsoft.com/office/drawing/2015/06/chart">
            <c:ext xmlns:c16="http://schemas.microsoft.com/office/drawing/2014/chart" uri="{C3380CC4-5D6E-409C-BE32-E72D297353CC}">
              <c16:uniqueId val="{00000001-8B00-4570-A209-69218E6C1654}"/>
            </c:ext>
          </c:extLst>
        </c:ser>
        <c:ser>
          <c:idx val="2"/>
          <c:order val="2"/>
          <c:tx>
            <c:strRef>
              <c:f>'Proys Inv '!$Q$7</c:f>
              <c:strCache>
                <c:ptCount val="1"/>
                <c:pt idx="0">
                  <c:v>DCSH</c:v>
                </c:pt>
              </c:strCache>
            </c:strRef>
          </c:tx>
          <c:spPr>
            <a:solidFill>
              <a:srgbClr val="F08200"/>
            </a:solidFill>
            <a:ln>
              <a:noFill/>
            </a:ln>
            <a:effectLst/>
            <a:sp3d/>
          </c:spPr>
          <c:invertIfNegative val="0"/>
          <c:cat>
            <c:numRef>
              <c:f>'Proys Inv '!$R$4:$W$4</c:f>
              <c:numCache>
                <c:formatCode>General</c:formatCode>
                <c:ptCount val="6"/>
                <c:pt idx="0">
                  <c:v>2012</c:v>
                </c:pt>
                <c:pt idx="1">
                  <c:v>2013</c:v>
                </c:pt>
                <c:pt idx="2">
                  <c:v>2014</c:v>
                </c:pt>
                <c:pt idx="3">
                  <c:v>2015</c:v>
                </c:pt>
                <c:pt idx="4">
                  <c:v>2016</c:v>
                </c:pt>
                <c:pt idx="5">
                  <c:v>2017</c:v>
                </c:pt>
              </c:numCache>
            </c:numRef>
          </c:cat>
          <c:val>
            <c:numRef>
              <c:f>'Proys Inv '!$R$7:$W$7</c:f>
              <c:numCache>
                <c:formatCode>General</c:formatCode>
                <c:ptCount val="6"/>
                <c:pt idx="0">
                  <c:v>0</c:v>
                </c:pt>
                <c:pt idx="1">
                  <c:v>0</c:v>
                </c:pt>
                <c:pt idx="2">
                  <c:v>3</c:v>
                </c:pt>
                <c:pt idx="3">
                  <c:v>13</c:v>
                </c:pt>
                <c:pt idx="4">
                  <c:v>31</c:v>
                </c:pt>
                <c:pt idx="5">
                  <c:v>27</c:v>
                </c:pt>
              </c:numCache>
            </c:numRef>
          </c:val>
          <c:shape val="cylinder"/>
          <c:extLst xmlns:c16r2="http://schemas.microsoft.com/office/drawing/2015/06/chart">
            <c:ext xmlns:c16="http://schemas.microsoft.com/office/drawing/2014/chart" uri="{C3380CC4-5D6E-409C-BE32-E72D297353CC}">
              <c16:uniqueId val="{00000002-8B00-4570-A209-69218E6C1654}"/>
            </c:ext>
          </c:extLst>
        </c:ser>
        <c:dLbls>
          <c:showLegendKey val="0"/>
          <c:showVal val="0"/>
          <c:showCatName val="0"/>
          <c:showSerName val="0"/>
          <c:showPercent val="0"/>
          <c:showBubbleSize val="0"/>
        </c:dLbls>
        <c:gapWidth val="219"/>
        <c:shape val="box"/>
        <c:axId val="-1624187952"/>
        <c:axId val="-1624184144"/>
        <c:axId val="0"/>
      </c:bar3DChart>
      <c:catAx>
        <c:axId val="-162418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84144"/>
        <c:crosses val="autoZero"/>
        <c:auto val="1"/>
        <c:lblAlgn val="ctr"/>
        <c:lblOffset val="100"/>
        <c:noMultiLvlLbl val="0"/>
      </c:catAx>
      <c:valAx>
        <c:axId val="-1624184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87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0804070543813605E-2"/>
          <c:y val="8.2958223972003503E-2"/>
          <c:w val="0.89605267762582308"/>
          <c:h val="0.7308628608923885"/>
        </c:manualLayout>
      </c:layout>
      <c:pie3DChart>
        <c:varyColors val="1"/>
        <c:dLbls>
          <c:showLegendKey val="0"/>
          <c:showVal val="0"/>
          <c:showCatName val="0"/>
          <c:showSerName val="0"/>
          <c:showPercent val="0"/>
          <c:showBubbleSize val="0"/>
          <c:showLeaderLines val="0"/>
        </c:dLbls>
      </c:pie3DChart>
      <c:spPr>
        <a:noFill/>
        <a:ln>
          <a:noFill/>
        </a:ln>
      </c:spPr>
    </c:plotArea>
    <c:legend>
      <c:legendPos val="b"/>
      <c:layout>
        <c:manualLayout>
          <c:xMode val="edge"/>
          <c:yMode val="edge"/>
          <c:x val="0.20510433070866141"/>
          <c:y val="0.86998651210265388"/>
          <c:w val="0.65090223097112865"/>
          <c:h val="0.10223571011956839"/>
        </c:manualLayout>
      </c:layout>
      <c:overlay val="0"/>
      <c:txPr>
        <a:bodyPr/>
        <a:lstStyle/>
        <a:p>
          <a:pPr rtl="0">
            <a:defRPr sz="1100"/>
          </a:pPr>
          <a:endParaRPr lang="es-MX"/>
        </a:p>
      </c:txPr>
    </c:legend>
    <c:plotVisOnly val="1"/>
    <c:dispBlanksAs val="gap"/>
    <c:showDLblsOverMax val="0"/>
  </c:chart>
  <c:spPr>
    <a:noFill/>
    <a:ln>
      <a:noFill/>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 por apoyos externos</a:t>
            </a:r>
            <a:r>
              <a:rPr lang="es-MX" baseline="0"/>
              <a:t> (UMA-L)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'Recursos Ext'!$J$3</c:f>
              <c:strCache>
                <c:ptCount val="1"/>
                <c:pt idx="0">
                  <c:v>CONACyT</c:v>
                </c:pt>
              </c:strCache>
            </c:strRef>
          </c:tx>
          <c:spPr>
            <a:solidFill>
              <a:schemeClr val="accent1"/>
            </a:solidFill>
            <a:ln>
              <a:noFill/>
            </a:ln>
            <a:effectLst/>
          </c:spPr>
          <c:invertIfNegative val="0"/>
          <c:cat>
            <c:multiLvlStrRef>
              <c:f>'Recursos Ext'!$H$4:$I$33</c:f>
              <c:multiLvlStrCache>
                <c:ptCount val="29"/>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lvl>
                <c:lvl>
                  <c:pt idx="0">
                    <c:v>2017</c:v>
                  </c:pt>
                  <c:pt idx="5">
                    <c:v>2016</c:v>
                  </c:pt>
                  <c:pt idx="10">
                    <c:v>2015</c:v>
                  </c:pt>
                  <c:pt idx="15">
                    <c:v>2014</c:v>
                  </c:pt>
                  <c:pt idx="20">
                    <c:v>2013</c:v>
                  </c:pt>
                  <c:pt idx="25">
                    <c:v>2012</c:v>
                  </c:pt>
                </c:lvl>
              </c:multiLvlStrCache>
            </c:multiLvlStrRef>
          </c:cat>
          <c:val>
            <c:numRef>
              <c:f>'Recursos Ext'!$J$4:$J$33</c:f>
              <c:numCache>
                <c:formatCode>_-"$"* #,##0_-;\-"$"* #,##0_-;_-"$"* "-"??_-;_-@_-</c:formatCode>
                <c:ptCount val="30"/>
                <c:pt idx="0">
                  <c:v>0</c:v>
                </c:pt>
                <c:pt idx="1">
                  <c:v>0</c:v>
                </c:pt>
                <c:pt idx="2">
                  <c:v>0</c:v>
                </c:pt>
                <c:pt idx="3">
                  <c:v>0</c:v>
                </c:pt>
                <c:pt idx="5">
                  <c:v>0</c:v>
                </c:pt>
                <c:pt idx="6">
                  <c:v>0</c:v>
                </c:pt>
                <c:pt idx="7">
                  <c:v>0</c:v>
                </c:pt>
                <c:pt idx="8">
                  <c:v>0</c:v>
                </c:pt>
                <c:pt idx="10">
                  <c:v>0</c:v>
                </c:pt>
                <c:pt idx="11">
                  <c:v>384169.98</c:v>
                </c:pt>
                <c:pt idx="12">
                  <c:v>0</c:v>
                </c:pt>
                <c:pt idx="13">
                  <c:v>8880402.0399999991</c:v>
                </c:pt>
                <c:pt idx="16">
                  <c:v>1714698</c:v>
                </c:pt>
                <c:pt idx="17">
                  <c:v>210000</c:v>
                </c:pt>
                <c:pt idx="21">
                  <c:v>923719.05</c:v>
                </c:pt>
                <c:pt idx="23">
                  <c:v>211200</c:v>
                </c:pt>
                <c:pt idx="25">
                  <c:v>0</c:v>
                </c:pt>
                <c:pt idx="26">
                  <c:v>308290</c:v>
                </c:pt>
                <c:pt idx="27">
                  <c:v>0</c:v>
                </c:pt>
              </c:numCache>
            </c:numRef>
          </c:val>
          <c:extLst xmlns:c16r2="http://schemas.microsoft.com/office/drawing/2015/06/chart">
            <c:ext xmlns:c16="http://schemas.microsoft.com/office/drawing/2014/chart" uri="{C3380CC4-5D6E-409C-BE32-E72D297353CC}">
              <c16:uniqueId val="{00000000-A43F-4C25-815C-56DE73CC203F}"/>
            </c:ext>
          </c:extLst>
        </c:ser>
        <c:ser>
          <c:idx val="1"/>
          <c:order val="1"/>
          <c:tx>
            <c:strRef>
              <c:f>'Recursos Ext'!$K$3</c:f>
              <c:strCache>
                <c:ptCount val="1"/>
                <c:pt idx="0">
                  <c:v>SEP</c:v>
                </c:pt>
              </c:strCache>
            </c:strRef>
          </c:tx>
          <c:spPr>
            <a:solidFill>
              <a:schemeClr val="accent2"/>
            </a:solidFill>
            <a:ln>
              <a:noFill/>
            </a:ln>
            <a:effectLst/>
          </c:spPr>
          <c:invertIfNegative val="0"/>
          <c:cat>
            <c:multiLvlStrRef>
              <c:f>'Recursos Ext'!$H$4:$I$33</c:f>
              <c:multiLvlStrCache>
                <c:ptCount val="29"/>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lvl>
                <c:lvl>
                  <c:pt idx="0">
                    <c:v>2017</c:v>
                  </c:pt>
                  <c:pt idx="5">
                    <c:v>2016</c:v>
                  </c:pt>
                  <c:pt idx="10">
                    <c:v>2015</c:v>
                  </c:pt>
                  <c:pt idx="15">
                    <c:v>2014</c:v>
                  </c:pt>
                  <c:pt idx="20">
                    <c:v>2013</c:v>
                  </c:pt>
                  <c:pt idx="25">
                    <c:v>2012</c:v>
                  </c:pt>
                </c:lvl>
              </c:multiLvlStrCache>
            </c:multiLvlStrRef>
          </c:cat>
          <c:val>
            <c:numRef>
              <c:f>'Recursos Ext'!$K$4:$K$33</c:f>
              <c:numCache>
                <c:formatCode>_-"$"* #,##0_-;\-"$"* #,##0_-;_-"$"* "-"??_-;_-@_-</c:formatCode>
                <c:ptCount val="30"/>
                <c:pt idx="0">
                  <c:v>70000</c:v>
                </c:pt>
                <c:pt idx="1">
                  <c:v>651539</c:v>
                </c:pt>
                <c:pt idx="2">
                  <c:v>1086078</c:v>
                </c:pt>
                <c:pt idx="3">
                  <c:v>0</c:v>
                </c:pt>
                <c:pt idx="5">
                  <c:v>870000</c:v>
                </c:pt>
                <c:pt idx="6">
                  <c:v>312000</c:v>
                </c:pt>
                <c:pt idx="7">
                  <c:v>2285640</c:v>
                </c:pt>
                <c:pt idx="8">
                  <c:v>0</c:v>
                </c:pt>
                <c:pt idx="10">
                  <c:v>40000</c:v>
                </c:pt>
                <c:pt idx="11">
                  <c:v>450087</c:v>
                </c:pt>
                <c:pt idx="12">
                  <c:v>0</c:v>
                </c:pt>
                <c:pt idx="13">
                  <c:v>0</c:v>
                </c:pt>
                <c:pt idx="15">
                  <c:v>80000</c:v>
                </c:pt>
                <c:pt idx="17">
                  <c:v>784561</c:v>
                </c:pt>
                <c:pt idx="25">
                  <c:v>3828750</c:v>
                </c:pt>
                <c:pt idx="26">
                  <c:v>2928750</c:v>
                </c:pt>
                <c:pt idx="27">
                  <c:v>1934750</c:v>
                </c:pt>
              </c:numCache>
            </c:numRef>
          </c:val>
          <c:extLst xmlns:c16r2="http://schemas.microsoft.com/office/drawing/2015/06/chart">
            <c:ext xmlns:c16="http://schemas.microsoft.com/office/drawing/2014/chart" uri="{C3380CC4-5D6E-409C-BE32-E72D297353CC}">
              <c16:uniqueId val="{00000001-A43F-4C25-815C-56DE73CC203F}"/>
            </c:ext>
          </c:extLst>
        </c:ser>
        <c:ser>
          <c:idx val="2"/>
          <c:order val="2"/>
          <c:tx>
            <c:strRef>
              <c:f>'Recursos Ext'!$L$3</c:f>
              <c:strCache>
                <c:ptCount val="1"/>
                <c:pt idx="0">
                  <c:v>Convenios</c:v>
                </c:pt>
              </c:strCache>
            </c:strRef>
          </c:tx>
          <c:spPr>
            <a:solidFill>
              <a:schemeClr val="accent3"/>
            </a:solidFill>
            <a:ln>
              <a:noFill/>
            </a:ln>
            <a:effectLst/>
          </c:spPr>
          <c:invertIfNegative val="0"/>
          <c:cat>
            <c:multiLvlStrRef>
              <c:f>'Recursos Ext'!$H$4:$I$33</c:f>
              <c:multiLvlStrCache>
                <c:ptCount val="29"/>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lvl>
                <c:lvl>
                  <c:pt idx="0">
                    <c:v>2017</c:v>
                  </c:pt>
                  <c:pt idx="5">
                    <c:v>2016</c:v>
                  </c:pt>
                  <c:pt idx="10">
                    <c:v>2015</c:v>
                  </c:pt>
                  <c:pt idx="15">
                    <c:v>2014</c:v>
                  </c:pt>
                  <c:pt idx="20">
                    <c:v>2013</c:v>
                  </c:pt>
                  <c:pt idx="25">
                    <c:v>2012</c:v>
                  </c:pt>
                </c:lvl>
              </c:multiLvlStrCache>
            </c:multiLvlStrRef>
          </c:cat>
          <c:val>
            <c:numRef>
              <c:f>'Recursos Ext'!$L$4:$L$33</c:f>
              <c:numCache>
                <c:formatCode>_-"$"* #,##0_-;\-"$"* #,##0_-;_-"$"* "-"??_-;_-@_-</c:formatCode>
                <c:ptCount val="30"/>
                <c:pt idx="0">
                  <c:v>2429998</c:v>
                </c:pt>
                <c:pt idx="1">
                  <c:v>190000</c:v>
                </c:pt>
                <c:pt idx="2">
                  <c:v>0</c:v>
                </c:pt>
                <c:pt idx="3">
                  <c:v>0</c:v>
                </c:pt>
                <c:pt idx="5">
                  <c:v>582176.43999999994</c:v>
                </c:pt>
                <c:pt idx="6">
                  <c:v>4685570</c:v>
                </c:pt>
                <c:pt idx="7">
                  <c:v>992685.47</c:v>
                </c:pt>
                <c:pt idx="8">
                  <c:v>12000000</c:v>
                </c:pt>
                <c:pt idx="10">
                  <c:v>0</c:v>
                </c:pt>
                <c:pt idx="11">
                  <c:v>283500</c:v>
                </c:pt>
                <c:pt idx="12">
                  <c:v>1053056.8500000001</c:v>
                </c:pt>
                <c:pt idx="13">
                  <c:v>17172.41</c:v>
                </c:pt>
                <c:pt idx="25">
                  <c:v>0</c:v>
                </c:pt>
                <c:pt idx="26">
                  <c:v>300142.86</c:v>
                </c:pt>
                <c:pt idx="27">
                  <c:v>0</c:v>
                </c:pt>
              </c:numCache>
            </c:numRef>
          </c:val>
          <c:extLst xmlns:c16r2="http://schemas.microsoft.com/office/drawing/2015/06/chart">
            <c:ext xmlns:c16="http://schemas.microsoft.com/office/drawing/2014/chart" uri="{C3380CC4-5D6E-409C-BE32-E72D297353CC}">
              <c16:uniqueId val="{00000002-A43F-4C25-815C-56DE73CC203F}"/>
            </c:ext>
          </c:extLst>
        </c:ser>
        <c:ser>
          <c:idx val="3"/>
          <c:order val="3"/>
          <c:tx>
            <c:strRef>
              <c:f>'Recursos Ext'!$M$3</c:f>
              <c:strCache>
                <c:ptCount val="1"/>
                <c:pt idx="0">
                  <c:v>TOTAL</c:v>
                </c:pt>
              </c:strCache>
            </c:strRef>
          </c:tx>
          <c:spPr>
            <a:solidFill>
              <a:schemeClr val="accent4"/>
            </a:solidFill>
            <a:ln>
              <a:noFill/>
            </a:ln>
            <a:effectLst/>
          </c:spPr>
          <c:invertIfNegative val="0"/>
          <c:cat>
            <c:multiLvlStrRef>
              <c:f>'Recursos Ext'!$H$4:$I$33</c:f>
              <c:multiLvlStrCache>
                <c:ptCount val="29"/>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lvl>
                <c:lvl>
                  <c:pt idx="0">
                    <c:v>2017</c:v>
                  </c:pt>
                  <c:pt idx="5">
                    <c:v>2016</c:v>
                  </c:pt>
                  <c:pt idx="10">
                    <c:v>2015</c:v>
                  </c:pt>
                  <c:pt idx="15">
                    <c:v>2014</c:v>
                  </c:pt>
                  <c:pt idx="20">
                    <c:v>2013</c:v>
                  </c:pt>
                  <c:pt idx="25">
                    <c:v>2012</c:v>
                  </c:pt>
                </c:lvl>
              </c:multiLvlStrCache>
            </c:multiLvlStrRef>
          </c:cat>
          <c:val>
            <c:numRef>
              <c:f>'Recursos Ext'!$M$4:$M$33</c:f>
              <c:numCache>
                <c:formatCode>_-"$"* #,##0_-;\-"$"* #,##0_-;_-"$"* "-"??_-;_-@_-</c:formatCode>
                <c:ptCount val="30"/>
                <c:pt idx="0">
                  <c:v>2499998</c:v>
                </c:pt>
                <c:pt idx="1">
                  <c:v>841539</c:v>
                </c:pt>
                <c:pt idx="2">
                  <c:v>1086078</c:v>
                </c:pt>
                <c:pt idx="3">
                  <c:v>0</c:v>
                </c:pt>
                <c:pt idx="5">
                  <c:v>1452176.44</c:v>
                </c:pt>
                <c:pt idx="6">
                  <c:v>4997570</c:v>
                </c:pt>
                <c:pt idx="7">
                  <c:v>3278325.4699999997</c:v>
                </c:pt>
                <c:pt idx="8">
                  <c:v>12000000</c:v>
                </c:pt>
                <c:pt idx="10">
                  <c:v>40000</c:v>
                </c:pt>
                <c:pt idx="11">
                  <c:v>1117756.98</c:v>
                </c:pt>
                <c:pt idx="12">
                  <c:v>1053056.8500000001</c:v>
                </c:pt>
                <c:pt idx="13">
                  <c:v>8897574.4499999993</c:v>
                </c:pt>
                <c:pt idx="15">
                  <c:v>80000</c:v>
                </c:pt>
                <c:pt idx="16">
                  <c:v>1714698</c:v>
                </c:pt>
                <c:pt idx="17">
                  <c:v>994561</c:v>
                </c:pt>
                <c:pt idx="21">
                  <c:v>923719.05</c:v>
                </c:pt>
                <c:pt idx="23">
                  <c:v>211200</c:v>
                </c:pt>
                <c:pt idx="25">
                  <c:v>3828750</c:v>
                </c:pt>
                <c:pt idx="26">
                  <c:v>3537182.86</c:v>
                </c:pt>
                <c:pt idx="27">
                  <c:v>1934750</c:v>
                </c:pt>
              </c:numCache>
            </c:numRef>
          </c:val>
          <c:extLst xmlns:c16r2="http://schemas.microsoft.com/office/drawing/2015/06/chart">
            <c:ext xmlns:c16="http://schemas.microsoft.com/office/drawing/2014/chart" uri="{C3380CC4-5D6E-409C-BE32-E72D297353CC}">
              <c16:uniqueId val="{00000000-51BA-41E5-BA8D-46B835431269}"/>
            </c:ext>
          </c:extLst>
        </c:ser>
        <c:dLbls>
          <c:showLegendKey val="0"/>
          <c:showVal val="0"/>
          <c:showCatName val="0"/>
          <c:showSerName val="0"/>
          <c:showPercent val="0"/>
          <c:showBubbleSize val="0"/>
        </c:dLbls>
        <c:gapWidth val="150"/>
        <c:overlap val="100"/>
        <c:axId val="-1624190672"/>
        <c:axId val="-1624204816"/>
      </c:barChart>
      <c:catAx>
        <c:axId val="-162419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204816"/>
        <c:crosses val="autoZero"/>
        <c:auto val="1"/>
        <c:lblAlgn val="ctr"/>
        <c:lblOffset val="100"/>
        <c:noMultiLvlLbl val="0"/>
      </c:catAx>
      <c:valAx>
        <c:axId val="-1624204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9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a:t>
            </a:r>
            <a:r>
              <a:rPr lang="es-MX" baseline="0"/>
              <a:t> por apoyos externos (UAM-L)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Ext'!$O$4</c:f>
              <c:strCache>
                <c:ptCount val="1"/>
                <c:pt idx="0">
                  <c:v>2017</c:v>
                </c:pt>
              </c:strCache>
            </c:strRef>
          </c:tx>
          <c:spPr>
            <a:solidFill>
              <a:schemeClr val="accent1"/>
            </a:solidFill>
            <a:ln>
              <a:noFill/>
            </a:ln>
            <a:effectLst/>
          </c:spPr>
          <c:invertIfNegative val="0"/>
          <c:cat>
            <c:strRef>
              <c:f>'Recursos Ext'!$P$3:$S$3</c:f>
              <c:strCache>
                <c:ptCount val="4"/>
                <c:pt idx="0">
                  <c:v>CONACyT</c:v>
                </c:pt>
                <c:pt idx="1">
                  <c:v>SEP</c:v>
                </c:pt>
                <c:pt idx="2">
                  <c:v>Convenios</c:v>
                </c:pt>
                <c:pt idx="3">
                  <c:v>TOTAL</c:v>
                </c:pt>
              </c:strCache>
            </c:strRef>
          </c:cat>
          <c:val>
            <c:numRef>
              <c:f>'Recursos Ext'!$P$4:$S$4</c:f>
              <c:numCache>
                <c:formatCode>_-"$"* #,##0_-;\-"$"* #,##0_-;_-"$"* "-"??_-;_-@_-</c:formatCode>
                <c:ptCount val="4"/>
                <c:pt idx="0">
                  <c:v>0</c:v>
                </c:pt>
                <c:pt idx="1">
                  <c:v>1807617</c:v>
                </c:pt>
                <c:pt idx="2">
                  <c:v>2619998</c:v>
                </c:pt>
                <c:pt idx="3">
                  <c:v>4427615</c:v>
                </c:pt>
              </c:numCache>
            </c:numRef>
          </c:val>
          <c:extLst xmlns:c16r2="http://schemas.microsoft.com/office/drawing/2015/06/chart">
            <c:ext xmlns:c16="http://schemas.microsoft.com/office/drawing/2014/chart" uri="{C3380CC4-5D6E-409C-BE32-E72D297353CC}">
              <c16:uniqueId val="{00000000-B16A-4F0D-98AB-4BBBE093F026}"/>
            </c:ext>
          </c:extLst>
        </c:ser>
        <c:ser>
          <c:idx val="1"/>
          <c:order val="1"/>
          <c:tx>
            <c:strRef>
              <c:f>'Recursos Ext'!$O$5</c:f>
              <c:strCache>
                <c:ptCount val="1"/>
                <c:pt idx="0">
                  <c:v>2016</c:v>
                </c:pt>
              </c:strCache>
            </c:strRef>
          </c:tx>
          <c:spPr>
            <a:solidFill>
              <a:schemeClr val="accent2"/>
            </a:solidFill>
            <a:ln>
              <a:noFill/>
            </a:ln>
            <a:effectLst/>
          </c:spPr>
          <c:invertIfNegative val="0"/>
          <c:cat>
            <c:strRef>
              <c:f>'Recursos Ext'!$P$3:$S$3</c:f>
              <c:strCache>
                <c:ptCount val="4"/>
                <c:pt idx="0">
                  <c:v>CONACyT</c:v>
                </c:pt>
                <c:pt idx="1">
                  <c:v>SEP</c:v>
                </c:pt>
                <c:pt idx="2">
                  <c:v>Convenios</c:v>
                </c:pt>
                <c:pt idx="3">
                  <c:v>TOTAL</c:v>
                </c:pt>
              </c:strCache>
            </c:strRef>
          </c:cat>
          <c:val>
            <c:numRef>
              <c:f>'Recursos Ext'!$P$5:$S$5</c:f>
              <c:numCache>
                <c:formatCode>_-"$"* #,##0_-;\-"$"* #,##0_-;_-"$"* "-"??_-;_-@_-</c:formatCode>
                <c:ptCount val="4"/>
                <c:pt idx="0">
                  <c:v>0</c:v>
                </c:pt>
                <c:pt idx="1">
                  <c:v>3467640</c:v>
                </c:pt>
                <c:pt idx="2">
                  <c:v>18260431.91</c:v>
                </c:pt>
                <c:pt idx="3">
                  <c:v>21728071.91</c:v>
                </c:pt>
              </c:numCache>
            </c:numRef>
          </c:val>
          <c:extLst xmlns:c16r2="http://schemas.microsoft.com/office/drawing/2015/06/chart">
            <c:ext xmlns:c16="http://schemas.microsoft.com/office/drawing/2014/chart" uri="{C3380CC4-5D6E-409C-BE32-E72D297353CC}">
              <c16:uniqueId val="{00000001-B16A-4F0D-98AB-4BBBE093F026}"/>
            </c:ext>
          </c:extLst>
        </c:ser>
        <c:ser>
          <c:idx val="2"/>
          <c:order val="2"/>
          <c:tx>
            <c:strRef>
              <c:f>'Recursos Ext'!$O$6</c:f>
              <c:strCache>
                <c:ptCount val="1"/>
                <c:pt idx="0">
                  <c:v>2015</c:v>
                </c:pt>
              </c:strCache>
            </c:strRef>
          </c:tx>
          <c:spPr>
            <a:solidFill>
              <a:schemeClr val="accent3"/>
            </a:solidFill>
            <a:ln>
              <a:noFill/>
            </a:ln>
            <a:effectLst/>
          </c:spPr>
          <c:invertIfNegative val="0"/>
          <c:cat>
            <c:strRef>
              <c:f>'Recursos Ext'!$P$3:$S$3</c:f>
              <c:strCache>
                <c:ptCount val="4"/>
                <c:pt idx="0">
                  <c:v>CONACyT</c:v>
                </c:pt>
                <c:pt idx="1">
                  <c:v>SEP</c:v>
                </c:pt>
                <c:pt idx="2">
                  <c:v>Convenios</c:v>
                </c:pt>
                <c:pt idx="3">
                  <c:v>TOTAL</c:v>
                </c:pt>
              </c:strCache>
            </c:strRef>
          </c:cat>
          <c:val>
            <c:numRef>
              <c:f>'Recursos Ext'!$P$6:$S$6</c:f>
              <c:numCache>
                <c:formatCode>_-"$"* #,##0_-;\-"$"* #,##0_-;_-"$"* "-"??_-;_-@_-</c:formatCode>
                <c:ptCount val="4"/>
                <c:pt idx="0">
                  <c:v>9264572.0199999996</c:v>
                </c:pt>
                <c:pt idx="1">
                  <c:v>490087</c:v>
                </c:pt>
                <c:pt idx="2">
                  <c:v>1353729.26</c:v>
                </c:pt>
                <c:pt idx="3">
                  <c:v>11108388.279999999</c:v>
                </c:pt>
              </c:numCache>
            </c:numRef>
          </c:val>
          <c:extLst xmlns:c16r2="http://schemas.microsoft.com/office/drawing/2015/06/chart">
            <c:ext xmlns:c16="http://schemas.microsoft.com/office/drawing/2014/chart" uri="{C3380CC4-5D6E-409C-BE32-E72D297353CC}">
              <c16:uniqueId val="{00000002-B16A-4F0D-98AB-4BBBE093F026}"/>
            </c:ext>
          </c:extLst>
        </c:ser>
        <c:ser>
          <c:idx val="3"/>
          <c:order val="3"/>
          <c:tx>
            <c:strRef>
              <c:f>'Recursos Ext'!$O$7</c:f>
              <c:strCache>
                <c:ptCount val="1"/>
                <c:pt idx="0">
                  <c:v>2014</c:v>
                </c:pt>
              </c:strCache>
            </c:strRef>
          </c:tx>
          <c:spPr>
            <a:solidFill>
              <a:schemeClr val="accent4"/>
            </a:solidFill>
            <a:ln>
              <a:noFill/>
            </a:ln>
            <a:effectLst/>
          </c:spPr>
          <c:invertIfNegative val="0"/>
          <c:cat>
            <c:strRef>
              <c:f>'Recursos Ext'!$P$3:$S$3</c:f>
              <c:strCache>
                <c:ptCount val="4"/>
                <c:pt idx="0">
                  <c:v>CONACyT</c:v>
                </c:pt>
                <c:pt idx="1">
                  <c:v>SEP</c:v>
                </c:pt>
                <c:pt idx="2">
                  <c:v>Convenios</c:v>
                </c:pt>
                <c:pt idx="3">
                  <c:v>TOTAL</c:v>
                </c:pt>
              </c:strCache>
            </c:strRef>
          </c:cat>
          <c:val>
            <c:numRef>
              <c:f>'Recursos Ext'!$P$7:$S$7</c:f>
              <c:numCache>
                <c:formatCode>_-"$"* #,##0_-;\-"$"* #,##0_-;_-"$"* "-"??_-;_-@_-</c:formatCode>
                <c:ptCount val="4"/>
                <c:pt idx="0">
                  <c:v>1924698</c:v>
                </c:pt>
                <c:pt idx="1">
                  <c:v>864561</c:v>
                </c:pt>
                <c:pt idx="2">
                  <c:v>0</c:v>
                </c:pt>
                <c:pt idx="3">
                  <c:v>2789259</c:v>
                </c:pt>
              </c:numCache>
            </c:numRef>
          </c:val>
          <c:extLst xmlns:c16r2="http://schemas.microsoft.com/office/drawing/2015/06/chart">
            <c:ext xmlns:c16="http://schemas.microsoft.com/office/drawing/2014/chart" uri="{C3380CC4-5D6E-409C-BE32-E72D297353CC}">
              <c16:uniqueId val="{00000003-B16A-4F0D-98AB-4BBBE093F026}"/>
            </c:ext>
          </c:extLst>
        </c:ser>
        <c:ser>
          <c:idx val="4"/>
          <c:order val="4"/>
          <c:tx>
            <c:strRef>
              <c:f>'Recursos Ext'!$O$8</c:f>
              <c:strCache>
                <c:ptCount val="1"/>
                <c:pt idx="0">
                  <c:v>2013</c:v>
                </c:pt>
              </c:strCache>
            </c:strRef>
          </c:tx>
          <c:spPr>
            <a:solidFill>
              <a:schemeClr val="accent5"/>
            </a:solidFill>
            <a:ln>
              <a:noFill/>
            </a:ln>
            <a:effectLst/>
          </c:spPr>
          <c:invertIfNegative val="0"/>
          <c:cat>
            <c:strRef>
              <c:f>'Recursos Ext'!$P$3:$S$3</c:f>
              <c:strCache>
                <c:ptCount val="4"/>
                <c:pt idx="0">
                  <c:v>CONACyT</c:v>
                </c:pt>
                <c:pt idx="1">
                  <c:v>SEP</c:v>
                </c:pt>
                <c:pt idx="2">
                  <c:v>Convenios</c:v>
                </c:pt>
                <c:pt idx="3">
                  <c:v>TOTAL</c:v>
                </c:pt>
              </c:strCache>
            </c:strRef>
          </c:cat>
          <c:val>
            <c:numRef>
              <c:f>'Recursos Ext'!$P$8:$S$8</c:f>
              <c:numCache>
                <c:formatCode>_-"$"* #,##0_-;\-"$"* #,##0_-;_-"$"* "-"??_-;_-@_-</c:formatCode>
                <c:ptCount val="4"/>
                <c:pt idx="0">
                  <c:v>1134919.05</c:v>
                </c:pt>
                <c:pt idx="1">
                  <c:v>0</c:v>
                </c:pt>
                <c:pt idx="2">
                  <c:v>0</c:v>
                </c:pt>
                <c:pt idx="3">
                  <c:v>1134919.05</c:v>
                </c:pt>
              </c:numCache>
            </c:numRef>
          </c:val>
          <c:extLst xmlns:c16r2="http://schemas.microsoft.com/office/drawing/2015/06/chart">
            <c:ext xmlns:c16="http://schemas.microsoft.com/office/drawing/2014/chart" uri="{C3380CC4-5D6E-409C-BE32-E72D297353CC}">
              <c16:uniqueId val="{00000000-336C-423A-9416-9415C0BD58BC}"/>
            </c:ext>
          </c:extLst>
        </c:ser>
        <c:ser>
          <c:idx val="5"/>
          <c:order val="5"/>
          <c:tx>
            <c:strRef>
              <c:f>'Recursos Ext'!$O$9</c:f>
              <c:strCache>
                <c:ptCount val="1"/>
                <c:pt idx="0">
                  <c:v>2012</c:v>
                </c:pt>
              </c:strCache>
            </c:strRef>
          </c:tx>
          <c:spPr>
            <a:solidFill>
              <a:schemeClr val="accent6"/>
            </a:solidFill>
            <a:ln>
              <a:noFill/>
            </a:ln>
            <a:effectLst/>
          </c:spPr>
          <c:invertIfNegative val="0"/>
          <c:cat>
            <c:strRef>
              <c:f>'Recursos Ext'!$P$3:$S$3</c:f>
              <c:strCache>
                <c:ptCount val="4"/>
                <c:pt idx="0">
                  <c:v>CONACyT</c:v>
                </c:pt>
                <c:pt idx="1">
                  <c:v>SEP</c:v>
                </c:pt>
                <c:pt idx="2">
                  <c:v>Convenios</c:v>
                </c:pt>
                <c:pt idx="3">
                  <c:v>TOTAL</c:v>
                </c:pt>
              </c:strCache>
            </c:strRef>
          </c:cat>
          <c:val>
            <c:numRef>
              <c:f>'Recursos Ext'!$P$9:$S$9</c:f>
              <c:numCache>
                <c:formatCode>_-"$"* #,##0_-;\-"$"* #,##0_-;_-"$"* "-"??_-;_-@_-</c:formatCode>
                <c:ptCount val="4"/>
                <c:pt idx="0">
                  <c:v>308290</c:v>
                </c:pt>
                <c:pt idx="1">
                  <c:v>8692250</c:v>
                </c:pt>
                <c:pt idx="2">
                  <c:v>300142.86</c:v>
                </c:pt>
                <c:pt idx="3">
                  <c:v>9300682.8599999994</c:v>
                </c:pt>
              </c:numCache>
            </c:numRef>
          </c:val>
          <c:extLst xmlns:c16r2="http://schemas.microsoft.com/office/drawing/2015/06/chart">
            <c:ext xmlns:c16="http://schemas.microsoft.com/office/drawing/2014/chart" uri="{C3380CC4-5D6E-409C-BE32-E72D297353CC}">
              <c16:uniqueId val="{00000000-4296-45C0-9BF6-F9B60F7E9F0F}"/>
            </c:ext>
          </c:extLst>
        </c:ser>
        <c:dLbls>
          <c:showLegendKey val="0"/>
          <c:showVal val="0"/>
          <c:showCatName val="0"/>
          <c:showSerName val="0"/>
          <c:showPercent val="0"/>
          <c:showBubbleSize val="0"/>
        </c:dLbls>
        <c:gapWidth val="219"/>
        <c:overlap val="-27"/>
        <c:axId val="-1624202640"/>
        <c:axId val="-1624198288"/>
      </c:barChart>
      <c:catAx>
        <c:axId val="-162420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98288"/>
        <c:crosses val="autoZero"/>
        <c:auto val="1"/>
        <c:lblAlgn val="ctr"/>
        <c:lblOffset val="100"/>
        <c:noMultiLvlLbl val="0"/>
      </c:catAx>
      <c:valAx>
        <c:axId val="-162419828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202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Ingresos por apoyos externos (UAM-L)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Ext'!$O$3</c:f>
              <c:strCache>
                <c:ptCount val="1"/>
                <c:pt idx="0">
                  <c:v>AÑO</c:v>
                </c:pt>
              </c:strCache>
            </c:strRef>
          </c:tx>
          <c:spPr>
            <a:solidFill>
              <a:srgbClr val="9900CC"/>
            </a:solidFill>
            <a:ln>
              <a:noFill/>
            </a:ln>
            <a:effectLst/>
          </c:spPr>
          <c:invertIfNegative val="0"/>
          <c:cat>
            <c:numRef>
              <c:f>'Recursos Ext'!$O$4:$O$9</c:f>
              <c:numCache>
                <c:formatCode>General</c:formatCode>
                <c:ptCount val="6"/>
                <c:pt idx="0">
                  <c:v>2017</c:v>
                </c:pt>
                <c:pt idx="1">
                  <c:v>2016</c:v>
                </c:pt>
                <c:pt idx="2">
                  <c:v>2015</c:v>
                </c:pt>
                <c:pt idx="3">
                  <c:v>2014</c:v>
                </c:pt>
                <c:pt idx="4">
                  <c:v>2013</c:v>
                </c:pt>
                <c:pt idx="5">
                  <c:v>2012</c:v>
                </c:pt>
              </c:numCache>
            </c:numRef>
          </c:cat>
          <c:val>
            <c:numRef>
              <c:f>'Recursos Ext'!$S$4:$S$9</c:f>
              <c:numCache>
                <c:formatCode>_-"$"* #,##0_-;\-"$"* #,##0_-;_-"$"* "-"??_-;_-@_-</c:formatCode>
                <c:ptCount val="6"/>
                <c:pt idx="0">
                  <c:v>4427615</c:v>
                </c:pt>
                <c:pt idx="1">
                  <c:v>21728071.91</c:v>
                </c:pt>
                <c:pt idx="2">
                  <c:v>11108388.279999999</c:v>
                </c:pt>
                <c:pt idx="3">
                  <c:v>2789259</c:v>
                </c:pt>
                <c:pt idx="4">
                  <c:v>1134919.05</c:v>
                </c:pt>
                <c:pt idx="5">
                  <c:v>9300682.8599999994</c:v>
                </c:pt>
              </c:numCache>
            </c:numRef>
          </c:val>
          <c:extLst xmlns:c16r2="http://schemas.microsoft.com/office/drawing/2015/06/chart">
            <c:ext xmlns:c16="http://schemas.microsoft.com/office/drawing/2014/chart" uri="{C3380CC4-5D6E-409C-BE32-E72D297353CC}">
              <c16:uniqueId val="{00000000-6D8C-429E-B7BB-013D14276CE7}"/>
            </c:ext>
          </c:extLst>
        </c:ser>
        <c:dLbls>
          <c:showLegendKey val="0"/>
          <c:showVal val="0"/>
          <c:showCatName val="0"/>
          <c:showSerName val="0"/>
          <c:showPercent val="0"/>
          <c:showBubbleSize val="0"/>
        </c:dLbls>
        <c:gapWidth val="219"/>
        <c:overlap val="-27"/>
        <c:axId val="-1624197200"/>
        <c:axId val="-1624185776"/>
      </c:barChart>
      <c:catAx>
        <c:axId val="-162419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85776"/>
        <c:crosses val="autoZero"/>
        <c:auto val="1"/>
        <c:lblAlgn val="ctr"/>
        <c:lblOffset val="100"/>
        <c:noMultiLvlLbl val="0"/>
      </c:catAx>
      <c:valAx>
        <c:axId val="-162418577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2419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MX"/>
              <a:t>Acuerdos de los órganos colegiados</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'Sesiones de Órganos Colegia'!$C$4</c:f>
              <c:strCache>
                <c:ptCount val="1"/>
                <c:pt idx="0">
                  <c:v>2012</c:v>
                </c:pt>
              </c:strCache>
            </c:strRef>
          </c:tx>
          <c:spPr>
            <a:solidFill>
              <a:schemeClr val="accent1"/>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Colegia'!$C$13:$C$16</c:f>
              <c:numCache>
                <c:formatCode>General</c:formatCode>
                <c:ptCount val="4"/>
                <c:pt idx="0">
                  <c:v>5</c:v>
                </c:pt>
                <c:pt idx="1">
                  <c:v>21</c:v>
                </c:pt>
                <c:pt idx="2">
                  <c:v>23</c:v>
                </c:pt>
                <c:pt idx="3">
                  <c:v>20</c:v>
                </c:pt>
              </c:numCache>
            </c:numRef>
          </c:val>
          <c:shape val="cylinder"/>
          <c:extLst xmlns:c16r2="http://schemas.microsoft.com/office/drawing/2015/06/chart">
            <c:ext xmlns:c16="http://schemas.microsoft.com/office/drawing/2014/chart" uri="{C3380CC4-5D6E-409C-BE32-E72D297353CC}">
              <c16:uniqueId val="{00000000-A19B-4481-A815-91139534DA68}"/>
            </c:ext>
          </c:extLst>
        </c:ser>
        <c:ser>
          <c:idx val="1"/>
          <c:order val="1"/>
          <c:tx>
            <c:strRef>
              <c:f>'Sesiones de Órganos Colegia'!$D$4</c:f>
              <c:strCache>
                <c:ptCount val="1"/>
                <c:pt idx="0">
                  <c:v>2013</c:v>
                </c:pt>
              </c:strCache>
            </c:strRef>
          </c:tx>
          <c:spPr>
            <a:solidFill>
              <a:schemeClr val="accent2"/>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Colegia'!$D$13:$D$16</c:f>
              <c:numCache>
                <c:formatCode>General</c:formatCode>
                <c:ptCount val="4"/>
                <c:pt idx="0">
                  <c:v>31</c:v>
                </c:pt>
                <c:pt idx="1">
                  <c:v>50</c:v>
                </c:pt>
                <c:pt idx="2">
                  <c:v>56</c:v>
                </c:pt>
                <c:pt idx="3">
                  <c:v>50</c:v>
                </c:pt>
              </c:numCache>
            </c:numRef>
          </c:val>
          <c:shape val="cylinder"/>
          <c:extLst xmlns:c16r2="http://schemas.microsoft.com/office/drawing/2015/06/chart">
            <c:ext xmlns:c16="http://schemas.microsoft.com/office/drawing/2014/chart" uri="{C3380CC4-5D6E-409C-BE32-E72D297353CC}">
              <c16:uniqueId val="{00000001-A19B-4481-A815-91139534DA68}"/>
            </c:ext>
          </c:extLst>
        </c:ser>
        <c:ser>
          <c:idx val="2"/>
          <c:order val="2"/>
          <c:tx>
            <c:strRef>
              <c:f>'Sesiones de Órganos Colegia'!$E$4</c:f>
              <c:strCache>
                <c:ptCount val="1"/>
                <c:pt idx="0">
                  <c:v>2014</c:v>
                </c:pt>
              </c:strCache>
            </c:strRef>
          </c:tx>
          <c:spPr>
            <a:solidFill>
              <a:schemeClr val="accent3"/>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Colegia'!$E$13:$E$16</c:f>
              <c:numCache>
                <c:formatCode>General</c:formatCode>
                <c:ptCount val="4"/>
                <c:pt idx="0">
                  <c:v>28</c:v>
                </c:pt>
                <c:pt idx="1">
                  <c:v>23</c:v>
                </c:pt>
                <c:pt idx="2">
                  <c:v>24</c:v>
                </c:pt>
                <c:pt idx="3">
                  <c:v>28</c:v>
                </c:pt>
              </c:numCache>
            </c:numRef>
          </c:val>
          <c:shape val="cylinder"/>
          <c:extLst xmlns:c16r2="http://schemas.microsoft.com/office/drawing/2015/06/chart">
            <c:ext xmlns:c16="http://schemas.microsoft.com/office/drawing/2014/chart" uri="{C3380CC4-5D6E-409C-BE32-E72D297353CC}">
              <c16:uniqueId val="{00000002-A19B-4481-A815-91139534DA68}"/>
            </c:ext>
          </c:extLst>
        </c:ser>
        <c:ser>
          <c:idx val="3"/>
          <c:order val="3"/>
          <c:tx>
            <c:strRef>
              <c:f>'Sesiones de Órganos Colegia'!$F$4</c:f>
              <c:strCache>
                <c:ptCount val="1"/>
                <c:pt idx="0">
                  <c:v>2015</c:v>
                </c:pt>
              </c:strCache>
            </c:strRef>
          </c:tx>
          <c:spPr>
            <a:solidFill>
              <a:schemeClr val="accent4"/>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Colegia'!$F$13:$F$16</c:f>
              <c:numCache>
                <c:formatCode>General</c:formatCode>
                <c:ptCount val="4"/>
                <c:pt idx="0">
                  <c:v>44</c:v>
                </c:pt>
                <c:pt idx="1">
                  <c:v>70</c:v>
                </c:pt>
                <c:pt idx="2">
                  <c:v>73</c:v>
                </c:pt>
                <c:pt idx="3">
                  <c:v>75</c:v>
                </c:pt>
              </c:numCache>
            </c:numRef>
          </c:val>
          <c:shape val="cylinder"/>
          <c:extLst xmlns:c16r2="http://schemas.microsoft.com/office/drawing/2015/06/chart">
            <c:ext xmlns:c16="http://schemas.microsoft.com/office/drawing/2014/chart" uri="{C3380CC4-5D6E-409C-BE32-E72D297353CC}">
              <c16:uniqueId val="{00000003-A19B-4481-A815-91139534DA68}"/>
            </c:ext>
          </c:extLst>
        </c:ser>
        <c:ser>
          <c:idx val="4"/>
          <c:order val="4"/>
          <c:tx>
            <c:strRef>
              <c:f>'Sesiones de Órganos Colegia'!$G$4</c:f>
              <c:strCache>
                <c:ptCount val="1"/>
                <c:pt idx="0">
                  <c:v>2016</c:v>
                </c:pt>
              </c:strCache>
            </c:strRef>
          </c:tx>
          <c:spPr>
            <a:solidFill>
              <a:schemeClr val="accent5"/>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Colegia'!$G$13:$G$16</c:f>
              <c:numCache>
                <c:formatCode>General</c:formatCode>
                <c:ptCount val="4"/>
                <c:pt idx="0">
                  <c:v>30</c:v>
                </c:pt>
                <c:pt idx="1">
                  <c:v>78</c:v>
                </c:pt>
                <c:pt idx="2">
                  <c:v>65</c:v>
                </c:pt>
                <c:pt idx="3">
                  <c:v>97</c:v>
                </c:pt>
              </c:numCache>
            </c:numRef>
          </c:val>
          <c:shape val="cylinder"/>
          <c:extLst xmlns:c16r2="http://schemas.microsoft.com/office/drawing/2015/06/chart">
            <c:ext xmlns:c16="http://schemas.microsoft.com/office/drawing/2014/chart" uri="{C3380CC4-5D6E-409C-BE32-E72D297353CC}">
              <c16:uniqueId val="{00000004-A19B-4481-A815-91139534DA68}"/>
            </c:ext>
          </c:extLst>
        </c:ser>
        <c:ser>
          <c:idx val="5"/>
          <c:order val="5"/>
          <c:tx>
            <c:strRef>
              <c:f>'Sesiones de Órganos Colegia'!$H$4</c:f>
              <c:strCache>
                <c:ptCount val="1"/>
                <c:pt idx="0">
                  <c:v>2017</c:v>
                </c:pt>
              </c:strCache>
            </c:strRef>
          </c:tx>
          <c:spPr>
            <a:solidFill>
              <a:schemeClr val="accent6"/>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Colegia'!$H$13:$H$16</c:f>
              <c:numCache>
                <c:formatCode>General</c:formatCode>
                <c:ptCount val="4"/>
                <c:pt idx="0">
                  <c:v>46</c:v>
                </c:pt>
                <c:pt idx="1">
                  <c:v>74</c:v>
                </c:pt>
                <c:pt idx="2">
                  <c:v>53</c:v>
                </c:pt>
                <c:pt idx="3">
                  <c:v>62</c:v>
                </c:pt>
              </c:numCache>
            </c:numRef>
          </c:val>
          <c:shape val="cylinder"/>
          <c:extLst xmlns:c16r2="http://schemas.microsoft.com/office/drawing/2015/06/chart">
            <c:ext xmlns:c16="http://schemas.microsoft.com/office/drawing/2014/chart" uri="{C3380CC4-5D6E-409C-BE32-E72D297353CC}">
              <c16:uniqueId val="{00000000-EFDE-48E2-A2B2-6454A57CED95}"/>
            </c:ext>
          </c:extLst>
        </c:ser>
        <c:dLbls>
          <c:showLegendKey val="0"/>
          <c:showVal val="0"/>
          <c:showCatName val="0"/>
          <c:showSerName val="0"/>
          <c:showPercent val="0"/>
          <c:showBubbleSize val="0"/>
        </c:dLbls>
        <c:gapWidth val="219"/>
        <c:shape val="box"/>
        <c:axId val="-1624185232"/>
        <c:axId val="-1624209168"/>
        <c:axId val="0"/>
      </c:bar3DChart>
      <c:catAx>
        <c:axId val="-162418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624209168"/>
        <c:crosses val="autoZero"/>
        <c:auto val="1"/>
        <c:lblAlgn val="ctr"/>
        <c:lblOffset val="100"/>
        <c:noMultiLvlLbl val="0"/>
      </c:catAx>
      <c:valAx>
        <c:axId val="-1624209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62418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a:t>Acuerdos de los órganos colegiados (Total)</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B2BC3"/>
            </a:solidFill>
            <a:ln>
              <a:noFill/>
            </a:ln>
            <a:effectLst/>
            <a:sp3d/>
          </c:spPr>
          <c:invertIfNegative val="0"/>
          <c:cat>
            <c:numRef>
              <c:f>'Sesiones de Órganos Colegia'!$C$4:$H$4</c:f>
              <c:numCache>
                <c:formatCode>General</c:formatCode>
                <c:ptCount val="6"/>
                <c:pt idx="0">
                  <c:v>2012</c:v>
                </c:pt>
                <c:pt idx="1">
                  <c:v>2013</c:v>
                </c:pt>
                <c:pt idx="2">
                  <c:v>2014</c:v>
                </c:pt>
                <c:pt idx="3">
                  <c:v>2015</c:v>
                </c:pt>
                <c:pt idx="4">
                  <c:v>2016</c:v>
                </c:pt>
                <c:pt idx="5">
                  <c:v>2017</c:v>
                </c:pt>
              </c:numCache>
            </c:numRef>
          </c:cat>
          <c:val>
            <c:numRef>
              <c:f>'Sesiones de Órganos Colegia'!$C$17:$H$17</c:f>
              <c:numCache>
                <c:formatCode>General</c:formatCode>
                <c:ptCount val="6"/>
                <c:pt idx="0">
                  <c:v>69</c:v>
                </c:pt>
                <c:pt idx="1">
                  <c:v>187</c:v>
                </c:pt>
                <c:pt idx="2">
                  <c:v>103</c:v>
                </c:pt>
                <c:pt idx="3">
                  <c:v>262</c:v>
                </c:pt>
                <c:pt idx="4">
                  <c:v>270</c:v>
                </c:pt>
                <c:pt idx="5">
                  <c:v>235</c:v>
                </c:pt>
              </c:numCache>
            </c:numRef>
          </c:val>
          <c:shape val="cylinder"/>
          <c:extLst xmlns:c16r2="http://schemas.microsoft.com/office/drawing/2015/06/chart">
            <c:ext xmlns:c16="http://schemas.microsoft.com/office/drawing/2014/chart" uri="{C3380CC4-5D6E-409C-BE32-E72D297353CC}">
              <c16:uniqueId val="{00000000-A19B-4481-A815-91139534DA68}"/>
            </c:ext>
          </c:extLst>
        </c:ser>
        <c:dLbls>
          <c:showLegendKey val="0"/>
          <c:showVal val="0"/>
          <c:showCatName val="0"/>
          <c:showSerName val="0"/>
          <c:showPercent val="0"/>
          <c:showBubbleSize val="0"/>
        </c:dLbls>
        <c:gapWidth val="45"/>
        <c:gapDepth val="147"/>
        <c:shape val="box"/>
        <c:axId val="-1624210800"/>
        <c:axId val="-1624182512"/>
        <c:axId val="0"/>
      </c:bar3DChart>
      <c:catAx>
        <c:axId val="-162421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624182512"/>
        <c:crosses val="autoZero"/>
        <c:auto val="1"/>
        <c:lblAlgn val="ctr"/>
        <c:lblOffset val="100"/>
        <c:noMultiLvlLbl val="0"/>
      </c:catAx>
      <c:valAx>
        <c:axId val="-162418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624210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Comisiones de Órganos Colegiados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Comisiones!$J$4</c:f>
              <c:strCache>
                <c:ptCount val="1"/>
                <c:pt idx="0">
                  <c:v>Comisiones</c:v>
                </c:pt>
              </c:strCache>
            </c:strRef>
          </c:tx>
          <c:spPr>
            <a:solidFill>
              <a:srgbClr val="7030A0"/>
            </a:solidFill>
            <a:ln>
              <a:noFill/>
            </a:ln>
            <a:effectLst/>
            <a:sp3d/>
          </c:spPr>
          <c:invertIfNegative val="0"/>
          <c:cat>
            <c:strRef>
              <c:f>Comisiones!$I$5:$I$8</c:f>
              <c:strCache>
                <c:ptCount val="4"/>
                <c:pt idx="0">
                  <c:v>CA_UAML</c:v>
                </c:pt>
                <c:pt idx="1">
                  <c:v>CD_CBI</c:v>
                </c:pt>
                <c:pt idx="2">
                  <c:v>CD_CBS</c:v>
                </c:pt>
                <c:pt idx="3">
                  <c:v>CD_CSH</c:v>
                </c:pt>
              </c:strCache>
            </c:strRef>
          </c:cat>
          <c:val>
            <c:numRef>
              <c:f>Comisiones!$J$5:$J$8</c:f>
              <c:numCache>
                <c:formatCode>General</c:formatCode>
                <c:ptCount val="4"/>
                <c:pt idx="0">
                  <c:v>10</c:v>
                </c:pt>
                <c:pt idx="1">
                  <c:v>12</c:v>
                </c:pt>
                <c:pt idx="2">
                  <c:v>6</c:v>
                </c:pt>
                <c:pt idx="3">
                  <c:v>12</c:v>
                </c:pt>
              </c:numCache>
            </c:numRef>
          </c:val>
          <c:shape val="cylinder"/>
          <c:extLst xmlns:c16r2="http://schemas.microsoft.com/office/drawing/2015/06/chart">
            <c:ext xmlns:c16="http://schemas.microsoft.com/office/drawing/2014/chart" uri="{C3380CC4-5D6E-409C-BE32-E72D297353CC}">
              <c16:uniqueId val="{00000000-E07A-4BF9-9DBC-EF5706451B49}"/>
            </c:ext>
          </c:extLst>
        </c:ser>
        <c:dLbls>
          <c:showLegendKey val="0"/>
          <c:showVal val="0"/>
          <c:showCatName val="0"/>
          <c:showSerName val="0"/>
          <c:showPercent val="0"/>
          <c:showBubbleSize val="0"/>
        </c:dLbls>
        <c:gapWidth val="150"/>
        <c:shape val="box"/>
        <c:axId val="-1624181968"/>
        <c:axId val="-1624204272"/>
        <c:axId val="0"/>
      </c:bar3DChart>
      <c:catAx>
        <c:axId val="-1624181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204272"/>
        <c:crosses val="autoZero"/>
        <c:auto val="1"/>
        <c:lblAlgn val="ctr"/>
        <c:lblOffset val="100"/>
        <c:noMultiLvlLbl val="0"/>
      </c:catAx>
      <c:valAx>
        <c:axId val="-1624204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2418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mn-lt"/>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Aspirantes!$B$37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Aspirantes!$C$37:$I$37</c:f>
              <c:numCache>
                <c:formatCode>#,##0</c:formatCode>
                <c:ptCount val="7"/>
                <c:pt idx="0">
                  <c:v>402</c:v>
                </c:pt>
                <c:pt idx="1">
                  <c:v>163</c:v>
                </c:pt>
                <c:pt idx="2">
                  <c:v>401</c:v>
                </c:pt>
                <c:pt idx="3">
                  <c:v>433</c:v>
                </c:pt>
                <c:pt idx="4">
                  <c:v>645</c:v>
                </c:pt>
                <c:pt idx="5">
                  <c:v>767</c:v>
                </c:pt>
                <c:pt idx="6">
                  <c:v>1350</c:v>
                </c:pt>
              </c:numCache>
            </c:numRef>
          </c:yVal>
          <c:smooth val="0"/>
          <c:extLst xmlns:c16r2="http://schemas.microsoft.com/office/drawing/2015/06/chart">
            <c:ext xmlns:c16="http://schemas.microsoft.com/office/drawing/2014/chart" uri="{C3380CC4-5D6E-409C-BE32-E72D297353CC}">
              <c16:uniqueId val="{00000000-D77E-4952-B1FE-355DD500418C}"/>
            </c:ext>
          </c:extLst>
        </c:ser>
        <c:dLbls>
          <c:showLegendKey val="0"/>
          <c:showVal val="0"/>
          <c:showCatName val="0"/>
          <c:showSerName val="0"/>
          <c:showPercent val="0"/>
          <c:showBubbleSize val="0"/>
        </c:dLbls>
        <c:axId val="-1660323856"/>
        <c:axId val="-1660327120"/>
      </c:scatterChart>
      <c:valAx>
        <c:axId val="-1660323856"/>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7120"/>
        <c:crosses val="autoZero"/>
        <c:crossBetween val="midCat"/>
      </c:valAx>
      <c:valAx>
        <c:axId val="-1660327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38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2017 / </a:t>
            </a:r>
            <a:r>
              <a:rPr lang="es-MX" sz="1680" b="0" i="0" u="none" strike="noStrike" baseline="0">
                <a:effectLst/>
              </a:rPr>
              <a:t>Aspirantes </a:t>
            </a:r>
            <a:r>
              <a:rPr lang="es-MX"/>
              <a:t>2016</a:t>
            </a:r>
          </a:p>
        </c:rich>
      </c:tx>
      <c:layout>
        <c:manualLayout>
          <c:xMode val="edge"/>
          <c:yMode val="edge"/>
          <c:x val="0.2128073511769113"/>
          <c:y val="8.8888888888888889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Aspirantes!$J$26</c:f>
              <c:strCache>
                <c:ptCount val="1"/>
                <c:pt idx="0">
                  <c:v>2017/2016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B149-4927-8F1A-EC626BEEB917}"/>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B149-4927-8F1A-EC626BEEB917}"/>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B149-4927-8F1A-EC626BEEB917}"/>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B149-4927-8F1A-EC626BEEB917}"/>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B149-4927-8F1A-EC626BEEB917}"/>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B149-4927-8F1A-EC626BEEB917}"/>
              </c:ext>
            </c:extLst>
          </c:dPt>
          <c:cat>
            <c:strRef>
              <c:f>Aspirantes!$B$39:$B$45</c:f>
              <c:strCache>
                <c:ptCount val="7"/>
                <c:pt idx="0">
                  <c:v>UAMA</c:v>
                </c:pt>
                <c:pt idx="1">
                  <c:v>UAMC</c:v>
                </c:pt>
                <c:pt idx="2">
                  <c:v>UAMC*</c:v>
                </c:pt>
                <c:pt idx="3">
                  <c:v>UAMI</c:v>
                </c:pt>
                <c:pt idx="4">
                  <c:v>UAML</c:v>
                </c:pt>
                <c:pt idx="5">
                  <c:v>UAMX</c:v>
                </c:pt>
                <c:pt idx="6">
                  <c:v>UAM</c:v>
                </c:pt>
              </c:strCache>
            </c:strRef>
          </c:cat>
          <c:val>
            <c:numRef>
              <c:f>Aspirantes!$J$39:$J$45</c:f>
              <c:numCache>
                <c:formatCode>0%</c:formatCode>
                <c:ptCount val="7"/>
                <c:pt idx="0">
                  <c:v>1.0022527903880944</c:v>
                </c:pt>
                <c:pt idx="1">
                  <c:v>1.0993510852539718</c:v>
                </c:pt>
                <c:pt idx="2">
                  <c:v>1.353891336270191</c:v>
                </c:pt>
                <c:pt idx="3">
                  <c:v>1.0155834036750859</c:v>
                </c:pt>
                <c:pt idx="4">
                  <c:v>1.7601043024771839</c:v>
                </c:pt>
                <c:pt idx="5">
                  <c:v>1.0044311768272773</c:v>
                </c:pt>
                <c:pt idx="6">
                  <c:v>1.0114575466609128</c:v>
                </c:pt>
              </c:numCache>
            </c:numRef>
          </c:val>
          <c:shape val="cylinder"/>
          <c:extLst xmlns:c16r2="http://schemas.microsoft.com/office/drawing/2015/06/chart">
            <c:ext xmlns:c16="http://schemas.microsoft.com/office/drawing/2014/chart" uri="{C3380CC4-5D6E-409C-BE32-E72D297353CC}">
              <c16:uniqueId val="{0000000C-B149-4927-8F1A-EC626BEEB917}"/>
            </c:ext>
          </c:extLst>
        </c:ser>
        <c:dLbls>
          <c:showLegendKey val="0"/>
          <c:showVal val="0"/>
          <c:showCatName val="0"/>
          <c:showSerName val="0"/>
          <c:showPercent val="0"/>
          <c:showBubbleSize val="0"/>
        </c:dLbls>
        <c:gapWidth val="124"/>
        <c:gapDepth val="295"/>
        <c:shape val="box"/>
        <c:axId val="-1660328208"/>
        <c:axId val="-1660325488"/>
        <c:axId val="0"/>
      </c:bar3DChart>
      <c:catAx>
        <c:axId val="-1660328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60325488"/>
        <c:crosses val="autoZero"/>
        <c:auto val="1"/>
        <c:lblAlgn val="ctr"/>
        <c:lblOffset val="100"/>
        <c:noMultiLvlLbl val="0"/>
      </c:catAx>
      <c:valAx>
        <c:axId val="-1660325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Licenciatura UAM</a:t>
            </a:r>
          </a:p>
        </c:rich>
      </c:tx>
      <c:layout>
        <c:manualLayout>
          <c:xMode val="edge"/>
          <c:yMode val="edge"/>
          <c:x val="0.2726952327798785"/>
          <c:y val="2.6057528222149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0"/>
          <c:order val="0"/>
          <c:tx>
            <c:strRef>
              <c:f>Aspirantes!$B$63</c:f>
              <c:strCache>
                <c:ptCount val="1"/>
                <c:pt idx="0">
                  <c:v>UAMA</c:v>
                </c:pt>
              </c:strCache>
            </c:strRef>
          </c:tx>
          <c:spPr>
            <a:ln w="19050" cap="rnd">
              <a:solidFill>
                <a:srgbClr val="CD032E"/>
              </a:solidFill>
              <a:round/>
            </a:ln>
            <a:effectLst/>
          </c:spPr>
          <c:marker>
            <c:symbol val="circle"/>
            <c:size val="5"/>
            <c:spPr>
              <a:solidFill>
                <a:srgbClr val="CD032E"/>
              </a:solidFill>
              <a:ln w="9525">
                <a:solidFill>
                  <a:schemeClr val="accent1"/>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Aspirantes!$C$63:$I$63</c:f>
              <c:numCache>
                <c:formatCode>#,##0</c:formatCode>
                <c:ptCount val="7"/>
                <c:pt idx="0">
                  <c:v>1610.9411764705883</c:v>
                </c:pt>
                <c:pt idx="1">
                  <c:v>1777.1764705882354</c:v>
                </c:pt>
                <c:pt idx="2">
                  <c:v>1705.3529411764705</c:v>
                </c:pt>
                <c:pt idx="3">
                  <c:v>1637.2352941176471</c:v>
                </c:pt>
                <c:pt idx="4">
                  <c:v>1723.3529411764705</c:v>
                </c:pt>
                <c:pt idx="5">
                  <c:v>1727.2352941176471</c:v>
                </c:pt>
                <c:pt idx="6">
                  <c:v>1687.1764705882354</c:v>
                </c:pt>
              </c:numCache>
            </c:numRef>
          </c:yVal>
          <c:smooth val="0"/>
          <c:extLst xmlns:c16r2="http://schemas.microsoft.com/office/drawing/2015/06/chart">
            <c:ext xmlns:c16="http://schemas.microsoft.com/office/drawing/2014/chart" uri="{C3380CC4-5D6E-409C-BE32-E72D297353CC}">
              <c16:uniqueId val="{00000000-E673-4F44-AD5C-66CFC2A89B22}"/>
            </c:ext>
          </c:extLst>
        </c:ser>
        <c:ser>
          <c:idx val="1"/>
          <c:order val="1"/>
          <c:tx>
            <c:strRef>
              <c:f>Aspirantes!$B$64</c:f>
              <c:strCache>
                <c:ptCount val="1"/>
                <c:pt idx="0">
                  <c:v>UAMC</c:v>
                </c:pt>
              </c:strCache>
            </c:strRef>
          </c:tx>
          <c:spPr>
            <a:ln w="19050" cap="rnd">
              <a:solidFill>
                <a:srgbClr val="F08200"/>
              </a:solidFill>
              <a:round/>
            </a:ln>
            <a:effectLst/>
          </c:spPr>
          <c:marker>
            <c:symbol val="circle"/>
            <c:size val="5"/>
            <c:spPr>
              <a:solidFill>
                <a:srgbClr val="F08200"/>
              </a:solidFill>
              <a:ln w="9525">
                <a:solidFill>
                  <a:schemeClr val="accent2"/>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Aspirantes!$C$64:$I$64</c:f>
              <c:numCache>
                <c:formatCode>#,##0</c:formatCode>
                <c:ptCount val="7"/>
                <c:pt idx="0">
                  <c:v>171.2</c:v>
                </c:pt>
                <c:pt idx="1">
                  <c:v>169.8</c:v>
                </c:pt>
                <c:pt idx="2">
                  <c:v>337.3</c:v>
                </c:pt>
                <c:pt idx="3">
                  <c:v>392</c:v>
                </c:pt>
                <c:pt idx="4">
                  <c:v>406.27272727272725</c:v>
                </c:pt>
                <c:pt idx="5">
                  <c:v>446.63636363636363</c:v>
                </c:pt>
                <c:pt idx="6">
                  <c:v>443.45454545454544</c:v>
                </c:pt>
              </c:numCache>
            </c:numRef>
          </c:yVal>
          <c:smooth val="0"/>
          <c:extLst xmlns:c16r2="http://schemas.microsoft.com/office/drawing/2015/06/chart">
            <c:ext xmlns:c16="http://schemas.microsoft.com/office/drawing/2014/chart" uri="{C3380CC4-5D6E-409C-BE32-E72D297353CC}">
              <c16:uniqueId val="{00000001-E673-4F44-AD5C-66CFC2A89B22}"/>
            </c:ext>
          </c:extLst>
        </c:ser>
        <c:ser>
          <c:idx val="2"/>
          <c:order val="2"/>
          <c:tx>
            <c:strRef>
              <c:f>Aspirantes!$B$65</c:f>
              <c:strCache>
                <c:ptCount val="1"/>
                <c:pt idx="0">
                  <c:v>UAMC*</c:v>
                </c:pt>
              </c:strCache>
            </c:strRef>
          </c:tx>
          <c:spPr>
            <a:ln w="19050" cap="rnd">
              <a:solidFill>
                <a:srgbClr val="F08200"/>
              </a:solidFill>
              <a:prstDash val="dash"/>
              <a:round/>
            </a:ln>
            <a:effectLst/>
          </c:spPr>
          <c:marker>
            <c:symbol val="circle"/>
            <c:size val="5"/>
            <c:spPr>
              <a:solidFill>
                <a:srgbClr val="F08200"/>
              </a:solidFill>
              <a:ln w="9525">
                <a:solidFill>
                  <a:schemeClr val="accent3"/>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Aspirantes!$C$65:$I$65</c:f>
              <c:numCache>
                <c:formatCode>#,##0</c:formatCode>
                <c:ptCount val="7"/>
                <c:pt idx="0">
                  <c:v>165.2</c:v>
                </c:pt>
                <c:pt idx="1">
                  <c:v>71.5</c:v>
                </c:pt>
                <c:pt idx="2">
                  <c:v>132.42857142857142</c:v>
                </c:pt>
                <c:pt idx="3">
                  <c:v>128.11111111111111</c:v>
                </c:pt>
                <c:pt idx="4">
                  <c:v>151.33333333333334</c:v>
                </c:pt>
                <c:pt idx="5">
                  <c:v>184.4</c:v>
                </c:pt>
                <c:pt idx="6">
                  <c:v>171.2</c:v>
                </c:pt>
              </c:numCache>
            </c:numRef>
          </c:yVal>
          <c:smooth val="0"/>
          <c:extLst xmlns:c16r2="http://schemas.microsoft.com/office/drawing/2015/06/chart">
            <c:ext xmlns:c16="http://schemas.microsoft.com/office/drawing/2014/chart" uri="{C3380CC4-5D6E-409C-BE32-E72D297353CC}">
              <c16:uniqueId val="{00000002-E673-4F44-AD5C-66CFC2A89B22}"/>
            </c:ext>
          </c:extLst>
        </c:ser>
        <c:ser>
          <c:idx val="3"/>
          <c:order val="3"/>
          <c:tx>
            <c:strRef>
              <c:f>Aspirantes!$B$66</c:f>
              <c:strCache>
                <c:ptCount val="1"/>
                <c:pt idx="0">
                  <c:v>UAMI</c:v>
                </c:pt>
              </c:strCache>
            </c:strRef>
          </c:tx>
          <c:spPr>
            <a:ln w="19050" cap="rnd">
              <a:solidFill>
                <a:srgbClr val="57A519"/>
              </a:solidFill>
              <a:round/>
            </a:ln>
            <a:effectLst/>
          </c:spPr>
          <c:marker>
            <c:symbol val="circle"/>
            <c:size val="5"/>
            <c:spPr>
              <a:solidFill>
                <a:srgbClr val="57A519"/>
              </a:solidFill>
              <a:ln w="9525">
                <a:solidFill>
                  <a:schemeClr val="accent4"/>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Aspirantes!$C$66:$I$66</c:f>
              <c:numCache>
                <c:formatCode>#,##0</c:formatCode>
                <c:ptCount val="7"/>
                <c:pt idx="0">
                  <c:v>500.30769230769232</c:v>
                </c:pt>
                <c:pt idx="1">
                  <c:v>566.57692307692309</c:v>
                </c:pt>
                <c:pt idx="2">
                  <c:v>565</c:v>
                </c:pt>
                <c:pt idx="3">
                  <c:v>555.5</c:v>
                </c:pt>
                <c:pt idx="4">
                  <c:v>592.34615384615381</c:v>
                </c:pt>
                <c:pt idx="5">
                  <c:v>579.2962962962963</c:v>
                </c:pt>
                <c:pt idx="6">
                  <c:v>554.62962962962968</c:v>
                </c:pt>
              </c:numCache>
            </c:numRef>
          </c:yVal>
          <c:smooth val="0"/>
          <c:extLst xmlns:c16r2="http://schemas.microsoft.com/office/drawing/2015/06/chart">
            <c:ext xmlns:c16="http://schemas.microsoft.com/office/drawing/2014/chart" uri="{C3380CC4-5D6E-409C-BE32-E72D297353CC}">
              <c16:uniqueId val="{00000003-E673-4F44-AD5C-66CFC2A89B22}"/>
            </c:ext>
          </c:extLst>
        </c:ser>
        <c:ser>
          <c:idx val="4"/>
          <c:order val="4"/>
          <c:tx>
            <c:strRef>
              <c:f>Aspirantes!$B$67</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Aspirantes!$C$67:$I$67</c:f>
              <c:numCache>
                <c:formatCode>#,##0</c:formatCode>
                <c:ptCount val="7"/>
                <c:pt idx="0">
                  <c:v>134</c:v>
                </c:pt>
                <c:pt idx="1">
                  <c:v>54.333333333333336</c:v>
                </c:pt>
                <c:pt idx="2">
                  <c:v>100.25</c:v>
                </c:pt>
                <c:pt idx="3">
                  <c:v>108.25</c:v>
                </c:pt>
                <c:pt idx="4">
                  <c:v>161.25</c:v>
                </c:pt>
                <c:pt idx="5">
                  <c:v>191.75</c:v>
                </c:pt>
                <c:pt idx="6">
                  <c:v>225</c:v>
                </c:pt>
              </c:numCache>
            </c:numRef>
          </c:yVal>
          <c:smooth val="0"/>
          <c:extLst xmlns:c16r2="http://schemas.microsoft.com/office/drawing/2015/06/chart">
            <c:ext xmlns:c16="http://schemas.microsoft.com/office/drawing/2014/chart" uri="{C3380CC4-5D6E-409C-BE32-E72D297353CC}">
              <c16:uniqueId val="{00000004-E673-4F44-AD5C-66CFC2A89B22}"/>
            </c:ext>
          </c:extLst>
        </c:ser>
        <c:ser>
          <c:idx val="5"/>
          <c:order val="5"/>
          <c:tx>
            <c:strRef>
              <c:f>Aspirantes!$B$68</c:f>
              <c:strCache>
                <c:ptCount val="1"/>
                <c:pt idx="0">
                  <c:v>UAMX</c:v>
                </c:pt>
              </c:strCache>
            </c:strRef>
          </c:tx>
          <c:spPr>
            <a:ln w="19050" cap="rnd">
              <a:solidFill>
                <a:srgbClr val="0072CE"/>
              </a:solidFill>
              <a:round/>
            </a:ln>
            <a:effectLst/>
          </c:spPr>
          <c:marker>
            <c:symbol val="circle"/>
            <c:size val="5"/>
            <c:spPr>
              <a:solidFill>
                <a:srgbClr val="0072CE"/>
              </a:solidFill>
              <a:ln w="9525">
                <a:solidFill>
                  <a:schemeClr val="accent6"/>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Aspirantes!$C$68:$I$68</c:f>
              <c:numCache>
                <c:formatCode>#,##0</c:formatCode>
                <c:ptCount val="7"/>
                <c:pt idx="0">
                  <c:v>2028.8333333333333</c:v>
                </c:pt>
                <c:pt idx="1">
                  <c:v>2236.9444444444443</c:v>
                </c:pt>
                <c:pt idx="2">
                  <c:v>2259.0555555555557</c:v>
                </c:pt>
                <c:pt idx="3">
                  <c:v>2195.7777777777778</c:v>
                </c:pt>
                <c:pt idx="4">
                  <c:v>2382.1111111111113</c:v>
                </c:pt>
                <c:pt idx="5">
                  <c:v>2392.6666666666665</c:v>
                </c:pt>
                <c:pt idx="6">
                  <c:v>2405.7777777777778</c:v>
                </c:pt>
              </c:numCache>
            </c:numRef>
          </c:yVal>
          <c:smooth val="0"/>
          <c:extLst xmlns:c16r2="http://schemas.microsoft.com/office/drawing/2015/06/chart">
            <c:ext xmlns:c16="http://schemas.microsoft.com/office/drawing/2014/chart" uri="{C3380CC4-5D6E-409C-BE32-E72D297353CC}">
              <c16:uniqueId val="{00000005-E673-4F44-AD5C-66CFC2A89B22}"/>
            </c:ext>
          </c:extLst>
        </c:ser>
        <c:ser>
          <c:idx val="6"/>
          <c:order val="6"/>
          <c:tx>
            <c:strRef>
              <c:f>Aspirantes!$B$69</c:f>
              <c:strCache>
                <c:ptCount val="1"/>
                <c:pt idx="0">
                  <c:v>UAM</c:v>
                </c:pt>
              </c:strCache>
            </c:strRef>
          </c:tx>
          <c:spPr>
            <a:ln w="19050" cap="rnd">
              <a:solidFill>
                <a:schemeClr val="tx1"/>
              </a:solidFill>
              <a:round/>
            </a:ln>
            <a:effectLst/>
          </c:spPr>
          <c:marker>
            <c:symbol val="circle"/>
            <c:size val="5"/>
            <c:spPr>
              <a:solidFill>
                <a:schemeClr val="tx1"/>
              </a:solidFill>
              <a:ln w="9525">
                <a:solidFill>
                  <a:schemeClr val="accent1">
                    <a:lumMod val="60000"/>
                  </a:schemeClr>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Aspirantes!$C$69:$I$69</c:f>
              <c:numCache>
                <c:formatCode>#,##0</c:formatCode>
                <c:ptCount val="7"/>
                <c:pt idx="0">
                  <c:v>1067.9324324324325</c:v>
                </c:pt>
                <c:pt idx="1">
                  <c:v>1176.6081081081081</c:v>
                </c:pt>
                <c:pt idx="2">
                  <c:v>1174.9066666666668</c:v>
                </c:pt>
                <c:pt idx="3">
                  <c:v>1148.7066666666667</c:v>
                </c:pt>
                <c:pt idx="4">
                  <c:v>1219.6052631578948</c:v>
                </c:pt>
                <c:pt idx="5">
                  <c:v>1217.5584415584415</c:v>
                </c:pt>
                <c:pt idx="6">
                  <c:v>1201.2784810126582</c:v>
                </c:pt>
              </c:numCache>
            </c:numRef>
          </c:yVal>
          <c:smooth val="0"/>
          <c:extLst xmlns:c16r2="http://schemas.microsoft.com/office/drawing/2015/06/chart">
            <c:ext xmlns:c16="http://schemas.microsoft.com/office/drawing/2014/chart" uri="{C3380CC4-5D6E-409C-BE32-E72D297353CC}">
              <c16:uniqueId val="{00000006-E673-4F44-AD5C-66CFC2A89B22}"/>
            </c:ext>
          </c:extLst>
        </c:ser>
        <c:dLbls>
          <c:showLegendKey val="0"/>
          <c:showVal val="0"/>
          <c:showCatName val="0"/>
          <c:showSerName val="0"/>
          <c:showPercent val="0"/>
          <c:showBubbleSize val="0"/>
        </c:dLbls>
        <c:axId val="-1660321136"/>
        <c:axId val="-1657920080"/>
      </c:scatterChart>
      <c:valAx>
        <c:axId val="-1660321136"/>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20080"/>
        <c:crosses val="autoZero"/>
        <c:crossBetween val="midCat"/>
      </c:valAx>
      <c:valAx>
        <c:axId val="-1657920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60321136"/>
        <c:crosses val="autoZero"/>
        <c:crossBetween val="midCat"/>
      </c:valAx>
      <c:spPr>
        <a:noFill/>
        <a:ln>
          <a:noFill/>
        </a:ln>
        <a:effectLst/>
      </c:spPr>
    </c:plotArea>
    <c:legend>
      <c:legendPos val="b"/>
      <c:layout>
        <c:manualLayout>
          <c:xMode val="edge"/>
          <c:yMode val="edge"/>
          <c:x val="0.7853900517753416"/>
          <c:y val="1.8845290578232039E-2"/>
          <c:w val="0.21225187004992374"/>
          <c:h val="0.37205535937534273"/>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2017 / </a:t>
            </a:r>
            <a:r>
              <a:rPr lang="es-MX" sz="1680" b="0" i="0" u="none" strike="noStrike" baseline="0">
                <a:effectLst/>
              </a:rPr>
              <a:t>Aspirantes </a:t>
            </a:r>
            <a:r>
              <a:rPr lang="es-MX"/>
              <a:t>2015</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Aspirantes!$K$26</c:f>
              <c:strCache>
                <c:ptCount val="1"/>
                <c:pt idx="0">
                  <c:v>2017/2015</c:v>
                </c:pt>
              </c:strCache>
            </c:strRef>
          </c:tx>
          <c:spPr>
            <a:solidFill>
              <a:srgbClr val="AD25A8"/>
            </a:solidFill>
            <a:ln>
              <a:noFill/>
            </a:ln>
            <a:effectLst/>
            <a:sp3d/>
          </c:spPr>
          <c:invertIfNegative val="0"/>
          <c:cat>
            <c:strRef>
              <c:f>Aspirantes!$B$27:$B$32</c:f>
              <c:strCache>
                <c:ptCount val="6"/>
                <c:pt idx="0">
                  <c:v>IRH</c:v>
                </c:pt>
                <c:pt idx="1">
                  <c:v>ICT</c:v>
                </c:pt>
                <c:pt idx="2">
                  <c:v>BA</c:v>
                </c:pt>
                <c:pt idx="3">
                  <c:v>PB</c:v>
                </c:pt>
                <c:pt idx="4">
                  <c:v>ACD</c:v>
                </c:pt>
                <c:pt idx="5">
                  <c:v>PP</c:v>
                </c:pt>
              </c:strCache>
            </c:strRef>
          </c:cat>
          <c:val>
            <c:numRef>
              <c:f>Aspirantes!$K$27:$K$32</c:f>
              <c:numCache>
                <c:formatCode>0%</c:formatCode>
                <c:ptCount val="6"/>
                <c:pt idx="0">
                  <c:v>1.1012658227848102</c:v>
                </c:pt>
                <c:pt idx="2">
                  <c:v>1.1695906432748537</c:v>
                </c:pt>
                <c:pt idx="4">
                  <c:v>1.4895833333333333</c:v>
                </c:pt>
                <c:pt idx="5">
                  <c:v>1.903225806451613</c:v>
                </c:pt>
              </c:numCache>
            </c:numRef>
          </c:val>
          <c:shape val="cylinder"/>
          <c:extLst xmlns:c16r2="http://schemas.microsoft.com/office/drawing/2015/06/chart">
            <c:ext xmlns:c16="http://schemas.microsoft.com/office/drawing/2014/chart" uri="{C3380CC4-5D6E-409C-BE32-E72D297353CC}">
              <c16:uniqueId val="{00000000-5462-4B48-9E37-5A10A6A18F49}"/>
            </c:ext>
          </c:extLst>
        </c:ser>
        <c:dLbls>
          <c:showLegendKey val="0"/>
          <c:showVal val="0"/>
          <c:showCatName val="0"/>
          <c:showSerName val="0"/>
          <c:showPercent val="0"/>
          <c:showBubbleSize val="0"/>
        </c:dLbls>
        <c:gapWidth val="219"/>
        <c:shape val="box"/>
        <c:axId val="-1657918448"/>
        <c:axId val="-1657912464"/>
        <c:axId val="0"/>
      </c:bar3DChart>
      <c:catAx>
        <c:axId val="-1657918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12464"/>
        <c:crosses val="autoZero"/>
        <c:auto val="1"/>
        <c:lblAlgn val="ctr"/>
        <c:lblOffset val="100"/>
        <c:noMultiLvlLbl val="0"/>
      </c:catAx>
      <c:valAx>
        <c:axId val="-1657912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1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2017 / </a:t>
            </a:r>
            <a:r>
              <a:rPr lang="es-MX" sz="1680" b="0" i="0" u="none" strike="noStrike" baseline="0">
                <a:effectLst/>
              </a:rPr>
              <a:t>Aspirantes </a:t>
            </a:r>
            <a:r>
              <a:rPr lang="es-MX"/>
              <a:t>2015</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Aspirantes!$K$26</c:f>
              <c:strCache>
                <c:ptCount val="1"/>
                <c:pt idx="0">
                  <c:v>2017/2015</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DDE0-492D-98C6-B28FFDDD4B57}"/>
              </c:ext>
            </c:extLst>
          </c:dPt>
          <c:cat>
            <c:strRef>
              <c:f>Aspirantes!$B$34:$B$37</c:f>
              <c:strCache>
                <c:ptCount val="4"/>
                <c:pt idx="0">
                  <c:v>CBI</c:v>
                </c:pt>
                <c:pt idx="1">
                  <c:v>CBS</c:v>
                </c:pt>
                <c:pt idx="2">
                  <c:v>CSH</c:v>
                </c:pt>
                <c:pt idx="3">
                  <c:v>UAML</c:v>
                </c:pt>
              </c:strCache>
            </c:strRef>
          </c:cat>
          <c:val>
            <c:numRef>
              <c:f>Aspirantes!$K$34:$K$37</c:f>
              <c:numCache>
                <c:formatCode>0%</c:formatCode>
                <c:ptCount val="4"/>
                <c:pt idx="0">
                  <c:v>5.0632911392405067</c:v>
                </c:pt>
                <c:pt idx="1">
                  <c:v>3.0058479532163744</c:v>
                </c:pt>
                <c:pt idx="2">
                  <c:v>1.1037974683544305</c:v>
                </c:pt>
                <c:pt idx="3">
                  <c:v>2.0930232558139537</c:v>
                </c:pt>
              </c:numCache>
            </c:numRef>
          </c:val>
          <c:shape val="cylinder"/>
          <c:extLst xmlns:c16r2="http://schemas.microsoft.com/office/drawing/2015/06/chart">
            <c:ext xmlns:c16="http://schemas.microsoft.com/office/drawing/2014/chart" uri="{C3380CC4-5D6E-409C-BE32-E72D297353CC}">
              <c16:uniqueId val="{00000002-DDE0-492D-98C6-B28FFDDD4B57}"/>
            </c:ext>
          </c:extLst>
        </c:ser>
        <c:dLbls>
          <c:showLegendKey val="0"/>
          <c:showVal val="0"/>
          <c:showCatName val="0"/>
          <c:showSerName val="0"/>
          <c:showPercent val="0"/>
          <c:showBubbleSize val="0"/>
        </c:dLbls>
        <c:gapWidth val="219"/>
        <c:shape val="box"/>
        <c:axId val="-1657923344"/>
        <c:axId val="-1657914096"/>
        <c:axId val="0"/>
      </c:bar3DChart>
      <c:catAx>
        <c:axId val="-1657923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14096"/>
        <c:crosses val="autoZero"/>
        <c:auto val="1"/>
        <c:lblAlgn val="ctr"/>
        <c:lblOffset val="100"/>
        <c:noMultiLvlLbl val="0"/>
      </c:catAx>
      <c:valAx>
        <c:axId val="-1657914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23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2017 / </a:t>
            </a:r>
            <a:r>
              <a:rPr lang="es-MX" sz="1680" b="0" i="0" u="none" strike="noStrike" baseline="0">
                <a:effectLst/>
              </a:rPr>
              <a:t>Aspirantes </a:t>
            </a:r>
            <a:r>
              <a:rPr lang="es-MX"/>
              <a:t>2015</a:t>
            </a:r>
          </a:p>
        </c:rich>
      </c:tx>
      <c:layout>
        <c:manualLayout>
          <c:xMode val="edge"/>
          <c:yMode val="edge"/>
          <c:x val="0.172661293593236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Aspirantes!$K$26</c:f>
              <c:strCache>
                <c:ptCount val="1"/>
                <c:pt idx="0">
                  <c:v>2017/2015</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7CB8-4942-B505-6082907862A1}"/>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7CB8-4942-B505-6082907862A1}"/>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7CB8-4942-B505-6082907862A1}"/>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7CB8-4942-B505-6082907862A1}"/>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7CB8-4942-B505-6082907862A1}"/>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7CB8-4942-B505-6082907862A1}"/>
              </c:ext>
            </c:extLst>
          </c:dPt>
          <c:cat>
            <c:strRef>
              <c:f>Aspirantes!$B$39:$B$45</c:f>
              <c:strCache>
                <c:ptCount val="7"/>
                <c:pt idx="0">
                  <c:v>UAMA</c:v>
                </c:pt>
                <c:pt idx="1">
                  <c:v>UAMC</c:v>
                </c:pt>
                <c:pt idx="2">
                  <c:v>UAMC*</c:v>
                </c:pt>
                <c:pt idx="3">
                  <c:v>UAMI</c:v>
                </c:pt>
                <c:pt idx="4">
                  <c:v>UAML</c:v>
                </c:pt>
                <c:pt idx="5">
                  <c:v>UAMX</c:v>
                </c:pt>
                <c:pt idx="6">
                  <c:v>UAM</c:v>
                </c:pt>
              </c:strCache>
            </c:strRef>
          </c:cat>
          <c:val>
            <c:numRef>
              <c:f>Aspirantes!$K$39:$K$45</c:f>
              <c:numCache>
                <c:formatCode>0%</c:formatCode>
                <c:ptCount val="7"/>
                <c:pt idx="0">
                  <c:v>1.0549707182121941</c:v>
                </c:pt>
                <c:pt idx="1">
                  <c:v>1.2533163265306122</c:v>
                </c:pt>
                <c:pt idx="2">
                  <c:v>1.5993061578490892</c:v>
                </c:pt>
                <c:pt idx="3">
                  <c:v>1.0829467562140829</c:v>
                </c:pt>
                <c:pt idx="4">
                  <c:v>2.0930232558139537</c:v>
                </c:pt>
                <c:pt idx="5">
                  <c:v>1.0896670377492157</c:v>
                </c:pt>
                <c:pt idx="6">
                  <c:v>1.0882035448562442</c:v>
                </c:pt>
              </c:numCache>
            </c:numRef>
          </c:val>
          <c:shape val="cylinder"/>
          <c:extLst xmlns:c16r2="http://schemas.microsoft.com/office/drawing/2015/06/chart">
            <c:ext xmlns:c16="http://schemas.microsoft.com/office/drawing/2014/chart" uri="{C3380CC4-5D6E-409C-BE32-E72D297353CC}">
              <c16:uniqueId val="{0000000C-7CB8-4942-B505-6082907862A1}"/>
            </c:ext>
          </c:extLst>
        </c:ser>
        <c:dLbls>
          <c:showLegendKey val="0"/>
          <c:showVal val="0"/>
          <c:showCatName val="0"/>
          <c:showSerName val="0"/>
          <c:showPercent val="0"/>
          <c:showBubbleSize val="0"/>
        </c:dLbls>
        <c:gapWidth val="124"/>
        <c:gapDepth val="295"/>
        <c:shape val="box"/>
        <c:axId val="-1657911920"/>
        <c:axId val="-1657915728"/>
        <c:axId val="0"/>
      </c:bar3DChart>
      <c:catAx>
        <c:axId val="-1657911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57915728"/>
        <c:crosses val="autoZero"/>
        <c:auto val="1"/>
        <c:lblAlgn val="ctr"/>
        <c:lblOffset val="100"/>
        <c:noMultiLvlLbl val="0"/>
      </c:catAx>
      <c:valAx>
        <c:axId val="-1657915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11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 de PTC incritos en el SNI</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Comprativos'!$M$19:$M$24</c:f>
              <c:strCache>
                <c:ptCount val="6"/>
                <c:pt idx="0">
                  <c:v>UAM-L</c:v>
                </c:pt>
                <c:pt idx="1">
                  <c:v>UAEM</c:v>
                </c:pt>
                <c:pt idx="2">
                  <c:v>UAEM-UAP-T</c:v>
                </c:pt>
                <c:pt idx="3">
                  <c:v>TEST</c:v>
                </c:pt>
                <c:pt idx="4">
                  <c:v>ITT</c:v>
                </c:pt>
                <c:pt idx="5">
                  <c:v>UTVT</c:v>
                </c:pt>
              </c:strCache>
            </c:strRef>
          </c:cat>
          <c:val>
            <c:numRef>
              <c:f>'Indicadores Comprativos'!$N$19:$N$24</c:f>
              <c:numCache>
                <c:formatCode>0%</c:formatCode>
                <c:ptCount val="6"/>
                <c:pt idx="0">
                  <c:v>0.63076923076923075</c:v>
                </c:pt>
                <c:pt idx="1">
                  <c:v>0.3403846153846154</c:v>
                </c:pt>
                <c:pt idx="2">
                  <c:v>0.33333333333333331</c:v>
                </c:pt>
                <c:pt idx="3">
                  <c:v>0.25</c:v>
                </c:pt>
                <c:pt idx="4">
                  <c:v>0.12056737588652482</c:v>
                </c:pt>
                <c:pt idx="5">
                  <c:v>8.247422680412371E-2</c:v>
                </c:pt>
              </c:numCache>
            </c:numRef>
          </c:val>
          <c:shape val="cylinder"/>
          <c:extLst xmlns:c16r2="http://schemas.microsoft.com/office/drawing/2015/06/char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1662111952"/>
        <c:axId val="-1662116848"/>
        <c:axId val="0"/>
      </c:bar3DChart>
      <c:catAx>
        <c:axId val="-166211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1662116848"/>
        <c:crosses val="autoZero"/>
        <c:auto val="1"/>
        <c:lblAlgn val="ctr"/>
        <c:lblOffset val="100"/>
        <c:noMultiLvlLbl val="0"/>
      </c:catAx>
      <c:valAx>
        <c:axId val="-166211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MX"/>
          </a:p>
        </c:txPr>
        <c:crossAx val="-1662111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LicenciaturaUAML</a:t>
            </a:r>
          </a:p>
        </c:rich>
      </c:tx>
      <c:layout>
        <c:manualLayout>
          <c:xMode val="edge"/>
          <c:yMode val="edge"/>
          <c:x val="0.27909328725516735"/>
          <c:y val="1.863291888048728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Aspirantes!$B$60</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Aspirantes!$C$60:$I$60</c:f>
              <c:numCache>
                <c:formatCode>#,##0</c:formatCode>
                <c:ptCount val="7"/>
                <c:pt idx="0">
                  <c:v>67</c:v>
                </c:pt>
                <c:pt idx="1">
                  <c:v>33</c:v>
                </c:pt>
                <c:pt idx="2">
                  <c:v>60</c:v>
                </c:pt>
                <c:pt idx="3">
                  <c:v>66</c:v>
                </c:pt>
                <c:pt idx="4">
                  <c:v>79</c:v>
                </c:pt>
                <c:pt idx="5">
                  <c:v>82</c:v>
                </c:pt>
                <c:pt idx="6" formatCode="General">
                  <c:v>200</c:v>
                </c:pt>
              </c:numCache>
            </c:numRef>
          </c:yVal>
          <c:smooth val="0"/>
          <c:extLst xmlns:c16r2="http://schemas.microsoft.com/office/drawing/2015/06/chart">
            <c:ext xmlns:c16="http://schemas.microsoft.com/office/drawing/2014/chart" uri="{C3380CC4-5D6E-409C-BE32-E72D297353CC}">
              <c16:uniqueId val="{00000000-908F-4851-90E4-B631EA609490}"/>
            </c:ext>
          </c:extLst>
        </c:ser>
        <c:ser>
          <c:idx val="1"/>
          <c:order val="1"/>
          <c:tx>
            <c:strRef>
              <c:f>Aspirantes!$B$61</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Aspirantes!$C$61:$I$61</c:f>
              <c:numCache>
                <c:formatCode>#,##0</c:formatCode>
                <c:ptCount val="7"/>
                <c:pt idx="0">
                  <c:v>167</c:v>
                </c:pt>
                <c:pt idx="1">
                  <c:v>63</c:v>
                </c:pt>
                <c:pt idx="2">
                  <c:v>147</c:v>
                </c:pt>
                <c:pt idx="3">
                  <c:v>82</c:v>
                </c:pt>
                <c:pt idx="4">
                  <c:v>171</c:v>
                </c:pt>
                <c:pt idx="5">
                  <c:v>222</c:v>
                </c:pt>
                <c:pt idx="6" formatCode="General">
                  <c:v>257</c:v>
                </c:pt>
              </c:numCache>
            </c:numRef>
          </c:yVal>
          <c:smooth val="0"/>
          <c:extLst xmlns:c16r2="http://schemas.microsoft.com/office/drawing/2015/06/chart">
            <c:ext xmlns:c16="http://schemas.microsoft.com/office/drawing/2014/chart" uri="{C3380CC4-5D6E-409C-BE32-E72D297353CC}">
              <c16:uniqueId val="{00000001-908F-4851-90E4-B631EA609490}"/>
            </c:ext>
          </c:extLst>
        </c:ser>
        <c:ser>
          <c:idx val="2"/>
          <c:order val="2"/>
          <c:tx>
            <c:strRef>
              <c:f>Aspirantes!$B$62</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Aspirantes!$C$62:$I$62</c:f>
              <c:numCache>
                <c:formatCode>#,##0</c:formatCode>
                <c:ptCount val="7"/>
                <c:pt idx="0">
                  <c:v>168</c:v>
                </c:pt>
                <c:pt idx="1">
                  <c:v>67</c:v>
                </c:pt>
                <c:pt idx="2">
                  <c:v>97</c:v>
                </c:pt>
                <c:pt idx="3">
                  <c:v>142.5</c:v>
                </c:pt>
                <c:pt idx="4">
                  <c:v>197.5</c:v>
                </c:pt>
                <c:pt idx="5">
                  <c:v>231.5</c:v>
                </c:pt>
                <c:pt idx="6" formatCode="General">
                  <c:v>218</c:v>
                </c:pt>
              </c:numCache>
            </c:numRef>
          </c:yVal>
          <c:smooth val="0"/>
          <c:extLst xmlns:c16r2="http://schemas.microsoft.com/office/drawing/2015/06/chart">
            <c:ext xmlns:c16="http://schemas.microsoft.com/office/drawing/2014/chart" uri="{C3380CC4-5D6E-409C-BE32-E72D297353CC}">
              <c16:uniqueId val="{00000002-908F-4851-90E4-B631EA609490}"/>
            </c:ext>
          </c:extLst>
        </c:ser>
        <c:ser>
          <c:idx val="3"/>
          <c:order val="3"/>
          <c:tx>
            <c:strRef>
              <c:f>Aspirantes!$B$67</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Aspirantes!$C$26:$I$26</c:f>
              <c:numCache>
                <c:formatCode>General</c:formatCode>
                <c:ptCount val="7"/>
                <c:pt idx="0">
                  <c:v>2011</c:v>
                </c:pt>
                <c:pt idx="1">
                  <c:v>2012</c:v>
                </c:pt>
                <c:pt idx="2">
                  <c:v>2013</c:v>
                </c:pt>
                <c:pt idx="3">
                  <c:v>2014</c:v>
                </c:pt>
                <c:pt idx="4">
                  <c:v>2015</c:v>
                </c:pt>
                <c:pt idx="5">
                  <c:v>2016</c:v>
                </c:pt>
                <c:pt idx="6">
                  <c:v>2017</c:v>
                </c:pt>
              </c:numCache>
            </c:numRef>
          </c:xVal>
          <c:yVal>
            <c:numRef>
              <c:f>Aspirantes!$C$67:$I$67</c:f>
              <c:numCache>
                <c:formatCode>#,##0</c:formatCode>
                <c:ptCount val="7"/>
                <c:pt idx="0">
                  <c:v>134</c:v>
                </c:pt>
                <c:pt idx="1">
                  <c:v>54.333333333333336</c:v>
                </c:pt>
                <c:pt idx="2">
                  <c:v>100.25</c:v>
                </c:pt>
                <c:pt idx="3">
                  <c:v>108.25</c:v>
                </c:pt>
                <c:pt idx="4">
                  <c:v>161.25</c:v>
                </c:pt>
                <c:pt idx="5">
                  <c:v>191.75</c:v>
                </c:pt>
                <c:pt idx="6">
                  <c:v>225</c:v>
                </c:pt>
              </c:numCache>
            </c:numRef>
          </c:yVal>
          <c:smooth val="0"/>
          <c:extLst xmlns:c16r2="http://schemas.microsoft.com/office/drawing/2015/06/chart">
            <c:ext xmlns:c16="http://schemas.microsoft.com/office/drawing/2014/chart" uri="{C3380CC4-5D6E-409C-BE32-E72D297353CC}">
              <c16:uniqueId val="{00000003-908F-4851-90E4-B631EA609490}"/>
            </c:ext>
          </c:extLst>
        </c:ser>
        <c:dLbls>
          <c:showLegendKey val="0"/>
          <c:showVal val="0"/>
          <c:showCatName val="0"/>
          <c:showSerName val="0"/>
          <c:showPercent val="0"/>
          <c:showBubbleSize val="0"/>
        </c:dLbls>
        <c:axId val="-1657917904"/>
        <c:axId val="-1657921168"/>
      </c:scatterChart>
      <c:valAx>
        <c:axId val="-1657917904"/>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21168"/>
        <c:crosses val="autoZero"/>
        <c:crossBetween val="midCat"/>
      </c:valAx>
      <c:valAx>
        <c:axId val="-1657921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7917904"/>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sexo'!$P$6:$V$6</c:f>
              <c:numCache>
                <c:formatCode>0</c:formatCode>
                <c:ptCount val="7"/>
                <c:pt idx="0">
                  <c:v>2011</c:v>
                </c:pt>
                <c:pt idx="1">
                  <c:v>2012</c:v>
                </c:pt>
                <c:pt idx="2">
                  <c:v>2013</c:v>
                </c:pt>
                <c:pt idx="3">
                  <c:v>2014</c:v>
                </c:pt>
                <c:pt idx="4">
                  <c:v>2015</c:v>
                </c:pt>
                <c:pt idx="5">
                  <c:v>2016</c:v>
                </c:pt>
                <c:pt idx="6">
                  <c:v>2017</c:v>
                </c:pt>
              </c:numCache>
            </c:numRef>
          </c:xVal>
          <c:yVal>
            <c:numRef>
              <c:f>'Aspirantes por sexo'!$P$7:$V$7</c:f>
              <c:numCache>
                <c:formatCode>0%</c:formatCode>
                <c:ptCount val="7"/>
                <c:pt idx="0">
                  <c:v>0.29850746268656714</c:v>
                </c:pt>
                <c:pt idx="1">
                  <c:v>0.45454545454545453</c:v>
                </c:pt>
                <c:pt idx="2">
                  <c:v>0.33333333333333331</c:v>
                </c:pt>
                <c:pt idx="3">
                  <c:v>0.48484848484848486</c:v>
                </c:pt>
                <c:pt idx="4">
                  <c:v>0.41772151898734178</c:v>
                </c:pt>
                <c:pt idx="5">
                  <c:v>0.2073170731707317</c:v>
                </c:pt>
                <c:pt idx="6">
                  <c:v>0.3</c:v>
                </c:pt>
              </c:numCache>
            </c:numRef>
          </c:yVal>
          <c:smooth val="0"/>
          <c:extLst xmlns:c16r2="http://schemas.microsoft.com/office/drawing/2015/06/chart">
            <c:ext xmlns:c16="http://schemas.microsoft.com/office/drawing/2014/chart" uri="{C3380CC4-5D6E-409C-BE32-E72D297353CC}">
              <c16:uniqueId val="{00000000-0B98-4FB4-AE77-E2A2DC30897F}"/>
            </c:ext>
          </c:extLst>
        </c:ser>
        <c:ser>
          <c:idx val="1"/>
          <c:order val="1"/>
          <c:tx>
            <c:strRef>
              <c:f>'Aspirantes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sexo'!$P$6:$V$6</c:f>
              <c:numCache>
                <c:formatCode>0</c:formatCode>
                <c:ptCount val="7"/>
                <c:pt idx="0">
                  <c:v>2011</c:v>
                </c:pt>
                <c:pt idx="1">
                  <c:v>2012</c:v>
                </c:pt>
                <c:pt idx="2">
                  <c:v>2013</c:v>
                </c:pt>
                <c:pt idx="3">
                  <c:v>2014</c:v>
                </c:pt>
                <c:pt idx="4">
                  <c:v>2015</c:v>
                </c:pt>
                <c:pt idx="5">
                  <c:v>2016</c:v>
                </c:pt>
                <c:pt idx="6">
                  <c:v>2017</c:v>
                </c:pt>
              </c:numCache>
            </c:numRef>
          </c:xVal>
          <c:yVal>
            <c:numRef>
              <c:f>'Aspirantes por sexo'!$P$8:$V$8</c:f>
              <c:numCache>
                <c:formatCode>0%</c:formatCode>
                <c:ptCount val="7"/>
                <c:pt idx="0">
                  <c:v>0.5892857142857143</c:v>
                </c:pt>
                <c:pt idx="1">
                  <c:v>0.5074626865671642</c:v>
                </c:pt>
                <c:pt idx="2">
                  <c:v>0.54639175257731953</c:v>
                </c:pt>
                <c:pt idx="3">
                  <c:v>0.52631578947368418</c:v>
                </c:pt>
                <c:pt idx="4">
                  <c:v>0.5544303797468354</c:v>
                </c:pt>
                <c:pt idx="5">
                  <c:v>0.55075593952483803</c:v>
                </c:pt>
                <c:pt idx="6">
                  <c:v>0.7023346303501945</c:v>
                </c:pt>
              </c:numCache>
            </c:numRef>
          </c:yVal>
          <c:smooth val="0"/>
          <c:extLst xmlns:c16r2="http://schemas.microsoft.com/office/drawing/2015/06/chart">
            <c:ext xmlns:c16="http://schemas.microsoft.com/office/drawing/2014/chart" uri="{C3380CC4-5D6E-409C-BE32-E72D297353CC}">
              <c16:uniqueId val="{00000001-0B98-4FB4-AE77-E2A2DC30897F}"/>
            </c:ext>
          </c:extLst>
        </c:ser>
        <c:ser>
          <c:idx val="2"/>
          <c:order val="2"/>
          <c:tx>
            <c:strRef>
              <c:f>'Aspirantes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sexo'!$P$6:$V$6</c:f>
              <c:numCache>
                <c:formatCode>0</c:formatCode>
                <c:ptCount val="7"/>
                <c:pt idx="0">
                  <c:v>2011</c:v>
                </c:pt>
                <c:pt idx="1">
                  <c:v>2012</c:v>
                </c:pt>
                <c:pt idx="2">
                  <c:v>2013</c:v>
                </c:pt>
                <c:pt idx="3">
                  <c:v>2014</c:v>
                </c:pt>
                <c:pt idx="4">
                  <c:v>2015</c:v>
                </c:pt>
                <c:pt idx="5">
                  <c:v>2016</c:v>
                </c:pt>
                <c:pt idx="6">
                  <c:v>2017</c:v>
                </c:pt>
              </c:numCache>
            </c:numRef>
          </c:xVal>
          <c:yVal>
            <c:numRef>
              <c:f>'Aspirantes por sexo'!$P$9:$V$9</c:f>
              <c:numCache>
                <c:formatCode>0%</c:formatCode>
                <c:ptCount val="7"/>
                <c:pt idx="0">
                  <c:v>0.64071856287425155</c:v>
                </c:pt>
                <c:pt idx="1">
                  <c:v>0.61904761904761907</c:v>
                </c:pt>
                <c:pt idx="2">
                  <c:v>0.68027210884353739</c:v>
                </c:pt>
                <c:pt idx="3">
                  <c:v>0.6097560975609756</c:v>
                </c:pt>
                <c:pt idx="4">
                  <c:v>0.66081871345029242</c:v>
                </c:pt>
                <c:pt idx="5">
                  <c:v>0.68468468468468469</c:v>
                </c:pt>
                <c:pt idx="6">
                  <c:v>0.53899082568807344</c:v>
                </c:pt>
              </c:numCache>
            </c:numRef>
          </c:yVal>
          <c:smooth val="0"/>
          <c:extLst xmlns:c16r2="http://schemas.microsoft.com/office/drawing/2015/06/chart">
            <c:ext xmlns:c16="http://schemas.microsoft.com/office/drawing/2014/chart" uri="{C3380CC4-5D6E-409C-BE32-E72D297353CC}">
              <c16:uniqueId val="{00000002-0B98-4FB4-AE77-E2A2DC30897F}"/>
            </c:ext>
          </c:extLst>
        </c:ser>
        <c:ser>
          <c:idx val="3"/>
          <c:order val="3"/>
          <c:tx>
            <c:strRef>
              <c:f>'Aspirantes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sexo'!$P$6:$V$6</c:f>
              <c:numCache>
                <c:formatCode>0</c:formatCode>
                <c:ptCount val="7"/>
                <c:pt idx="0">
                  <c:v>2011</c:v>
                </c:pt>
                <c:pt idx="1">
                  <c:v>2012</c:v>
                </c:pt>
                <c:pt idx="2">
                  <c:v>2013</c:v>
                </c:pt>
                <c:pt idx="3">
                  <c:v>2014</c:v>
                </c:pt>
                <c:pt idx="4">
                  <c:v>2015</c:v>
                </c:pt>
                <c:pt idx="5">
                  <c:v>2016</c:v>
                </c:pt>
                <c:pt idx="6">
                  <c:v>2017</c:v>
                </c:pt>
              </c:numCache>
            </c:numRef>
          </c:xVal>
          <c:yVal>
            <c:numRef>
              <c:f>'Aspirantes por sexo'!$P$10:$V$10</c:f>
              <c:numCache>
                <c:formatCode>0%</c:formatCode>
                <c:ptCount val="7"/>
                <c:pt idx="0">
                  <c:v>0.56218905472636815</c:v>
                </c:pt>
                <c:pt idx="1">
                  <c:v>0.53987730061349692</c:v>
                </c:pt>
                <c:pt idx="2">
                  <c:v>0.56359102244389025</c:v>
                </c:pt>
                <c:pt idx="3">
                  <c:v>0.53579676674364896</c:v>
                </c:pt>
                <c:pt idx="4">
                  <c:v>0.56589147286821706</c:v>
                </c:pt>
                <c:pt idx="5">
                  <c:v>0.5528031290743155</c:v>
                </c:pt>
                <c:pt idx="6">
                  <c:v>0.53037037037037038</c:v>
                </c:pt>
              </c:numCache>
            </c:numRef>
          </c:yVal>
          <c:smooth val="0"/>
          <c:extLst xmlns:c16r2="http://schemas.microsoft.com/office/drawing/2015/06/chart">
            <c:ext xmlns:c16="http://schemas.microsoft.com/office/drawing/2014/chart" uri="{C3380CC4-5D6E-409C-BE32-E72D297353CC}">
              <c16:uniqueId val="{00000003-0B98-4FB4-AE77-E2A2DC30897F}"/>
            </c:ext>
          </c:extLst>
        </c:ser>
        <c:dLbls>
          <c:showLegendKey val="0"/>
          <c:showVal val="0"/>
          <c:showCatName val="0"/>
          <c:showSerName val="0"/>
          <c:showPercent val="0"/>
          <c:showBubbleSize val="0"/>
        </c:dLbls>
        <c:axId val="-1657923888"/>
        <c:axId val="-1657916816"/>
      </c:scatterChart>
      <c:valAx>
        <c:axId val="-1657923888"/>
        <c:scaling>
          <c:orientation val="minMax"/>
          <c:max val="2017"/>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7916816"/>
        <c:crosses val="autoZero"/>
        <c:crossBetween val="midCat"/>
      </c:valAx>
      <c:valAx>
        <c:axId val="-165791681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79238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ACUMULADO (MUJERES/TOTAL)</a:t>
            </a:r>
          </a:p>
        </c:rich>
      </c:tx>
      <c:layout>
        <c:manualLayout>
          <c:xMode val="edge"/>
          <c:yMode val="edge"/>
          <c:x val="0.1570545130633958"/>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sexo'!$AK$6:$AQ$6</c:f>
              <c:numCache>
                <c:formatCode>0</c:formatCode>
                <c:ptCount val="7"/>
                <c:pt idx="0">
                  <c:v>2011</c:v>
                </c:pt>
                <c:pt idx="1">
                  <c:v>2012</c:v>
                </c:pt>
                <c:pt idx="2">
                  <c:v>2013</c:v>
                </c:pt>
                <c:pt idx="3">
                  <c:v>2014</c:v>
                </c:pt>
                <c:pt idx="4">
                  <c:v>2015</c:v>
                </c:pt>
                <c:pt idx="5">
                  <c:v>2016</c:v>
                </c:pt>
                <c:pt idx="6">
                  <c:v>2017</c:v>
                </c:pt>
              </c:numCache>
            </c:numRef>
          </c:xVal>
          <c:yVal>
            <c:numRef>
              <c:f>'Aspirantes por sexo'!$AK$7:$AQ$7</c:f>
              <c:numCache>
                <c:formatCode>0%</c:formatCode>
                <c:ptCount val="7"/>
                <c:pt idx="0">
                  <c:v>0.29850746268656714</c:v>
                </c:pt>
                <c:pt idx="1">
                  <c:v>0.35</c:v>
                </c:pt>
                <c:pt idx="2">
                  <c:v>0.34375</c:v>
                </c:pt>
                <c:pt idx="3">
                  <c:v>0.38495575221238937</c:v>
                </c:pt>
                <c:pt idx="4">
                  <c:v>0.39344262295081966</c:v>
                </c:pt>
                <c:pt idx="5">
                  <c:v>0.35400516795865633</c:v>
                </c:pt>
                <c:pt idx="6">
                  <c:v>0.32655654383735705</c:v>
                </c:pt>
              </c:numCache>
            </c:numRef>
          </c:yVal>
          <c:smooth val="0"/>
          <c:extLst xmlns:c16r2="http://schemas.microsoft.com/office/drawing/2015/06/chart">
            <c:ext xmlns:c16="http://schemas.microsoft.com/office/drawing/2014/chart" uri="{C3380CC4-5D6E-409C-BE32-E72D297353CC}">
              <c16:uniqueId val="{00000000-54D9-425A-BAC8-7ABF8CB12B7F}"/>
            </c:ext>
          </c:extLst>
        </c:ser>
        <c:ser>
          <c:idx val="1"/>
          <c:order val="1"/>
          <c:tx>
            <c:strRef>
              <c:f>'Aspirantes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sexo'!$AK$6:$AQ$6</c:f>
              <c:numCache>
                <c:formatCode>0</c:formatCode>
                <c:ptCount val="7"/>
                <c:pt idx="0">
                  <c:v>2011</c:v>
                </c:pt>
                <c:pt idx="1">
                  <c:v>2012</c:v>
                </c:pt>
                <c:pt idx="2">
                  <c:v>2013</c:v>
                </c:pt>
                <c:pt idx="3">
                  <c:v>2014</c:v>
                </c:pt>
                <c:pt idx="4">
                  <c:v>2015</c:v>
                </c:pt>
                <c:pt idx="5">
                  <c:v>2016</c:v>
                </c:pt>
                <c:pt idx="6">
                  <c:v>2017</c:v>
                </c:pt>
              </c:numCache>
            </c:numRef>
          </c:xVal>
          <c:yVal>
            <c:numRef>
              <c:f>'Aspirantes por sexo'!$AK$8:$AQ$8</c:f>
              <c:numCache>
                <c:formatCode>0%</c:formatCode>
                <c:ptCount val="7"/>
                <c:pt idx="0">
                  <c:v>0.5892857142857143</c:v>
                </c:pt>
                <c:pt idx="1">
                  <c:v>0.56595744680851068</c:v>
                </c:pt>
                <c:pt idx="2">
                  <c:v>0.55710955710955712</c:v>
                </c:pt>
                <c:pt idx="3">
                  <c:v>0.5448179271708683</c:v>
                </c:pt>
                <c:pt idx="4">
                  <c:v>0.54824165915238954</c:v>
                </c:pt>
                <c:pt idx="5">
                  <c:v>0.54898218829516543</c:v>
                </c:pt>
                <c:pt idx="6">
                  <c:v>0.58676893576222433</c:v>
                </c:pt>
              </c:numCache>
            </c:numRef>
          </c:yVal>
          <c:smooth val="0"/>
          <c:extLst xmlns:c16r2="http://schemas.microsoft.com/office/drawing/2015/06/chart">
            <c:ext xmlns:c16="http://schemas.microsoft.com/office/drawing/2014/chart" uri="{C3380CC4-5D6E-409C-BE32-E72D297353CC}">
              <c16:uniqueId val="{00000001-54D9-425A-BAC8-7ABF8CB12B7F}"/>
            </c:ext>
          </c:extLst>
        </c:ser>
        <c:ser>
          <c:idx val="2"/>
          <c:order val="2"/>
          <c:tx>
            <c:strRef>
              <c:f>'Aspirantes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sexo'!$AK$6:$AQ$6</c:f>
              <c:numCache>
                <c:formatCode>0</c:formatCode>
                <c:ptCount val="7"/>
                <c:pt idx="0">
                  <c:v>2011</c:v>
                </c:pt>
                <c:pt idx="1">
                  <c:v>2012</c:v>
                </c:pt>
                <c:pt idx="2">
                  <c:v>2013</c:v>
                </c:pt>
                <c:pt idx="3">
                  <c:v>2014</c:v>
                </c:pt>
                <c:pt idx="4">
                  <c:v>2015</c:v>
                </c:pt>
                <c:pt idx="5">
                  <c:v>2016</c:v>
                </c:pt>
                <c:pt idx="6">
                  <c:v>2017</c:v>
                </c:pt>
              </c:numCache>
            </c:numRef>
          </c:xVal>
          <c:yVal>
            <c:numRef>
              <c:f>'Aspirantes por sexo'!$AK$9:$AQ$9</c:f>
              <c:numCache>
                <c:formatCode>0%</c:formatCode>
                <c:ptCount val="7"/>
                <c:pt idx="0">
                  <c:v>0.64071856287425155</c:v>
                </c:pt>
                <c:pt idx="1">
                  <c:v>0.63478260869565217</c:v>
                </c:pt>
                <c:pt idx="2">
                  <c:v>0.65251989389920428</c:v>
                </c:pt>
                <c:pt idx="3">
                  <c:v>0.644880174291939</c:v>
                </c:pt>
                <c:pt idx="4">
                  <c:v>0.64920634920634923</c:v>
                </c:pt>
                <c:pt idx="5">
                  <c:v>0.65845070422535212</c:v>
                </c:pt>
                <c:pt idx="6">
                  <c:v>0.61801242236024845</c:v>
                </c:pt>
              </c:numCache>
            </c:numRef>
          </c:yVal>
          <c:smooth val="0"/>
          <c:extLst xmlns:c16r2="http://schemas.microsoft.com/office/drawing/2015/06/chart">
            <c:ext xmlns:c16="http://schemas.microsoft.com/office/drawing/2014/chart" uri="{C3380CC4-5D6E-409C-BE32-E72D297353CC}">
              <c16:uniqueId val="{00000002-54D9-425A-BAC8-7ABF8CB12B7F}"/>
            </c:ext>
          </c:extLst>
        </c:ser>
        <c:ser>
          <c:idx val="3"/>
          <c:order val="3"/>
          <c:tx>
            <c:strRef>
              <c:f>'Aspirantes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sexo'!$AK$6:$AQ$6</c:f>
              <c:numCache>
                <c:formatCode>0</c:formatCode>
                <c:ptCount val="7"/>
                <c:pt idx="0">
                  <c:v>2011</c:v>
                </c:pt>
                <c:pt idx="1">
                  <c:v>2012</c:v>
                </c:pt>
                <c:pt idx="2">
                  <c:v>2013</c:v>
                </c:pt>
                <c:pt idx="3">
                  <c:v>2014</c:v>
                </c:pt>
                <c:pt idx="4">
                  <c:v>2015</c:v>
                </c:pt>
                <c:pt idx="5">
                  <c:v>2016</c:v>
                </c:pt>
                <c:pt idx="6">
                  <c:v>2017</c:v>
                </c:pt>
              </c:numCache>
            </c:numRef>
          </c:xVal>
          <c:yVal>
            <c:numRef>
              <c:f>'Aspirantes por sexo'!$AK$10:$AQ$10</c:f>
              <c:numCache>
                <c:formatCode>0%</c:formatCode>
                <c:ptCount val="7"/>
                <c:pt idx="0">
                  <c:v>0.56218905472636815</c:v>
                </c:pt>
                <c:pt idx="1">
                  <c:v>0.55575221238938055</c:v>
                </c:pt>
                <c:pt idx="2">
                  <c:v>0.55900621118012417</c:v>
                </c:pt>
                <c:pt idx="3">
                  <c:v>0.55182273052180131</c:v>
                </c:pt>
                <c:pt idx="4">
                  <c:v>0.55626223091976512</c:v>
                </c:pt>
                <c:pt idx="5">
                  <c:v>0.55531839203130562</c:v>
                </c:pt>
                <c:pt idx="6">
                  <c:v>0.54722422494592649</c:v>
                </c:pt>
              </c:numCache>
            </c:numRef>
          </c:yVal>
          <c:smooth val="0"/>
          <c:extLst xmlns:c16r2="http://schemas.microsoft.com/office/drawing/2015/06/chart">
            <c:ext xmlns:c16="http://schemas.microsoft.com/office/drawing/2014/chart" uri="{C3380CC4-5D6E-409C-BE32-E72D297353CC}">
              <c16:uniqueId val="{00000003-54D9-425A-BAC8-7ABF8CB12B7F}"/>
            </c:ext>
          </c:extLst>
        </c:ser>
        <c:dLbls>
          <c:showLegendKey val="0"/>
          <c:showVal val="0"/>
          <c:showCatName val="0"/>
          <c:showSerName val="0"/>
          <c:showPercent val="0"/>
          <c:showBubbleSize val="0"/>
        </c:dLbls>
        <c:axId val="-1657911376"/>
        <c:axId val="-1657924432"/>
      </c:scatterChart>
      <c:valAx>
        <c:axId val="-1657911376"/>
        <c:scaling>
          <c:orientation val="minMax"/>
          <c:max val="2017"/>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7924432"/>
        <c:crosses val="autoZero"/>
        <c:crossBetween val="midCat"/>
      </c:valAx>
      <c:valAx>
        <c:axId val="-1657924432"/>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79113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licenciatura UAML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Admisión!$C$27</c:f>
              <c:strCache>
                <c:ptCount val="1"/>
                <c:pt idx="0">
                  <c:v>2011</c:v>
                </c:pt>
              </c:strCache>
            </c:strRef>
          </c:tx>
          <c:spPr>
            <a:solidFill>
              <a:srgbClr val="FFCCFF"/>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Admisión!$C$28:$C$33</c:f>
              <c:numCache>
                <c:formatCode>#,##0</c:formatCode>
                <c:ptCount val="6"/>
                <c:pt idx="0">
                  <c:v>77</c:v>
                </c:pt>
                <c:pt idx="2">
                  <c:v>80</c:v>
                </c:pt>
                <c:pt idx="5">
                  <c:v>81</c:v>
                </c:pt>
              </c:numCache>
            </c:numRef>
          </c:val>
          <c:shape val="cylinder"/>
          <c:extLst xmlns:c16r2="http://schemas.microsoft.com/office/drawing/2015/06/chart">
            <c:ext xmlns:c16="http://schemas.microsoft.com/office/drawing/2014/chart" uri="{C3380CC4-5D6E-409C-BE32-E72D297353CC}">
              <c16:uniqueId val="{00000000-A754-4ABD-8D82-0814CE207E81}"/>
            </c:ext>
          </c:extLst>
        </c:ser>
        <c:ser>
          <c:idx val="1"/>
          <c:order val="1"/>
          <c:tx>
            <c:strRef>
              <c:f>Admisión!$D$27</c:f>
              <c:strCache>
                <c:ptCount val="1"/>
                <c:pt idx="0">
                  <c:v>2012</c:v>
                </c:pt>
              </c:strCache>
            </c:strRef>
          </c:tx>
          <c:spPr>
            <a:solidFill>
              <a:srgbClr val="FF99FF"/>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Admisión!$D$28:$D$33</c:f>
              <c:numCache>
                <c:formatCode>#,##0</c:formatCode>
                <c:ptCount val="6"/>
                <c:pt idx="0">
                  <c:v>32</c:v>
                </c:pt>
                <c:pt idx="2">
                  <c:v>38</c:v>
                </c:pt>
                <c:pt idx="5">
                  <c:v>37</c:v>
                </c:pt>
              </c:numCache>
            </c:numRef>
          </c:val>
          <c:shape val="cylinder"/>
          <c:extLst xmlns:c16r2="http://schemas.microsoft.com/office/drawing/2015/06/chart">
            <c:ext xmlns:c16="http://schemas.microsoft.com/office/drawing/2014/chart" uri="{C3380CC4-5D6E-409C-BE32-E72D297353CC}">
              <c16:uniqueId val="{00000001-A754-4ABD-8D82-0814CE207E81}"/>
            </c:ext>
          </c:extLst>
        </c:ser>
        <c:ser>
          <c:idx val="2"/>
          <c:order val="2"/>
          <c:tx>
            <c:strRef>
              <c:f>Admisión!$E$27</c:f>
              <c:strCache>
                <c:ptCount val="1"/>
                <c:pt idx="0">
                  <c:v>2013</c:v>
                </c:pt>
              </c:strCache>
            </c:strRef>
          </c:tx>
          <c:spPr>
            <a:solidFill>
              <a:srgbClr val="FF66FF"/>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Admisión!$E$28:$E$33</c:f>
              <c:numCache>
                <c:formatCode>#,##0</c:formatCode>
                <c:ptCount val="6"/>
                <c:pt idx="0">
                  <c:v>73</c:v>
                </c:pt>
                <c:pt idx="2">
                  <c:v>73</c:v>
                </c:pt>
                <c:pt idx="4">
                  <c:v>22</c:v>
                </c:pt>
                <c:pt idx="5">
                  <c:v>66</c:v>
                </c:pt>
              </c:numCache>
            </c:numRef>
          </c:val>
          <c:shape val="cylinder"/>
          <c:extLst xmlns:c16r2="http://schemas.microsoft.com/office/drawing/2015/06/chart">
            <c:ext xmlns:c16="http://schemas.microsoft.com/office/drawing/2014/chart" uri="{C3380CC4-5D6E-409C-BE32-E72D297353CC}">
              <c16:uniqueId val="{00000002-A754-4ABD-8D82-0814CE207E81}"/>
            </c:ext>
          </c:extLst>
        </c:ser>
        <c:ser>
          <c:idx val="3"/>
          <c:order val="3"/>
          <c:tx>
            <c:strRef>
              <c:f>Admisión!$F$27</c:f>
              <c:strCache>
                <c:ptCount val="1"/>
                <c:pt idx="0">
                  <c:v>2014</c:v>
                </c:pt>
              </c:strCache>
            </c:strRef>
          </c:tx>
          <c:spPr>
            <a:solidFill>
              <a:srgbClr val="FF00FF"/>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Admisión!$F$28:$F$33</c:f>
              <c:numCache>
                <c:formatCode>#,##0</c:formatCode>
                <c:ptCount val="6"/>
                <c:pt idx="0">
                  <c:v>56</c:v>
                </c:pt>
                <c:pt idx="2">
                  <c:v>66</c:v>
                </c:pt>
                <c:pt idx="4">
                  <c:v>25</c:v>
                </c:pt>
                <c:pt idx="5">
                  <c:v>40</c:v>
                </c:pt>
              </c:numCache>
            </c:numRef>
          </c:val>
          <c:shape val="cylinder"/>
          <c:extLst xmlns:c16r2="http://schemas.microsoft.com/office/drawing/2015/06/chart">
            <c:ext xmlns:c16="http://schemas.microsoft.com/office/drawing/2014/chart" uri="{C3380CC4-5D6E-409C-BE32-E72D297353CC}">
              <c16:uniqueId val="{00000003-A754-4ABD-8D82-0814CE207E81}"/>
            </c:ext>
          </c:extLst>
        </c:ser>
        <c:ser>
          <c:idx val="4"/>
          <c:order val="4"/>
          <c:tx>
            <c:strRef>
              <c:f>Admisión!$G$27</c:f>
              <c:strCache>
                <c:ptCount val="1"/>
                <c:pt idx="0">
                  <c:v>2015</c:v>
                </c:pt>
              </c:strCache>
            </c:strRef>
          </c:tx>
          <c:spPr>
            <a:solidFill>
              <a:srgbClr val="CC00FF"/>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Admisión!$G$28:$G$33</c:f>
              <c:numCache>
                <c:formatCode>#,##0</c:formatCode>
                <c:ptCount val="6"/>
                <c:pt idx="0">
                  <c:v>79</c:v>
                </c:pt>
                <c:pt idx="2">
                  <c:v>85</c:v>
                </c:pt>
                <c:pt idx="4">
                  <c:v>26</c:v>
                </c:pt>
                <c:pt idx="5">
                  <c:v>50</c:v>
                </c:pt>
              </c:numCache>
            </c:numRef>
          </c:val>
          <c:shape val="cylinder"/>
          <c:extLst xmlns:c16r2="http://schemas.microsoft.com/office/drawing/2015/06/chart">
            <c:ext xmlns:c16="http://schemas.microsoft.com/office/drawing/2014/chart" uri="{C3380CC4-5D6E-409C-BE32-E72D297353CC}">
              <c16:uniqueId val="{00000004-A754-4ABD-8D82-0814CE207E81}"/>
            </c:ext>
          </c:extLst>
        </c:ser>
        <c:ser>
          <c:idx val="5"/>
          <c:order val="5"/>
          <c:tx>
            <c:strRef>
              <c:f>Admisión!$H$27</c:f>
              <c:strCache>
                <c:ptCount val="1"/>
                <c:pt idx="0">
                  <c:v>2016</c:v>
                </c:pt>
              </c:strCache>
            </c:strRef>
          </c:tx>
          <c:spPr>
            <a:solidFill>
              <a:srgbClr val="9900CC"/>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Admisión!$H$28:$H$33</c:f>
              <c:numCache>
                <c:formatCode>#,##0</c:formatCode>
                <c:ptCount val="6"/>
                <c:pt idx="0">
                  <c:v>62</c:v>
                </c:pt>
                <c:pt idx="2">
                  <c:v>99</c:v>
                </c:pt>
                <c:pt idx="4">
                  <c:v>31</c:v>
                </c:pt>
                <c:pt idx="5">
                  <c:v>74</c:v>
                </c:pt>
              </c:numCache>
            </c:numRef>
          </c:val>
          <c:shape val="cylinder"/>
          <c:extLst xmlns:c16r2="http://schemas.microsoft.com/office/drawing/2015/06/chart">
            <c:ext xmlns:c16="http://schemas.microsoft.com/office/drawing/2014/chart" uri="{C3380CC4-5D6E-409C-BE32-E72D297353CC}">
              <c16:uniqueId val="{00000005-A754-4ABD-8D82-0814CE207E81}"/>
            </c:ext>
          </c:extLst>
        </c:ser>
        <c:ser>
          <c:idx val="6"/>
          <c:order val="6"/>
          <c:tx>
            <c:strRef>
              <c:f>Admisión!$I$27</c:f>
              <c:strCache>
                <c:ptCount val="1"/>
                <c:pt idx="0">
                  <c:v>2017</c:v>
                </c:pt>
              </c:strCache>
            </c:strRef>
          </c:tx>
          <c:spPr>
            <a:solidFill>
              <a:srgbClr val="660066"/>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Admisión!$I$28:$I$33</c:f>
              <c:numCache>
                <c:formatCode>#,##0</c:formatCode>
                <c:ptCount val="6"/>
                <c:pt idx="0">
                  <c:v>61</c:v>
                </c:pt>
                <c:pt idx="1">
                  <c:v>73</c:v>
                </c:pt>
                <c:pt idx="2">
                  <c:v>87</c:v>
                </c:pt>
                <c:pt idx="3">
                  <c:v>38</c:v>
                </c:pt>
                <c:pt idx="4">
                  <c:v>42</c:v>
                </c:pt>
                <c:pt idx="5">
                  <c:v>79</c:v>
                </c:pt>
              </c:numCache>
            </c:numRef>
          </c:val>
          <c:shape val="cylinder"/>
          <c:extLst xmlns:c16r2="http://schemas.microsoft.com/office/drawing/2015/06/chart">
            <c:ext xmlns:c16="http://schemas.microsoft.com/office/drawing/2014/chart" uri="{C3380CC4-5D6E-409C-BE32-E72D297353CC}">
              <c16:uniqueId val="{00000006-A754-4ABD-8D82-0814CE207E81}"/>
            </c:ext>
          </c:extLst>
        </c:ser>
        <c:dLbls>
          <c:showLegendKey val="0"/>
          <c:showVal val="0"/>
          <c:showCatName val="0"/>
          <c:showSerName val="0"/>
          <c:showPercent val="0"/>
          <c:showBubbleSize val="0"/>
        </c:dLbls>
        <c:gapWidth val="219"/>
        <c:shape val="box"/>
        <c:axId val="-1657920624"/>
        <c:axId val="-1659146416"/>
        <c:axId val="0"/>
      </c:bar3DChart>
      <c:catAx>
        <c:axId val="-165792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9146416"/>
        <c:crosses val="autoZero"/>
        <c:auto val="1"/>
        <c:lblAlgn val="ctr"/>
        <c:lblOffset val="100"/>
        <c:noMultiLvlLbl val="0"/>
      </c:catAx>
      <c:valAx>
        <c:axId val="-1659146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792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2017 / </a:t>
            </a:r>
            <a:r>
              <a:rPr lang="es-MX" sz="1680" b="0" i="0" u="none" strike="noStrike" baseline="0">
                <a:effectLst/>
              </a:rPr>
              <a:t>Admisión</a:t>
            </a:r>
            <a:r>
              <a:rPr lang="es-MX"/>
              <a:t> 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Admisión!$J$27</c:f>
              <c:strCache>
                <c:ptCount val="1"/>
                <c:pt idx="0">
                  <c:v>2017/2016</c:v>
                </c:pt>
              </c:strCache>
            </c:strRef>
          </c:tx>
          <c:spPr>
            <a:solidFill>
              <a:srgbClr val="AD25A8"/>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Admisión!$J$28:$J$33</c:f>
              <c:numCache>
                <c:formatCode>0%</c:formatCode>
                <c:ptCount val="6"/>
                <c:pt idx="0">
                  <c:v>0.9838709677419355</c:v>
                </c:pt>
                <c:pt idx="2">
                  <c:v>0.87878787878787878</c:v>
                </c:pt>
                <c:pt idx="4">
                  <c:v>1.3548387096774193</c:v>
                </c:pt>
                <c:pt idx="5">
                  <c:v>1.0675675675675675</c:v>
                </c:pt>
              </c:numCache>
            </c:numRef>
          </c:val>
          <c:shape val="cylinder"/>
          <c:extLst xmlns:c16r2="http://schemas.microsoft.com/office/drawing/2015/06/chart">
            <c:ext xmlns:c16="http://schemas.microsoft.com/office/drawing/2014/chart" uri="{C3380CC4-5D6E-409C-BE32-E72D297353CC}">
              <c16:uniqueId val="{00000000-59B3-452B-B8C2-DF24035AB832}"/>
            </c:ext>
          </c:extLst>
        </c:ser>
        <c:dLbls>
          <c:showLegendKey val="0"/>
          <c:showVal val="0"/>
          <c:showCatName val="0"/>
          <c:showSerName val="0"/>
          <c:showPercent val="0"/>
          <c:showBubbleSize val="0"/>
        </c:dLbls>
        <c:gapWidth val="219"/>
        <c:shape val="box"/>
        <c:axId val="-1659145872"/>
        <c:axId val="-1659148048"/>
        <c:axId val="0"/>
      </c:bar3DChart>
      <c:catAx>
        <c:axId val="-1659145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8048"/>
        <c:crosses val="autoZero"/>
        <c:auto val="1"/>
        <c:lblAlgn val="ctr"/>
        <c:lblOffset val="100"/>
        <c:noMultiLvlLbl val="0"/>
      </c:catAx>
      <c:valAx>
        <c:axId val="-1659148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5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2017 / </a:t>
            </a:r>
            <a:r>
              <a:rPr lang="es-MX" sz="1680" b="0" i="0" u="none" strike="noStrike" baseline="0">
                <a:effectLst/>
              </a:rPr>
              <a:t>Admisión</a:t>
            </a:r>
            <a:r>
              <a:rPr lang="es-MX"/>
              <a:t> 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Admisión!$J$27</c:f>
              <c:strCache>
                <c:ptCount val="1"/>
                <c:pt idx="0">
                  <c:v>2017/2016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4159-470D-B3AB-2F80144D10A1}"/>
              </c:ext>
            </c:extLst>
          </c:dPt>
          <c:cat>
            <c:strRef>
              <c:f>Admisión!$B$35:$B$38</c:f>
              <c:strCache>
                <c:ptCount val="4"/>
                <c:pt idx="0">
                  <c:v>CBI</c:v>
                </c:pt>
                <c:pt idx="1">
                  <c:v>CBS</c:v>
                </c:pt>
                <c:pt idx="2">
                  <c:v>CSH</c:v>
                </c:pt>
                <c:pt idx="3">
                  <c:v>UAML</c:v>
                </c:pt>
              </c:strCache>
            </c:strRef>
          </c:cat>
          <c:val>
            <c:numRef>
              <c:f>Admisión!$J$35:$J$38</c:f>
              <c:numCache>
                <c:formatCode>0%</c:formatCode>
                <c:ptCount val="4"/>
                <c:pt idx="0">
                  <c:v>2.161290322580645</c:v>
                </c:pt>
                <c:pt idx="1">
                  <c:v>1.2626262626262625</c:v>
                </c:pt>
                <c:pt idx="2">
                  <c:v>1.1523809523809523</c:v>
                </c:pt>
                <c:pt idx="3">
                  <c:v>1.4285714285714286</c:v>
                </c:pt>
              </c:numCache>
            </c:numRef>
          </c:val>
          <c:shape val="cylinder"/>
          <c:extLst xmlns:c16r2="http://schemas.microsoft.com/office/drawing/2015/06/chart">
            <c:ext xmlns:c16="http://schemas.microsoft.com/office/drawing/2014/chart" uri="{C3380CC4-5D6E-409C-BE32-E72D297353CC}">
              <c16:uniqueId val="{00000002-4159-470D-B3AB-2F80144D10A1}"/>
            </c:ext>
          </c:extLst>
        </c:ser>
        <c:dLbls>
          <c:showLegendKey val="0"/>
          <c:showVal val="0"/>
          <c:showCatName val="0"/>
          <c:showSerName val="0"/>
          <c:showPercent val="0"/>
          <c:showBubbleSize val="0"/>
        </c:dLbls>
        <c:gapWidth val="219"/>
        <c:shape val="box"/>
        <c:axId val="-1659139888"/>
        <c:axId val="-1659140976"/>
        <c:axId val="0"/>
      </c:bar3DChart>
      <c:catAx>
        <c:axId val="-1659139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0976"/>
        <c:crosses val="autoZero"/>
        <c:auto val="1"/>
        <c:lblAlgn val="ctr"/>
        <c:lblOffset val="100"/>
        <c:noMultiLvlLbl val="0"/>
      </c:catAx>
      <c:valAx>
        <c:axId val="-165914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39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Admisión!$C$27</c:f>
              <c:strCache>
                <c:ptCount val="1"/>
                <c:pt idx="0">
                  <c:v>2011</c:v>
                </c:pt>
              </c:strCache>
            </c:strRef>
          </c:tx>
          <c:spPr>
            <a:solidFill>
              <a:srgbClr val="FFCCFF"/>
            </a:solidFill>
            <a:ln>
              <a:noFill/>
            </a:ln>
            <a:effectLst/>
            <a:sp3d/>
          </c:spPr>
          <c:invertIfNegative val="0"/>
          <c:cat>
            <c:strRef>
              <c:f>Admisión!$B$35:$B$37</c:f>
              <c:strCache>
                <c:ptCount val="3"/>
                <c:pt idx="0">
                  <c:v>CBI</c:v>
                </c:pt>
                <c:pt idx="1">
                  <c:v>CBS</c:v>
                </c:pt>
                <c:pt idx="2">
                  <c:v>CSH</c:v>
                </c:pt>
              </c:strCache>
            </c:strRef>
          </c:cat>
          <c:val>
            <c:numRef>
              <c:f>Admisión!$C$35:$C$37</c:f>
              <c:numCache>
                <c:formatCode>#,##0</c:formatCode>
                <c:ptCount val="3"/>
                <c:pt idx="0">
                  <c:v>77</c:v>
                </c:pt>
                <c:pt idx="1">
                  <c:v>80</c:v>
                </c:pt>
                <c:pt idx="2">
                  <c:v>81</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Admisión!$D$27</c:f>
              <c:strCache>
                <c:ptCount val="1"/>
                <c:pt idx="0">
                  <c:v>2012</c:v>
                </c:pt>
              </c:strCache>
            </c:strRef>
          </c:tx>
          <c:spPr>
            <a:solidFill>
              <a:srgbClr val="FF99FF"/>
            </a:solidFill>
            <a:ln>
              <a:noFill/>
            </a:ln>
            <a:effectLst/>
            <a:sp3d/>
          </c:spPr>
          <c:invertIfNegative val="0"/>
          <c:cat>
            <c:strRef>
              <c:f>Admisión!$B$35:$B$37</c:f>
              <c:strCache>
                <c:ptCount val="3"/>
                <c:pt idx="0">
                  <c:v>CBI</c:v>
                </c:pt>
                <c:pt idx="1">
                  <c:v>CBS</c:v>
                </c:pt>
                <c:pt idx="2">
                  <c:v>CSH</c:v>
                </c:pt>
              </c:strCache>
            </c:strRef>
          </c:cat>
          <c:val>
            <c:numRef>
              <c:f>Admisión!$D$35:$D$37</c:f>
              <c:numCache>
                <c:formatCode>#,##0</c:formatCode>
                <c:ptCount val="3"/>
                <c:pt idx="0">
                  <c:v>32</c:v>
                </c:pt>
                <c:pt idx="1">
                  <c:v>38</c:v>
                </c:pt>
                <c:pt idx="2" formatCode="General">
                  <c:v>37</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Admisión!$E$27</c:f>
              <c:strCache>
                <c:ptCount val="1"/>
                <c:pt idx="0">
                  <c:v>2013</c:v>
                </c:pt>
              </c:strCache>
            </c:strRef>
          </c:tx>
          <c:spPr>
            <a:solidFill>
              <a:srgbClr val="FF66FF"/>
            </a:solidFill>
            <a:ln>
              <a:noFill/>
            </a:ln>
            <a:effectLst/>
            <a:sp3d/>
          </c:spPr>
          <c:invertIfNegative val="0"/>
          <c:cat>
            <c:strRef>
              <c:f>Admisión!$B$35:$B$37</c:f>
              <c:strCache>
                <c:ptCount val="3"/>
                <c:pt idx="0">
                  <c:v>CBI</c:v>
                </c:pt>
                <c:pt idx="1">
                  <c:v>CBS</c:v>
                </c:pt>
                <c:pt idx="2">
                  <c:v>CSH</c:v>
                </c:pt>
              </c:strCache>
            </c:strRef>
          </c:cat>
          <c:val>
            <c:numRef>
              <c:f>Admisión!$E$35:$E$37</c:f>
              <c:numCache>
                <c:formatCode>#,##0</c:formatCode>
                <c:ptCount val="3"/>
                <c:pt idx="0">
                  <c:v>73</c:v>
                </c:pt>
                <c:pt idx="1">
                  <c:v>73</c:v>
                </c:pt>
                <c:pt idx="2">
                  <c:v>88</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Admisión!$F$27</c:f>
              <c:strCache>
                <c:ptCount val="1"/>
                <c:pt idx="0">
                  <c:v>2014</c:v>
                </c:pt>
              </c:strCache>
            </c:strRef>
          </c:tx>
          <c:spPr>
            <a:solidFill>
              <a:srgbClr val="FF00FF"/>
            </a:solidFill>
            <a:ln>
              <a:noFill/>
            </a:ln>
            <a:effectLst/>
            <a:sp3d/>
          </c:spPr>
          <c:invertIfNegative val="0"/>
          <c:cat>
            <c:strRef>
              <c:f>Admisión!$B$35:$B$37</c:f>
              <c:strCache>
                <c:ptCount val="3"/>
                <c:pt idx="0">
                  <c:v>CBI</c:v>
                </c:pt>
                <c:pt idx="1">
                  <c:v>CBS</c:v>
                </c:pt>
                <c:pt idx="2">
                  <c:v>CSH</c:v>
                </c:pt>
              </c:strCache>
            </c:strRef>
          </c:cat>
          <c:val>
            <c:numRef>
              <c:f>Admisión!$F$35:$F$37</c:f>
              <c:numCache>
                <c:formatCode>#,##0</c:formatCode>
                <c:ptCount val="3"/>
                <c:pt idx="0">
                  <c:v>56</c:v>
                </c:pt>
                <c:pt idx="1">
                  <c:v>66</c:v>
                </c:pt>
                <c:pt idx="2">
                  <c:v>65</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Admisión!$G$27</c:f>
              <c:strCache>
                <c:ptCount val="1"/>
                <c:pt idx="0">
                  <c:v>2015</c:v>
                </c:pt>
              </c:strCache>
            </c:strRef>
          </c:tx>
          <c:spPr>
            <a:solidFill>
              <a:srgbClr val="CC00FF"/>
            </a:solidFill>
            <a:ln>
              <a:noFill/>
            </a:ln>
            <a:effectLst/>
            <a:sp3d/>
          </c:spPr>
          <c:invertIfNegative val="0"/>
          <c:cat>
            <c:strRef>
              <c:f>Admisión!$B$35:$B$37</c:f>
              <c:strCache>
                <c:ptCount val="3"/>
                <c:pt idx="0">
                  <c:v>CBI</c:v>
                </c:pt>
                <c:pt idx="1">
                  <c:v>CBS</c:v>
                </c:pt>
                <c:pt idx="2">
                  <c:v>CSH</c:v>
                </c:pt>
              </c:strCache>
            </c:strRef>
          </c:cat>
          <c:val>
            <c:numRef>
              <c:f>Admisión!$G$35:$G$37</c:f>
              <c:numCache>
                <c:formatCode>#,##0</c:formatCode>
                <c:ptCount val="3"/>
                <c:pt idx="0">
                  <c:v>79</c:v>
                </c:pt>
                <c:pt idx="1">
                  <c:v>85</c:v>
                </c:pt>
                <c:pt idx="2">
                  <c:v>76</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Admisión!$H$27</c:f>
              <c:strCache>
                <c:ptCount val="1"/>
                <c:pt idx="0">
                  <c:v>2016</c:v>
                </c:pt>
              </c:strCache>
            </c:strRef>
          </c:tx>
          <c:spPr>
            <a:solidFill>
              <a:srgbClr val="9900CC"/>
            </a:solidFill>
            <a:ln>
              <a:noFill/>
            </a:ln>
            <a:effectLst/>
            <a:sp3d/>
          </c:spPr>
          <c:invertIfNegative val="0"/>
          <c:cat>
            <c:strRef>
              <c:f>Admisión!$B$35:$B$37</c:f>
              <c:strCache>
                <c:ptCount val="3"/>
                <c:pt idx="0">
                  <c:v>CBI</c:v>
                </c:pt>
                <c:pt idx="1">
                  <c:v>CBS</c:v>
                </c:pt>
                <c:pt idx="2">
                  <c:v>CSH</c:v>
                </c:pt>
              </c:strCache>
            </c:strRef>
          </c:cat>
          <c:val>
            <c:numRef>
              <c:f>Admisión!$H$35:$H$37</c:f>
              <c:numCache>
                <c:formatCode>#,##0</c:formatCode>
                <c:ptCount val="3"/>
                <c:pt idx="0">
                  <c:v>62</c:v>
                </c:pt>
                <c:pt idx="1">
                  <c:v>99</c:v>
                </c:pt>
                <c:pt idx="2">
                  <c:v>105</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Admisión!$I$27</c:f>
              <c:strCache>
                <c:ptCount val="1"/>
                <c:pt idx="0">
                  <c:v>2017</c:v>
                </c:pt>
              </c:strCache>
            </c:strRef>
          </c:tx>
          <c:spPr>
            <a:solidFill>
              <a:srgbClr val="660066"/>
            </a:solidFill>
            <a:ln>
              <a:noFill/>
            </a:ln>
            <a:effectLst/>
            <a:sp3d/>
          </c:spPr>
          <c:invertIfNegative val="0"/>
          <c:cat>
            <c:strRef>
              <c:f>Admisión!$B$35:$B$37</c:f>
              <c:strCache>
                <c:ptCount val="3"/>
                <c:pt idx="0">
                  <c:v>CBI</c:v>
                </c:pt>
                <c:pt idx="1">
                  <c:v>CBS</c:v>
                </c:pt>
                <c:pt idx="2">
                  <c:v>CSH</c:v>
                </c:pt>
              </c:strCache>
            </c:strRef>
          </c:cat>
          <c:val>
            <c:numRef>
              <c:f>Admisión!$I$35:$I$37</c:f>
              <c:numCache>
                <c:formatCode>#,##0</c:formatCode>
                <c:ptCount val="3"/>
                <c:pt idx="0">
                  <c:v>134</c:v>
                </c:pt>
                <c:pt idx="1">
                  <c:v>125</c:v>
                </c:pt>
                <c:pt idx="2">
                  <c:v>121</c:v>
                </c:pt>
              </c:numCache>
            </c:numRef>
          </c:val>
          <c:shape val="cylinder"/>
          <c:extLst xmlns:c16r2="http://schemas.microsoft.com/office/drawing/2015/06/chart">
            <c:ext xmlns:c16="http://schemas.microsoft.com/office/drawing/2014/chart" uri="{C3380CC4-5D6E-409C-BE32-E72D297353CC}">
              <c16:uniqueId val="{00000000-77BE-4A7F-9425-F8BD89454361}"/>
            </c:ext>
          </c:extLst>
        </c:ser>
        <c:dLbls>
          <c:showLegendKey val="0"/>
          <c:showVal val="0"/>
          <c:showCatName val="0"/>
          <c:showSerName val="0"/>
          <c:showPercent val="0"/>
          <c:showBubbleSize val="0"/>
        </c:dLbls>
        <c:gapWidth val="219"/>
        <c:shape val="box"/>
        <c:axId val="-1659147504"/>
        <c:axId val="-1659144784"/>
        <c:axId val="0"/>
      </c:bar3DChart>
      <c:catAx>
        <c:axId val="-16591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4784"/>
        <c:crosses val="autoZero"/>
        <c:auto val="1"/>
        <c:lblAlgn val="ctr"/>
        <c:lblOffset val="100"/>
        <c:noMultiLvlLbl val="0"/>
      </c:catAx>
      <c:valAx>
        <c:axId val="-165914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7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Admisión!$B$38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Admisión!$C$38:$I$38</c:f>
              <c:numCache>
                <c:formatCode>#,##0</c:formatCode>
                <c:ptCount val="7"/>
                <c:pt idx="0">
                  <c:v>238</c:v>
                </c:pt>
                <c:pt idx="1">
                  <c:v>107</c:v>
                </c:pt>
                <c:pt idx="2">
                  <c:v>234</c:v>
                </c:pt>
                <c:pt idx="3">
                  <c:v>187</c:v>
                </c:pt>
                <c:pt idx="4">
                  <c:v>240</c:v>
                </c:pt>
                <c:pt idx="5">
                  <c:v>266</c:v>
                </c:pt>
                <c:pt idx="6">
                  <c:v>380</c:v>
                </c:pt>
              </c:numCache>
            </c:numRef>
          </c:yVal>
          <c:smooth val="0"/>
          <c:extLst xmlns:c16r2="http://schemas.microsoft.com/office/drawing/2015/06/chart">
            <c:ext xmlns:c16="http://schemas.microsoft.com/office/drawing/2014/chart" uri="{C3380CC4-5D6E-409C-BE32-E72D297353CC}">
              <c16:uniqueId val="{00000000-1335-4F06-AC44-A5E95075F1E6}"/>
            </c:ext>
          </c:extLst>
        </c:ser>
        <c:dLbls>
          <c:showLegendKey val="0"/>
          <c:showVal val="0"/>
          <c:showCatName val="0"/>
          <c:showSerName val="0"/>
          <c:showPercent val="0"/>
          <c:showBubbleSize val="0"/>
        </c:dLbls>
        <c:axId val="-1659143152"/>
        <c:axId val="-1659139344"/>
      </c:scatterChart>
      <c:valAx>
        <c:axId val="-1659143152"/>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39344"/>
        <c:crosses val="autoZero"/>
        <c:crossBetween val="midCat"/>
      </c:valAx>
      <c:valAx>
        <c:axId val="-1659139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31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2016 / Admisión 2015</a:t>
            </a:r>
          </a:p>
        </c:rich>
      </c:tx>
      <c:layout>
        <c:manualLayout>
          <c:xMode val="edge"/>
          <c:yMode val="edge"/>
          <c:x val="0.2926476101374757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Admisión!$J$27</c:f>
              <c:strCache>
                <c:ptCount val="1"/>
                <c:pt idx="0">
                  <c:v>2017/2016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5150-4BDC-A071-6B30F3FAB70C}"/>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5150-4BDC-A071-6B30F3FAB70C}"/>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5150-4BDC-A071-6B30F3FAB70C}"/>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5150-4BDC-A071-6B30F3FAB70C}"/>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5150-4BDC-A071-6B30F3FAB70C}"/>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5150-4BDC-A071-6B30F3FAB70C}"/>
              </c:ext>
            </c:extLst>
          </c:dPt>
          <c:cat>
            <c:strRef>
              <c:f>Admisión!$B$40:$B$46</c:f>
              <c:strCache>
                <c:ptCount val="7"/>
                <c:pt idx="0">
                  <c:v>UAMA</c:v>
                </c:pt>
                <c:pt idx="1">
                  <c:v>UAMC</c:v>
                </c:pt>
                <c:pt idx="2">
                  <c:v>UAMC*</c:v>
                </c:pt>
                <c:pt idx="3">
                  <c:v>UAMI</c:v>
                </c:pt>
                <c:pt idx="4">
                  <c:v>UAML</c:v>
                </c:pt>
                <c:pt idx="5">
                  <c:v>UAMX</c:v>
                </c:pt>
                <c:pt idx="6">
                  <c:v>UAM</c:v>
                </c:pt>
              </c:strCache>
            </c:strRef>
          </c:cat>
          <c:val>
            <c:numRef>
              <c:f>Admisión!$J$40:$J$46</c:f>
              <c:numCache>
                <c:formatCode>0%</c:formatCode>
                <c:ptCount val="7"/>
                <c:pt idx="0">
                  <c:v>1.1259052924791086</c:v>
                </c:pt>
                <c:pt idx="1">
                  <c:v>1.0669191919191918</c:v>
                </c:pt>
                <c:pt idx="2">
                  <c:v>1.361904761904762</c:v>
                </c:pt>
                <c:pt idx="3">
                  <c:v>0.99741016510197478</c:v>
                </c:pt>
                <c:pt idx="4">
                  <c:v>1.5833333333333333</c:v>
                </c:pt>
                <c:pt idx="5">
                  <c:v>1.0656149977137632</c:v>
                </c:pt>
                <c:pt idx="6">
                  <c:v>1.0764584195283409</c:v>
                </c:pt>
              </c:numCache>
            </c:numRef>
          </c:val>
          <c:shape val="cylinder"/>
          <c:extLst xmlns:c16r2="http://schemas.microsoft.com/office/drawing/2015/06/chart">
            <c:ext xmlns:c16="http://schemas.microsoft.com/office/drawing/2014/chart" uri="{C3380CC4-5D6E-409C-BE32-E72D297353CC}">
              <c16:uniqueId val="{0000000C-5150-4BDC-A071-6B30F3FAB70C}"/>
            </c:ext>
          </c:extLst>
        </c:ser>
        <c:dLbls>
          <c:showLegendKey val="0"/>
          <c:showVal val="0"/>
          <c:showCatName val="0"/>
          <c:showSerName val="0"/>
          <c:showPercent val="0"/>
          <c:showBubbleSize val="0"/>
        </c:dLbls>
        <c:gapWidth val="124"/>
        <c:gapDepth val="295"/>
        <c:shape val="box"/>
        <c:axId val="-1659152944"/>
        <c:axId val="-1659154032"/>
        <c:axId val="0"/>
      </c:bar3DChart>
      <c:catAx>
        <c:axId val="-1659152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59154032"/>
        <c:crosses val="autoZero"/>
        <c:auto val="1"/>
        <c:lblAlgn val="ctr"/>
        <c:lblOffset val="100"/>
        <c:noMultiLvlLbl val="0"/>
      </c:catAx>
      <c:valAx>
        <c:axId val="-165915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52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a:t>
            </a:r>
            <a:r>
              <a:rPr lang="es-MX" baseline="0"/>
              <a:t> </a:t>
            </a:r>
            <a:r>
              <a:rPr lang="es-MX"/>
              <a:t>Licenciatura UAM</a:t>
            </a:r>
          </a:p>
        </c:rich>
      </c:tx>
      <c:layout>
        <c:manualLayout>
          <c:xMode val="edge"/>
          <c:yMode val="edge"/>
          <c:x val="0.30523943038352658"/>
          <c:y val="3.386960203217612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0"/>
          <c:order val="0"/>
          <c:tx>
            <c:strRef>
              <c:f>Admisión!$B$64</c:f>
              <c:strCache>
                <c:ptCount val="1"/>
                <c:pt idx="0">
                  <c:v>UAMA</c:v>
                </c:pt>
              </c:strCache>
            </c:strRef>
          </c:tx>
          <c:spPr>
            <a:ln w="19050" cap="rnd">
              <a:solidFill>
                <a:srgbClr val="CD032E"/>
              </a:solidFill>
              <a:round/>
            </a:ln>
            <a:effectLst/>
          </c:spPr>
          <c:marker>
            <c:symbol val="circle"/>
            <c:size val="5"/>
            <c:spPr>
              <a:solidFill>
                <a:srgbClr val="CD032E"/>
              </a:solidFill>
              <a:ln w="9525">
                <a:solidFill>
                  <a:schemeClr val="accent1"/>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Admisión!$C$64:$I$64</c:f>
              <c:numCache>
                <c:formatCode>#,##0</c:formatCode>
                <c:ptCount val="7"/>
                <c:pt idx="0">
                  <c:v>241.11764705882354</c:v>
                </c:pt>
                <c:pt idx="1">
                  <c:v>216.1764705882353</c:v>
                </c:pt>
                <c:pt idx="2">
                  <c:v>220.64705882352942</c:v>
                </c:pt>
                <c:pt idx="3">
                  <c:v>210.29411764705881</c:v>
                </c:pt>
                <c:pt idx="4">
                  <c:v>211.1764705882353</c:v>
                </c:pt>
                <c:pt idx="5">
                  <c:v>227.8235294117647</c:v>
                </c:pt>
                <c:pt idx="6">
                  <c:v>237.76470588235293</c:v>
                </c:pt>
              </c:numCache>
            </c:numRef>
          </c:yVal>
          <c:smooth val="0"/>
          <c:extLst xmlns:c16r2="http://schemas.microsoft.com/office/drawing/2015/06/chart">
            <c:ext xmlns:c16="http://schemas.microsoft.com/office/drawing/2014/chart" uri="{C3380CC4-5D6E-409C-BE32-E72D297353CC}">
              <c16:uniqueId val="{00000000-59C6-4E5D-95C1-DFCA7B8461E7}"/>
            </c:ext>
          </c:extLst>
        </c:ser>
        <c:ser>
          <c:idx val="1"/>
          <c:order val="1"/>
          <c:tx>
            <c:strRef>
              <c:f>Admisión!$B$65</c:f>
              <c:strCache>
                <c:ptCount val="1"/>
                <c:pt idx="0">
                  <c:v>UAMC</c:v>
                </c:pt>
              </c:strCache>
            </c:strRef>
          </c:tx>
          <c:spPr>
            <a:ln w="19050" cap="rnd">
              <a:solidFill>
                <a:srgbClr val="F08200"/>
              </a:solidFill>
              <a:round/>
            </a:ln>
            <a:effectLst/>
          </c:spPr>
          <c:marker>
            <c:symbol val="circle"/>
            <c:size val="5"/>
            <c:spPr>
              <a:solidFill>
                <a:srgbClr val="F08200"/>
              </a:solidFill>
              <a:ln w="9525">
                <a:solidFill>
                  <a:schemeClr val="accent2"/>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Admisión!$C$65:$I$65</c:f>
              <c:numCache>
                <c:formatCode>#,##0</c:formatCode>
                <c:ptCount val="7"/>
                <c:pt idx="0">
                  <c:v>42.9</c:v>
                </c:pt>
                <c:pt idx="1">
                  <c:v>43.4</c:v>
                </c:pt>
                <c:pt idx="2">
                  <c:v>50.3</c:v>
                </c:pt>
                <c:pt idx="3">
                  <c:v>70.900000000000006</c:v>
                </c:pt>
                <c:pt idx="4">
                  <c:v>72</c:v>
                </c:pt>
                <c:pt idx="5">
                  <c:v>75.36363636363636</c:v>
                </c:pt>
                <c:pt idx="6">
                  <c:v>76.818181818181813</c:v>
                </c:pt>
              </c:numCache>
            </c:numRef>
          </c:yVal>
          <c:smooth val="0"/>
          <c:extLst xmlns:c16r2="http://schemas.microsoft.com/office/drawing/2015/06/chart">
            <c:ext xmlns:c16="http://schemas.microsoft.com/office/drawing/2014/chart" uri="{C3380CC4-5D6E-409C-BE32-E72D297353CC}">
              <c16:uniqueId val="{00000001-59C6-4E5D-95C1-DFCA7B8461E7}"/>
            </c:ext>
          </c:extLst>
        </c:ser>
        <c:ser>
          <c:idx val="2"/>
          <c:order val="2"/>
          <c:tx>
            <c:strRef>
              <c:f>Admisión!$B$66</c:f>
              <c:strCache>
                <c:ptCount val="1"/>
                <c:pt idx="0">
                  <c:v>UAMC*</c:v>
                </c:pt>
              </c:strCache>
            </c:strRef>
          </c:tx>
          <c:spPr>
            <a:ln w="19050" cap="rnd">
              <a:solidFill>
                <a:srgbClr val="F08200"/>
              </a:solidFill>
              <a:prstDash val="dash"/>
              <a:round/>
            </a:ln>
            <a:effectLst/>
          </c:spPr>
          <c:marker>
            <c:symbol val="circle"/>
            <c:size val="5"/>
            <c:spPr>
              <a:solidFill>
                <a:srgbClr val="F08200"/>
              </a:solidFill>
              <a:ln w="9525">
                <a:solidFill>
                  <a:schemeClr val="accent3"/>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Admisión!$C$66:$I$66</c:f>
              <c:numCache>
                <c:formatCode>#,##0</c:formatCode>
                <c:ptCount val="7"/>
                <c:pt idx="0">
                  <c:v>50.4</c:v>
                </c:pt>
                <c:pt idx="1">
                  <c:v>30.75</c:v>
                </c:pt>
                <c:pt idx="2">
                  <c:v>54.571428571428569</c:v>
                </c:pt>
                <c:pt idx="3">
                  <c:v>44.777777777777779</c:v>
                </c:pt>
                <c:pt idx="4">
                  <c:v>35</c:v>
                </c:pt>
                <c:pt idx="5">
                  <c:v>39.9</c:v>
                </c:pt>
                <c:pt idx="6">
                  <c:v>42.9</c:v>
                </c:pt>
              </c:numCache>
            </c:numRef>
          </c:yVal>
          <c:smooth val="0"/>
          <c:extLst xmlns:c16r2="http://schemas.microsoft.com/office/drawing/2015/06/chart">
            <c:ext xmlns:c16="http://schemas.microsoft.com/office/drawing/2014/chart" uri="{C3380CC4-5D6E-409C-BE32-E72D297353CC}">
              <c16:uniqueId val="{00000002-59C6-4E5D-95C1-DFCA7B8461E7}"/>
            </c:ext>
          </c:extLst>
        </c:ser>
        <c:ser>
          <c:idx val="3"/>
          <c:order val="3"/>
          <c:tx>
            <c:strRef>
              <c:f>Admisión!$B$67</c:f>
              <c:strCache>
                <c:ptCount val="1"/>
                <c:pt idx="0">
                  <c:v>UAMI</c:v>
                </c:pt>
              </c:strCache>
            </c:strRef>
          </c:tx>
          <c:spPr>
            <a:ln w="19050" cap="rnd">
              <a:solidFill>
                <a:srgbClr val="57A519"/>
              </a:solidFill>
              <a:round/>
            </a:ln>
            <a:effectLst/>
          </c:spPr>
          <c:marker>
            <c:symbol val="circle"/>
            <c:size val="5"/>
            <c:spPr>
              <a:solidFill>
                <a:srgbClr val="57A519"/>
              </a:solidFill>
              <a:ln w="9525">
                <a:solidFill>
                  <a:schemeClr val="accent4"/>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Admisión!$C$67:$I$67</c:f>
              <c:numCache>
                <c:formatCode>#,##0</c:formatCode>
                <c:ptCount val="7"/>
                <c:pt idx="0">
                  <c:v>133.80769230769232</c:v>
                </c:pt>
                <c:pt idx="1">
                  <c:v>135</c:v>
                </c:pt>
                <c:pt idx="2">
                  <c:v>137.30769230769232</c:v>
                </c:pt>
                <c:pt idx="3">
                  <c:v>124.15384615384616</c:v>
                </c:pt>
                <c:pt idx="4">
                  <c:v>118.80769230769231</c:v>
                </c:pt>
                <c:pt idx="5">
                  <c:v>120.29629629629629</c:v>
                </c:pt>
                <c:pt idx="6">
                  <c:v>114.11111111111111</c:v>
                </c:pt>
              </c:numCache>
            </c:numRef>
          </c:yVal>
          <c:smooth val="0"/>
          <c:extLst xmlns:c16r2="http://schemas.microsoft.com/office/drawing/2015/06/chart">
            <c:ext xmlns:c16="http://schemas.microsoft.com/office/drawing/2014/chart" uri="{C3380CC4-5D6E-409C-BE32-E72D297353CC}">
              <c16:uniqueId val="{00000003-59C6-4E5D-95C1-DFCA7B8461E7}"/>
            </c:ext>
          </c:extLst>
        </c:ser>
        <c:ser>
          <c:idx val="4"/>
          <c:order val="4"/>
          <c:tx>
            <c:strRef>
              <c:f>Admisión!$B$68</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Admisión!$C$68:$I$68</c:f>
              <c:numCache>
                <c:formatCode>#,##0</c:formatCode>
                <c:ptCount val="7"/>
                <c:pt idx="0">
                  <c:v>79.333333333333329</c:v>
                </c:pt>
                <c:pt idx="1">
                  <c:v>35.666666666666664</c:v>
                </c:pt>
                <c:pt idx="2">
                  <c:v>58.5</c:v>
                </c:pt>
                <c:pt idx="3">
                  <c:v>46.75</c:v>
                </c:pt>
                <c:pt idx="4">
                  <c:v>60</c:v>
                </c:pt>
                <c:pt idx="5">
                  <c:v>66.5</c:v>
                </c:pt>
                <c:pt idx="6">
                  <c:v>63.333333333333336</c:v>
                </c:pt>
              </c:numCache>
            </c:numRef>
          </c:yVal>
          <c:smooth val="0"/>
          <c:extLst xmlns:c16r2="http://schemas.microsoft.com/office/drawing/2015/06/chart">
            <c:ext xmlns:c16="http://schemas.microsoft.com/office/drawing/2014/chart" uri="{C3380CC4-5D6E-409C-BE32-E72D297353CC}">
              <c16:uniqueId val="{00000004-59C6-4E5D-95C1-DFCA7B8461E7}"/>
            </c:ext>
          </c:extLst>
        </c:ser>
        <c:ser>
          <c:idx val="5"/>
          <c:order val="5"/>
          <c:tx>
            <c:strRef>
              <c:f>Admisión!$B$69</c:f>
              <c:strCache>
                <c:ptCount val="1"/>
                <c:pt idx="0">
                  <c:v>UAMX</c:v>
                </c:pt>
              </c:strCache>
            </c:strRef>
          </c:tx>
          <c:spPr>
            <a:ln w="19050" cap="rnd">
              <a:solidFill>
                <a:srgbClr val="0072CE"/>
              </a:solidFill>
              <a:round/>
            </a:ln>
            <a:effectLst/>
          </c:spPr>
          <c:marker>
            <c:symbol val="circle"/>
            <c:size val="5"/>
            <c:spPr>
              <a:solidFill>
                <a:srgbClr val="0072CE"/>
              </a:solidFill>
              <a:ln w="9525">
                <a:solidFill>
                  <a:schemeClr val="accent6"/>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Admisión!$C$69:$I$69</c:f>
              <c:numCache>
                <c:formatCode>#,##0</c:formatCode>
                <c:ptCount val="7"/>
                <c:pt idx="0">
                  <c:v>248.22222222222223</c:v>
                </c:pt>
                <c:pt idx="1">
                  <c:v>250.05555555555554</c:v>
                </c:pt>
                <c:pt idx="2">
                  <c:v>241.77777777777777</c:v>
                </c:pt>
                <c:pt idx="3">
                  <c:v>234</c:v>
                </c:pt>
                <c:pt idx="4">
                  <c:v>243</c:v>
                </c:pt>
                <c:pt idx="5">
                  <c:v>262.77777777777777</c:v>
                </c:pt>
                <c:pt idx="6">
                  <c:v>258.94444444444446</c:v>
                </c:pt>
              </c:numCache>
            </c:numRef>
          </c:yVal>
          <c:smooth val="0"/>
          <c:extLst xmlns:c16r2="http://schemas.microsoft.com/office/drawing/2015/06/chart">
            <c:ext xmlns:c16="http://schemas.microsoft.com/office/drawing/2014/chart" uri="{C3380CC4-5D6E-409C-BE32-E72D297353CC}">
              <c16:uniqueId val="{00000005-59C6-4E5D-95C1-DFCA7B8461E7}"/>
            </c:ext>
          </c:extLst>
        </c:ser>
        <c:ser>
          <c:idx val="6"/>
          <c:order val="6"/>
          <c:tx>
            <c:strRef>
              <c:f>Admisión!$B$70</c:f>
              <c:strCache>
                <c:ptCount val="1"/>
                <c:pt idx="0">
                  <c:v>UAM</c:v>
                </c:pt>
              </c:strCache>
            </c:strRef>
          </c:tx>
          <c:spPr>
            <a:ln w="19050" cap="rnd">
              <a:solidFill>
                <a:schemeClr val="tx1"/>
              </a:solidFill>
              <a:round/>
            </a:ln>
            <a:effectLst/>
          </c:spPr>
          <c:marker>
            <c:symbol val="circle"/>
            <c:size val="5"/>
            <c:spPr>
              <a:solidFill>
                <a:schemeClr val="tx1"/>
              </a:solidFill>
              <a:ln w="9525">
                <a:solidFill>
                  <a:schemeClr val="accent1">
                    <a:lumMod val="60000"/>
                  </a:schemeClr>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Admisión!$C$70:$I$70</c:f>
              <c:numCache>
                <c:formatCode>#,##0</c:formatCode>
                <c:ptCount val="7"/>
                <c:pt idx="0">
                  <c:v>171.79729729729729</c:v>
                </c:pt>
                <c:pt idx="1">
                  <c:v>165.22972972972974</c:v>
                </c:pt>
                <c:pt idx="2">
                  <c:v>165.46666666666667</c:v>
                </c:pt>
                <c:pt idx="3">
                  <c:v>158.81333333333333</c:v>
                </c:pt>
                <c:pt idx="4">
                  <c:v>159.01315789473685</c:v>
                </c:pt>
                <c:pt idx="5">
                  <c:v>168.12987012987014</c:v>
                </c:pt>
                <c:pt idx="6">
                  <c:v>164.67088607594937</c:v>
                </c:pt>
              </c:numCache>
            </c:numRef>
          </c:yVal>
          <c:smooth val="0"/>
          <c:extLst xmlns:c16r2="http://schemas.microsoft.com/office/drawing/2015/06/chart">
            <c:ext xmlns:c16="http://schemas.microsoft.com/office/drawing/2014/chart" uri="{C3380CC4-5D6E-409C-BE32-E72D297353CC}">
              <c16:uniqueId val="{00000006-59C6-4E5D-95C1-DFCA7B8461E7}"/>
            </c:ext>
          </c:extLst>
        </c:ser>
        <c:dLbls>
          <c:showLegendKey val="0"/>
          <c:showVal val="0"/>
          <c:showCatName val="0"/>
          <c:showSerName val="0"/>
          <c:showPercent val="0"/>
          <c:showBubbleSize val="0"/>
        </c:dLbls>
        <c:axId val="-1659141520"/>
        <c:axId val="-1659140432"/>
      </c:scatterChart>
      <c:valAx>
        <c:axId val="-1659141520"/>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0432"/>
        <c:crosses val="autoZero"/>
        <c:crossBetween val="midCat"/>
      </c:valAx>
      <c:valAx>
        <c:axId val="-165914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41520"/>
        <c:crosses val="autoZero"/>
        <c:crossBetween val="midCat"/>
      </c:valAx>
      <c:spPr>
        <a:noFill/>
        <a:ln>
          <a:noFill/>
        </a:ln>
        <a:effectLst/>
      </c:spPr>
    </c:plotArea>
    <c:legend>
      <c:legendPos val="b"/>
      <c:layout>
        <c:manualLayout>
          <c:xMode val="edge"/>
          <c:yMode val="edge"/>
          <c:x val="0.10877594711376345"/>
          <c:y val="8.4683072532952847E-2"/>
          <c:w val="0.84367545629017437"/>
          <c:h val="0.15044881162707846"/>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 de PTC con perfil PROMEP</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Comprativos'!$X$19:$X$24</c:f>
              <c:strCache>
                <c:ptCount val="6"/>
                <c:pt idx="0">
                  <c:v>UAEM</c:v>
                </c:pt>
                <c:pt idx="1">
                  <c:v>UAM-L</c:v>
                </c:pt>
                <c:pt idx="2">
                  <c:v>UTVT</c:v>
                </c:pt>
                <c:pt idx="3">
                  <c:v>UAEM-UAP-T</c:v>
                </c:pt>
                <c:pt idx="4">
                  <c:v>ITT</c:v>
                </c:pt>
                <c:pt idx="5">
                  <c:v>TEST</c:v>
                </c:pt>
              </c:strCache>
            </c:strRef>
          </c:cat>
          <c:val>
            <c:numRef>
              <c:f>'Indicadores Comprativos'!$Y$19:$Y$24</c:f>
              <c:numCache>
                <c:formatCode>0%</c:formatCode>
                <c:ptCount val="6"/>
                <c:pt idx="0">
                  <c:v>0.60192307692307689</c:v>
                </c:pt>
                <c:pt idx="1">
                  <c:v>0.50769230769230766</c:v>
                </c:pt>
                <c:pt idx="2">
                  <c:v>0.44329896907216493</c:v>
                </c:pt>
                <c:pt idx="3">
                  <c:v>0.33333333333333331</c:v>
                </c:pt>
                <c:pt idx="4">
                  <c:v>0.15602836879432624</c:v>
                </c:pt>
                <c:pt idx="5">
                  <c:v>0.05</c:v>
                </c:pt>
              </c:numCache>
            </c:numRef>
          </c:val>
          <c:shape val="cylinder"/>
          <c:extLst xmlns:c16r2="http://schemas.microsoft.com/office/drawing/2015/06/char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1662117392"/>
        <c:axId val="-1662115216"/>
        <c:axId val="0"/>
      </c:bar3DChart>
      <c:catAx>
        <c:axId val="-166211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1662115216"/>
        <c:crosses val="autoZero"/>
        <c:auto val="1"/>
        <c:lblAlgn val="ctr"/>
        <c:lblOffset val="100"/>
        <c:noMultiLvlLbl val="0"/>
      </c:catAx>
      <c:valAx>
        <c:axId val="-1662115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166211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2017 / </a:t>
            </a:r>
            <a:r>
              <a:rPr lang="es-MX" sz="1680" b="0" i="0" u="none" strike="noStrike" baseline="0">
                <a:effectLst/>
              </a:rPr>
              <a:t>Admisión</a:t>
            </a:r>
            <a:r>
              <a:rPr lang="es-MX"/>
              <a:t> 2015</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Admisión!$K$27</c:f>
              <c:strCache>
                <c:ptCount val="1"/>
                <c:pt idx="0">
                  <c:v>2017/2015</c:v>
                </c:pt>
              </c:strCache>
            </c:strRef>
          </c:tx>
          <c:spPr>
            <a:solidFill>
              <a:srgbClr val="AD25A8"/>
            </a:solidFill>
            <a:ln>
              <a:noFill/>
            </a:ln>
            <a:effectLst/>
            <a:sp3d/>
          </c:spPr>
          <c:invertIfNegative val="0"/>
          <c:cat>
            <c:strRef>
              <c:f>Admisión!$B$28:$B$33</c:f>
              <c:strCache>
                <c:ptCount val="6"/>
                <c:pt idx="0">
                  <c:v>IRH</c:v>
                </c:pt>
                <c:pt idx="1">
                  <c:v>ICT</c:v>
                </c:pt>
                <c:pt idx="2">
                  <c:v>BA</c:v>
                </c:pt>
                <c:pt idx="3">
                  <c:v>PB</c:v>
                </c:pt>
                <c:pt idx="4">
                  <c:v>ACD</c:v>
                </c:pt>
                <c:pt idx="5">
                  <c:v>PP</c:v>
                </c:pt>
              </c:strCache>
            </c:strRef>
          </c:cat>
          <c:val>
            <c:numRef>
              <c:f>Admisión!$K$28:$K$33</c:f>
              <c:numCache>
                <c:formatCode>0%</c:formatCode>
                <c:ptCount val="6"/>
                <c:pt idx="0">
                  <c:v>0.77215189873417722</c:v>
                </c:pt>
                <c:pt idx="2">
                  <c:v>1.0235294117647058</c:v>
                </c:pt>
                <c:pt idx="4">
                  <c:v>1.6153846153846154</c:v>
                </c:pt>
                <c:pt idx="5">
                  <c:v>1.58</c:v>
                </c:pt>
              </c:numCache>
            </c:numRef>
          </c:val>
          <c:shape val="cylinder"/>
          <c:extLst xmlns:c16r2="http://schemas.microsoft.com/office/drawing/2015/06/chart">
            <c:ext xmlns:c16="http://schemas.microsoft.com/office/drawing/2014/chart" uri="{C3380CC4-5D6E-409C-BE32-E72D297353CC}">
              <c16:uniqueId val="{00000000-BC09-498A-8970-0C2A59356D78}"/>
            </c:ext>
          </c:extLst>
        </c:ser>
        <c:dLbls>
          <c:showLegendKey val="0"/>
          <c:showVal val="0"/>
          <c:showCatName val="0"/>
          <c:showSerName val="0"/>
          <c:showPercent val="0"/>
          <c:showBubbleSize val="0"/>
        </c:dLbls>
        <c:gapWidth val="219"/>
        <c:shape val="box"/>
        <c:axId val="-1659151312"/>
        <c:axId val="-1659150224"/>
        <c:axId val="0"/>
      </c:bar3DChart>
      <c:catAx>
        <c:axId val="-1659151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50224"/>
        <c:crosses val="autoZero"/>
        <c:auto val="1"/>
        <c:lblAlgn val="ctr"/>
        <c:lblOffset val="100"/>
        <c:noMultiLvlLbl val="0"/>
      </c:catAx>
      <c:valAx>
        <c:axId val="-165915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9151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2017 / </a:t>
            </a:r>
            <a:r>
              <a:rPr lang="es-MX" sz="1680" b="0" i="0" u="none" strike="noStrike" baseline="0">
                <a:effectLst/>
              </a:rPr>
              <a:t>Admisión</a:t>
            </a:r>
            <a:r>
              <a:rPr lang="es-MX"/>
              <a:t> 2015</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Admisión!$K$27</c:f>
              <c:strCache>
                <c:ptCount val="1"/>
                <c:pt idx="0">
                  <c:v>2017/2015</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7E48-4251-BA5B-C56D7A1DD80C}"/>
              </c:ext>
            </c:extLst>
          </c:dPt>
          <c:cat>
            <c:strRef>
              <c:f>Admisión!$B$35:$B$38</c:f>
              <c:strCache>
                <c:ptCount val="4"/>
                <c:pt idx="0">
                  <c:v>CBI</c:v>
                </c:pt>
                <c:pt idx="1">
                  <c:v>CBS</c:v>
                </c:pt>
                <c:pt idx="2">
                  <c:v>CSH</c:v>
                </c:pt>
                <c:pt idx="3">
                  <c:v>UAML</c:v>
                </c:pt>
              </c:strCache>
            </c:strRef>
          </c:cat>
          <c:val>
            <c:numRef>
              <c:f>Admisión!$K$35:$K$38</c:f>
              <c:numCache>
                <c:formatCode>0%</c:formatCode>
                <c:ptCount val="4"/>
                <c:pt idx="0">
                  <c:v>2.3928571428571428</c:v>
                </c:pt>
                <c:pt idx="1">
                  <c:v>1.893939393939394</c:v>
                </c:pt>
                <c:pt idx="2">
                  <c:v>1.8615384615384616</c:v>
                </c:pt>
                <c:pt idx="3">
                  <c:v>2.0320855614973263</c:v>
                </c:pt>
              </c:numCache>
            </c:numRef>
          </c:val>
          <c:shape val="cylinder"/>
          <c:extLst xmlns:c16r2="http://schemas.microsoft.com/office/drawing/2015/06/chart">
            <c:ext xmlns:c16="http://schemas.microsoft.com/office/drawing/2014/chart" uri="{C3380CC4-5D6E-409C-BE32-E72D297353CC}">
              <c16:uniqueId val="{00000002-7E48-4251-BA5B-C56D7A1DD80C}"/>
            </c:ext>
          </c:extLst>
        </c:ser>
        <c:dLbls>
          <c:showLegendKey val="0"/>
          <c:showVal val="0"/>
          <c:showCatName val="0"/>
          <c:showSerName val="0"/>
          <c:showPercent val="0"/>
          <c:showBubbleSize val="0"/>
        </c:dLbls>
        <c:gapWidth val="219"/>
        <c:shape val="box"/>
        <c:axId val="-1655567840"/>
        <c:axId val="-1655571104"/>
        <c:axId val="0"/>
      </c:bar3DChart>
      <c:catAx>
        <c:axId val="-1655567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71104"/>
        <c:crosses val="autoZero"/>
        <c:auto val="1"/>
        <c:lblAlgn val="ctr"/>
        <c:lblOffset val="100"/>
        <c:noMultiLvlLbl val="0"/>
      </c:catAx>
      <c:valAx>
        <c:axId val="-1655571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6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2016 / Admisión 2014</a:t>
            </a:r>
          </a:p>
        </c:rich>
      </c:tx>
      <c:layout>
        <c:manualLayout>
          <c:xMode val="edge"/>
          <c:yMode val="edge"/>
          <c:x val="0.2926476101374757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Admisión!$K$27</c:f>
              <c:strCache>
                <c:ptCount val="1"/>
                <c:pt idx="0">
                  <c:v>2017/2015</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7FDB-46C5-B8F2-E35AFED489D2}"/>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7FDB-46C5-B8F2-E35AFED489D2}"/>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7FDB-46C5-B8F2-E35AFED489D2}"/>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7FDB-46C5-B8F2-E35AFED489D2}"/>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7FDB-46C5-B8F2-E35AFED489D2}"/>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7FDB-46C5-B8F2-E35AFED489D2}"/>
              </c:ext>
            </c:extLst>
          </c:dPt>
          <c:cat>
            <c:strRef>
              <c:f>Admisión!$B$40:$B$46</c:f>
              <c:strCache>
                <c:ptCount val="7"/>
                <c:pt idx="0">
                  <c:v>UAMA</c:v>
                </c:pt>
                <c:pt idx="1">
                  <c:v>UAMC</c:v>
                </c:pt>
                <c:pt idx="2">
                  <c:v>UAMC*</c:v>
                </c:pt>
                <c:pt idx="3">
                  <c:v>UAMI</c:v>
                </c:pt>
                <c:pt idx="4">
                  <c:v>UAML</c:v>
                </c:pt>
                <c:pt idx="5">
                  <c:v>UAMX</c:v>
                </c:pt>
                <c:pt idx="6">
                  <c:v>UAM</c:v>
                </c:pt>
              </c:strCache>
            </c:strRef>
          </c:cat>
          <c:val>
            <c:numRef>
              <c:f>Admisión!$K$40:$K$46</c:f>
              <c:numCache>
                <c:formatCode>0%</c:formatCode>
                <c:ptCount val="7"/>
                <c:pt idx="0">
                  <c:v>1.1306293706293706</c:v>
                </c:pt>
                <c:pt idx="1">
                  <c:v>1.1918194640338504</c:v>
                </c:pt>
                <c:pt idx="2">
                  <c:v>1.064516129032258</c:v>
                </c:pt>
                <c:pt idx="3">
                  <c:v>0.95446096654275092</c:v>
                </c:pt>
                <c:pt idx="4">
                  <c:v>2.0320855614973263</c:v>
                </c:pt>
                <c:pt idx="5">
                  <c:v>1.1066001899335232</c:v>
                </c:pt>
                <c:pt idx="6">
                  <c:v>1.0921836957434305</c:v>
                </c:pt>
              </c:numCache>
            </c:numRef>
          </c:val>
          <c:shape val="cylinder"/>
          <c:extLst xmlns:c16r2="http://schemas.microsoft.com/office/drawing/2015/06/chart">
            <c:ext xmlns:c16="http://schemas.microsoft.com/office/drawing/2014/chart" uri="{C3380CC4-5D6E-409C-BE32-E72D297353CC}">
              <c16:uniqueId val="{0000000C-7FDB-46C5-B8F2-E35AFED489D2}"/>
            </c:ext>
          </c:extLst>
        </c:ser>
        <c:dLbls>
          <c:showLegendKey val="0"/>
          <c:showVal val="0"/>
          <c:showCatName val="0"/>
          <c:showSerName val="0"/>
          <c:showPercent val="0"/>
          <c:showBubbleSize val="0"/>
        </c:dLbls>
        <c:gapWidth val="124"/>
        <c:gapDepth val="295"/>
        <c:shape val="box"/>
        <c:axId val="-1655573280"/>
        <c:axId val="-1655561856"/>
        <c:axId val="0"/>
      </c:bar3DChart>
      <c:catAx>
        <c:axId val="-1655573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55561856"/>
        <c:crosses val="autoZero"/>
        <c:auto val="1"/>
        <c:lblAlgn val="ctr"/>
        <c:lblOffset val="100"/>
        <c:noMultiLvlLbl val="0"/>
      </c:catAx>
      <c:valAx>
        <c:axId val="-1655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7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 Licenciatura UAML</a:t>
            </a:r>
          </a:p>
        </c:rich>
      </c:tx>
      <c:layout>
        <c:manualLayout>
          <c:xMode val="edge"/>
          <c:yMode val="edge"/>
          <c:x val="0.32108238195012151"/>
          <c:y val="2.368866328257191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Admisión!$B$61</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Admisión!$C$61:$I$61</c:f>
              <c:numCache>
                <c:formatCode>#,##0</c:formatCode>
                <c:ptCount val="7"/>
                <c:pt idx="0">
                  <c:v>77</c:v>
                </c:pt>
                <c:pt idx="1">
                  <c:v>32</c:v>
                </c:pt>
                <c:pt idx="2">
                  <c:v>73</c:v>
                </c:pt>
                <c:pt idx="3">
                  <c:v>56</c:v>
                </c:pt>
                <c:pt idx="4">
                  <c:v>79</c:v>
                </c:pt>
                <c:pt idx="5">
                  <c:v>62</c:v>
                </c:pt>
                <c:pt idx="6">
                  <c:v>67</c:v>
                </c:pt>
              </c:numCache>
            </c:numRef>
          </c:yVal>
          <c:smooth val="0"/>
          <c:extLst xmlns:c16r2="http://schemas.microsoft.com/office/drawing/2015/06/chart">
            <c:ext xmlns:c16="http://schemas.microsoft.com/office/drawing/2014/chart" uri="{C3380CC4-5D6E-409C-BE32-E72D297353CC}">
              <c16:uniqueId val="{00000000-628A-4687-93C8-8C3F3B014B66}"/>
            </c:ext>
          </c:extLst>
        </c:ser>
        <c:ser>
          <c:idx val="1"/>
          <c:order val="1"/>
          <c:tx>
            <c:strRef>
              <c:f>Admisión!$B$62</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Admisión!$C$62:$I$62</c:f>
              <c:numCache>
                <c:formatCode>#,##0</c:formatCode>
                <c:ptCount val="7"/>
                <c:pt idx="0">
                  <c:v>80</c:v>
                </c:pt>
                <c:pt idx="1">
                  <c:v>38</c:v>
                </c:pt>
                <c:pt idx="2">
                  <c:v>73</c:v>
                </c:pt>
                <c:pt idx="3">
                  <c:v>66</c:v>
                </c:pt>
                <c:pt idx="4">
                  <c:v>85</c:v>
                </c:pt>
                <c:pt idx="5">
                  <c:v>99</c:v>
                </c:pt>
                <c:pt idx="6">
                  <c:v>62.5</c:v>
                </c:pt>
              </c:numCache>
            </c:numRef>
          </c:yVal>
          <c:smooth val="0"/>
          <c:extLst xmlns:c16r2="http://schemas.microsoft.com/office/drawing/2015/06/chart">
            <c:ext xmlns:c16="http://schemas.microsoft.com/office/drawing/2014/chart" uri="{C3380CC4-5D6E-409C-BE32-E72D297353CC}">
              <c16:uniqueId val="{00000001-628A-4687-93C8-8C3F3B014B66}"/>
            </c:ext>
          </c:extLst>
        </c:ser>
        <c:ser>
          <c:idx val="2"/>
          <c:order val="2"/>
          <c:tx>
            <c:strRef>
              <c:f>Admisión!$B$63</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Admisión!$C$63:$I$63</c:f>
              <c:numCache>
                <c:formatCode>#,##0</c:formatCode>
                <c:ptCount val="7"/>
                <c:pt idx="0">
                  <c:v>81</c:v>
                </c:pt>
                <c:pt idx="1">
                  <c:v>37</c:v>
                </c:pt>
                <c:pt idx="2">
                  <c:v>44</c:v>
                </c:pt>
                <c:pt idx="3">
                  <c:v>32.5</c:v>
                </c:pt>
                <c:pt idx="4">
                  <c:v>38</c:v>
                </c:pt>
                <c:pt idx="5">
                  <c:v>52.5</c:v>
                </c:pt>
                <c:pt idx="6">
                  <c:v>60.5</c:v>
                </c:pt>
              </c:numCache>
            </c:numRef>
          </c:yVal>
          <c:smooth val="0"/>
          <c:extLst xmlns:c16r2="http://schemas.microsoft.com/office/drawing/2015/06/chart">
            <c:ext xmlns:c16="http://schemas.microsoft.com/office/drawing/2014/chart" uri="{C3380CC4-5D6E-409C-BE32-E72D297353CC}">
              <c16:uniqueId val="{00000002-628A-4687-93C8-8C3F3B014B66}"/>
            </c:ext>
          </c:extLst>
        </c:ser>
        <c:ser>
          <c:idx val="3"/>
          <c:order val="3"/>
          <c:tx>
            <c:strRef>
              <c:f>Admisión!$B$68</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Admisión!$C$27:$I$27</c:f>
              <c:numCache>
                <c:formatCode>General</c:formatCode>
                <c:ptCount val="7"/>
                <c:pt idx="0">
                  <c:v>2011</c:v>
                </c:pt>
                <c:pt idx="1">
                  <c:v>2012</c:v>
                </c:pt>
                <c:pt idx="2">
                  <c:v>2013</c:v>
                </c:pt>
                <c:pt idx="3">
                  <c:v>2014</c:v>
                </c:pt>
                <c:pt idx="4">
                  <c:v>2015</c:v>
                </c:pt>
                <c:pt idx="5">
                  <c:v>2016</c:v>
                </c:pt>
                <c:pt idx="6">
                  <c:v>2017</c:v>
                </c:pt>
              </c:numCache>
            </c:numRef>
          </c:xVal>
          <c:yVal>
            <c:numRef>
              <c:f>Admisión!$C$68:$I$68</c:f>
              <c:numCache>
                <c:formatCode>#,##0</c:formatCode>
                <c:ptCount val="7"/>
                <c:pt idx="0">
                  <c:v>79.333333333333329</c:v>
                </c:pt>
                <c:pt idx="1">
                  <c:v>35.666666666666664</c:v>
                </c:pt>
                <c:pt idx="2">
                  <c:v>58.5</c:v>
                </c:pt>
                <c:pt idx="3">
                  <c:v>46.75</c:v>
                </c:pt>
                <c:pt idx="4">
                  <c:v>60</c:v>
                </c:pt>
                <c:pt idx="5">
                  <c:v>66.5</c:v>
                </c:pt>
                <c:pt idx="6">
                  <c:v>63.333333333333336</c:v>
                </c:pt>
              </c:numCache>
            </c:numRef>
          </c:yVal>
          <c:smooth val="0"/>
          <c:extLst xmlns:c16r2="http://schemas.microsoft.com/office/drawing/2015/06/chart">
            <c:ext xmlns:c16="http://schemas.microsoft.com/office/drawing/2014/chart" uri="{C3380CC4-5D6E-409C-BE32-E72D297353CC}">
              <c16:uniqueId val="{00000003-628A-4687-93C8-8C3F3B014B66}"/>
            </c:ext>
          </c:extLst>
        </c:ser>
        <c:dLbls>
          <c:showLegendKey val="0"/>
          <c:showVal val="0"/>
          <c:showCatName val="0"/>
          <c:showSerName val="0"/>
          <c:showPercent val="0"/>
          <c:showBubbleSize val="0"/>
        </c:dLbls>
        <c:axId val="-1655574368"/>
        <c:axId val="-1655572192"/>
      </c:scatterChart>
      <c:valAx>
        <c:axId val="-1655574368"/>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72192"/>
        <c:crosses val="autoZero"/>
        <c:crossBetween val="midCat"/>
      </c:valAx>
      <c:valAx>
        <c:axId val="-165557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74368"/>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(2017)</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DE8F-4627-9DA2-0D85EA1D28D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DE8F-4627-9DA2-0D85EA1D28D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DE8F-4627-9DA2-0D85EA1D28D8}"/>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E8F-4627-9DA2-0D85EA1D28D8}"/>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E8F-4627-9DA2-0D85EA1D28D8}"/>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E8F-4627-9DA2-0D85EA1D28D8}"/>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Admisión!$B$35:$B$37</c:f>
              <c:strCache>
                <c:ptCount val="3"/>
                <c:pt idx="0">
                  <c:v>CBI</c:v>
                </c:pt>
                <c:pt idx="1">
                  <c:v>CBS</c:v>
                </c:pt>
                <c:pt idx="2">
                  <c:v>CSH</c:v>
                </c:pt>
              </c:strCache>
            </c:strRef>
          </c:cat>
          <c:val>
            <c:numRef>
              <c:f>Admisión!$I$35:$I$37</c:f>
              <c:numCache>
                <c:formatCode>#,##0</c:formatCode>
                <c:ptCount val="3"/>
                <c:pt idx="0">
                  <c:v>134</c:v>
                </c:pt>
                <c:pt idx="1">
                  <c:v>125</c:v>
                </c:pt>
                <c:pt idx="2">
                  <c:v>121</c:v>
                </c:pt>
              </c:numCache>
            </c:numRef>
          </c:val>
          <c:extLst xmlns:c16r2="http://schemas.microsoft.com/office/drawing/2015/06/chart">
            <c:ext xmlns:c16="http://schemas.microsoft.com/office/drawing/2014/chart" uri="{C3380CC4-5D6E-409C-BE32-E72D297353CC}">
              <c16:uniqueId val="{00000006-DE8F-4627-9DA2-0D85EA1D28D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(Acumulado</a:t>
            </a:r>
            <a:r>
              <a:rPr lang="es-MX" baseline="0"/>
              <a:t> al </a:t>
            </a:r>
            <a:r>
              <a:rPr lang="es-MX"/>
              <a:t>2017)</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D8F3-422C-947B-4A44833D2F7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D8F3-422C-947B-4A44833D2F77}"/>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D8F3-422C-947B-4A44833D2F77}"/>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8F3-422C-947B-4A44833D2F77}"/>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8F3-422C-947B-4A44833D2F77}"/>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8F3-422C-947B-4A44833D2F77}"/>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Admisión!$B$35:$B$37</c:f>
              <c:strCache>
                <c:ptCount val="3"/>
                <c:pt idx="0">
                  <c:v>CBI</c:v>
                </c:pt>
                <c:pt idx="1">
                  <c:v>CBS</c:v>
                </c:pt>
                <c:pt idx="2">
                  <c:v>CSH</c:v>
                </c:pt>
              </c:strCache>
            </c:strRef>
          </c:cat>
          <c:val>
            <c:numRef>
              <c:f>Admisión!$R$35:$R$37</c:f>
              <c:numCache>
                <c:formatCode>#,##0</c:formatCode>
                <c:ptCount val="3"/>
                <c:pt idx="0">
                  <c:v>513</c:v>
                </c:pt>
                <c:pt idx="1">
                  <c:v>566</c:v>
                </c:pt>
                <c:pt idx="2">
                  <c:v>573</c:v>
                </c:pt>
              </c:numCache>
            </c:numRef>
          </c:val>
          <c:extLst xmlns:c16r2="http://schemas.microsoft.com/office/drawing/2015/06/chart">
            <c:ext xmlns:c16="http://schemas.microsoft.com/office/drawing/2014/chart" uri="{C3380CC4-5D6E-409C-BE32-E72D297353CC}">
              <c16:uniqueId val="{00000006-D8F3-422C-947B-4A44833D2F77}"/>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acumulada licenciaturas</a:t>
            </a:r>
            <a:r>
              <a:rPr lang="es-MX" baseline="0"/>
              <a:t> UAML</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Admisión!$B$28</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Admisión!$L$28:$R$28</c:f>
              <c:numCache>
                <c:formatCode>#,##0</c:formatCode>
                <c:ptCount val="7"/>
                <c:pt idx="0">
                  <c:v>77</c:v>
                </c:pt>
                <c:pt idx="1">
                  <c:v>109</c:v>
                </c:pt>
                <c:pt idx="2">
                  <c:v>182</c:v>
                </c:pt>
                <c:pt idx="3">
                  <c:v>238</c:v>
                </c:pt>
                <c:pt idx="4">
                  <c:v>317</c:v>
                </c:pt>
                <c:pt idx="5">
                  <c:v>379</c:v>
                </c:pt>
                <c:pt idx="6">
                  <c:v>440</c:v>
                </c:pt>
              </c:numCache>
            </c:numRef>
          </c:yVal>
          <c:smooth val="0"/>
          <c:extLst xmlns:c16r2="http://schemas.microsoft.com/office/drawing/2015/06/chart">
            <c:ext xmlns:c16="http://schemas.microsoft.com/office/drawing/2014/chart" uri="{C3380CC4-5D6E-409C-BE32-E72D297353CC}">
              <c16:uniqueId val="{00000000-E72A-432A-AB0E-B9EFB03336C6}"/>
            </c:ext>
          </c:extLst>
        </c:ser>
        <c:ser>
          <c:idx val="1"/>
          <c:order val="1"/>
          <c:tx>
            <c:strRef>
              <c:f>Admisión!$B$30</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Admisión!$L$30:$R$30</c:f>
              <c:numCache>
                <c:formatCode>#,##0</c:formatCode>
                <c:ptCount val="7"/>
                <c:pt idx="0">
                  <c:v>80</c:v>
                </c:pt>
                <c:pt idx="1">
                  <c:v>118</c:v>
                </c:pt>
                <c:pt idx="2">
                  <c:v>191</c:v>
                </c:pt>
                <c:pt idx="3">
                  <c:v>257</c:v>
                </c:pt>
                <c:pt idx="4">
                  <c:v>342</c:v>
                </c:pt>
                <c:pt idx="5">
                  <c:v>441</c:v>
                </c:pt>
                <c:pt idx="6">
                  <c:v>528</c:v>
                </c:pt>
              </c:numCache>
            </c:numRef>
          </c:yVal>
          <c:smooth val="0"/>
          <c:extLst xmlns:c16r2="http://schemas.microsoft.com/office/drawing/2015/06/chart">
            <c:ext xmlns:c16="http://schemas.microsoft.com/office/drawing/2014/chart" uri="{C3380CC4-5D6E-409C-BE32-E72D297353CC}">
              <c16:uniqueId val="{00000001-E72A-432A-AB0E-B9EFB03336C6}"/>
            </c:ext>
          </c:extLst>
        </c:ser>
        <c:ser>
          <c:idx val="2"/>
          <c:order val="2"/>
          <c:tx>
            <c:strRef>
              <c:f>Admisión!$B$32</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Admisión!$L$32:$R$32</c:f>
              <c:numCache>
                <c:formatCode>#,##0</c:formatCode>
                <c:ptCount val="7"/>
                <c:pt idx="0">
                  <c:v>0</c:v>
                </c:pt>
                <c:pt idx="1">
                  <c:v>0</c:v>
                </c:pt>
                <c:pt idx="2">
                  <c:v>22</c:v>
                </c:pt>
                <c:pt idx="3">
                  <c:v>47</c:v>
                </c:pt>
                <c:pt idx="4">
                  <c:v>73</c:v>
                </c:pt>
                <c:pt idx="5">
                  <c:v>104</c:v>
                </c:pt>
                <c:pt idx="6">
                  <c:v>146</c:v>
                </c:pt>
              </c:numCache>
            </c:numRef>
          </c:yVal>
          <c:smooth val="0"/>
          <c:extLst xmlns:c16r2="http://schemas.microsoft.com/office/drawing/2015/06/chart">
            <c:ext xmlns:c16="http://schemas.microsoft.com/office/drawing/2014/chart" uri="{C3380CC4-5D6E-409C-BE32-E72D297353CC}">
              <c16:uniqueId val="{00000002-E72A-432A-AB0E-B9EFB03336C6}"/>
            </c:ext>
          </c:extLst>
        </c:ser>
        <c:ser>
          <c:idx val="3"/>
          <c:order val="3"/>
          <c:tx>
            <c:strRef>
              <c:f>Admisión!$B$33</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Admisión!$L$33:$R$33</c:f>
              <c:numCache>
                <c:formatCode>#,##0</c:formatCode>
                <c:ptCount val="7"/>
                <c:pt idx="0">
                  <c:v>81</c:v>
                </c:pt>
                <c:pt idx="1">
                  <c:v>118</c:v>
                </c:pt>
                <c:pt idx="2">
                  <c:v>184</c:v>
                </c:pt>
                <c:pt idx="3">
                  <c:v>224</c:v>
                </c:pt>
                <c:pt idx="4">
                  <c:v>274</c:v>
                </c:pt>
                <c:pt idx="5">
                  <c:v>348</c:v>
                </c:pt>
                <c:pt idx="6">
                  <c:v>427</c:v>
                </c:pt>
              </c:numCache>
            </c:numRef>
          </c:yVal>
          <c:smooth val="0"/>
          <c:extLst xmlns:c16r2="http://schemas.microsoft.com/office/drawing/2015/06/chart">
            <c:ext xmlns:c16="http://schemas.microsoft.com/office/drawing/2014/chart" uri="{C3380CC4-5D6E-409C-BE32-E72D297353CC}">
              <c16:uniqueId val="{00000003-E72A-432A-AB0E-B9EFB03336C6}"/>
            </c:ext>
          </c:extLst>
        </c:ser>
        <c:ser>
          <c:idx val="4"/>
          <c:order val="4"/>
          <c:tx>
            <c:strRef>
              <c:f>Admisión!$B$29</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Admisión!$L$29:$R$29</c:f>
              <c:numCache>
                <c:formatCode>#,##0</c:formatCode>
                <c:ptCount val="7"/>
                <c:pt idx="6">
                  <c:v>73</c:v>
                </c:pt>
              </c:numCache>
            </c:numRef>
          </c:yVal>
          <c:smooth val="0"/>
          <c:extLst xmlns:c16r2="http://schemas.microsoft.com/office/drawing/2015/06/chart">
            <c:ext xmlns:c16="http://schemas.microsoft.com/office/drawing/2014/chart" uri="{C3380CC4-5D6E-409C-BE32-E72D297353CC}">
              <c16:uniqueId val="{00000002-E149-4F2A-B705-D46744A5D7D4}"/>
            </c:ext>
          </c:extLst>
        </c:ser>
        <c:ser>
          <c:idx val="5"/>
          <c:order val="5"/>
          <c:tx>
            <c:strRef>
              <c:f>Admisión!$B$31</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Admisión!$L$31:$R$31</c:f>
              <c:numCache>
                <c:formatCode>#,##0</c:formatCode>
                <c:ptCount val="7"/>
                <c:pt idx="6">
                  <c:v>38</c:v>
                </c:pt>
              </c:numCache>
            </c:numRef>
          </c:yVal>
          <c:smooth val="0"/>
          <c:extLst xmlns:c16r2="http://schemas.microsoft.com/office/drawing/2015/06/chart">
            <c:ext xmlns:c16="http://schemas.microsoft.com/office/drawing/2014/chart" uri="{C3380CC4-5D6E-409C-BE32-E72D297353CC}">
              <c16:uniqueId val="{00000003-E149-4F2A-B705-D46744A5D7D4}"/>
            </c:ext>
          </c:extLst>
        </c:ser>
        <c:dLbls>
          <c:showLegendKey val="0"/>
          <c:showVal val="0"/>
          <c:showCatName val="0"/>
          <c:showSerName val="0"/>
          <c:showPercent val="0"/>
          <c:showBubbleSize val="0"/>
        </c:dLbls>
        <c:axId val="-1655566752"/>
        <c:axId val="-1655571648"/>
      </c:scatterChart>
      <c:valAx>
        <c:axId val="-1655566752"/>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71648"/>
        <c:crosses val="autoZero"/>
        <c:crossBetween val="midCat"/>
      </c:valAx>
      <c:valAx>
        <c:axId val="-1655571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66752"/>
        <c:crosses val="autoZero"/>
        <c:crossBetween val="midCat"/>
      </c:valAx>
      <c:spPr>
        <a:noFill/>
        <a:ln>
          <a:noFill/>
        </a:ln>
        <a:effectLst/>
      </c:spPr>
    </c:plotArea>
    <c:legend>
      <c:legendPos val="b"/>
      <c:layout>
        <c:manualLayout>
          <c:xMode val="edge"/>
          <c:yMode val="edge"/>
          <c:x val="0.10406361594468069"/>
          <c:y val="0.18938051890931604"/>
          <c:w val="0.70308522789653782"/>
          <c:h val="9.43872728245554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acumulada divisiones UAML</a:t>
            </a:r>
          </a:p>
        </c:rich>
      </c:tx>
      <c:layout>
        <c:manualLayout>
          <c:xMode val="edge"/>
          <c:yMode val="edge"/>
          <c:x val="0.26202223371903749"/>
          <c:y val="2.730376404961402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Admisión!$B$35</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Admisión!$L$35:$R$35</c:f>
              <c:numCache>
                <c:formatCode>#,##0</c:formatCode>
                <c:ptCount val="7"/>
                <c:pt idx="0">
                  <c:v>77</c:v>
                </c:pt>
                <c:pt idx="1">
                  <c:v>109</c:v>
                </c:pt>
                <c:pt idx="2">
                  <c:v>182</c:v>
                </c:pt>
                <c:pt idx="3">
                  <c:v>238</c:v>
                </c:pt>
                <c:pt idx="4">
                  <c:v>317</c:v>
                </c:pt>
                <c:pt idx="5">
                  <c:v>379</c:v>
                </c:pt>
                <c:pt idx="6">
                  <c:v>513</c:v>
                </c:pt>
              </c:numCache>
            </c:numRef>
          </c:yVal>
          <c:smooth val="0"/>
          <c:extLst xmlns:c16r2="http://schemas.microsoft.com/office/drawing/2015/06/chart">
            <c:ext xmlns:c16="http://schemas.microsoft.com/office/drawing/2014/chart" uri="{C3380CC4-5D6E-409C-BE32-E72D297353CC}">
              <c16:uniqueId val="{00000000-5DB2-478B-8966-456B545962B1}"/>
            </c:ext>
          </c:extLst>
        </c:ser>
        <c:ser>
          <c:idx val="1"/>
          <c:order val="1"/>
          <c:tx>
            <c:strRef>
              <c:f>Admisión!$B$36</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Admisión!$L$36:$R$36</c:f>
              <c:numCache>
                <c:formatCode>#,##0</c:formatCode>
                <c:ptCount val="7"/>
                <c:pt idx="0">
                  <c:v>80</c:v>
                </c:pt>
                <c:pt idx="1">
                  <c:v>118</c:v>
                </c:pt>
                <c:pt idx="2">
                  <c:v>191</c:v>
                </c:pt>
                <c:pt idx="3">
                  <c:v>257</c:v>
                </c:pt>
                <c:pt idx="4">
                  <c:v>342</c:v>
                </c:pt>
                <c:pt idx="5">
                  <c:v>441</c:v>
                </c:pt>
                <c:pt idx="6">
                  <c:v>566</c:v>
                </c:pt>
              </c:numCache>
            </c:numRef>
          </c:yVal>
          <c:smooth val="0"/>
          <c:extLst xmlns:c16r2="http://schemas.microsoft.com/office/drawing/2015/06/chart">
            <c:ext xmlns:c16="http://schemas.microsoft.com/office/drawing/2014/chart" uri="{C3380CC4-5D6E-409C-BE32-E72D297353CC}">
              <c16:uniqueId val="{00000001-5DB2-478B-8966-456B545962B1}"/>
            </c:ext>
          </c:extLst>
        </c:ser>
        <c:ser>
          <c:idx val="2"/>
          <c:order val="2"/>
          <c:tx>
            <c:strRef>
              <c:f>Admisión!$B$37</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Admisión!$L$37:$R$37</c:f>
              <c:numCache>
                <c:formatCode>#,##0</c:formatCode>
                <c:ptCount val="7"/>
                <c:pt idx="0">
                  <c:v>81</c:v>
                </c:pt>
                <c:pt idx="1">
                  <c:v>118</c:v>
                </c:pt>
                <c:pt idx="2">
                  <c:v>206</c:v>
                </c:pt>
                <c:pt idx="3">
                  <c:v>271</c:v>
                </c:pt>
                <c:pt idx="4">
                  <c:v>347</c:v>
                </c:pt>
                <c:pt idx="5">
                  <c:v>452</c:v>
                </c:pt>
                <c:pt idx="6">
                  <c:v>573</c:v>
                </c:pt>
              </c:numCache>
            </c:numRef>
          </c:yVal>
          <c:smooth val="0"/>
          <c:extLst xmlns:c16r2="http://schemas.microsoft.com/office/drawing/2015/06/chart">
            <c:ext xmlns:c16="http://schemas.microsoft.com/office/drawing/2014/chart" uri="{C3380CC4-5D6E-409C-BE32-E72D297353CC}">
              <c16:uniqueId val="{00000002-5DB2-478B-8966-456B545962B1}"/>
            </c:ext>
          </c:extLst>
        </c:ser>
        <c:dLbls>
          <c:showLegendKey val="0"/>
          <c:showVal val="0"/>
          <c:showCatName val="0"/>
          <c:showSerName val="0"/>
          <c:showPercent val="0"/>
          <c:showBubbleSize val="0"/>
        </c:dLbls>
        <c:axId val="-1655565120"/>
        <c:axId val="-1655564576"/>
      </c:scatterChart>
      <c:valAx>
        <c:axId val="-1655565120"/>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64576"/>
        <c:crosses val="autoZero"/>
        <c:crossBetween val="midCat"/>
      </c:valAx>
      <c:valAx>
        <c:axId val="-1655564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65120"/>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Admisión!$B$38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Admisión!$L$27:$R$27</c:f>
              <c:numCache>
                <c:formatCode>General</c:formatCode>
                <c:ptCount val="7"/>
                <c:pt idx="0">
                  <c:v>2011</c:v>
                </c:pt>
                <c:pt idx="1">
                  <c:v>2012</c:v>
                </c:pt>
                <c:pt idx="2">
                  <c:v>2013</c:v>
                </c:pt>
                <c:pt idx="3">
                  <c:v>2014</c:v>
                </c:pt>
                <c:pt idx="4">
                  <c:v>2015</c:v>
                </c:pt>
                <c:pt idx="5">
                  <c:v>2016</c:v>
                </c:pt>
                <c:pt idx="6">
                  <c:v>2017</c:v>
                </c:pt>
              </c:numCache>
            </c:numRef>
          </c:xVal>
          <c:yVal>
            <c:numRef>
              <c:f>Admisión!$L$38:$R$38</c:f>
              <c:numCache>
                <c:formatCode>#,##0</c:formatCode>
                <c:ptCount val="7"/>
                <c:pt idx="0">
                  <c:v>238</c:v>
                </c:pt>
                <c:pt idx="1">
                  <c:v>345</c:v>
                </c:pt>
                <c:pt idx="2">
                  <c:v>579</c:v>
                </c:pt>
                <c:pt idx="3">
                  <c:v>766</c:v>
                </c:pt>
                <c:pt idx="4">
                  <c:v>1006</c:v>
                </c:pt>
                <c:pt idx="5">
                  <c:v>1272</c:v>
                </c:pt>
                <c:pt idx="6">
                  <c:v>1652</c:v>
                </c:pt>
              </c:numCache>
            </c:numRef>
          </c:yVal>
          <c:smooth val="0"/>
          <c:extLst xmlns:c16r2="http://schemas.microsoft.com/office/drawing/2015/06/chart">
            <c:ext xmlns:c16="http://schemas.microsoft.com/office/drawing/2014/chart" uri="{C3380CC4-5D6E-409C-BE32-E72D297353CC}">
              <c16:uniqueId val="{00000000-FF51-483D-862E-AE57E3A51A5E}"/>
            </c:ext>
          </c:extLst>
        </c:ser>
        <c:dLbls>
          <c:showLegendKey val="0"/>
          <c:showVal val="0"/>
          <c:showCatName val="0"/>
          <c:showSerName val="0"/>
          <c:showPercent val="0"/>
          <c:showBubbleSize val="0"/>
        </c:dLbls>
        <c:axId val="-1655560224"/>
        <c:axId val="-1655559680"/>
      </c:scatterChart>
      <c:valAx>
        <c:axId val="-1655560224"/>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59680"/>
        <c:crosses val="autoZero"/>
        <c:crossBetween val="midCat"/>
      </c:valAx>
      <c:valAx>
        <c:axId val="-1655559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5560224"/>
        <c:crosses val="autoZero"/>
        <c:crossBetween val="midCat"/>
      </c:valAx>
      <c:spPr>
        <a:noFill/>
        <a:ln>
          <a:noFill/>
        </a:ln>
        <a:effectLst/>
      </c:spPr>
    </c:plotArea>
    <c:legend>
      <c:legendPos val="b"/>
      <c:layout>
        <c:manualLayout>
          <c:xMode val="edge"/>
          <c:yMode val="edge"/>
          <c:x val="0.14853953204456841"/>
          <c:y val="0.21766080555420192"/>
          <c:w val="0.17708622506277683"/>
          <c:h val="0.10429572054704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Admisión</a:t>
            </a:r>
            <a:r>
              <a:rPr lang="es-MX" baseline="0"/>
              <a:t> anual UAM Lerma</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Admisión!$B$28</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Admisión!$C$27:$I$27</c:f>
              <c:numCache>
                <c:formatCode>General</c:formatCode>
                <c:ptCount val="7"/>
                <c:pt idx="0">
                  <c:v>2011</c:v>
                </c:pt>
                <c:pt idx="1">
                  <c:v>2012</c:v>
                </c:pt>
                <c:pt idx="2">
                  <c:v>2013</c:v>
                </c:pt>
                <c:pt idx="3">
                  <c:v>2014</c:v>
                </c:pt>
                <c:pt idx="4">
                  <c:v>2015</c:v>
                </c:pt>
                <c:pt idx="5">
                  <c:v>2016</c:v>
                </c:pt>
                <c:pt idx="6">
                  <c:v>2017</c:v>
                </c:pt>
              </c:numCache>
            </c:numRef>
          </c:cat>
          <c:val>
            <c:numRef>
              <c:f>Admisión!$C$28:$I$28</c:f>
              <c:numCache>
                <c:formatCode>#,##0</c:formatCode>
                <c:ptCount val="7"/>
                <c:pt idx="0">
                  <c:v>77</c:v>
                </c:pt>
                <c:pt idx="1">
                  <c:v>32</c:v>
                </c:pt>
                <c:pt idx="2">
                  <c:v>73</c:v>
                </c:pt>
                <c:pt idx="3">
                  <c:v>56</c:v>
                </c:pt>
                <c:pt idx="4">
                  <c:v>79</c:v>
                </c:pt>
                <c:pt idx="5">
                  <c:v>62</c:v>
                </c:pt>
                <c:pt idx="6">
                  <c:v>61</c:v>
                </c:pt>
              </c:numCache>
            </c:numRef>
          </c:val>
          <c:smooth val="0"/>
          <c:extLst xmlns:c16r2="http://schemas.microsoft.com/office/drawing/2015/06/chart">
            <c:ext xmlns:c16="http://schemas.microsoft.com/office/drawing/2014/chart" uri="{C3380CC4-5D6E-409C-BE32-E72D297353CC}">
              <c16:uniqueId val="{00000000-60FE-478B-961C-338B043614A7}"/>
            </c:ext>
          </c:extLst>
        </c:ser>
        <c:ser>
          <c:idx val="1"/>
          <c:order val="1"/>
          <c:tx>
            <c:strRef>
              <c:f>Admisión!$B$30</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Admisión!$C$27:$I$27</c:f>
              <c:numCache>
                <c:formatCode>General</c:formatCode>
                <c:ptCount val="7"/>
                <c:pt idx="0">
                  <c:v>2011</c:v>
                </c:pt>
                <c:pt idx="1">
                  <c:v>2012</c:v>
                </c:pt>
                <c:pt idx="2">
                  <c:v>2013</c:v>
                </c:pt>
                <c:pt idx="3">
                  <c:v>2014</c:v>
                </c:pt>
                <c:pt idx="4">
                  <c:v>2015</c:v>
                </c:pt>
                <c:pt idx="5">
                  <c:v>2016</c:v>
                </c:pt>
                <c:pt idx="6">
                  <c:v>2017</c:v>
                </c:pt>
              </c:numCache>
            </c:numRef>
          </c:cat>
          <c:val>
            <c:numRef>
              <c:f>Admisión!$C$30:$I$30</c:f>
              <c:numCache>
                <c:formatCode>#,##0</c:formatCode>
                <c:ptCount val="7"/>
                <c:pt idx="0">
                  <c:v>80</c:v>
                </c:pt>
                <c:pt idx="1">
                  <c:v>38</c:v>
                </c:pt>
                <c:pt idx="2">
                  <c:v>73</c:v>
                </c:pt>
                <c:pt idx="3">
                  <c:v>66</c:v>
                </c:pt>
                <c:pt idx="4">
                  <c:v>85</c:v>
                </c:pt>
                <c:pt idx="5">
                  <c:v>99</c:v>
                </c:pt>
                <c:pt idx="6">
                  <c:v>87</c:v>
                </c:pt>
              </c:numCache>
            </c:numRef>
          </c:val>
          <c:smooth val="0"/>
          <c:extLst xmlns:c16r2="http://schemas.microsoft.com/office/drawing/2015/06/chart">
            <c:ext xmlns:c16="http://schemas.microsoft.com/office/drawing/2014/chart" uri="{C3380CC4-5D6E-409C-BE32-E72D297353CC}">
              <c16:uniqueId val="{00000001-60FE-478B-961C-338B043614A7}"/>
            </c:ext>
          </c:extLst>
        </c:ser>
        <c:ser>
          <c:idx val="2"/>
          <c:order val="2"/>
          <c:tx>
            <c:strRef>
              <c:f>Admisión!$B$32</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Admisión!$C$27:$I$27</c:f>
              <c:numCache>
                <c:formatCode>General</c:formatCode>
                <c:ptCount val="7"/>
                <c:pt idx="0">
                  <c:v>2011</c:v>
                </c:pt>
                <c:pt idx="1">
                  <c:v>2012</c:v>
                </c:pt>
                <c:pt idx="2">
                  <c:v>2013</c:v>
                </c:pt>
                <c:pt idx="3">
                  <c:v>2014</c:v>
                </c:pt>
                <c:pt idx="4">
                  <c:v>2015</c:v>
                </c:pt>
                <c:pt idx="5">
                  <c:v>2016</c:v>
                </c:pt>
                <c:pt idx="6">
                  <c:v>2017</c:v>
                </c:pt>
              </c:numCache>
            </c:numRef>
          </c:cat>
          <c:val>
            <c:numRef>
              <c:f>Admisión!$C$32:$I$32</c:f>
              <c:numCache>
                <c:formatCode>General</c:formatCode>
                <c:ptCount val="7"/>
                <c:pt idx="2" formatCode="#,##0">
                  <c:v>22</c:v>
                </c:pt>
                <c:pt idx="3" formatCode="#,##0">
                  <c:v>25</c:v>
                </c:pt>
                <c:pt idx="4" formatCode="#,##0">
                  <c:v>26</c:v>
                </c:pt>
                <c:pt idx="5" formatCode="#,##0">
                  <c:v>31</c:v>
                </c:pt>
                <c:pt idx="6" formatCode="#,##0">
                  <c:v>42</c:v>
                </c:pt>
              </c:numCache>
            </c:numRef>
          </c:val>
          <c:smooth val="0"/>
          <c:extLst xmlns:c16r2="http://schemas.microsoft.com/office/drawing/2015/06/chart">
            <c:ext xmlns:c16="http://schemas.microsoft.com/office/drawing/2014/chart" uri="{C3380CC4-5D6E-409C-BE32-E72D297353CC}">
              <c16:uniqueId val="{00000002-60FE-478B-961C-338B043614A7}"/>
            </c:ext>
          </c:extLst>
        </c:ser>
        <c:ser>
          <c:idx val="3"/>
          <c:order val="3"/>
          <c:tx>
            <c:strRef>
              <c:f>Admisión!$B$33</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Admisión!$C$27:$I$27</c:f>
              <c:numCache>
                <c:formatCode>General</c:formatCode>
                <c:ptCount val="7"/>
                <c:pt idx="0">
                  <c:v>2011</c:v>
                </c:pt>
                <c:pt idx="1">
                  <c:v>2012</c:v>
                </c:pt>
                <c:pt idx="2">
                  <c:v>2013</c:v>
                </c:pt>
                <c:pt idx="3">
                  <c:v>2014</c:v>
                </c:pt>
                <c:pt idx="4">
                  <c:v>2015</c:v>
                </c:pt>
                <c:pt idx="5">
                  <c:v>2016</c:v>
                </c:pt>
                <c:pt idx="6">
                  <c:v>2017</c:v>
                </c:pt>
              </c:numCache>
            </c:numRef>
          </c:cat>
          <c:val>
            <c:numRef>
              <c:f>Admisión!$C$33:$I$33</c:f>
              <c:numCache>
                <c:formatCode>#,##0</c:formatCode>
                <c:ptCount val="7"/>
                <c:pt idx="0">
                  <c:v>81</c:v>
                </c:pt>
                <c:pt idx="1">
                  <c:v>37</c:v>
                </c:pt>
                <c:pt idx="2">
                  <c:v>66</c:v>
                </c:pt>
                <c:pt idx="3">
                  <c:v>40</c:v>
                </c:pt>
                <c:pt idx="4">
                  <c:v>50</c:v>
                </c:pt>
                <c:pt idx="5">
                  <c:v>74</c:v>
                </c:pt>
                <c:pt idx="6">
                  <c:v>79</c:v>
                </c:pt>
              </c:numCache>
            </c:numRef>
          </c:val>
          <c:smooth val="0"/>
          <c:extLst xmlns:c16r2="http://schemas.microsoft.com/office/drawing/2015/06/chart">
            <c:ext xmlns:c16="http://schemas.microsoft.com/office/drawing/2014/chart" uri="{C3380CC4-5D6E-409C-BE32-E72D297353CC}">
              <c16:uniqueId val="{00000003-60FE-478B-961C-338B043614A7}"/>
            </c:ext>
          </c:extLst>
        </c:ser>
        <c:ser>
          <c:idx val="4"/>
          <c:order val="4"/>
          <c:tx>
            <c:strRef>
              <c:f>Admisión!$B$29</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Admisión!$C$29:$I$29</c:f>
              <c:numCache>
                <c:formatCode>#,##0</c:formatCode>
                <c:ptCount val="7"/>
                <c:pt idx="6">
                  <c:v>73</c:v>
                </c:pt>
              </c:numCache>
            </c:numRef>
          </c:val>
          <c:smooth val="0"/>
          <c:extLst xmlns:c16r2="http://schemas.microsoft.com/office/drawing/2015/06/chart">
            <c:ext xmlns:c16="http://schemas.microsoft.com/office/drawing/2014/chart" uri="{C3380CC4-5D6E-409C-BE32-E72D297353CC}">
              <c16:uniqueId val="{00000000-1E64-479B-B7DB-24A337D271C1}"/>
            </c:ext>
          </c:extLst>
        </c:ser>
        <c:ser>
          <c:idx val="5"/>
          <c:order val="5"/>
          <c:tx>
            <c:strRef>
              <c:f>Admisión!$B$31</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Admisión!$C$31:$I$31</c:f>
              <c:numCache>
                <c:formatCode>#,##0</c:formatCode>
                <c:ptCount val="7"/>
                <c:pt idx="6">
                  <c:v>38</c:v>
                </c:pt>
              </c:numCache>
            </c:numRef>
          </c:val>
          <c:smooth val="0"/>
          <c:extLst xmlns:c16r2="http://schemas.microsoft.com/office/drawing/2015/06/chart">
            <c:ext xmlns:c16="http://schemas.microsoft.com/office/drawing/2014/chart" uri="{C3380CC4-5D6E-409C-BE32-E72D297353CC}">
              <c16:uniqueId val="{00000001-1E64-479B-B7DB-24A337D271C1}"/>
            </c:ext>
          </c:extLst>
        </c:ser>
        <c:dLbls>
          <c:showLegendKey val="0"/>
          <c:showVal val="0"/>
          <c:showCatName val="0"/>
          <c:showSerName val="0"/>
          <c:showPercent val="0"/>
          <c:showBubbleSize val="0"/>
        </c:dLbls>
        <c:marker val="1"/>
        <c:smooth val="0"/>
        <c:axId val="-1653913056"/>
        <c:axId val="-1653907072"/>
      </c:lineChart>
      <c:catAx>
        <c:axId val="-165391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53907072"/>
        <c:crosses val="autoZero"/>
        <c:auto val="1"/>
        <c:lblAlgn val="ctr"/>
        <c:lblOffset val="100"/>
        <c:noMultiLvlLbl val="0"/>
      </c:catAx>
      <c:valAx>
        <c:axId val="-1653907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5391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Promedio de alumnos por PTC</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Comprativos'!$L$37:$L$45</c:f>
              <c:strCache>
                <c:ptCount val="9"/>
                <c:pt idx="0">
                  <c:v>UAM-L</c:v>
                </c:pt>
                <c:pt idx="1">
                  <c:v>UTVT</c:v>
                </c:pt>
                <c:pt idx="2">
                  <c:v>UAEM</c:v>
                </c:pt>
                <c:pt idx="3">
                  <c:v>ITT</c:v>
                </c:pt>
                <c:pt idx="4">
                  <c:v>UPN-151</c:v>
                </c:pt>
                <c:pt idx="5">
                  <c:v>UAEM-UAP-T</c:v>
                </c:pt>
                <c:pt idx="6">
                  <c:v>TEST</c:v>
                </c:pt>
                <c:pt idx="7">
                  <c:v>UEVT</c:v>
                </c:pt>
                <c:pt idx="8">
                  <c:v>TES-H</c:v>
                </c:pt>
              </c:strCache>
            </c:strRef>
          </c:cat>
          <c:val>
            <c:numRef>
              <c:f>'Indicadores Comprativos'!$M$37:$M$45</c:f>
              <c:numCache>
                <c:formatCode>0</c:formatCode>
                <c:ptCount val="9"/>
                <c:pt idx="0">
                  <c:v>13.246153846153845</c:v>
                </c:pt>
                <c:pt idx="1">
                  <c:v>17.577319587628867</c:v>
                </c:pt>
                <c:pt idx="2" formatCode="General">
                  <c:v>28</c:v>
                </c:pt>
                <c:pt idx="3" formatCode="General">
                  <c:v>35</c:v>
                </c:pt>
                <c:pt idx="4" formatCode="General">
                  <c:v>45</c:v>
                </c:pt>
                <c:pt idx="5" formatCode="General">
                  <c:v>78</c:v>
                </c:pt>
                <c:pt idx="6" formatCode="General">
                  <c:v>101</c:v>
                </c:pt>
                <c:pt idx="7" formatCode="General">
                  <c:v>151</c:v>
                </c:pt>
                <c:pt idx="8" formatCode="General">
                  <c:v>595</c:v>
                </c:pt>
              </c:numCache>
            </c:numRef>
          </c:val>
          <c:shape val="cylinder"/>
          <c:extLst xmlns:c16r2="http://schemas.microsoft.com/office/drawing/2015/06/char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1662121200"/>
        <c:axId val="-1662120656"/>
        <c:axId val="0"/>
      </c:bar3DChart>
      <c:catAx>
        <c:axId val="-166212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1662120656"/>
        <c:crosses val="autoZero"/>
        <c:auto val="1"/>
        <c:lblAlgn val="ctr"/>
        <c:lblOffset val="100"/>
        <c:noMultiLvlLbl val="0"/>
      </c:catAx>
      <c:valAx>
        <c:axId val="-1662120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1662121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sexo'!$P$6:$V$6</c:f>
              <c:numCache>
                <c:formatCode>0</c:formatCode>
                <c:ptCount val="7"/>
                <c:pt idx="0">
                  <c:v>2011</c:v>
                </c:pt>
                <c:pt idx="1">
                  <c:v>2012</c:v>
                </c:pt>
                <c:pt idx="2">
                  <c:v>2013</c:v>
                </c:pt>
                <c:pt idx="3">
                  <c:v>2014</c:v>
                </c:pt>
                <c:pt idx="4">
                  <c:v>2015</c:v>
                </c:pt>
                <c:pt idx="5">
                  <c:v>2016</c:v>
                </c:pt>
                <c:pt idx="6">
                  <c:v>2017</c:v>
                </c:pt>
              </c:numCache>
            </c:numRef>
          </c:xVal>
          <c:yVal>
            <c:numRef>
              <c:f>'Admisión por sexo'!$P$7:$V$7</c:f>
              <c:numCache>
                <c:formatCode>0%</c:formatCode>
                <c:ptCount val="7"/>
                <c:pt idx="0">
                  <c:v>0.31168831168831168</c:v>
                </c:pt>
                <c:pt idx="1">
                  <c:v>0.46875</c:v>
                </c:pt>
                <c:pt idx="2">
                  <c:v>0.42465753424657532</c:v>
                </c:pt>
                <c:pt idx="3">
                  <c:v>0.48214285714285715</c:v>
                </c:pt>
                <c:pt idx="4">
                  <c:v>0.41772151898734178</c:v>
                </c:pt>
                <c:pt idx="5">
                  <c:v>0.19354838709677419</c:v>
                </c:pt>
                <c:pt idx="6">
                  <c:v>0.39552238805970147</c:v>
                </c:pt>
              </c:numCache>
            </c:numRef>
          </c:yVal>
          <c:smooth val="0"/>
          <c:extLst xmlns:c16r2="http://schemas.microsoft.com/office/drawing/2015/06/chart">
            <c:ext xmlns:c16="http://schemas.microsoft.com/office/drawing/2014/chart" uri="{C3380CC4-5D6E-409C-BE32-E72D297353CC}">
              <c16:uniqueId val="{00000000-5662-4993-A685-8B7B1FB0FAF2}"/>
            </c:ext>
          </c:extLst>
        </c:ser>
        <c:ser>
          <c:idx val="1"/>
          <c:order val="1"/>
          <c:tx>
            <c:strRef>
              <c:f>'Admisión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sexo'!$P$6:$V$6</c:f>
              <c:numCache>
                <c:formatCode>0</c:formatCode>
                <c:ptCount val="7"/>
                <c:pt idx="0">
                  <c:v>2011</c:v>
                </c:pt>
                <c:pt idx="1">
                  <c:v>2012</c:v>
                </c:pt>
                <c:pt idx="2">
                  <c:v>2013</c:v>
                </c:pt>
                <c:pt idx="3">
                  <c:v>2014</c:v>
                </c:pt>
                <c:pt idx="4">
                  <c:v>2015</c:v>
                </c:pt>
                <c:pt idx="5">
                  <c:v>2016</c:v>
                </c:pt>
                <c:pt idx="6">
                  <c:v>2017</c:v>
                </c:pt>
              </c:numCache>
            </c:numRef>
          </c:xVal>
          <c:yVal>
            <c:numRef>
              <c:f>'Admisión por sexo'!$P$8:$V$8</c:f>
              <c:numCache>
                <c:formatCode>0%</c:formatCode>
                <c:ptCount val="7"/>
                <c:pt idx="0">
                  <c:v>0.67500000000000004</c:v>
                </c:pt>
                <c:pt idx="1">
                  <c:v>0.60526315789473684</c:v>
                </c:pt>
                <c:pt idx="2">
                  <c:v>0.71232876712328763</c:v>
                </c:pt>
                <c:pt idx="3">
                  <c:v>0.63636363636363635</c:v>
                </c:pt>
                <c:pt idx="4">
                  <c:v>0.69411764705882351</c:v>
                </c:pt>
                <c:pt idx="5">
                  <c:v>0.65656565656565657</c:v>
                </c:pt>
                <c:pt idx="6">
                  <c:v>0.66400000000000003</c:v>
                </c:pt>
              </c:numCache>
            </c:numRef>
          </c:yVal>
          <c:smooth val="0"/>
          <c:extLst xmlns:c16r2="http://schemas.microsoft.com/office/drawing/2015/06/chart">
            <c:ext xmlns:c16="http://schemas.microsoft.com/office/drawing/2014/chart" uri="{C3380CC4-5D6E-409C-BE32-E72D297353CC}">
              <c16:uniqueId val="{00000001-5662-4993-A685-8B7B1FB0FAF2}"/>
            </c:ext>
          </c:extLst>
        </c:ser>
        <c:ser>
          <c:idx val="2"/>
          <c:order val="2"/>
          <c:tx>
            <c:strRef>
              <c:f>'Admisión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sexo'!$P$6:$V$6</c:f>
              <c:numCache>
                <c:formatCode>0</c:formatCode>
                <c:ptCount val="7"/>
                <c:pt idx="0">
                  <c:v>2011</c:v>
                </c:pt>
                <c:pt idx="1">
                  <c:v>2012</c:v>
                </c:pt>
                <c:pt idx="2">
                  <c:v>2013</c:v>
                </c:pt>
                <c:pt idx="3">
                  <c:v>2014</c:v>
                </c:pt>
                <c:pt idx="4">
                  <c:v>2015</c:v>
                </c:pt>
                <c:pt idx="5">
                  <c:v>2016</c:v>
                </c:pt>
                <c:pt idx="6">
                  <c:v>2017</c:v>
                </c:pt>
              </c:numCache>
            </c:numRef>
          </c:xVal>
          <c:yVal>
            <c:numRef>
              <c:f>'Admisión por sexo'!$P$9:$V$9</c:f>
              <c:numCache>
                <c:formatCode>0%</c:formatCode>
                <c:ptCount val="7"/>
                <c:pt idx="0">
                  <c:v>0.58024691358024694</c:v>
                </c:pt>
                <c:pt idx="1">
                  <c:v>0.48648648648648651</c:v>
                </c:pt>
                <c:pt idx="2">
                  <c:v>0.51136363636363635</c:v>
                </c:pt>
                <c:pt idx="3">
                  <c:v>0.49230769230769234</c:v>
                </c:pt>
                <c:pt idx="4">
                  <c:v>0.60526315789473684</c:v>
                </c:pt>
                <c:pt idx="5">
                  <c:v>0.61904761904761907</c:v>
                </c:pt>
                <c:pt idx="6">
                  <c:v>0.54545454545454541</c:v>
                </c:pt>
              </c:numCache>
            </c:numRef>
          </c:yVal>
          <c:smooth val="0"/>
          <c:extLst xmlns:c16r2="http://schemas.microsoft.com/office/drawing/2015/06/chart">
            <c:ext xmlns:c16="http://schemas.microsoft.com/office/drawing/2014/chart" uri="{C3380CC4-5D6E-409C-BE32-E72D297353CC}">
              <c16:uniqueId val="{00000002-5662-4993-A685-8B7B1FB0FAF2}"/>
            </c:ext>
          </c:extLst>
        </c:ser>
        <c:ser>
          <c:idx val="3"/>
          <c:order val="3"/>
          <c:tx>
            <c:strRef>
              <c:f>'Admisión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sexo'!$P$6:$V$6</c:f>
              <c:numCache>
                <c:formatCode>0</c:formatCode>
                <c:ptCount val="7"/>
                <c:pt idx="0">
                  <c:v>2011</c:v>
                </c:pt>
                <c:pt idx="1">
                  <c:v>2012</c:v>
                </c:pt>
                <c:pt idx="2">
                  <c:v>2013</c:v>
                </c:pt>
                <c:pt idx="3">
                  <c:v>2014</c:v>
                </c:pt>
                <c:pt idx="4">
                  <c:v>2015</c:v>
                </c:pt>
                <c:pt idx="5">
                  <c:v>2016</c:v>
                </c:pt>
                <c:pt idx="6">
                  <c:v>2017</c:v>
                </c:pt>
              </c:numCache>
            </c:numRef>
          </c:xVal>
          <c:yVal>
            <c:numRef>
              <c:f>'Admisión por sexo'!$P$10:$V$10</c:f>
              <c:numCache>
                <c:formatCode>0%</c:formatCode>
                <c:ptCount val="7"/>
                <c:pt idx="0">
                  <c:v>0.52521008403361347</c:v>
                </c:pt>
                <c:pt idx="1">
                  <c:v>0.52336448598130836</c:v>
                </c:pt>
                <c:pt idx="2">
                  <c:v>0.54700854700854706</c:v>
                </c:pt>
                <c:pt idx="3">
                  <c:v>0.5401069518716578</c:v>
                </c:pt>
                <c:pt idx="4">
                  <c:v>0.57499999999999996</c:v>
                </c:pt>
                <c:pt idx="5">
                  <c:v>0.53383458646616544</c:v>
                </c:pt>
                <c:pt idx="6">
                  <c:v>0.53157894736842104</c:v>
                </c:pt>
              </c:numCache>
            </c:numRef>
          </c:yVal>
          <c:smooth val="0"/>
          <c:extLst xmlns:c16r2="http://schemas.microsoft.com/office/drawing/2015/06/chart">
            <c:ext xmlns:c16="http://schemas.microsoft.com/office/drawing/2014/chart" uri="{C3380CC4-5D6E-409C-BE32-E72D297353CC}">
              <c16:uniqueId val="{00000003-5662-4993-A685-8B7B1FB0FAF2}"/>
            </c:ext>
          </c:extLst>
        </c:ser>
        <c:dLbls>
          <c:showLegendKey val="0"/>
          <c:showVal val="0"/>
          <c:showCatName val="0"/>
          <c:showSerName val="0"/>
          <c:showPercent val="0"/>
          <c:showBubbleSize val="0"/>
        </c:dLbls>
        <c:axId val="-1653917408"/>
        <c:axId val="-1653910880"/>
      </c:scatterChart>
      <c:valAx>
        <c:axId val="-1653917408"/>
        <c:scaling>
          <c:orientation val="minMax"/>
          <c:max val="2017"/>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3910880"/>
        <c:crosses val="autoZero"/>
        <c:crossBetween val="midCat"/>
      </c:valAx>
      <c:valAx>
        <c:axId val="-165391088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39174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AMISIÓN ACUMULADA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sexo'!$AK$6:$AP$6</c:f>
              <c:numCache>
                <c:formatCode>0</c:formatCode>
                <c:ptCount val="6"/>
                <c:pt idx="0">
                  <c:v>2012</c:v>
                </c:pt>
                <c:pt idx="1">
                  <c:v>2013</c:v>
                </c:pt>
                <c:pt idx="2">
                  <c:v>2014</c:v>
                </c:pt>
                <c:pt idx="3">
                  <c:v>2015</c:v>
                </c:pt>
                <c:pt idx="4">
                  <c:v>2016</c:v>
                </c:pt>
                <c:pt idx="5">
                  <c:v>2017</c:v>
                </c:pt>
              </c:numCache>
            </c:numRef>
          </c:xVal>
          <c:yVal>
            <c:numRef>
              <c:f>'Admisión por sexo'!$AK$7:$AP$7</c:f>
              <c:numCache>
                <c:formatCode>0%</c:formatCode>
                <c:ptCount val="6"/>
                <c:pt idx="0">
                  <c:v>0.3577981651376147</c:v>
                </c:pt>
                <c:pt idx="1">
                  <c:v>0.38461538461538464</c:v>
                </c:pt>
                <c:pt idx="2">
                  <c:v>0.40756302521008403</c:v>
                </c:pt>
                <c:pt idx="3">
                  <c:v>0.41009463722397477</c:v>
                </c:pt>
                <c:pt idx="4">
                  <c:v>0.37467018469656993</c:v>
                </c:pt>
                <c:pt idx="5">
                  <c:v>0.38011695906432746</c:v>
                </c:pt>
              </c:numCache>
            </c:numRef>
          </c:yVal>
          <c:smooth val="0"/>
          <c:extLst xmlns:c16r2="http://schemas.microsoft.com/office/drawing/2015/06/chart">
            <c:ext xmlns:c16="http://schemas.microsoft.com/office/drawing/2014/chart" uri="{C3380CC4-5D6E-409C-BE32-E72D297353CC}">
              <c16:uniqueId val="{00000000-08D5-4639-8A18-10EF425EDA3D}"/>
            </c:ext>
          </c:extLst>
        </c:ser>
        <c:ser>
          <c:idx val="1"/>
          <c:order val="1"/>
          <c:tx>
            <c:strRef>
              <c:f>'Admisión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sexo'!$AK$6:$AP$6</c:f>
              <c:numCache>
                <c:formatCode>0</c:formatCode>
                <c:ptCount val="6"/>
                <c:pt idx="0">
                  <c:v>2012</c:v>
                </c:pt>
                <c:pt idx="1">
                  <c:v>2013</c:v>
                </c:pt>
                <c:pt idx="2">
                  <c:v>2014</c:v>
                </c:pt>
                <c:pt idx="3">
                  <c:v>2015</c:v>
                </c:pt>
                <c:pt idx="4">
                  <c:v>2016</c:v>
                </c:pt>
                <c:pt idx="5">
                  <c:v>2017</c:v>
                </c:pt>
              </c:numCache>
            </c:numRef>
          </c:xVal>
          <c:yVal>
            <c:numRef>
              <c:f>'Admisión por sexo'!$AK$8:$AP$8</c:f>
              <c:numCache>
                <c:formatCode>0%</c:formatCode>
                <c:ptCount val="6"/>
                <c:pt idx="0">
                  <c:v>0.65254237288135597</c:v>
                </c:pt>
                <c:pt idx="1">
                  <c:v>0.67539267015706805</c:v>
                </c:pt>
                <c:pt idx="2">
                  <c:v>0.66536964980544744</c:v>
                </c:pt>
                <c:pt idx="3">
                  <c:v>0.67251461988304095</c:v>
                </c:pt>
                <c:pt idx="4">
                  <c:v>0.66893424036281179</c:v>
                </c:pt>
                <c:pt idx="5">
                  <c:v>0.66784452296819785</c:v>
                </c:pt>
              </c:numCache>
            </c:numRef>
          </c:yVal>
          <c:smooth val="0"/>
          <c:extLst xmlns:c16r2="http://schemas.microsoft.com/office/drawing/2015/06/chart">
            <c:ext xmlns:c16="http://schemas.microsoft.com/office/drawing/2014/chart" uri="{C3380CC4-5D6E-409C-BE32-E72D297353CC}">
              <c16:uniqueId val="{00000001-08D5-4639-8A18-10EF425EDA3D}"/>
            </c:ext>
          </c:extLst>
        </c:ser>
        <c:ser>
          <c:idx val="2"/>
          <c:order val="2"/>
          <c:tx>
            <c:strRef>
              <c:f>'Admisión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sexo'!$AK$6:$AP$6</c:f>
              <c:numCache>
                <c:formatCode>0</c:formatCode>
                <c:ptCount val="6"/>
                <c:pt idx="0">
                  <c:v>2012</c:v>
                </c:pt>
                <c:pt idx="1">
                  <c:v>2013</c:v>
                </c:pt>
                <c:pt idx="2">
                  <c:v>2014</c:v>
                </c:pt>
                <c:pt idx="3">
                  <c:v>2015</c:v>
                </c:pt>
                <c:pt idx="4">
                  <c:v>2016</c:v>
                </c:pt>
                <c:pt idx="5">
                  <c:v>2017</c:v>
                </c:pt>
              </c:numCache>
            </c:numRef>
          </c:xVal>
          <c:yVal>
            <c:numRef>
              <c:f>'Admisión por sexo'!$AK$9:$AP$9</c:f>
              <c:numCache>
                <c:formatCode>0%</c:formatCode>
                <c:ptCount val="6"/>
                <c:pt idx="0">
                  <c:v>0.55084745762711862</c:v>
                </c:pt>
                <c:pt idx="1">
                  <c:v>0.53398058252427183</c:v>
                </c:pt>
                <c:pt idx="2">
                  <c:v>0.52398523985239853</c:v>
                </c:pt>
                <c:pt idx="3">
                  <c:v>0.5417867435158501</c:v>
                </c:pt>
                <c:pt idx="4">
                  <c:v>0.55973451327433632</c:v>
                </c:pt>
                <c:pt idx="5">
                  <c:v>0.55671902268760909</c:v>
                </c:pt>
              </c:numCache>
            </c:numRef>
          </c:yVal>
          <c:smooth val="0"/>
          <c:extLst xmlns:c16r2="http://schemas.microsoft.com/office/drawing/2015/06/chart">
            <c:ext xmlns:c16="http://schemas.microsoft.com/office/drawing/2014/chart" uri="{C3380CC4-5D6E-409C-BE32-E72D297353CC}">
              <c16:uniqueId val="{00000002-08D5-4639-8A18-10EF425EDA3D}"/>
            </c:ext>
          </c:extLst>
        </c:ser>
        <c:ser>
          <c:idx val="3"/>
          <c:order val="3"/>
          <c:tx>
            <c:strRef>
              <c:f>'Admisión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sexo'!$AK$6:$AP$6</c:f>
              <c:numCache>
                <c:formatCode>0</c:formatCode>
                <c:ptCount val="6"/>
                <c:pt idx="0">
                  <c:v>2012</c:v>
                </c:pt>
                <c:pt idx="1">
                  <c:v>2013</c:v>
                </c:pt>
                <c:pt idx="2">
                  <c:v>2014</c:v>
                </c:pt>
                <c:pt idx="3">
                  <c:v>2015</c:v>
                </c:pt>
                <c:pt idx="4">
                  <c:v>2016</c:v>
                </c:pt>
                <c:pt idx="5">
                  <c:v>2017</c:v>
                </c:pt>
              </c:numCache>
            </c:numRef>
          </c:xVal>
          <c:yVal>
            <c:numRef>
              <c:f>'Admisión por sexo'!$AK$10:$AP$10</c:f>
              <c:numCache>
                <c:formatCode>0%</c:formatCode>
                <c:ptCount val="6"/>
                <c:pt idx="0">
                  <c:v>0.52463768115942033</c:v>
                </c:pt>
                <c:pt idx="1">
                  <c:v>0.53367875647668395</c:v>
                </c:pt>
                <c:pt idx="2">
                  <c:v>0.53524804177545693</c:v>
                </c:pt>
                <c:pt idx="3">
                  <c:v>0.54473161033797213</c:v>
                </c:pt>
                <c:pt idx="4">
                  <c:v>0.54245283018867929</c:v>
                </c:pt>
                <c:pt idx="5">
                  <c:v>0.53995157384987891</c:v>
                </c:pt>
              </c:numCache>
            </c:numRef>
          </c:yVal>
          <c:smooth val="0"/>
          <c:extLst xmlns:c16r2="http://schemas.microsoft.com/office/drawing/2015/06/chart">
            <c:ext xmlns:c16="http://schemas.microsoft.com/office/drawing/2014/chart" uri="{C3380CC4-5D6E-409C-BE32-E72D297353CC}">
              <c16:uniqueId val="{00000003-08D5-4639-8A18-10EF425EDA3D}"/>
            </c:ext>
          </c:extLst>
        </c:ser>
        <c:dLbls>
          <c:showLegendKey val="0"/>
          <c:showVal val="0"/>
          <c:showCatName val="0"/>
          <c:showSerName val="0"/>
          <c:showPercent val="0"/>
          <c:showBubbleSize val="0"/>
        </c:dLbls>
        <c:axId val="-1653912512"/>
        <c:axId val="-1653905984"/>
      </c:scatterChart>
      <c:valAx>
        <c:axId val="-1653912512"/>
        <c:scaling>
          <c:orientation val="minMax"/>
          <c:max val="2017"/>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3905984"/>
        <c:crosses val="autoZero"/>
        <c:crossBetween val="midCat"/>
      </c:valAx>
      <c:valAx>
        <c:axId val="-165390598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539125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Admisión'!$B$27</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Admisión'!$C$27:$I$27</c:f>
              <c:numCache>
                <c:formatCode>0%</c:formatCode>
                <c:ptCount val="7"/>
                <c:pt idx="0">
                  <c:v>1.1492537313432836</c:v>
                </c:pt>
                <c:pt idx="1">
                  <c:v>0.96969696969696972</c:v>
                </c:pt>
                <c:pt idx="2">
                  <c:v>1.2166666666666666</c:v>
                </c:pt>
                <c:pt idx="3">
                  <c:v>0.84848484848484851</c:v>
                </c:pt>
                <c:pt idx="4">
                  <c:v>1</c:v>
                </c:pt>
                <c:pt idx="5">
                  <c:v>0.75609756097560976</c:v>
                </c:pt>
                <c:pt idx="6">
                  <c:v>0.70114942528735635</c:v>
                </c:pt>
              </c:numCache>
            </c:numRef>
          </c:yVal>
          <c:smooth val="0"/>
          <c:extLst xmlns:c16r2="http://schemas.microsoft.com/office/drawing/2015/06/chart">
            <c:ext xmlns:c16="http://schemas.microsoft.com/office/drawing/2014/chart" uri="{C3380CC4-5D6E-409C-BE32-E72D297353CC}">
              <c16:uniqueId val="{00000000-B919-41AD-A6BA-55D646CDB215}"/>
            </c:ext>
          </c:extLst>
        </c:ser>
        <c:ser>
          <c:idx val="1"/>
          <c:order val="1"/>
          <c:tx>
            <c:strRef>
              <c:f>'% de Admisión'!$B$29</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Admisión'!$C$29:$I$29</c:f>
              <c:numCache>
                <c:formatCode>0%</c:formatCode>
                <c:ptCount val="7"/>
                <c:pt idx="0">
                  <c:v>0.47904191616766467</c:v>
                </c:pt>
                <c:pt idx="1">
                  <c:v>0.60317460317460314</c:v>
                </c:pt>
                <c:pt idx="2">
                  <c:v>0.49659863945578231</c:v>
                </c:pt>
                <c:pt idx="3">
                  <c:v>0.80487804878048785</c:v>
                </c:pt>
                <c:pt idx="4">
                  <c:v>0.49707602339181284</c:v>
                </c:pt>
                <c:pt idx="5">
                  <c:v>0.44594594594594594</c:v>
                </c:pt>
                <c:pt idx="6">
                  <c:v>0.435</c:v>
                </c:pt>
              </c:numCache>
            </c:numRef>
          </c:yVal>
          <c:smooth val="0"/>
          <c:extLst xmlns:c16r2="http://schemas.microsoft.com/office/drawing/2015/06/chart">
            <c:ext xmlns:c16="http://schemas.microsoft.com/office/drawing/2014/chart" uri="{C3380CC4-5D6E-409C-BE32-E72D297353CC}">
              <c16:uniqueId val="{00000001-B919-41AD-A6BA-55D646CDB215}"/>
            </c:ext>
          </c:extLst>
        </c:ser>
        <c:ser>
          <c:idx val="2"/>
          <c:order val="2"/>
          <c:tx>
            <c:strRef>
              <c:f>'% de Admisión'!$B$31</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Admisión'!$C$31:$I$31</c:f>
              <c:numCache>
                <c:formatCode>0%</c:formatCode>
                <c:ptCount val="7"/>
                <c:pt idx="2">
                  <c:v>0.25882352941176473</c:v>
                </c:pt>
                <c:pt idx="3">
                  <c:v>0.13020833333333334</c:v>
                </c:pt>
                <c:pt idx="4">
                  <c:v>0.10236220472440945</c:v>
                </c:pt>
                <c:pt idx="5">
                  <c:v>0.10839160839160839</c:v>
                </c:pt>
                <c:pt idx="6">
                  <c:v>0.16030534351145037</c:v>
                </c:pt>
              </c:numCache>
            </c:numRef>
          </c:yVal>
          <c:smooth val="0"/>
          <c:extLst xmlns:c16r2="http://schemas.microsoft.com/office/drawing/2015/06/chart">
            <c:ext xmlns:c16="http://schemas.microsoft.com/office/drawing/2014/chart" uri="{C3380CC4-5D6E-409C-BE32-E72D297353CC}">
              <c16:uniqueId val="{00000002-B919-41AD-A6BA-55D646CDB215}"/>
            </c:ext>
          </c:extLst>
        </c:ser>
        <c:ser>
          <c:idx val="3"/>
          <c:order val="3"/>
          <c:tx>
            <c:strRef>
              <c:f>'% de Admisión'!$B$32</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Admisión'!$C$32:$I$32</c:f>
              <c:numCache>
                <c:formatCode>0%</c:formatCode>
                <c:ptCount val="7"/>
                <c:pt idx="0">
                  <c:v>0.48214285714285715</c:v>
                </c:pt>
                <c:pt idx="1">
                  <c:v>0.55223880597014929</c:v>
                </c:pt>
                <c:pt idx="2">
                  <c:v>0.60550458715596334</c:v>
                </c:pt>
                <c:pt idx="3">
                  <c:v>0.43010752688172044</c:v>
                </c:pt>
                <c:pt idx="4">
                  <c:v>0.3546099290780142</c:v>
                </c:pt>
                <c:pt idx="5">
                  <c:v>0.41807909604519772</c:v>
                </c:pt>
                <c:pt idx="6">
                  <c:v>0.45402298850574713</c:v>
                </c:pt>
              </c:numCache>
            </c:numRef>
          </c:yVal>
          <c:smooth val="0"/>
          <c:extLst xmlns:c16r2="http://schemas.microsoft.com/office/drawing/2015/06/chart">
            <c:ext xmlns:c16="http://schemas.microsoft.com/office/drawing/2014/chart" uri="{C3380CC4-5D6E-409C-BE32-E72D297353CC}">
              <c16:uniqueId val="{00000003-B919-41AD-A6BA-55D646CDB215}"/>
            </c:ext>
          </c:extLst>
        </c:ser>
        <c:ser>
          <c:idx val="4"/>
          <c:order val="4"/>
          <c:tx>
            <c:strRef>
              <c:f>'% de Admisión'!$B$28</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Admisión'!$C$28:$I$28</c:f>
              <c:numCache>
                <c:formatCode>0%</c:formatCode>
                <c:ptCount val="7"/>
                <c:pt idx="6">
                  <c:v>0.23322683706070288</c:v>
                </c:pt>
              </c:numCache>
            </c:numRef>
          </c:yVal>
          <c:smooth val="0"/>
          <c:extLst xmlns:c16r2="http://schemas.microsoft.com/office/drawing/2015/06/chart">
            <c:ext xmlns:c16="http://schemas.microsoft.com/office/drawing/2014/chart" uri="{C3380CC4-5D6E-409C-BE32-E72D297353CC}">
              <c16:uniqueId val="{00000000-216C-418D-A7FD-A4D582174957}"/>
            </c:ext>
          </c:extLst>
        </c:ser>
        <c:ser>
          <c:idx val="5"/>
          <c:order val="5"/>
          <c:tx>
            <c:strRef>
              <c:f>'% de Admisión'!$B$30</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Admisión'!$C$30:$I$30</c:f>
              <c:numCache>
                <c:formatCode>0%</c:formatCode>
                <c:ptCount val="7"/>
                <c:pt idx="6">
                  <c:v>0.12101910828025478</c:v>
                </c:pt>
              </c:numCache>
            </c:numRef>
          </c:yVal>
          <c:smooth val="0"/>
          <c:extLst xmlns:c16r2="http://schemas.microsoft.com/office/drawing/2015/06/chart">
            <c:ext xmlns:c16="http://schemas.microsoft.com/office/drawing/2014/chart" uri="{C3380CC4-5D6E-409C-BE32-E72D297353CC}">
              <c16:uniqueId val="{00000001-216C-418D-A7FD-A4D582174957}"/>
            </c:ext>
          </c:extLst>
        </c:ser>
        <c:dLbls>
          <c:showLegendKey val="0"/>
          <c:showVal val="0"/>
          <c:showCatName val="0"/>
          <c:showSerName val="0"/>
          <c:showPercent val="0"/>
          <c:showBubbleSize val="0"/>
        </c:dLbls>
        <c:axId val="-1653909248"/>
        <c:axId val="-1653910336"/>
      </c:scatterChart>
      <c:valAx>
        <c:axId val="-1653909248"/>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10336"/>
        <c:crosses val="autoZero"/>
        <c:crossBetween val="midCat"/>
      </c:valAx>
      <c:valAx>
        <c:axId val="-1653910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092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Admisión'!$B$34</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Admisión'!$C$34:$I$34</c:f>
              <c:numCache>
                <c:formatCode>0%</c:formatCode>
                <c:ptCount val="7"/>
                <c:pt idx="0">
                  <c:v>1.1492537313432836</c:v>
                </c:pt>
                <c:pt idx="1">
                  <c:v>0.96969696969696972</c:v>
                </c:pt>
                <c:pt idx="2">
                  <c:v>1.2166666666666666</c:v>
                </c:pt>
                <c:pt idx="3">
                  <c:v>0.84848484848484851</c:v>
                </c:pt>
                <c:pt idx="4">
                  <c:v>1</c:v>
                </c:pt>
                <c:pt idx="5">
                  <c:v>0.75609756097560976</c:v>
                </c:pt>
                <c:pt idx="6">
                  <c:v>0.33500000000000002</c:v>
                </c:pt>
              </c:numCache>
            </c:numRef>
          </c:yVal>
          <c:smooth val="0"/>
          <c:extLst xmlns:c16r2="http://schemas.microsoft.com/office/drawing/2015/06/chart">
            <c:ext xmlns:c16="http://schemas.microsoft.com/office/drawing/2014/chart" uri="{C3380CC4-5D6E-409C-BE32-E72D297353CC}">
              <c16:uniqueId val="{00000000-43AE-4045-8CE7-792C93416782}"/>
            </c:ext>
          </c:extLst>
        </c:ser>
        <c:ser>
          <c:idx val="1"/>
          <c:order val="1"/>
          <c:tx>
            <c:strRef>
              <c:f>'% de Admisión'!$B$35</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Admisión'!$C$35:$I$35</c:f>
              <c:numCache>
                <c:formatCode>0%</c:formatCode>
                <c:ptCount val="7"/>
                <c:pt idx="0">
                  <c:v>0.47904191616766467</c:v>
                </c:pt>
                <c:pt idx="1">
                  <c:v>0.60317460317460314</c:v>
                </c:pt>
                <c:pt idx="2">
                  <c:v>0.49659863945578231</c:v>
                </c:pt>
                <c:pt idx="3">
                  <c:v>0.80487804878048785</c:v>
                </c:pt>
                <c:pt idx="4">
                  <c:v>0.49707602339181284</c:v>
                </c:pt>
                <c:pt idx="5">
                  <c:v>0.44594594594594594</c:v>
                </c:pt>
                <c:pt idx="6">
                  <c:v>0.24319066147859922</c:v>
                </c:pt>
              </c:numCache>
            </c:numRef>
          </c:yVal>
          <c:smooth val="0"/>
          <c:extLst xmlns:c16r2="http://schemas.microsoft.com/office/drawing/2015/06/chart">
            <c:ext xmlns:c16="http://schemas.microsoft.com/office/drawing/2014/chart" uri="{C3380CC4-5D6E-409C-BE32-E72D297353CC}">
              <c16:uniqueId val="{00000001-43AE-4045-8CE7-792C93416782}"/>
            </c:ext>
          </c:extLst>
        </c:ser>
        <c:ser>
          <c:idx val="2"/>
          <c:order val="2"/>
          <c:tx>
            <c:strRef>
              <c:f>'% de Admisión'!$B$36</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Admisión'!$C$36:$I$36</c:f>
              <c:numCache>
                <c:formatCode>0%</c:formatCode>
                <c:ptCount val="7"/>
                <c:pt idx="0">
                  <c:v>0.48214285714285715</c:v>
                </c:pt>
                <c:pt idx="1">
                  <c:v>0.55223880597014929</c:v>
                </c:pt>
                <c:pt idx="2">
                  <c:v>0.45360824742268041</c:v>
                </c:pt>
                <c:pt idx="3">
                  <c:v>0.22807017543859648</c:v>
                </c:pt>
                <c:pt idx="4">
                  <c:v>0.19240506329113924</c:v>
                </c:pt>
                <c:pt idx="5">
                  <c:v>0.22678185745140389</c:v>
                </c:pt>
                <c:pt idx="6">
                  <c:v>0.27752293577981652</c:v>
                </c:pt>
              </c:numCache>
            </c:numRef>
          </c:yVal>
          <c:smooth val="0"/>
          <c:extLst xmlns:c16r2="http://schemas.microsoft.com/office/drawing/2015/06/char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653915776"/>
        <c:axId val="-1653918496"/>
      </c:scatterChart>
      <c:valAx>
        <c:axId val="-1653915776"/>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18496"/>
        <c:crosses val="autoZero"/>
        <c:crossBetween val="midCat"/>
      </c:valAx>
      <c:valAx>
        <c:axId val="-165391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157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de 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Admisión'!$C$37:$I$37</c:f>
              <c:numCache>
                <c:formatCode>0%</c:formatCode>
                <c:ptCount val="7"/>
                <c:pt idx="0">
                  <c:v>0.59203980099502485</c:v>
                </c:pt>
                <c:pt idx="1">
                  <c:v>0.65644171779141103</c:v>
                </c:pt>
                <c:pt idx="2">
                  <c:v>0.58354114713216954</c:v>
                </c:pt>
                <c:pt idx="3">
                  <c:v>0.43187066974595845</c:v>
                </c:pt>
                <c:pt idx="4">
                  <c:v>0.37209302325581395</c:v>
                </c:pt>
                <c:pt idx="5">
                  <c:v>0.34680573663624509</c:v>
                </c:pt>
                <c:pt idx="6">
                  <c:v>0.2814814814814815</c:v>
                </c:pt>
              </c:numCache>
            </c:numRef>
          </c:yVal>
          <c:smooth val="0"/>
          <c:extLst xmlns:c16r2="http://schemas.microsoft.com/office/drawing/2015/06/char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653915232"/>
        <c:axId val="-1653906528"/>
      </c:scatterChart>
      <c:valAx>
        <c:axId val="-1653915232"/>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06528"/>
        <c:crosses val="autoZero"/>
        <c:crossBetween val="midCat"/>
      </c:valAx>
      <c:valAx>
        <c:axId val="-1653906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15232"/>
        <c:crosses val="autoZero"/>
        <c:crossBetween val="midCat"/>
      </c:valAx>
      <c:spPr>
        <a:noFill/>
        <a:ln>
          <a:noFill/>
        </a:ln>
        <a:effectLst/>
      </c:spPr>
    </c:plotArea>
    <c:legend>
      <c:legendPos val="b"/>
      <c:layout>
        <c:manualLayout>
          <c:xMode val="edge"/>
          <c:yMode val="edge"/>
          <c:x val="0.73879353885008114"/>
          <c:y val="0.21943660755201505"/>
          <c:w val="0.17658046465687452"/>
          <c:h val="0.1065377739841850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 Aspirantes UAM</a:t>
            </a:r>
          </a:p>
        </c:rich>
      </c:tx>
      <c:layout>
        <c:manualLayout>
          <c:xMode val="edge"/>
          <c:yMode val="edge"/>
          <c:x val="0.1175449724293838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0"/>
          <c:order val="0"/>
          <c:tx>
            <c:strRef>
              <c:f>'% de Admisión'!$B$39</c:f>
              <c:strCache>
                <c:ptCount val="1"/>
                <c:pt idx="0">
                  <c:v>UAMA</c:v>
                </c:pt>
              </c:strCache>
            </c:strRef>
          </c:tx>
          <c:spPr>
            <a:ln w="19050" cap="rnd">
              <a:solidFill>
                <a:srgbClr val="CD032E"/>
              </a:solidFill>
              <a:round/>
            </a:ln>
            <a:effectLst/>
          </c:spPr>
          <c:marker>
            <c:symbol val="circle"/>
            <c:size val="5"/>
            <c:spPr>
              <a:solidFill>
                <a:srgbClr val="CD032E"/>
              </a:solidFill>
              <a:ln w="9525">
                <a:solidFill>
                  <a:schemeClr val="accent1"/>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Admisión'!$C$39:$I$39</c:f>
              <c:numCache>
                <c:formatCode>0%</c:formatCode>
                <c:ptCount val="7"/>
                <c:pt idx="0">
                  <c:v>0.14967501643175346</c:v>
                </c:pt>
                <c:pt idx="1">
                  <c:v>0.1216404077849861</c:v>
                </c:pt>
                <c:pt idx="2">
                  <c:v>0.12938498154599704</c:v>
                </c:pt>
                <c:pt idx="3">
                  <c:v>0.12844465203176086</c:v>
                </c:pt>
                <c:pt idx="4">
                  <c:v>0.12253814383725296</c:v>
                </c:pt>
                <c:pt idx="5">
                  <c:v>0.1319006913462521</c:v>
                </c:pt>
                <c:pt idx="6">
                  <c:v>0.14092462171396694</c:v>
                </c:pt>
              </c:numCache>
            </c:numRef>
          </c:yVal>
          <c:smooth val="0"/>
          <c:extLst xmlns:c16r2="http://schemas.microsoft.com/office/drawing/2015/06/chart">
            <c:ext xmlns:c16="http://schemas.microsoft.com/office/drawing/2014/chart" uri="{C3380CC4-5D6E-409C-BE32-E72D297353CC}">
              <c16:uniqueId val="{00000000-1A48-40F7-AA62-8E7D53245259}"/>
            </c:ext>
          </c:extLst>
        </c:ser>
        <c:ser>
          <c:idx val="1"/>
          <c:order val="1"/>
          <c:tx>
            <c:strRef>
              <c:f>'% de Admisión'!$B$40</c:f>
              <c:strCache>
                <c:ptCount val="1"/>
                <c:pt idx="0">
                  <c:v>UAMC</c:v>
                </c:pt>
              </c:strCache>
            </c:strRef>
          </c:tx>
          <c:spPr>
            <a:ln w="19050" cap="rnd">
              <a:solidFill>
                <a:srgbClr val="F08200"/>
              </a:solidFill>
              <a:round/>
            </a:ln>
            <a:effectLst/>
          </c:spPr>
          <c:marker>
            <c:symbol val="circle"/>
            <c:size val="5"/>
            <c:spPr>
              <a:solidFill>
                <a:srgbClr val="F08200"/>
              </a:solidFill>
              <a:ln w="9525">
                <a:solidFill>
                  <a:schemeClr val="accent2"/>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Admisión'!$C$40:$I$40</c:f>
              <c:numCache>
                <c:formatCode>0%</c:formatCode>
                <c:ptCount val="7"/>
                <c:pt idx="0">
                  <c:v>0.25058411214953269</c:v>
                </c:pt>
                <c:pt idx="1">
                  <c:v>0.25559481743227325</c:v>
                </c:pt>
                <c:pt idx="2">
                  <c:v>0.14912540764897717</c:v>
                </c:pt>
                <c:pt idx="3">
                  <c:v>0.18086734693877551</c:v>
                </c:pt>
                <c:pt idx="4">
                  <c:v>0.17722085477735511</c:v>
                </c:pt>
                <c:pt idx="5">
                  <c:v>0.16873600651333198</c:v>
                </c:pt>
                <c:pt idx="6">
                  <c:v>0.17322673226732269</c:v>
                </c:pt>
              </c:numCache>
            </c:numRef>
          </c:yVal>
          <c:smooth val="0"/>
          <c:extLst xmlns:c16r2="http://schemas.microsoft.com/office/drawing/2015/06/chart">
            <c:ext xmlns:c16="http://schemas.microsoft.com/office/drawing/2014/chart" uri="{C3380CC4-5D6E-409C-BE32-E72D297353CC}">
              <c16:uniqueId val="{00000001-1A48-40F7-AA62-8E7D53245259}"/>
            </c:ext>
          </c:extLst>
        </c:ser>
        <c:ser>
          <c:idx val="2"/>
          <c:order val="2"/>
          <c:tx>
            <c:strRef>
              <c:f>'% de Admisión'!$B$41</c:f>
              <c:strCache>
                <c:ptCount val="1"/>
                <c:pt idx="0">
                  <c:v>UAMC*</c:v>
                </c:pt>
              </c:strCache>
            </c:strRef>
          </c:tx>
          <c:spPr>
            <a:ln w="19050" cap="rnd">
              <a:solidFill>
                <a:srgbClr val="F08200"/>
              </a:solidFill>
              <a:prstDash val="dash"/>
              <a:round/>
            </a:ln>
            <a:effectLst/>
          </c:spPr>
          <c:marker>
            <c:symbol val="circle"/>
            <c:size val="5"/>
            <c:spPr>
              <a:solidFill>
                <a:srgbClr val="F08200"/>
              </a:solidFill>
              <a:ln w="9525">
                <a:solidFill>
                  <a:schemeClr val="accent3"/>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Admisión'!$C$41:$I$41</c:f>
              <c:numCache>
                <c:formatCode>0%</c:formatCode>
                <c:ptCount val="7"/>
                <c:pt idx="0">
                  <c:v>0.30508474576271188</c:v>
                </c:pt>
                <c:pt idx="1">
                  <c:v>0.43006993006993005</c:v>
                </c:pt>
                <c:pt idx="2">
                  <c:v>0.4120819848975189</c:v>
                </c:pt>
                <c:pt idx="3">
                  <c:v>0.34952298352124894</c:v>
                </c:pt>
                <c:pt idx="4">
                  <c:v>0.23127753303964757</c:v>
                </c:pt>
                <c:pt idx="5">
                  <c:v>0.21637744034707157</c:v>
                </c:pt>
                <c:pt idx="6">
                  <c:v>0.25058411214953269</c:v>
                </c:pt>
              </c:numCache>
            </c:numRef>
          </c:yVal>
          <c:smooth val="0"/>
          <c:extLst xmlns:c16r2="http://schemas.microsoft.com/office/drawing/2015/06/chart">
            <c:ext xmlns:c16="http://schemas.microsoft.com/office/drawing/2014/chart" uri="{C3380CC4-5D6E-409C-BE32-E72D297353CC}">
              <c16:uniqueId val="{00000002-1A48-40F7-AA62-8E7D53245259}"/>
            </c:ext>
          </c:extLst>
        </c:ser>
        <c:ser>
          <c:idx val="3"/>
          <c:order val="3"/>
          <c:tx>
            <c:strRef>
              <c:f>'% de Admisión'!$B$42</c:f>
              <c:strCache>
                <c:ptCount val="1"/>
                <c:pt idx="0">
                  <c:v>UAMI</c:v>
                </c:pt>
              </c:strCache>
            </c:strRef>
          </c:tx>
          <c:spPr>
            <a:ln w="19050" cap="rnd">
              <a:solidFill>
                <a:srgbClr val="57A519"/>
              </a:solidFill>
              <a:round/>
            </a:ln>
            <a:effectLst/>
          </c:spPr>
          <c:marker>
            <c:symbol val="circle"/>
            <c:size val="5"/>
            <c:spPr>
              <a:solidFill>
                <a:srgbClr val="57A519"/>
              </a:solidFill>
              <a:ln w="9525">
                <a:solidFill>
                  <a:schemeClr val="accent4"/>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Admisión'!$C$42:$I$42</c:f>
              <c:numCache>
                <c:formatCode>0%</c:formatCode>
                <c:ptCount val="7"/>
                <c:pt idx="0">
                  <c:v>0.26745079950799511</c:v>
                </c:pt>
                <c:pt idx="1">
                  <c:v>0.23827302966533162</c:v>
                </c:pt>
                <c:pt idx="2">
                  <c:v>0.24302246426140231</c:v>
                </c:pt>
                <c:pt idx="3">
                  <c:v>0.22349927300422351</c:v>
                </c:pt>
                <c:pt idx="4">
                  <c:v>0.2005713914680865</c:v>
                </c:pt>
                <c:pt idx="5">
                  <c:v>0.20765935681861775</c:v>
                </c:pt>
                <c:pt idx="6">
                  <c:v>0.20574290484140234</c:v>
                </c:pt>
              </c:numCache>
            </c:numRef>
          </c:yVal>
          <c:smooth val="0"/>
          <c:extLst xmlns:c16r2="http://schemas.microsoft.com/office/drawing/2015/06/chart">
            <c:ext xmlns:c16="http://schemas.microsoft.com/office/drawing/2014/chart" uri="{C3380CC4-5D6E-409C-BE32-E72D297353CC}">
              <c16:uniqueId val="{00000003-1A48-40F7-AA62-8E7D53245259}"/>
            </c:ext>
          </c:extLst>
        </c:ser>
        <c:ser>
          <c:idx val="4"/>
          <c:order val="4"/>
          <c:tx>
            <c:strRef>
              <c:f>'% de Admisión'!$B$43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Admisión'!$C$43:$I$43</c:f>
              <c:numCache>
                <c:formatCode>0%</c:formatCode>
                <c:ptCount val="7"/>
                <c:pt idx="0">
                  <c:v>0.59203980099502485</c:v>
                </c:pt>
                <c:pt idx="1">
                  <c:v>0.65644171779141103</c:v>
                </c:pt>
                <c:pt idx="2">
                  <c:v>0.58354114713216954</c:v>
                </c:pt>
                <c:pt idx="3">
                  <c:v>0.43187066974595845</c:v>
                </c:pt>
                <c:pt idx="4">
                  <c:v>0.37209302325581395</c:v>
                </c:pt>
                <c:pt idx="5">
                  <c:v>0.34680573663624509</c:v>
                </c:pt>
                <c:pt idx="6">
                  <c:v>0.2814814814814815</c:v>
                </c:pt>
              </c:numCache>
            </c:numRef>
          </c:yVal>
          <c:smooth val="0"/>
          <c:extLst xmlns:c16r2="http://schemas.microsoft.com/office/drawing/2015/06/chart">
            <c:ext xmlns:c16="http://schemas.microsoft.com/office/drawing/2014/chart" uri="{C3380CC4-5D6E-409C-BE32-E72D297353CC}">
              <c16:uniqueId val="{00000004-1A48-40F7-AA62-8E7D53245259}"/>
            </c:ext>
          </c:extLst>
        </c:ser>
        <c:ser>
          <c:idx val="5"/>
          <c:order val="5"/>
          <c:tx>
            <c:strRef>
              <c:f>'% de Admisión'!$B$44</c:f>
              <c:strCache>
                <c:ptCount val="1"/>
                <c:pt idx="0">
                  <c:v>UAMX</c:v>
                </c:pt>
              </c:strCache>
            </c:strRef>
          </c:tx>
          <c:spPr>
            <a:ln w="19050" cap="rnd">
              <a:solidFill>
                <a:srgbClr val="0072CE"/>
              </a:solidFill>
              <a:round/>
            </a:ln>
            <a:effectLst/>
          </c:spPr>
          <c:marker>
            <c:symbol val="circle"/>
            <c:size val="5"/>
            <c:spPr>
              <a:solidFill>
                <a:srgbClr val="0072CE"/>
              </a:solidFill>
              <a:ln w="9525">
                <a:solidFill>
                  <a:schemeClr val="accent6"/>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Admisión'!$C$44:$I$44</c:f>
              <c:numCache>
                <c:formatCode>0%</c:formatCode>
                <c:ptCount val="7"/>
                <c:pt idx="0">
                  <c:v>0.1223472712834415</c:v>
                </c:pt>
                <c:pt idx="1">
                  <c:v>0.11178442816341735</c:v>
                </c:pt>
                <c:pt idx="2">
                  <c:v>0.10702604333177582</c:v>
                </c:pt>
                <c:pt idx="3">
                  <c:v>0.10656816111729582</c:v>
                </c:pt>
                <c:pt idx="4">
                  <c:v>0.10201035496058584</c:v>
                </c:pt>
                <c:pt idx="5">
                  <c:v>0.10982632116652735</c:v>
                </c:pt>
                <c:pt idx="6">
                  <c:v>0.10763439866986883</c:v>
                </c:pt>
              </c:numCache>
            </c:numRef>
          </c:yVal>
          <c:smooth val="0"/>
          <c:extLst xmlns:c16r2="http://schemas.microsoft.com/office/drawing/2015/06/chart">
            <c:ext xmlns:c16="http://schemas.microsoft.com/office/drawing/2014/chart" uri="{C3380CC4-5D6E-409C-BE32-E72D297353CC}">
              <c16:uniqueId val="{00000005-1A48-40F7-AA62-8E7D53245259}"/>
            </c:ext>
          </c:extLst>
        </c:ser>
        <c:ser>
          <c:idx val="6"/>
          <c:order val="6"/>
          <c:tx>
            <c:strRef>
              <c:f>'% de Admisión'!$B$45</c:f>
              <c:strCache>
                <c:ptCount val="1"/>
                <c:pt idx="0">
                  <c:v>UAM</c:v>
                </c:pt>
              </c:strCache>
            </c:strRef>
          </c:tx>
          <c:spPr>
            <a:ln w="19050" cap="rnd">
              <a:solidFill>
                <a:schemeClr val="tx1"/>
              </a:solidFill>
              <a:round/>
            </a:ln>
            <a:effectLst/>
          </c:spPr>
          <c:marker>
            <c:symbol val="circle"/>
            <c:size val="5"/>
            <c:spPr>
              <a:solidFill>
                <a:schemeClr val="tx1"/>
              </a:solidFill>
              <a:ln w="9525">
                <a:solidFill>
                  <a:schemeClr val="accent1">
                    <a:lumMod val="60000"/>
                  </a:schemeClr>
                </a:solidFill>
              </a:ln>
              <a:effectLst/>
            </c:spPr>
          </c:marker>
          <c:xVal>
            <c:numRef>
              <c:f>'% de Admisión'!$C$26:$I$26</c:f>
              <c:numCache>
                <c:formatCode>General</c:formatCode>
                <c:ptCount val="7"/>
                <c:pt idx="0">
                  <c:v>2011</c:v>
                </c:pt>
                <c:pt idx="1">
                  <c:v>2012</c:v>
                </c:pt>
                <c:pt idx="2">
                  <c:v>2013</c:v>
                </c:pt>
                <c:pt idx="3">
                  <c:v>2014</c:v>
                </c:pt>
                <c:pt idx="4">
                  <c:v>2015</c:v>
                </c:pt>
                <c:pt idx="5">
                  <c:v>2016</c:v>
                </c:pt>
                <c:pt idx="6">
                  <c:v>2017</c:v>
                </c:pt>
              </c:numCache>
            </c:numRef>
          </c:xVal>
          <c:yVal>
            <c:numRef>
              <c:f>'% de Admisión'!$C$45:$I$45</c:f>
              <c:numCache>
                <c:formatCode>0%</c:formatCode>
                <c:ptCount val="7"/>
                <c:pt idx="0">
                  <c:v>0.16086907006466145</c:v>
                </c:pt>
                <c:pt idx="1">
                  <c:v>0.14042885527570087</c:v>
                </c:pt>
                <c:pt idx="2">
                  <c:v>0.14083388184025966</c:v>
                </c:pt>
                <c:pt idx="3">
                  <c:v>0.13825403642357201</c:v>
                </c:pt>
                <c:pt idx="4">
                  <c:v>0.13038083935699643</c:v>
                </c:pt>
                <c:pt idx="5">
                  <c:v>0.13808772079528969</c:v>
                </c:pt>
                <c:pt idx="6">
                  <c:v>0.13707969357541017</c:v>
                </c:pt>
              </c:numCache>
            </c:numRef>
          </c:yVal>
          <c:smooth val="0"/>
          <c:extLst xmlns:c16r2="http://schemas.microsoft.com/office/drawing/2015/06/chart">
            <c:ext xmlns:c16="http://schemas.microsoft.com/office/drawing/2014/chart" uri="{C3380CC4-5D6E-409C-BE32-E72D297353CC}">
              <c16:uniqueId val="{00000006-1A48-40F7-AA62-8E7D53245259}"/>
            </c:ext>
          </c:extLst>
        </c:ser>
        <c:dLbls>
          <c:showLegendKey val="0"/>
          <c:showVal val="0"/>
          <c:showCatName val="0"/>
          <c:showSerName val="0"/>
          <c:showPercent val="0"/>
          <c:showBubbleSize val="0"/>
        </c:dLbls>
        <c:axId val="-1653919040"/>
        <c:axId val="-1653917952"/>
      </c:scatterChart>
      <c:valAx>
        <c:axId val="-1653919040"/>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17952"/>
        <c:crosses val="autoZero"/>
        <c:crossBetween val="midCat"/>
      </c:valAx>
      <c:valAx>
        <c:axId val="-1653917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3919040"/>
        <c:crosses val="autoZero"/>
        <c:crossBetween val="midCat"/>
      </c:valAx>
      <c:spPr>
        <a:noFill/>
        <a:ln>
          <a:noFill/>
        </a:ln>
        <a:effectLst/>
      </c:spPr>
    </c:plotArea>
    <c:legend>
      <c:legendPos val="b"/>
      <c:layout>
        <c:manualLayout>
          <c:xMode val="edge"/>
          <c:yMode val="edge"/>
          <c:x val="0.7853900517753416"/>
          <c:y val="1.8845290578232039E-2"/>
          <c:w val="0.21225187004992374"/>
          <c:h val="0.37205535937534273"/>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Admisión / Aspirantes 2017 UAML</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cat>
            <c:strRef>
              <c:f>('% de Admisión'!$B$27:$B$32,'% de Admisión'!$B$37)</c:f>
              <c:strCache>
                <c:ptCount val="7"/>
                <c:pt idx="0">
                  <c:v>IRH</c:v>
                </c:pt>
                <c:pt idx="1">
                  <c:v>ICT</c:v>
                </c:pt>
                <c:pt idx="2">
                  <c:v>BA</c:v>
                </c:pt>
                <c:pt idx="3">
                  <c:v>PB</c:v>
                </c:pt>
                <c:pt idx="4">
                  <c:v>ACD</c:v>
                </c:pt>
                <c:pt idx="5">
                  <c:v>PP</c:v>
                </c:pt>
                <c:pt idx="6">
                  <c:v>UAML</c:v>
                </c:pt>
              </c:strCache>
            </c:strRef>
          </c:cat>
          <c:val>
            <c:numRef>
              <c:f>('% de Admisión'!$I$27:$I$32,'% de Admisión'!$I$37)</c:f>
              <c:numCache>
                <c:formatCode>0%</c:formatCode>
                <c:ptCount val="7"/>
                <c:pt idx="0">
                  <c:v>0.70114942528735635</c:v>
                </c:pt>
                <c:pt idx="1">
                  <c:v>0.23322683706070288</c:v>
                </c:pt>
                <c:pt idx="2">
                  <c:v>0.435</c:v>
                </c:pt>
                <c:pt idx="3">
                  <c:v>0.12101910828025478</c:v>
                </c:pt>
                <c:pt idx="4">
                  <c:v>0.16030534351145037</c:v>
                </c:pt>
                <c:pt idx="5">
                  <c:v>0.45402298850574713</c:v>
                </c:pt>
                <c:pt idx="6">
                  <c:v>0.2814814814814815</c:v>
                </c:pt>
              </c:numCache>
            </c:numRef>
          </c:val>
          <c:shape val="cylinder"/>
          <c:extLst xmlns:c16r2="http://schemas.microsoft.com/office/drawing/2015/06/char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652661056"/>
        <c:axId val="-1652663232"/>
        <c:axId val="0"/>
      </c:bar3DChart>
      <c:catAx>
        <c:axId val="-1652661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3232"/>
        <c:crosses val="autoZero"/>
        <c:auto val="1"/>
        <c:lblAlgn val="ctr"/>
        <c:lblOffset val="100"/>
        <c:noMultiLvlLbl val="0"/>
      </c:catAx>
      <c:valAx>
        <c:axId val="-165266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sexo'!$B$6</c:f>
              <c:strCache>
                <c:ptCount val="1"/>
                <c:pt idx="0">
                  <c:v>2011</c:v>
                </c:pt>
              </c:strCache>
            </c:strRef>
          </c:tx>
          <c:spPr>
            <a:solidFill>
              <a:srgbClr val="FFCC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sexo'!$B$7:$B$10</c:f>
              <c:numCache>
                <c:formatCode>0%</c:formatCode>
                <c:ptCount val="4"/>
                <c:pt idx="0">
                  <c:v>1.2</c:v>
                </c:pt>
                <c:pt idx="1">
                  <c:v>0.54545454545454541</c:v>
                </c:pt>
                <c:pt idx="2">
                  <c:v>0.43925233644859812</c:v>
                </c:pt>
                <c:pt idx="3">
                  <c:v>0.55309734513274333</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Admisión por sexo'!$C$6</c:f>
              <c:strCache>
                <c:ptCount val="1"/>
                <c:pt idx="0">
                  <c:v>2012</c:v>
                </c:pt>
              </c:strCache>
            </c:strRef>
          </c:tx>
          <c:spPr>
            <a:solidFill>
              <a:srgbClr val="FF99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sexo'!$C$7:$C$10</c:f>
              <c:numCache>
                <c:formatCode>0%</c:formatCode>
                <c:ptCount val="4"/>
                <c:pt idx="0">
                  <c:v>1</c:v>
                </c:pt>
                <c:pt idx="1">
                  <c:v>0.67647058823529416</c:v>
                </c:pt>
                <c:pt idx="2">
                  <c:v>0.46153846153846156</c:v>
                </c:pt>
                <c:pt idx="3">
                  <c:v>0.63636363636363635</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Admisión por sexo'!$D$6</c:f>
              <c:strCache>
                <c:ptCount val="1"/>
                <c:pt idx="0">
                  <c:v>2013</c:v>
                </c:pt>
              </c:strCache>
            </c:strRef>
          </c:tx>
          <c:spPr>
            <a:solidFill>
              <a:srgbClr val="FF66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sexo'!$D$7:$D$10</c:f>
              <c:numCache>
                <c:formatCode>0%</c:formatCode>
                <c:ptCount val="4"/>
                <c:pt idx="0">
                  <c:v>1.55</c:v>
                </c:pt>
                <c:pt idx="1">
                  <c:v>0.49056603773584906</c:v>
                </c:pt>
                <c:pt idx="2">
                  <c:v>0.45</c:v>
                </c:pt>
                <c:pt idx="3">
                  <c:v>0.5663716814159292</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Admisión por sexo'!$E$6</c:f>
              <c:strCache>
                <c:ptCount val="1"/>
                <c:pt idx="0">
                  <c:v>2014</c:v>
                </c:pt>
              </c:strCache>
            </c:strRef>
          </c:tx>
          <c:spPr>
            <a:solidFill>
              <a:srgbClr val="FF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sexo'!$E$7:$E$10</c:f>
              <c:numCache>
                <c:formatCode>0%</c:formatCode>
                <c:ptCount val="4"/>
                <c:pt idx="0">
                  <c:v>0.84375</c:v>
                </c:pt>
                <c:pt idx="1">
                  <c:v>0.28000000000000003</c:v>
                </c:pt>
                <c:pt idx="2">
                  <c:v>0.64</c:v>
                </c:pt>
                <c:pt idx="3">
                  <c:v>0.43534482758620691</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Admisión por sexo'!$F$6</c:f>
              <c:strCache>
                <c:ptCount val="1"/>
                <c:pt idx="0">
                  <c:v>2015</c:v>
                </c:pt>
              </c:strCache>
            </c:strRef>
          </c:tx>
          <c:spPr>
            <a:solidFill>
              <a:srgbClr val="CC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sexo'!$F$7:$F$10</c:f>
              <c:numCache>
                <c:formatCode>0%</c:formatCode>
                <c:ptCount val="4"/>
                <c:pt idx="0">
                  <c:v>1</c:v>
                </c:pt>
                <c:pt idx="1">
                  <c:v>0.26940639269406391</c:v>
                </c:pt>
                <c:pt idx="2">
                  <c:v>0.40707964601769914</c:v>
                </c:pt>
                <c:pt idx="3">
                  <c:v>0.37808219178082192</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Admisión por sexo'!$G$6</c:f>
              <c:strCache>
                <c:ptCount val="1"/>
                <c:pt idx="0">
                  <c:v>2016</c:v>
                </c:pt>
              </c:strCache>
            </c:strRef>
          </c:tx>
          <c:spPr>
            <a:solidFill>
              <a:srgbClr val="9900CC"/>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sexo'!$G$7:$G$10</c:f>
              <c:numCache>
                <c:formatCode>0%</c:formatCode>
                <c:ptCount val="4"/>
                <c:pt idx="0">
                  <c:v>0.70588235294117652</c:v>
                </c:pt>
                <c:pt idx="1">
                  <c:v>0.25490196078431371</c:v>
                </c:pt>
                <c:pt idx="2">
                  <c:v>0.42763157894736842</c:v>
                </c:pt>
                <c:pt idx="3">
                  <c:v>0.33490566037735847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Admisión por sexo'!$H$6</c:f>
              <c:strCache>
                <c:ptCount val="1"/>
                <c:pt idx="0">
                  <c:v>2017</c:v>
                </c:pt>
              </c:strCache>
            </c:strRef>
          </c:tx>
          <c:spPr>
            <a:solidFill>
              <a:srgbClr val="660066"/>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sexo'!$H$7:$H$10</c:f>
              <c:numCache>
                <c:formatCode>0%</c:formatCode>
                <c:ptCount val="4"/>
                <c:pt idx="0">
                  <c:v>0.44166666666666665</c:v>
                </c:pt>
                <c:pt idx="1">
                  <c:v>0.22991689750692521</c:v>
                </c:pt>
                <c:pt idx="2">
                  <c:v>0.28085106382978725</c:v>
                </c:pt>
                <c:pt idx="3">
                  <c:v>0.28212290502793297</c:v>
                </c:pt>
              </c:numCache>
            </c:numRef>
          </c:val>
          <c:shape val="cylinder"/>
          <c:extLst xmlns:c16r2="http://schemas.microsoft.com/office/drawing/2015/06/chart">
            <c:ext xmlns:c16="http://schemas.microsoft.com/office/drawing/2014/chart" uri="{C3380CC4-5D6E-409C-BE32-E72D297353CC}">
              <c16:uniqueId val="{00000000-6AA1-4518-B6B3-DD42273B5447}"/>
            </c:ext>
          </c:extLst>
        </c:ser>
        <c:dLbls>
          <c:showLegendKey val="0"/>
          <c:showVal val="0"/>
          <c:showCatName val="0"/>
          <c:showSerName val="0"/>
          <c:showPercent val="0"/>
          <c:showBubbleSize val="0"/>
        </c:dLbls>
        <c:gapWidth val="219"/>
        <c:gapDepth val="25"/>
        <c:shape val="box"/>
        <c:axId val="-1652659968"/>
        <c:axId val="-1652663776"/>
        <c:axId val="0"/>
      </c:bar3DChart>
      <c:catAx>
        <c:axId val="-165265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3776"/>
        <c:crosses val="autoZero"/>
        <c:auto val="1"/>
        <c:lblAlgn val="ctr"/>
        <c:lblOffset val="100"/>
        <c:noMultiLvlLbl val="0"/>
      </c:catAx>
      <c:valAx>
        <c:axId val="-1652663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5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sexo'!$I$6</c:f>
              <c:strCache>
                <c:ptCount val="1"/>
                <c:pt idx="0">
                  <c:v>2011</c:v>
                </c:pt>
              </c:strCache>
            </c:strRef>
          </c:tx>
          <c:spPr>
            <a:solidFill>
              <a:srgbClr val="FFCC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sexo'!$I$7:$I$10</c:f>
              <c:numCache>
                <c:formatCode>0%</c:formatCode>
                <c:ptCount val="4"/>
                <c:pt idx="0">
                  <c:v>1.1276595744680851</c:v>
                </c:pt>
                <c:pt idx="1">
                  <c:v>0.37681159420289856</c:v>
                </c:pt>
                <c:pt idx="2">
                  <c:v>0.56666666666666665</c:v>
                </c:pt>
                <c:pt idx="3">
                  <c:v>0.64204545454545459</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Admisión por sexo'!$J$6</c:f>
              <c:strCache>
                <c:ptCount val="1"/>
                <c:pt idx="0">
                  <c:v>2012</c:v>
                </c:pt>
              </c:strCache>
            </c:strRef>
          </c:tx>
          <c:spPr>
            <a:solidFill>
              <a:srgbClr val="FF99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sexo'!$J$7:$J$10</c:f>
              <c:numCache>
                <c:formatCode>0%</c:formatCode>
                <c:ptCount val="4"/>
                <c:pt idx="0">
                  <c:v>0.94444444444444442</c:v>
                </c:pt>
                <c:pt idx="1">
                  <c:v>0.45454545454545453</c:v>
                </c:pt>
                <c:pt idx="2">
                  <c:v>0.79166666666666663</c:v>
                </c:pt>
                <c:pt idx="3">
                  <c:v>0.68</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Admisión por sexo'!$K$6</c:f>
              <c:strCache>
                <c:ptCount val="1"/>
                <c:pt idx="0">
                  <c:v>2013</c:v>
                </c:pt>
              </c:strCache>
            </c:strRef>
          </c:tx>
          <c:spPr>
            <a:solidFill>
              <a:srgbClr val="FF66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sexo'!$K$7:$K$10</c:f>
              <c:numCache>
                <c:formatCode>0%</c:formatCode>
                <c:ptCount val="4"/>
                <c:pt idx="0">
                  <c:v>1.05</c:v>
                </c:pt>
                <c:pt idx="1">
                  <c:v>0.23863636363636365</c:v>
                </c:pt>
                <c:pt idx="2">
                  <c:v>0.91489361702127658</c:v>
                </c:pt>
                <c:pt idx="3">
                  <c:v>0.60571428571428576</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Admisión por sexo'!$L$6</c:f>
              <c:strCache>
                <c:ptCount val="1"/>
                <c:pt idx="0">
                  <c:v>2014</c:v>
                </c:pt>
              </c:strCache>
            </c:strRef>
          </c:tx>
          <c:spPr>
            <a:solidFill>
              <a:srgbClr val="FF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sexo'!$L$7:$L$10</c:f>
              <c:numCache>
                <c:formatCode>0%</c:formatCode>
                <c:ptCount val="4"/>
                <c:pt idx="0">
                  <c:v>0.8529411764705882</c:v>
                </c:pt>
                <c:pt idx="1">
                  <c:v>0.17777777777777778</c:v>
                </c:pt>
                <c:pt idx="2">
                  <c:v>1.03125</c:v>
                </c:pt>
                <c:pt idx="3">
                  <c:v>0.42786069651741293</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Admisión por sexo'!$M$6</c:f>
              <c:strCache>
                <c:ptCount val="1"/>
                <c:pt idx="0">
                  <c:v>2015</c:v>
                </c:pt>
              </c:strCache>
            </c:strRef>
          </c:tx>
          <c:spPr>
            <a:solidFill>
              <a:srgbClr val="CC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sexo'!$M$7:$M$10</c:f>
              <c:numCache>
                <c:formatCode>0%</c:formatCode>
                <c:ptCount val="4"/>
                <c:pt idx="0">
                  <c:v>1</c:v>
                </c:pt>
                <c:pt idx="1">
                  <c:v>0.14772727272727273</c:v>
                </c:pt>
                <c:pt idx="2">
                  <c:v>0.51724137931034486</c:v>
                </c:pt>
                <c:pt idx="3">
                  <c:v>0.36428571428571427</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Admisión por sexo'!$N$6</c:f>
              <c:strCache>
                <c:ptCount val="1"/>
                <c:pt idx="0">
                  <c:v>2016</c:v>
                </c:pt>
              </c:strCache>
            </c:strRef>
          </c:tx>
          <c:spPr>
            <a:solidFill>
              <a:srgbClr val="9900CC"/>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sexo'!$N$7:$N$10</c:f>
              <c:numCache>
                <c:formatCode>0%</c:formatCode>
                <c:ptCount val="4"/>
                <c:pt idx="0">
                  <c:v>0.76923076923076927</c:v>
                </c:pt>
                <c:pt idx="1">
                  <c:v>0.16346153846153846</c:v>
                </c:pt>
                <c:pt idx="2">
                  <c:v>0.5714285714285714</c:v>
                </c:pt>
                <c:pt idx="3">
                  <c:v>0.36151603498542273</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Admisión por sexo'!$O$6</c:f>
              <c:strCache>
                <c:ptCount val="1"/>
                <c:pt idx="0">
                  <c:v>2017</c:v>
                </c:pt>
              </c:strCache>
            </c:strRef>
          </c:tx>
          <c:spPr>
            <a:solidFill>
              <a:srgbClr val="660066"/>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sexo'!$O$7:$O$10</c:f>
              <c:numCache>
                <c:formatCode>0%</c:formatCode>
                <c:ptCount val="4"/>
                <c:pt idx="0">
                  <c:v>0.28928571428571431</c:v>
                </c:pt>
                <c:pt idx="1">
                  <c:v>0.27450980392156865</c:v>
                </c:pt>
                <c:pt idx="2">
                  <c:v>0.27363184079601988</c:v>
                </c:pt>
                <c:pt idx="3">
                  <c:v>0.28075709779179808</c:v>
                </c:pt>
              </c:numCache>
            </c:numRef>
          </c:val>
          <c:shape val="cylinder"/>
          <c:extLst xmlns:c16r2="http://schemas.microsoft.com/office/drawing/2015/06/chart">
            <c:ext xmlns:c16="http://schemas.microsoft.com/office/drawing/2014/chart" uri="{C3380CC4-5D6E-409C-BE32-E72D297353CC}">
              <c16:uniqueId val="{00000000-F269-421A-8947-B2D356AD51E6}"/>
            </c:ext>
          </c:extLst>
        </c:ser>
        <c:dLbls>
          <c:showLegendKey val="0"/>
          <c:showVal val="0"/>
          <c:showCatName val="0"/>
          <c:showSerName val="0"/>
          <c:showPercent val="0"/>
          <c:showBubbleSize val="0"/>
        </c:dLbls>
        <c:gapWidth val="219"/>
        <c:shape val="box"/>
        <c:axId val="-1652673024"/>
        <c:axId val="-1652669216"/>
        <c:axId val="0"/>
      </c:bar3DChart>
      <c:catAx>
        <c:axId val="-165267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9216"/>
        <c:crosses val="autoZero"/>
        <c:auto val="1"/>
        <c:lblAlgn val="ctr"/>
        <c:lblOffset val="100"/>
        <c:noMultiLvlLbl val="0"/>
      </c:catAx>
      <c:valAx>
        <c:axId val="-1652669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73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2017)</a:t>
            </a:r>
            <a:endParaRPr lang="es-MX"/>
          </a:p>
        </c:rich>
      </c:tx>
      <c:layout>
        <c:manualLayout>
          <c:xMode val="edge"/>
          <c:yMode val="edge"/>
          <c:x val="0.11341966598268818"/>
          <c:y val="2.336902886044396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sexo'!$P$5:$U$5</c:f>
              <c:strCache>
                <c:ptCount val="1"/>
                <c:pt idx="0">
                  <c:v>MUJERES</c:v>
                </c:pt>
              </c:strCache>
            </c:strRef>
          </c:tx>
          <c:spPr>
            <a:solidFill>
              <a:schemeClr val="accent6">
                <a:lumMod val="75000"/>
              </a:schemeClr>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sexo'!$V$7:$V$10</c:f>
              <c:numCache>
                <c:formatCode>0%</c:formatCode>
                <c:ptCount val="4"/>
                <c:pt idx="0">
                  <c:v>0.75875486381322954</c:v>
                </c:pt>
                <c:pt idx="1">
                  <c:v>0.30882352941176472</c:v>
                </c:pt>
                <c:pt idx="2">
                  <c:v>0.40075376884422109</c:v>
                </c:pt>
                <c:pt idx="3">
                  <c:v>0.39174352217830477</c:v>
                </c:pt>
              </c:numCache>
            </c:numRef>
          </c:val>
          <c:shape val="cylinder"/>
          <c:extLst xmlns:c16r2="http://schemas.microsoft.com/office/drawing/2015/06/chart">
            <c:ext xmlns:c16="http://schemas.microsoft.com/office/drawing/2014/chart" uri="{C3380CC4-5D6E-409C-BE32-E72D297353CC}">
              <c16:uniqueId val="{00000000-8332-41D1-9976-78AEB9B0DC78}"/>
            </c:ext>
          </c:extLst>
        </c:ser>
        <c:ser>
          <c:idx val="1"/>
          <c:order val="1"/>
          <c:tx>
            <c:strRef>
              <c:f>'% de Admisión por sexo'!$W$5:$AB$5</c:f>
              <c:strCache>
                <c:ptCount val="1"/>
                <c:pt idx="0">
                  <c:v>HOMBRES</c:v>
                </c:pt>
              </c:strCache>
            </c:strRef>
          </c:tx>
          <c:spPr>
            <a:solidFill>
              <a:srgbClr val="00B0F0"/>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sexo'!$AB$7:$AB$10</c:f>
              <c:numCache>
                <c:formatCode>0%</c:formatCode>
                <c:ptCount val="4"/>
                <c:pt idx="0">
                  <c:v>0.94799999999999995</c:v>
                </c:pt>
                <c:pt idx="1">
                  <c:v>0.20592383638928069</c:v>
                </c:pt>
                <c:pt idx="2">
                  <c:v>0.68384879725085912</c:v>
                </c:pt>
                <c:pt idx="3">
                  <c:v>0.46560000000000001</c:v>
                </c:pt>
              </c:numCache>
            </c:numRef>
          </c:val>
          <c:shape val="cylinder"/>
          <c:extLst xmlns:c16r2="http://schemas.microsoft.com/office/drawing/2015/06/chart">
            <c:ext xmlns:c16="http://schemas.microsoft.com/office/drawing/2014/chart" uri="{C3380CC4-5D6E-409C-BE32-E72D297353CC}">
              <c16:uniqueId val="{0000000C-8332-41D1-9976-78AEB9B0DC78}"/>
            </c:ext>
          </c:extLst>
        </c:ser>
        <c:dLbls>
          <c:showLegendKey val="0"/>
          <c:showVal val="0"/>
          <c:showCatName val="0"/>
          <c:showSerName val="0"/>
          <c:showPercent val="0"/>
          <c:showBubbleSize val="0"/>
        </c:dLbls>
        <c:gapWidth val="150"/>
        <c:shape val="box"/>
        <c:axId val="-1652658336"/>
        <c:axId val="-1652670304"/>
        <c:axId val="0"/>
      </c:bar3DChart>
      <c:catAx>
        <c:axId val="-1652658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70304"/>
        <c:crosses val="autoZero"/>
        <c:auto val="1"/>
        <c:lblAlgn val="ctr"/>
        <c:lblOffset val="100"/>
        <c:noMultiLvlLbl val="0"/>
      </c:catAx>
      <c:valAx>
        <c:axId val="-1652670304"/>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5833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Públicas)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ES'!$U$6</c:f>
              <c:strCache>
                <c:ptCount val="1"/>
                <c:pt idx="0">
                  <c:v>México</c:v>
                </c:pt>
              </c:strCache>
            </c:strRef>
          </c:tx>
          <c:spPr>
            <a:solidFill>
              <a:schemeClr val="accent1"/>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ES'!$V$6:$AA$6</c:f>
              <c:numCache>
                <c:formatCode>0%</c:formatCode>
                <c:ptCount val="6"/>
                <c:pt idx="0">
                  <c:v>0.47555251952350602</c:v>
                </c:pt>
                <c:pt idx="1">
                  <c:v>0.48745111619479364</c:v>
                </c:pt>
                <c:pt idx="2">
                  <c:v>0.52518378058142257</c:v>
                </c:pt>
                <c:pt idx="3">
                  <c:v>0.50442018407801592</c:v>
                </c:pt>
                <c:pt idx="4">
                  <c:v>0.49607816764217133</c:v>
                </c:pt>
                <c:pt idx="5">
                  <c:v>0.47930100712592899</c:v>
                </c:pt>
              </c:numCache>
            </c:numRef>
          </c:val>
          <c:shape val="cylinder"/>
          <c:extLst xmlns:c16r2="http://schemas.microsoft.com/office/drawing/2015/06/chart">
            <c:ext xmlns:c16="http://schemas.microsoft.com/office/drawing/2014/chart" uri="{C3380CC4-5D6E-409C-BE32-E72D297353CC}">
              <c16:uniqueId val="{00000000-F12E-46FA-B466-99B917835956}"/>
            </c:ext>
          </c:extLst>
        </c:ser>
        <c:ser>
          <c:idx val="1"/>
          <c:order val="1"/>
          <c:tx>
            <c:strRef>
              <c:f>'Demanda-Ingreso ES'!$U$7</c:f>
              <c:strCache>
                <c:ptCount val="1"/>
                <c:pt idx="0">
                  <c:v>Estado de México</c:v>
                </c:pt>
              </c:strCache>
            </c:strRef>
          </c:tx>
          <c:spPr>
            <a:solidFill>
              <a:schemeClr val="accent2"/>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ES'!$V$7:$AA$7</c:f>
              <c:numCache>
                <c:formatCode>0%</c:formatCode>
                <c:ptCount val="6"/>
                <c:pt idx="0">
                  <c:v>0.47908068566437384</c:v>
                </c:pt>
                <c:pt idx="1">
                  <c:v>0.43254038926345251</c:v>
                </c:pt>
                <c:pt idx="2">
                  <c:v>0.45605316832025444</c:v>
                </c:pt>
                <c:pt idx="3">
                  <c:v>0.46383271941540266</c:v>
                </c:pt>
                <c:pt idx="4">
                  <c:v>0.45494107556939106</c:v>
                </c:pt>
                <c:pt idx="5">
                  <c:v>0.44922949917446342</c:v>
                </c:pt>
              </c:numCache>
            </c:numRef>
          </c:val>
          <c:shape val="cylinder"/>
          <c:extLst xmlns:c16r2="http://schemas.microsoft.com/office/drawing/2015/06/chart">
            <c:ext xmlns:c16="http://schemas.microsoft.com/office/drawing/2014/chart" uri="{C3380CC4-5D6E-409C-BE32-E72D297353CC}">
              <c16:uniqueId val="{00000001-F12E-46FA-B466-99B917835956}"/>
            </c:ext>
          </c:extLst>
        </c:ser>
        <c:ser>
          <c:idx val="2"/>
          <c:order val="2"/>
          <c:tx>
            <c:strRef>
              <c:f>'Demanda-Ingreso ES'!$U$8</c:f>
              <c:strCache>
                <c:ptCount val="1"/>
                <c:pt idx="0">
                  <c:v>Lerma y alrededores*</c:v>
                </c:pt>
              </c:strCache>
            </c:strRef>
          </c:tx>
          <c:spPr>
            <a:solidFill>
              <a:schemeClr val="accent3"/>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ES'!$V$8:$AA$8</c:f>
              <c:numCache>
                <c:formatCode>0%</c:formatCode>
                <c:ptCount val="6"/>
                <c:pt idx="0">
                  <c:v>0.24430785566968205</c:v>
                </c:pt>
                <c:pt idx="1">
                  <c:v>0.26652526031623602</c:v>
                </c:pt>
                <c:pt idx="2">
                  <c:v>0.25609706856173786</c:v>
                </c:pt>
                <c:pt idx="3">
                  <c:v>0.2764344861178763</c:v>
                </c:pt>
                <c:pt idx="4">
                  <c:v>0.28205796885477985</c:v>
                </c:pt>
                <c:pt idx="5">
                  <c:v>0.24445490688428542</c:v>
                </c:pt>
              </c:numCache>
            </c:numRef>
          </c:val>
          <c:shape val="cylinder"/>
          <c:extLst xmlns:c16r2="http://schemas.microsoft.com/office/drawing/2015/06/chart">
            <c:ext xmlns:c16="http://schemas.microsoft.com/office/drawing/2014/chart" uri="{C3380CC4-5D6E-409C-BE32-E72D297353CC}">
              <c16:uniqueId val="{00000002-F12E-46FA-B466-99B917835956}"/>
            </c:ext>
          </c:extLst>
        </c:ser>
        <c:dLbls>
          <c:showLegendKey val="0"/>
          <c:showVal val="0"/>
          <c:showCatName val="0"/>
          <c:showSerName val="0"/>
          <c:showPercent val="0"/>
          <c:showBubbleSize val="0"/>
        </c:dLbls>
        <c:gapWidth val="219"/>
        <c:shape val="box"/>
        <c:axId val="-1662119568"/>
        <c:axId val="-1662114672"/>
        <c:axId val="0"/>
      </c:bar3DChart>
      <c:catAx>
        <c:axId val="-166211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2114672"/>
        <c:crosses val="autoZero"/>
        <c:auto val="1"/>
        <c:lblAlgn val="ctr"/>
        <c:lblOffset val="100"/>
        <c:noMultiLvlLbl val="0"/>
      </c:catAx>
      <c:valAx>
        <c:axId val="-1662114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211956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Situación Laboral de Admisión</a:t>
            </a:r>
          </a:p>
        </c:rich>
      </c:tx>
      <c:layout>
        <c:manualLayout>
          <c:xMode val="edge"/>
          <c:yMode val="edge"/>
          <c:x val="0.2091178915135608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06496062992127"/>
          <c:y val="0.1900462962962963"/>
          <c:w val="0.8283794838145232"/>
          <c:h val="0.68274715660542429"/>
        </c:manualLayout>
      </c:layout>
      <c:bar3DChart>
        <c:barDir val="col"/>
        <c:grouping val="percentStacked"/>
        <c:varyColors val="0"/>
        <c:ser>
          <c:idx val="0"/>
          <c:order val="0"/>
          <c:tx>
            <c:strRef>
              <c:f>'Perfil SE Admit'!$C$13</c:f>
              <c:strCache>
                <c:ptCount val="1"/>
                <c:pt idx="0">
                  <c:v>Trabajan</c:v>
                </c:pt>
              </c:strCache>
            </c:strRef>
          </c:tx>
          <c:spPr>
            <a:solidFill>
              <a:srgbClr val="FF0000"/>
            </a:solidFill>
            <a:ln>
              <a:noFill/>
            </a:ln>
            <a:effectLst/>
            <a:sp3d/>
          </c:spPr>
          <c:invertIfNegative val="0"/>
          <c:cat>
            <c:numRef>
              <c:f>'Perfil SE Admit'!$AT$7:$AZ$7</c:f>
              <c:numCache>
                <c:formatCode>General</c:formatCode>
                <c:ptCount val="7"/>
                <c:pt idx="0">
                  <c:v>2011</c:v>
                </c:pt>
                <c:pt idx="1">
                  <c:v>2012</c:v>
                </c:pt>
                <c:pt idx="2">
                  <c:v>2013</c:v>
                </c:pt>
                <c:pt idx="3">
                  <c:v>2014</c:v>
                </c:pt>
                <c:pt idx="4" formatCode="0">
                  <c:v>2015</c:v>
                </c:pt>
                <c:pt idx="5" formatCode="0">
                  <c:v>2016</c:v>
                </c:pt>
                <c:pt idx="6" formatCode="0">
                  <c:v>2017</c:v>
                </c:pt>
              </c:numCache>
            </c:numRef>
          </c:cat>
          <c:val>
            <c:numRef>
              <c:f>'Perfil SE Admit'!$AT$13:$AZ$13</c:f>
              <c:numCache>
                <c:formatCode>0</c:formatCode>
                <c:ptCount val="7"/>
                <c:pt idx="0">
                  <c:v>82</c:v>
                </c:pt>
                <c:pt idx="1">
                  <c:v>48</c:v>
                </c:pt>
                <c:pt idx="2">
                  <c:v>84</c:v>
                </c:pt>
                <c:pt idx="3">
                  <c:v>74</c:v>
                </c:pt>
                <c:pt idx="4">
                  <c:v>87</c:v>
                </c:pt>
                <c:pt idx="5">
                  <c:v>99</c:v>
                </c:pt>
                <c:pt idx="6">
                  <c:v>136</c:v>
                </c:pt>
              </c:numCache>
            </c:numRef>
          </c:val>
          <c:extLst xmlns:c16r2="http://schemas.microsoft.com/office/drawing/2015/06/chart">
            <c:ext xmlns:c16="http://schemas.microsoft.com/office/drawing/2014/chart" uri="{C3380CC4-5D6E-409C-BE32-E72D297353CC}">
              <c16:uniqueId val="{00000000-6ECF-474A-973D-9335071C53F4}"/>
            </c:ext>
          </c:extLst>
        </c:ser>
        <c:ser>
          <c:idx val="1"/>
          <c:order val="1"/>
          <c:tx>
            <c:strRef>
              <c:f>'Perfil SE Admit'!$C$14</c:f>
              <c:strCache>
                <c:ptCount val="1"/>
                <c:pt idx="0">
                  <c:v>No Trabajan</c:v>
                </c:pt>
              </c:strCache>
            </c:strRef>
          </c:tx>
          <c:spPr>
            <a:solidFill>
              <a:srgbClr val="00B0F0"/>
            </a:solidFill>
            <a:ln>
              <a:noFill/>
            </a:ln>
            <a:effectLst/>
            <a:sp3d/>
          </c:spPr>
          <c:invertIfNegative val="0"/>
          <c:cat>
            <c:numRef>
              <c:f>'Perfil SE Admit'!$AT$7:$AZ$7</c:f>
              <c:numCache>
                <c:formatCode>General</c:formatCode>
                <c:ptCount val="7"/>
                <c:pt idx="0">
                  <c:v>2011</c:v>
                </c:pt>
                <c:pt idx="1">
                  <c:v>2012</c:v>
                </c:pt>
                <c:pt idx="2">
                  <c:v>2013</c:v>
                </c:pt>
                <c:pt idx="3">
                  <c:v>2014</c:v>
                </c:pt>
                <c:pt idx="4" formatCode="0">
                  <c:v>2015</c:v>
                </c:pt>
                <c:pt idx="5" formatCode="0">
                  <c:v>2016</c:v>
                </c:pt>
                <c:pt idx="6" formatCode="0">
                  <c:v>2017</c:v>
                </c:pt>
              </c:numCache>
            </c:numRef>
          </c:cat>
          <c:val>
            <c:numRef>
              <c:f>'Perfil SE Admit'!$AT$14:$AZ$14</c:f>
              <c:numCache>
                <c:formatCode>0</c:formatCode>
                <c:ptCount val="7"/>
                <c:pt idx="0">
                  <c:v>156</c:v>
                </c:pt>
                <c:pt idx="1">
                  <c:v>59</c:v>
                </c:pt>
                <c:pt idx="2">
                  <c:v>150</c:v>
                </c:pt>
                <c:pt idx="3">
                  <c:v>113</c:v>
                </c:pt>
                <c:pt idx="4">
                  <c:v>153</c:v>
                </c:pt>
                <c:pt idx="5">
                  <c:v>167</c:v>
                </c:pt>
                <c:pt idx="6">
                  <c:v>244</c:v>
                </c:pt>
              </c:numCache>
            </c:numRef>
          </c:val>
          <c:extLst xmlns:c16r2="http://schemas.microsoft.com/office/drawing/2015/06/chart">
            <c:ext xmlns:c16="http://schemas.microsoft.com/office/drawing/2014/chart" uri="{C3380CC4-5D6E-409C-BE32-E72D297353CC}">
              <c16:uniqueId val="{00000001-6ECF-474A-973D-9335071C53F4}"/>
            </c:ext>
          </c:extLst>
        </c:ser>
        <c:dLbls>
          <c:showLegendKey val="0"/>
          <c:showVal val="0"/>
          <c:showCatName val="0"/>
          <c:showSerName val="0"/>
          <c:showPercent val="0"/>
          <c:showBubbleSize val="0"/>
        </c:dLbls>
        <c:gapWidth val="150"/>
        <c:shape val="cylinder"/>
        <c:axId val="-1652662144"/>
        <c:axId val="-1652668672"/>
        <c:axId val="0"/>
      </c:bar3DChart>
      <c:catAx>
        <c:axId val="-165266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8672"/>
        <c:crosses val="autoZero"/>
        <c:auto val="1"/>
        <c:lblAlgn val="ctr"/>
        <c:lblOffset val="100"/>
        <c:noMultiLvlLbl val="0"/>
      </c:catAx>
      <c:valAx>
        <c:axId val="-1652668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2144"/>
        <c:crosses val="autoZero"/>
        <c:crossBetween val="between"/>
      </c:valAx>
      <c:spPr>
        <a:noFill/>
        <a:ln>
          <a:noFill/>
        </a:ln>
        <a:effectLst/>
      </c:spPr>
    </c:plotArea>
    <c:legend>
      <c:legendPos val="b"/>
      <c:layout>
        <c:manualLayout>
          <c:xMode val="edge"/>
          <c:yMode val="edge"/>
          <c:x val="0.23872659667541557"/>
          <c:y val="8.8338072324292791E-2"/>
          <c:w val="0.50032458442694661"/>
          <c:h val="0.1072770260184685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Situación Laboral de Admisión</a:t>
            </a:r>
          </a:p>
        </c:rich>
      </c:tx>
      <c:layout>
        <c:manualLayout>
          <c:xMode val="edge"/>
          <c:yMode val="edge"/>
          <c:x val="0.2091178915135608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06496062992127"/>
          <c:y val="0.25949074074074074"/>
          <c:w val="0.8283794838145232"/>
          <c:h val="0.61330271216097976"/>
        </c:manualLayout>
      </c:layout>
      <c:bar3DChart>
        <c:barDir val="col"/>
        <c:grouping val="percentStacked"/>
        <c:varyColors val="0"/>
        <c:ser>
          <c:idx val="0"/>
          <c:order val="0"/>
          <c:tx>
            <c:strRef>
              <c:f>'Perfil SE Admit'!$C$11</c:f>
              <c:strCache>
                <c:ptCount val="1"/>
                <c:pt idx="0">
                  <c:v>Trabajan más de 20 horas</c:v>
                </c:pt>
              </c:strCache>
            </c:strRef>
          </c:tx>
          <c:spPr>
            <a:solidFill>
              <a:srgbClr val="FF0000"/>
            </a:solidFill>
            <a:ln>
              <a:noFill/>
            </a:ln>
            <a:effectLst/>
            <a:sp3d/>
          </c:spPr>
          <c:invertIfNegative val="0"/>
          <c:cat>
            <c:numRef>
              <c:f>'Perfil SE Admit'!$AT$7:$AZ$7</c:f>
              <c:numCache>
                <c:formatCode>General</c:formatCode>
                <c:ptCount val="7"/>
                <c:pt idx="0">
                  <c:v>2011</c:v>
                </c:pt>
                <c:pt idx="1">
                  <c:v>2012</c:v>
                </c:pt>
                <c:pt idx="2">
                  <c:v>2013</c:v>
                </c:pt>
                <c:pt idx="3">
                  <c:v>2014</c:v>
                </c:pt>
                <c:pt idx="4" formatCode="0">
                  <c:v>2015</c:v>
                </c:pt>
                <c:pt idx="5" formatCode="0">
                  <c:v>2016</c:v>
                </c:pt>
                <c:pt idx="6" formatCode="0">
                  <c:v>2017</c:v>
                </c:pt>
              </c:numCache>
            </c:numRef>
          </c:cat>
          <c:val>
            <c:numRef>
              <c:f>'Perfil SE Admit'!$AT$11:$AZ$11</c:f>
              <c:numCache>
                <c:formatCode>0</c:formatCode>
                <c:ptCount val="7"/>
                <c:pt idx="0">
                  <c:v>48</c:v>
                </c:pt>
                <c:pt idx="1">
                  <c:v>38</c:v>
                </c:pt>
                <c:pt idx="2">
                  <c:v>56</c:v>
                </c:pt>
                <c:pt idx="3">
                  <c:v>56</c:v>
                </c:pt>
                <c:pt idx="4">
                  <c:v>60</c:v>
                </c:pt>
                <c:pt idx="5">
                  <c:v>66</c:v>
                </c:pt>
                <c:pt idx="6">
                  <c:v>75</c:v>
                </c:pt>
              </c:numCache>
            </c:numRef>
          </c:val>
          <c:extLst xmlns:c16r2="http://schemas.microsoft.com/office/drawing/2015/06/chart">
            <c:ext xmlns:c16="http://schemas.microsoft.com/office/drawing/2014/chart" uri="{C3380CC4-5D6E-409C-BE32-E72D297353CC}">
              <c16:uniqueId val="{00000000-61A2-4F19-8BE0-8E888314D8F4}"/>
            </c:ext>
          </c:extLst>
        </c:ser>
        <c:ser>
          <c:idx val="1"/>
          <c:order val="1"/>
          <c:tx>
            <c:strRef>
              <c:f>'Perfil SE Admit'!$C$12</c:f>
              <c:strCache>
                <c:ptCount val="1"/>
                <c:pt idx="0">
                  <c:v>Trabajan de 1 a 20 hrs</c:v>
                </c:pt>
              </c:strCache>
            </c:strRef>
          </c:tx>
          <c:spPr>
            <a:solidFill>
              <a:srgbClr val="00B0F0"/>
            </a:solidFill>
            <a:ln>
              <a:noFill/>
            </a:ln>
            <a:effectLst/>
            <a:sp3d/>
          </c:spPr>
          <c:invertIfNegative val="0"/>
          <c:cat>
            <c:numRef>
              <c:f>'Perfil SE Admit'!$AT$7:$AZ$7</c:f>
              <c:numCache>
                <c:formatCode>General</c:formatCode>
                <c:ptCount val="7"/>
                <c:pt idx="0">
                  <c:v>2011</c:v>
                </c:pt>
                <c:pt idx="1">
                  <c:v>2012</c:v>
                </c:pt>
                <c:pt idx="2">
                  <c:v>2013</c:v>
                </c:pt>
                <c:pt idx="3">
                  <c:v>2014</c:v>
                </c:pt>
                <c:pt idx="4" formatCode="0">
                  <c:v>2015</c:v>
                </c:pt>
                <c:pt idx="5" formatCode="0">
                  <c:v>2016</c:v>
                </c:pt>
                <c:pt idx="6" formatCode="0">
                  <c:v>2017</c:v>
                </c:pt>
              </c:numCache>
            </c:numRef>
          </c:cat>
          <c:val>
            <c:numRef>
              <c:f>'Perfil SE Admit'!$AT$12:$AZ$12</c:f>
              <c:numCache>
                <c:formatCode>0</c:formatCode>
                <c:ptCount val="7"/>
                <c:pt idx="0">
                  <c:v>34</c:v>
                </c:pt>
                <c:pt idx="1">
                  <c:v>10</c:v>
                </c:pt>
                <c:pt idx="2">
                  <c:v>28</c:v>
                </c:pt>
                <c:pt idx="3">
                  <c:v>18</c:v>
                </c:pt>
                <c:pt idx="4">
                  <c:v>27</c:v>
                </c:pt>
                <c:pt idx="5">
                  <c:v>33</c:v>
                </c:pt>
                <c:pt idx="6">
                  <c:v>61</c:v>
                </c:pt>
              </c:numCache>
            </c:numRef>
          </c:val>
          <c:extLst xmlns:c16r2="http://schemas.microsoft.com/office/drawing/2015/06/chart">
            <c:ext xmlns:c16="http://schemas.microsoft.com/office/drawing/2014/chart" uri="{C3380CC4-5D6E-409C-BE32-E72D297353CC}">
              <c16:uniqueId val="{00000001-61A2-4F19-8BE0-8E888314D8F4}"/>
            </c:ext>
          </c:extLst>
        </c:ser>
        <c:dLbls>
          <c:showLegendKey val="0"/>
          <c:showVal val="0"/>
          <c:showCatName val="0"/>
          <c:showSerName val="0"/>
          <c:showPercent val="0"/>
          <c:showBubbleSize val="0"/>
        </c:dLbls>
        <c:gapWidth val="150"/>
        <c:shape val="cylinder"/>
        <c:axId val="-1652657792"/>
        <c:axId val="-1652659424"/>
        <c:axId val="0"/>
      </c:bar3DChart>
      <c:catAx>
        <c:axId val="-165265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59424"/>
        <c:crosses val="autoZero"/>
        <c:auto val="1"/>
        <c:lblAlgn val="ctr"/>
        <c:lblOffset val="100"/>
        <c:noMultiLvlLbl val="0"/>
      </c:catAx>
      <c:valAx>
        <c:axId val="-1652659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57792"/>
        <c:crosses val="autoZero"/>
        <c:crossBetween val="between"/>
      </c:valAx>
      <c:spPr>
        <a:noFill/>
        <a:ln>
          <a:noFill/>
        </a:ln>
        <a:effectLst/>
      </c:spPr>
    </c:plotArea>
    <c:legend>
      <c:legendPos val="b"/>
      <c:layout>
        <c:manualLayout>
          <c:xMode val="edge"/>
          <c:yMode val="edge"/>
          <c:x val="0.23872659667541557"/>
          <c:y val="8.8338072324292791E-2"/>
          <c:w val="0.50032458442694661"/>
          <c:h val="0.1477730387868183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Ingreso</a:t>
            </a:r>
            <a:r>
              <a:rPr lang="es-MX" baseline="0"/>
              <a:t> personal mensual</a:t>
            </a:r>
            <a:endParaRPr lang="es-MX"/>
          </a:p>
        </c:rich>
      </c:tx>
      <c:layout>
        <c:manualLayout>
          <c:xMode val="edge"/>
          <c:yMode val="edge"/>
          <c:x val="0.36702891452307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spPr>
            <a:solidFill>
              <a:srgbClr val="AD25A8"/>
            </a:solidFill>
            <a:ln>
              <a:noFill/>
            </a:ln>
            <a:effectLst/>
            <a:sp3d/>
          </c:spPr>
          <c:invertIfNegative val="0"/>
          <c:cat>
            <c:strRef>
              <c:f>'Perfil SE Admit'!$C$31:$C$37</c:f>
              <c:strCache>
                <c:ptCount val="7"/>
                <c:pt idx="0">
                  <c:v>Menos de $1,000</c:v>
                </c:pt>
                <c:pt idx="1">
                  <c:v>Menos de $2,000</c:v>
                </c:pt>
                <c:pt idx="2">
                  <c:v>Menos de $3,000</c:v>
                </c:pt>
                <c:pt idx="3">
                  <c:v>Menos de $4,000</c:v>
                </c:pt>
                <c:pt idx="4">
                  <c:v>Menos de $5,000</c:v>
                </c:pt>
                <c:pt idx="5">
                  <c:v>Menos de $7,000</c:v>
                </c:pt>
                <c:pt idx="6">
                  <c:v>$7,000 o más</c:v>
                </c:pt>
              </c:strCache>
            </c:strRef>
          </c:cat>
          <c:val>
            <c:numRef>
              <c:f>'Perfil SE Admit'!$AZ$31:$AZ$37</c:f>
              <c:numCache>
                <c:formatCode>0%</c:formatCode>
                <c:ptCount val="7"/>
                <c:pt idx="0">
                  <c:v>0.24691358024691357</c:v>
                </c:pt>
                <c:pt idx="1">
                  <c:v>0.46913580246913578</c:v>
                </c:pt>
                <c:pt idx="2">
                  <c:v>0.55555555555555558</c:v>
                </c:pt>
                <c:pt idx="3">
                  <c:v>0.71604938271604934</c:v>
                </c:pt>
                <c:pt idx="4">
                  <c:v>0.79012345679012341</c:v>
                </c:pt>
                <c:pt idx="5">
                  <c:v>0.85185185185185186</c:v>
                </c:pt>
                <c:pt idx="6">
                  <c:v>0.14814814814814814</c:v>
                </c:pt>
              </c:numCache>
            </c:numRef>
          </c:val>
          <c:shape val="cylinder"/>
          <c:extLst xmlns:c16r2="http://schemas.microsoft.com/office/drawing/2015/06/chart">
            <c:ext xmlns:c16="http://schemas.microsoft.com/office/drawing/2014/chart" uri="{C3380CC4-5D6E-409C-BE32-E72D297353CC}">
              <c16:uniqueId val="{00000000-E072-44AE-B9D5-22BAAAA834A5}"/>
            </c:ext>
          </c:extLst>
        </c:ser>
        <c:dLbls>
          <c:showLegendKey val="0"/>
          <c:showVal val="0"/>
          <c:showCatName val="0"/>
          <c:showSerName val="0"/>
          <c:showPercent val="0"/>
          <c:showBubbleSize val="0"/>
        </c:dLbls>
        <c:gapWidth val="219"/>
        <c:shape val="box"/>
        <c:axId val="-1652665952"/>
        <c:axId val="-1652665408"/>
        <c:axId val="0"/>
      </c:bar3DChart>
      <c:catAx>
        <c:axId val="-16526659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5408"/>
        <c:crosses val="autoZero"/>
        <c:auto val="1"/>
        <c:lblAlgn val="ctr"/>
        <c:lblOffset val="100"/>
        <c:noMultiLvlLbl val="0"/>
      </c:catAx>
      <c:valAx>
        <c:axId val="-1652665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5952"/>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Ingreso</a:t>
            </a:r>
            <a:r>
              <a:rPr lang="es-MX" baseline="0"/>
              <a:t> familiar mensual</a:t>
            </a:r>
            <a:endParaRPr lang="es-MX"/>
          </a:p>
        </c:rich>
      </c:tx>
      <c:layout>
        <c:manualLayout>
          <c:xMode val="edge"/>
          <c:yMode val="edge"/>
          <c:x val="0.36702891452307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spPr>
            <a:solidFill>
              <a:srgbClr val="AD25A8"/>
            </a:solidFill>
            <a:ln>
              <a:noFill/>
            </a:ln>
            <a:effectLst/>
            <a:sp3d/>
          </c:spPr>
          <c:invertIfNegative val="0"/>
          <c:cat>
            <c:strRef>
              <c:f>'Perfil SE Admit'!$C$48:$C$54</c:f>
              <c:strCache>
                <c:ptCount val="7"/>
                <c:pt idx="0">
                  <c:v>Menos de $1,000</c:v>
                </c:pt>
                <c:pt idx="1">
                  <c:v>Menos de $2,000</c:v>
                </c:pt>
                <c:pt idx="2">
                  <c:v>Menos de $3,000</c:v>
                </c:pt>
                <c:pt idx="3">
                  <c:v>Menos de $4,000</c:v>
                </c:pt>
                <c:pt idx="4">
                  <c:v>Menos de $5,000</c:v>
                </c:pt>
                <c:pt idx="5">
                  <c:v>Menos de $7,000</c:v>
                </c:pt>
                <c:pt idx="6">
                  <c:v>$7,000 o más</c:v>
                </c:pt>
              </c:strCache>
            </c:strRef>
          </c:cat>
          <c:val>
            <c:numRef>
              <c:f>'Perfil SE Admit'!$AZ$48:$AZ$54</c:f>
              <c:numCache>
                <c:formatCode>0%</c:formatCode>
                <c:ptCount val="7"/>
                <c:pt idx="0">
                  <c:v>7.8947368421052634E-3</c:v>
                </c:pt>
                <c:pt idx="1">
                  <c:v>0.05</c:v>
                </c:pt>
                <c:pt idx="2">
                  <c:v>0.11315789473684211</c:v>
                </c:pt>
                <c:pt idx="3">
                  <c:v>0.31052631578947371</c:v>
                </c:pt>
                <c:pt idx="4">
                  <c:v>0.46052631578947367</c:v>
                </c:pt>
                <c:pt idx="5">
                  <c:v>0.6</c:v>
                </c:pt>
                <c:pt idx="6">
                  <c:v>0.4</c:v>
                </c:pt>
              </c:numCache>
            </c:numRef>
          </c:val>
          <c:shape val="cylinder"/>
          <c:extLst xmlns:c16r2="http://schemas.microsoft.com/office/drawing/2015/06/chart">
            <c:ext xmlns:c16="http://schemas.microsoft.com/office/drawing/2014/chart" uri="{C3380CC4-5D6E-409C-BE32-E72D297353CC}">
              <c16:uniqueId val="{00000000-6A7B-41F5-99E1-55858CB0FC89}"/>
            </c:ext>
          </c:extLst>
        </c:ser>
        <c:dLbls>
          <c:showLegendKey val="0"/>
          <c:showVal val="0"/>
          <c:showCatName val="0"/>
          <c:showSerName val="0"/>
          <c:showPercent val="0"/>
          <c:showBubbleSize val="0"/>
        </c:dLbls>
        <c:gapWidth val="219"/>
        <c:shape val="box"/>
        <c:axId val="-1652664320"/>
        <c:axId val="-1634380176"/>
        <c:axId val="0"/>
      </c:bar3DChart>
      <c:catAx>
        <c:axId val="-1652664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80176"/>
        <c:crosses val="autoZero"/>
        <c:auto val="1"/>
        <c:lblAlgn val="ctr"/>
        <c:lblOffset val="100"/>
        <c:noMultiLvlLbl val="0"/>
      </c:catAx>
      <c:valAx>
        <c:axId val="-1634380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52664320"/>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tx>
            <c:strRef>
              <c:f>'Perfil SE Admit'!$B$55:$B$67</c:f>
              <c:strCache>
                <c:ptCount val="13"/>
                <c:pt idx="0">
                  <c:v>Nivel de estudios del Padre</c:v>
                </c:pt>
              </c:strCache>
            </c:strRef>
          </c:tx>
          <c:spPr>
            <a:solidFill>
              <a:srgbClr val="AD25A8"/>
            </a:solidFill>
            <a:ln>
              <a:noFill/>
            </a:ln>
            <a:effectLst/>
            <a:sp3d/>
          </c:spPr>
          <c:invertIfNegative val="0"/>
          <c:cat>
            <c:strRef>
              <c:f>'Perfil SE Admit'!$C$62:$C$67</c:f>
              <c:strCache>
                <c:ptCount val="6"/>
                <c:pt idx="0">
                  <c:v>Al menos Posgrado</c:v>
                </c:pt>
                <c:pt idx="1">
                  <c:v>Al menos Superior completa</c:v>
                </c:pt>
                <c:pt idx="2">
                  <c:v>Al menos Media Superior o Técnica completa</c:v>
                </c:pt>
                <c:pt idx="3">
                  <c:v>Al menos Secundaria completa</c:v>
                </c:pt>
                <c:pt idx="4">
                  <c:v>Al menos Primaria completa</c:v>
                </c:pt>
                <c:pt idx="5">
                  <c:v>Ninguno</c:v>
                </c:pt>
              </c:strCache>
            </c:strRef>
          </c:cat>
          <c:val>
            <c:numRef>
              <c:f>'Perfil SE Admit'!$AZ$62:$AZ$67</c:f>
              <c:numCache>
                <c:formatCode>0%</c:formatCode>
                <c:ptCount val="6"/>
                <c:pt idx="0">
                  <c:v>3.6842105263157891E-2</c:v>
                </c:pt>
                <c:pt idx="1">
                  <c:v>0.24210526315789474</c:v>
                </c:pt>
                <c:pt idx="2">
                  <c:v>0.51578947368421058</c:v>
                </c:pt>
                <c:pt idx="3">
                  <c:v>0.82894736842105265</c:v>
                </c:pt>
                <c:pt idx="4">
                  <c:v>0.93421052631578949</c:v>
                </c:pt>
                <c:pt idx="5">
                  <c:v>6.5789473684210523E-2</c:v>
                </c:pt>
              </c:numCache>
            </c:numRef>
          </c:val>
          <c:shape val="cylinder"/>
          <c:extLst xmlns:c16r2="http://schemas.microsoft.com/office/drawing/2015/06/chart">
            <c:ext xmlns:c16="http://schemas.microsoft.com/office/drawing/2014/chart" uri="{C3380CC4-5D6E-409C-BE32-E72D297353CC}">
              <c16:uniqueId val="{00000000-7392-443E-A48E-50CE1593B183}"/>
            </c:ext>
          </c:extLst>
        </c:ser>
        <c:ser>
          <c:idx val="1"/>
          <c:order val="1"/>
          <c:tx>
            <c:strRef>
              <c:f>'Perfil SE Admit'!$B$68:$B$80</c:f>
              <c:strCache>
                <c:ptCount val="13"/>
                <c:pt idx="0">
                  <c:v>Nivel de estudios de la Madre</c:v>
                </c:pt>
              </c:strCache>
            </c:strRef>
          </c:tx>
          <c:spPr>
            <a:solidFill>
              <a:schemeClr val="accent2"/>
            </a:solidFill>
            <a:ln>
              <a:noFill/>
            </a:ln>
            <a:effectLst/>
            <a:sp3d/>
          </c:spPr>
          <c:invertIfNegative val="0"/>
          <c:val>
            <c:numRef>
              <c:f>'Perfil SE Admit'!$AZ$75:$AZ$80</c:f>
              <c:numCache>
                <c:formatCode>0%</c:formatCode>
                <c:ptCount val="6"/>
                <c:pt idx="0">
                  <c:v>2.368421052631579E-2</c:v>
                </c:pt>
                <c:pt idx="1">
                  <c:v>0.14736842105263157</c:v>
                </c:pt>
                <c:pt idx="2">
                  <c:v>0.45</c:v>
                </c:pt>
                <c:pt idx="3">
                  <c:v>0.78947368421052633</c:v>
                </c:pt>
                <c:pt idx="4">
                  <c:v>0.93157894736842106</c:v>
                </c:pt>
                <c:pt idx="5">
                  <c:v>6.8421052631578952E-2</c:v>
                </c:pt>
              </c:numCache>
            </c:numRef>
          </c:val>
          <c:shape val="cylinder"/>
          <c:extLst xmlns:c16r2="http://schemas.microsoft.com/office/drawing/2015/06/chart">
            <c:ext xmlns:c16="http://schemas.microsoft.com/office/drawing/2014/chart" uri="{C3380CC4-5D6E-409C-BE32-E72D297353CC}">
              <c16:uniqueId val="{00000001-7392-443E-A48E-50CE1593B183}"/>
            </c:ext>
          </c:extLst>
        </c:ser>
        <c:dLbls>
          <c:showLegendKey val="0"/>
          <c:showVal val="0"/>
          <c:showCatName val="0"/>
          <c:showSerName val="0"/>
          <c:showPercent val="0"/>
          <c:showBubbleSize val="0"/>
        </c:dLbls>
        <c:gapWidth val="219"/>
        <c:shape val="box"/>
        <c:axId val="-1634400304"/>
        <c:axId val="-1634384528"/>
        <c:axId val="0"/>
      </c:bar3DChart>
      <c:catAx>
        <c:axId val="-1634400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84528"/>
        <c:crosses val="autoZero"/>
        <c:auto val="1"/>
        <c:lblAlgn val="ctr"/>
        <c:lblOffset val="100"/>
        <c:noMultiLvlLbl val="0"/>
      </c:catAx>
      <c:valAx>
        <c:axId val="-1634384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4003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Ingreso'!$C$27</c:f>
              <c:strCache>
                <c:ptCount val="1"/>
                <c:pt idx="0">
                  <c:v>2011</c:v>
                </c:pt>
              </c:strCache>
            </c:strRef>
          </c:tx>
          <c:spPr>
            <a:solidFill>
              <a:srgbClr val="FFCCFF"/>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Ingreso'!$C$28:$C$33</c:f>
              <c:numCache>
                <c:formatCode>#,##0</c:formatCode>
                <c:ptCount val="6"/>
                <c:pt idx="0">
                  <c:v>52</c:v>
                </c:pt>
                <c:pt idx="2">
                  <c:v>49</c:v>
                </c:pt>
                <c:pt idx="5">
                  <c:v>55</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'Primer Ingreso'!$D$27</c:f>
              <c:strCache>
                <c:ptCount val="1"/>
                <c:pt idx="0">
                  <c:v>2012</c:v>
                </c:pt>
              </c:strCache>
            </c:strRef>
          </c:tx>
          <c:spPr>
            <a:solidFill>
              <a:srgbClr val="FF99FF"/>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Ingreso'!$D$28:$D$33</c:f>
              <c:numCache>
                <c:formatCode>#,##0</c:formatCode>
                <c:ptCount val="6"/>
                <c:pt idx="0">
                  <c:v>28</c:v>
                </c:pt>
                <c:pt idx="2">
                  <c:v>25</c:v>
                </c:pt>
                <c:pt idx="5">
                  <c:v>31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'Primer Ingreso'!$E$27</c:f>
              <c:strCache>
                <c:ptCount val="1"/>
                <c:pt idx="0">
                  <c:v>2013</c:v>
                </c:pt>
              </c:strCache>
            </c:strRef>
          </c:tx>
          <c:spPr>
            <a:solidFill>
              <a:srgbClr val="FF66FF"/>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Ingreso'!$E$28:$E$33</c:f>
              <c:numCache>
                <c:formatCode>#,##0</c:formatCode>
                <c:ptCount val="6"/>
                <c:pt idx="0">
                  <c:v>50</c:v>
                </c:pt>
                <c:pt idx="2">
                  <c:v>52</c:v>
                </c:pt>
                <c:pt idx="4">
                  <c:v>17</c:v>
                </c:pt>
                <c:pt idx="5">
                  <c:v>48</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'Primer Ingreso'!$F$27</c:f>
              <c:strCache>
                <c:ptCount val="1"/>
                <c:pt idx="0">
                  <c:v>2014</c:v>
                </c:pt>
              </c:strCache>
            </c:strRef>
          </c:tx>
          <c:spPr>
            <a:solidFill>
              <a:srgbClr val="FF00FF"/>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Ingreso'!$F$28:$F$33</c:f>
              <c:numCache>
                <c:formatCode>#,##0</c:formatCode>
                <c:ptCount val="6"/>
                <c:pt idx="0">
                  <c:v>49</c:v>
                </c:pt>
                <c:pt idx="2">
                  <c:v>45</c:v>
                </c:pt>
                <c:pt idx="4">
                  <c:v>18</c:v>
                </c:pt>
                <c:pt idx="5">
                  <c:v>30</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'Primer Ingreso'!$G$27</c:f>
              <c:strCache>
                <c:ptCount val="1"/>
                <c:pt idx="0">
                  <c:v>2015</c:v>
                </c:pt>
              </c:strCache>
            </c:strRef>
          </c:tx>
          <c:spPr>
            <a:solidFill>
              <a:srgbClr val="CC00FF"/>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Ingreso'!$G$28:$G$33</c:f>
              <c:numCache>
                <c:formatCode>#,##0</c:formatCode>
                <c:ptCount val="6"/>
                <c:pt idx="0">
                  <c:v>69</c:v>
                </c:pt>
                <c:pt idx="2">
                  <c:v>76</c:v>
                </c:pt>
                <c:pt idx="4">
                  <c:v>17</c:v>
                </c:pt>
                <c:pt idx="5">
                  <c:v>36</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'Primer Ingreso'!$H$27</c:f>
              <c:strCache>
                <c:ptCount val="1"/>
                <c:pt idx="0">
                  <c:v>2016</c:v>
                </c:pt>
              </c:strCache>
            </c:strRef>
          </c:tx>
          <c:spPr>
            <a:solidFill>
              <a:srgbClr val="9900CC"/>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Ingreso'!$H$28:$H$33</c:f>
              <c:numCache>
                <c:formatCode>#,##0</c:formatCode>
                <c:ptCount val="6"/>
                <c:pt idx="0">
                  <c:v>52</c:v>
                </c:pt>
                <c:pt idx="2">
                  <c:v>82</c:v>
                </c:pt>
                <c:pt idx="4">
                  <c:v>27</c:v>
                </c:pt>
                <c:pt idx="5">
                  <c:v>64</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'Primer Ingreso'!$I$27</c:f>
              <c:strCache>
                <c:ptCount val="1"/>
                <c:pt idx="0">
                  <c:v>2017</c:v>
                </c:pt>
              </c:strCache>
            </c:strRef>
          </c:tx>
          <c:spPr>
            <a:solidFill>
              <a:srgbClr val="660066"/>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Ingreso'!$I$28:$I$33</c:f>
              <c:numCache>
                <c:formatCode>#,##0</c:formatCode>
                <c:ptCount val="6"/>
                <c:pt idx="0">
                  <c:v>53</c:v>
                </c:pt>
                <c:pt idx="1">
                  <c:v>59</c:v>
                </c:pt>
                <c:pt idx="2">
                  <c:v>66</c:v>
                </c:pt>
                <c:pt idx="3">
                  <c:v>31</c:v>
                </c:pt>
                <c:pt idx="4">
                  <c:v>32</c:v>
                </c:pt>
                <c:pt idx="5">
                  <c:v>69</c:v>
                </c:pt>
              </c:numCache>
            </c:numRef>
          </c:val>
          <c:shape val="cylinder"/>
          <c:extLst xmlns:c16r2="http://schemas.microsoft.com/office/drawing/2015/06/chart">
            <c:ext xmlns:c16="http://schemas.microsoft.com/office/drawing/2014/chart" uri="{C3380CC4-5D6E-409C-BE32-E72D297353CC}">
              <c16:uniqueId val="{00000000-A253-4524-B849-C1A6094B9CCC}"/>
            </c:ext>
          </c:extLst>
        </c:ser>
        <c:dLbls>
          <c:showLegendKey val="0"/>
          <c:showVal val="0"/>
          <c:showCatName val="0"/>
          <c:showSerName val="0"/>
          <c:showPercent val="0"/>
          <c:showBubbleSize val="0"/>
        </c:dLbls>
        <c:gapWidth val="219"/>
        <c:shape val="box"/>
        <c:axId val="-1634393776"/>
        <c:axId val="-1634400848"/>
        <c:axId val="0"/>
      </c:bar3DChart>
      <c:catAx>
        <c:axId val="-163439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400848"/>
        <c:crosses val="autoZero"/>
        <c:auto val="1"/>
        <c:lblAlgn val="ctr"/>
        <c:lblOffset val="100"/>
        <c:noMultiLvlLbl val="0"/>
      </c:catAx>
      <c:valAx>
        <c:axId val="-1634400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2017 / </a:t>
            </a:r>
            <a:r>
              <a:rPr lang="es-MX" sz="1680" b="0" i="0" u="none" strike="noStrike" baseline="0">
                <a:effectLst/>
              </a:rPr>
              <a:t>Primer Ingreso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Ingreso'!$J$27</c:f>
              <c:strCache>
                <c:ptCount val="1"/>
                <c:pt idx="0">
                  <c:v>2017/2016</c:v>
                </c:pt>
              </c:strCache>
            </c:strRef>
          </c:tx>
          <c:spPr>
            <a:solidFill>
              <a:srgbClr val="AD25A8"/>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Ingreso'!$J$28:$J$33</c:f>
              <c:numCache>
                <c:formatCode>0%</c:formatCode>
                <c:ptCount val="6"/>
                <c:pt idx="0">
                  <c:v>1.0192307692307692</c:v>
                </c:pt>
                <c:pt idx="2">
                  <c:v>1.0789473684210527</c:v>
                </c:pt>
                <c:pt idx="4">
                  <c:v>1.588235294117647</c:v>
                </c:pt>
                <c:pt idx="5">
                  <c:v>1.7777777777777777</c:v>
                </c:pt>
              </c:numCache>
            </c:numRef>
          </c:val>
          <c:shape val="cylinder"/>
          <c:extLst xmlns:c16r2="http://schemas.microsoft.com/office/drawing/2015/06/chart">
            <c:ext xmlns:c16="http://schemas.microsoft.com/office/drawing/2014/chart" uri="{C3380CC4-5D6E-409C-BE32-E72D297353CC}">
              <c16:uniqueId val="{00000000-33BD-4B0A-8A6A-447FC93AB19D}"/>
            </c:ext>
          </c:extLst>
        </c:ser>
        <c:dLbls>
          <c:showLegendKey val="0"/>
          <c:showVal val="0"/>
          <c:showCatName val="0"/>
          <c:showSerName val="0"/>
          <c:showPercent val="0"/>
          <c:showBubbleSize val="0"/>
        </c:dLbls>
        <c:gapWidth val="219"/>
        <c:shape val="box"/>
        <c:axId val="-1634396496"/>
        <c:axId val="-1634391600"/>
        <c:axId val="0"/>
      </c:bar3DChart>
      <c:catAx>
        <c:axId val="-1634396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1600"/>
        <c:crosses val="autoZero"/>
        <c:auto val="1"/>
        <c:lblAlgn val="ctr"/>
        <c:lblOffset val="100"/>
        <c:noMultiLvlLbl val="0"/>
      </c:catAx>
      <c:valAx>
        <c:axId val="-163439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2017 / </a:t>
            </a:r>
            <a:r>
              <a:rPr lang="es-MX" sz="1680" b="0" i="0" u="none" strike="noStrike" baseline="0">
                <a:effectLst/>
              </a:rPr>
              <a:t>Primer Ingreso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Ingreso'!$J$27</c:f>
              <c:strCache>
                <c:ptCount val="1"/>
                <c:pt idx="0">
                  <c:v>2017/2016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C20D-4B21-80AA-E570F780E566}"/>
              </c:ext>
            </c:extLst>
          </c:dPt>
          <c:cat>
            <c:strRef>
              <c:f>'Primer Ingreso'!$B$35:$B$38</c:f>
              <c:strCache>
                <c:ptCount val="4"/>
                <c:pt idx="0">
                  <c:v>CBI</c:v>
                </c:pt>
                <c:pt idx="1">
                  <c:v>CBS</c:v>
                </c:pt>
                <c:pt idx="2">
                  <c:v>CSH</c:v>
                </c:pt>
                <c:pt idx="3">
                  <c:v>UAML</c:v>
                </c:pt>
              </c:strCache>
            </c:strRef>
          </c:cat>
          <c:val>
            <c:numRef>
              <c:f>'Primer Ingreso'!$J$35:$J$38</c:f>
              <c:numCache>
                <c:formatCode>0%</c:formatCode>
                <c:ptCount val="4"/>
                <c:pt idx="0">
                  <c:v>1.6231884057971016</c:v>
                </c:pt>
                <c:pt idx="1">
                  <c:v>1.2763157894736843</c:v>
                </c:pt>
                <c:pt idx="2">
                  <c:v>1.9056603773584906</c:v>
                </c:pt>
                <c:pt idx="3">
                  <c:v>1.5656565656565657</c:v>
                </c:pt>
              </c:numCache>
            </c:numRef>
          </c:val>
          <c:shape val="cylinder"/>
          <c:extLst xmlns:c16r2="http://schemas.microsoft.com/office/drawing/2015/06/chart">
            <c:ext xmlns:c16="http://schemas.microsoft.com/office/drawing/2014/chart" uri="{C3380CC4-5D6E-409C-BE32-E72D297353CC}">
              <c16:uniqueId val="{00000002-C20D-4B21-80AA-E570F780E566}"/>
            </c:ext>
          </c:extLst>
        </c:ser>
        <c:dLbls>
          <c:showLegendKey val="0"/>
          <c:showVal val="0"/>
          <c:showCatName val="0"/>
          <c:showSerName val="0"/>
          <c:showPercent val="0"/>
          <c:showBubbleSize val="0"/>
        </c:dLbls>
        <c:gapWidth val="219"/>
        <c:shape val="box"/>
        <c:axId val="-1634395408"/>
        <c:axId val="-1634398128"/>
        <c:axId val="0"/>
      </c:bar3DChart>
      <c:catAx>
        <c:axId val="-1634395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8128"/>
        <c:crosses val="autoZero"/>
        <c:auto val="1"/>
        <c:lblAlgn val="ctr"/>
        <c:lblOffset val="100"/>
        <c:noMultiLvlLbl val="0"/>
      </c:catAx>
      <c:valAx>
        <c:axId val="-163439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5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Ingreso'!$C$27</c:f>
              <c:strCache>
                <c:ptCount val="1"/>
                <c:pt idx="0">
                  <c:v>2011</c:v>
                </c:pt>
              </c:strCache>
            </c:strRef>
          </c:tx>
          <c:spPr>
            <a:solidFill>
              <a:srgbClr val="FFCCFF"/>
            </a:solidFill>
            <a:ln>
              <a:noFill/>
            </a:ln>
            <a:effectLst/>
            <a:sp3d/>
          </c:spPr>
          <c:invertIfNegative val="0"/>
          <c:cat>
            <c:strRef>
              <c:f>'Primer Ingreso'!$B$35:$B$37</c:f>
              <c:strCache>
                <c:ptCount val="3"/>
                <c:pt idx="0">
                  <c:v>CBI</c:v>
                </c:pt>
                <c:pt idx="1">
                  <c:v>CBS</c:v>
                </c:pt>
                <c:pt idx="2">
                  <c:v>CSH</c:v>
                </c:pt>
              </c:strCache>
            </c:strRef>
          </c:cat>
          <c:val>
            <c:numRef>
              <c:f>'Primer Ingreso'!$C$35:$C$37</c:f>
              <c:numCache>
                <c:formatCode>#,##0</c:formatCode>
                <c:ptCount val="3"/>
                <c:pt idx="0">
                  <c:v>52</c:v>
                </c:pt>
                <c:pt idx="1">
                  <c:v>49</c:v>
                </c:pt>
                <c:pt idx="2">
                  <c:v>55</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'Primer Ingreso'!$D$27</c:f>
              <c:strCache>
                <c:ptCount val="1"/>
                <c:pt idx="0">
                  <c:v>2012</c:v>
                </c:pt>
              </c:strCache>
            </c:strRef>
          </c:tx>
          <c:spPr>
            <a:solidFill>
              <a:srgbClr val="FF99FF"/>
            </a:solidFill>
            <a:ln>
              <a:noFill/>
            </a:ln>
            <a:effectLst/>
            <a:sp3d/>
          </c:spPr>
          <c:invertIfNegative val="0"/>
          <c:cat>
            <c:strRef>
              <c:f>'Primer Ingreso'!$B$35:$B$37</c:f>
              <c:strCache>
                <c:ptCount val="3"/>
                <c:pt idx="0">
                  <c:v>CBI</c:v>
                </c:pt>
                <c:pt idx="1">
                  <c:v>CBS</c:v>
                </c:pt>
                <c:pt idx="2">
                  <c:v>CSH</c:v>
                </c:pt>
              </c:strCache>
            </c:strRef>
          </c:cat>
          <c:val>
            <c:numRef>
              <c:f>'Primer Ingreso'!$D$35:$D$37</c:f>
              <c:numCache>
                <c:formatCode>#,##0</c:formatCode>
                <c:ptCount val="3"/>
                <c:pt idx="0">
                  <c:v>28</c:v>
                </c:pt>
                <c:pt idx="1">
                  <c:v>25</c:v>
                </c:pt>
                <c:pt idx="2" formatCode="General">
                  <c:v>31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'Primer Ingreso'!$E$27</c:f>
              <c:strCache>
                <c:ptCount val="1"/>
                <c:pt idx="0">
                  <c:v>2013</c:v>
                </c:pt>
              </c:strCache>
            </c:strRef>
          </c:tx>
          <c:spPr>
            <a:solidFill>
              <a:srgbClr val="FF66FF"/>
            </a:solidFill>
            <a:ln>
              <a:noFill/>
            </a:ln>
            <a:effectLst/>
            <a:sp3d/>
          </c:spPr>
          <c:invertIfNegative val="0"/>
          <c:cat>
            <c:strRef>
              <c:f>'Primer Ingreso'!$B$35:$B$37</c:f>
              <c:strCache>
                <c:ptCount val="3"/>
                <c:pt idx="0">
                  <c:v>CBI</c:v>
                </c:pt>
                <c:pt idx="1">
                  <c:v>CBS</c:v>
                </c:pt>
                <c:pt idx="2">
                  <c:v>CSH</c:v>
                </c:pt>
              </c:strCache>
            </c:strRef>
          </c:cat>
          <c:val>
            <c:numRef>
              <c:f>'Primer Ingreso'!$E$35:$E$37</c:f>
              <c:numCache>
                <c:formatCode>#,##0</c:formatCode>
                <c:ptCount val="3"/>
                <c:pt idx="0">
                  <c:v>50</c:v>
                </c:pt>
                <c:pt idx="1">
                  <c:v>52</c:v>
                </c:pt>
                <c:pt idx="2">
                  <c:v>65</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'Primer Ingreso'!$F$27</c:f>
              <c:strCache>
                <c:ptCount val="1"/>
                <c:pt idx="0">
                  <c:v>2014</c:v>
                </c:pt>
              </c:strCache>
            </c:strRef>
          </c:tx>
          <c:spPr>
            <a:solidFill>
              <a:srgbClr val="FF00FF"/>
            </a:solidFill>
            <a:ln>
              <a:noFill/>
            </a:ln>
            <a:effectLst/>
            <a:sp3d/>
          </c:spPr>
          <c:invertIfNegative val="0"/>
          <c:cat>
            <c:strRef>
              <c:f>'Primer Ingreso'!$B$35:$B$37</c:f>
              <c:strCache>
                <c:ptCount val="3"/>
                <c:pt idx="0">
                  <c:v>CBI</c:v>
                </c:pt>
                <c:pt idx="1">
                  <c:v>CBS</c:v>
                </c:pt>
                <c:pt idx="2">
                  <c:v>CSH</c:v>
                </c:pt>
              </c:strCache>
            </c:strRef>
          </c:cat>
          <c:val>
            <c:numRef>
              <c:f>'Primer Ingreso'!$F$35:$F$37</c:f>
              <c:numCache>
                <c:formatCode>#,##0</c:formatCode>
                <c:ptCount val="3"/>
                <c:pt idx="0">
                  <c:v>49</c:v>
                </c:pt>
                <c:pt idx="1">
                  <c:v>45</c:v>
                </c:pt>
                <c:pt idx="2">
                  <c:v>48</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'Primer Ingreso'!$G$27</c:f>
              <c:strCache>
                <c:ptCount val="1"/>
                <c:pt idx="0">
                  <c:v>2015</c:v>
                </c:pt>
              </c:strCache>
            </c:strRef>
          </c:tx>
          <c:spPr>
            <a:solidFill>
              <a:srgbClr val="CC00FF"/>
            </a:solidFill>
            <a:ln>
              <a:noFill/>
            </a:ln>
            <a:effectLst/>
            <a:sp3d/>
          </c:spPr>
          <c:invertIfNegative val="0"/>
          <c:cat>
            <c:strRef>
              <c:f>'Primer Ingreso'!$B$35:$B$37</c:f>
              <c:strCache>
                <c:ptCount val="3"/>
                <c:pt idx="0">
                  <c:v>CBI</c:v>
                </c:pt>
                <c:pt idx="1">
                  <c:v>CBS</c:v>
                </c:pt>
                <c:pt idx="2">
                  <c:v>CSH</c:v>
                </c:pt>
              </c:strCache>
            </c:strRef>
          </c:cat>
          <c:val>
            <c:numRef>
              <c:f>'Primer Ingreso'!$G$35:$G$37</c:f>
              <c:numCache>
                <c:formatCode>#,##0</c:formatCode>
                <c:ptCount val="3"/>
                <c:pt idx="0">
                  <c:v>69</c:v>
                </c:pt>
                <c:pt idx="1">
                  <c:v>76</c:v>
                </c:pt>
                <c:pt idx="2">
                  <c:v>53</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'Primer Ingreso'!$H$27</c:f>
              <c:strCache>
                <c:ptCount val="1"/>
                <c:pt idx="0">
                  <c:v>2016</c:v>
                </c:pt>
              </c:strCache>
            </c:strRef>
          </c:tx>
          <c:spPr>
            <a:solidFill>
              <a:srgbClr val="9900CC"/>
            </a:solidFill>
            <a:ln>
              <a:noFill/>
            </a:ln>
            <a:effectLst/>
            <a:sp3d/>
          </c:spPr>
          <c:invertIfNegative val="0"/>
          <c:cat>
            <c:strRef>
              <c:f>'Primer Ingreso'!$B$35:$B$37</c:f>
              <c:strCache>
                <c:ptCount val="3"/>
                <c:pt idx="0">
                  <c:v>CBI</c:v>
                </c:pt>
                <c:pt idx="1">
                  <c:v>CBS</c:v>
                </c:pt>
                <c:pt idx="2">
                  <c:v>CSH</c:v>
                </c:pt>
              </c:strCache>
            </c:strRef>
          </c:cat>
          <c:val>
            <c:numRef>
              <c:f>'Primer Ingreso'!$H$35:$H$37</c:f>
              <c:numCache>
                <c:formatCode>#,##0</c:formatCode>
                <c:ptCount val="3"/>
                <c:pt idx="0">
                  <c:v>52</c:v>
                </c:pt>
                <c:pt idx="1">
                  <c:v>82</c:v>
                </c:pt>
                <c:pt idx="2">
                  <c:v>91</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'Primer Ingreso'!$I$27</c:f>
              <c:strCache>
                <c:ptCount val="1"/>
                <c:pt idx="0">
                  <c:v>2017</c:v>
                </c:pt>
              </c:strCache>
            </c:strRef>
          </c:tx>
          <c:spPr>
            <a:solidFill>
              <a:srgbClr val="660066"/>
            </a:solidFill>
            <a:ln>
              <a:noFill/>
            </a:ln>
            <a:effectLst/>
            <a:sp3d/>
          </c:spPr>
          <c:invertIfNegative val="0"/>
          <c:cat>
            <c:strRef>
              <c:f>'Primer Ingreso'!$B$35:$B$37</c:f>
              <c:strCache>
                <c:ptCount val="3"/>
                <c:pt idx="0">
                  <c:v>CBI</c:v>
                </c:pt>
                <c:pt idx="1">
                  <c:v>CBS</c:v>
                </c:pt>
                <c:pt idx="2">
                  <c:v>CSH</c:v>
                </c:pt>
              </c:strCache>
            </c:strRef>
          </c:cat>
          <c:val>
            <c:numRef>
              <c:f>'Primer Ingreso'!$I$35:$I$37</c:f>
              <c:numCache>
                <c:formatCode>#,##0</c:formatCode>
                <c:ptCount val="3"/>
                <c:pt idx="0">
                  <c:v>112</c:v>
                </c:pt>
                <c:pt idx="1">
                  <c:v>97</c:v>
                </c:pt>
                <c:pt idx="2">
                  <c:v>101</c:v>
                </c:pt>
              </c:numCache>
            </c:numRef>
          </c:val>
          <c:shape val="cylinder"/>
          <c:extLst xmlns:c16r2="http://schemas.microsoft.com/office/drawing/2015/06/chart">
            <c:ext xmlns:c16="http://schemas.microsoft.com/office/drawing/2014/chart" uri="{C3380CC4-5D6E-409C-BE32-E72D297353CC}">
              <c16:uniqueId val="{00000000-0093-45D9-A1EB-241B981F0B90}"/>
            </c:ext>
          </c:extLst>
        </c:ser>
        <c:dLbls>
          <c:showLegendKey val="0"/>
          <c:showVal val="0"/>
          <c:showCatName val="0"/>
          <c:showSerName val="0"/>
          <c:showPercent val="0"/>
          <c:showBubbleSize val="0"/>
        </c:dLbls>
        <c:gapWidth val="219"/>
        <c:shape val="box"/>
        <c:axId val="-1634378544"/>
        <c:axId val="-1634390512"/>
        <c:axId val="0"/>
      </c:bar3DChart>
      <c:catAx>
        <c:axId val="-16343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0512"/>
        <c:crosses val="autoZero"/>
        <c:auto val="1"/>
        <c:lblAlgn val="ctr"/>
        <c:lblOffset val="100"/>
        <c:noMultiLvlLbl val="0"/>
      </c:catAx>
      <c:valAx>
        <c:axId val="-1634390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7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'Primer Ingreso'!$B$38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Ingreso'!$C$38:$I$38</c:f>
              <c:numCache>
                <c:formatCode>#,##0</c:formatCode>
                <c:ptCount val="7"/>
                <c:pt idx="0">
                  <c:v>156</c:v>
                </c:pt>
                <c:pt idx="1">
                  <c:v>84</c:v>
                </c:pt>
                <c:pt idx="2">
                  <c:v>167</c:v>
                </c:pt>
                <c:pt idx="3">
                  <c:v>142</c:v>
                </c:pt>
                <c:pt idx="4">
                  <c:v>198</c:v>
                </c:pt>
                <c:pt idx="5">
                  <c:v>225</c:v>
                </c:pt>
                <c:pt idx="6">
                  <c:v>310</c:v>
                </c:pt>
              </c:numCache>
            </c:numRef>
          </c:yVal>
          <c:smooth val="0"/>
          <c:extLst xmlns:c16r2="http://schemas.microsoft.com/office/drawing/2015/06/chart">
            <c:ext xmlns:c16="http://schemas.microsoft.com/office/drawing/2014/chart" uri="{C3380CC4-5D6E-409C-BE32-E72D297353CC}">
              <c16:uniqueId val="{00000000-06AF-441D-807F-8CE6CDEFEFD1}"/>
            </c:ext>
          </c:extLst>
        </c:ser>
        <c:dLbls>
          <c:showLegendKey val="0"/>
          <c:showVal val="0"/>
          <c:showCatName val="0"/>
          <c:showSerName val="0"/>
          <c:showPercent val="0"/>
          <c:showBubbleSize val="0"/>
        </c:dLbls>
        <c:axId val="-1634386160"/>
        <c:axId val="-1634401392"/>
      </c:scatterChart>
      <c:valAx>
        <c:axId val="-1634386160"/>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401392"/>
        <c:crosses val="autoZero"/>
        <c:crossBetween val="midCat"/>
      </c:valAx>
      <c:valAx>
        <c:axId val="-163440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86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Privadas)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ES'!$U$12</c:f>
              <c:strCache>
                <c:ptCount val="1"/>
                <c:pt idx="0">
                  <c:v>México</c:v>
                </c:pt>
              </c:strCache>
            </c:strRef>
          </c:tx>
          <c:spPr>
            <a:solidFill>
              <a:schemeClr val="accent1"/>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ES'!$V$12:$AA$12</c:f>
              <c:numCache>
                <c:formatCode>0%</c:formatCode>
                <c:ptCount val="6"/>
                <c:pt idx="0">
                  <c:v>0.7811465784135796</c:v>
                </c:pt>
                <c:pt idx="1">
                  <c:v>0.80441437411091732</c:v>
                </c:pt>
                <c:pt idx="2">
                  <c:v>0.77272683243410789</c:v>
                </c:pt>
                <c:pt idx="3">
                  <c:v>0.76567996947303762</c:v>
                </c:pt>
                <c:pt idx="4">
                  <c:v>0.77938205031537122</c:v>
                </c:pt>
                <c:pt idx="5">
                  <c:v>0.67281163628013019</c:v>
                </c:pt>
              </c:numCache>
            </c:numRef>
          </c:val>
          <c:shape val="cylinder"/>
          <c:extLst xmlns:c16r2="http://schemas.microsoft.com/office/drawing/2015/06/chart">
            <c:ext xmlns:c16="http://schemas.microsoft.com/office/drawing/2014/chart" uri="{C3380CC4-5D6E-409C-BE32-E72D297353CC}">
              <c16:uniqueId val="{00000000-5D5A-4640-9D39-64C973D98E86}"/>
            </c:ext>
          </c:extLst>
        </c:ser>
        <c:ser>
          <c:idx val="1"/>
          <c:order val="1"/>
          <c:tx>
            <c:strRef>
              <c:f>'Demanda-Ingreso ES'!$U$13</c:f>
              <c:strCache>
                <c:ptCount val="1"/>
                <c:pt idx="0">
                  <c:v>Estado de México</c:v>
                </c:pt>
              </c:strCache>
            </c:strRef>
          </c:tx>
          <c:spPr>
            <a:solidFill>
              <a:schemeClr val="accent2"/>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ES'!$V$13:$AA$13</c:f>
              <c:numCache>
                <c:formatCode>0%</c:formatCode>
                <c:ptCount val="6"/>
                <c:pt idx="0">
                  <c:v>0.93277434179969199</c:v>
                </c:pt>
                <c:pt idx="1">
                  <c:v>0.94421858555007532</c:v>
                </c:pt>
                <c:pt idx="2">
                  <c:v>0.93455070745981184</c:v>
                </c:pt>
                <c:pt idx="3">
                  <c:v>0.82165183121560104</c:v>
                </c:pt>
                <c:pt idx="4">
                  <c:v>0.8288888888888889</c:v>
                </c:pt>
                <c:pt idx="5">
                  <c:v>0.84881374902434359</c:v>
                </c:pt>
              </c:numCache>
            </c:numRef>
          </c:val>
          <c:shape val="cylinder"/>
          <c:extLst xmlns:c16r2="http://schemas.microsoft.com/office/drawing/2015/06/chart">
            <c:ext xmlns:c16="http://schemas.microsoft.com/office/drawing/2014/chart" uri="{C3380CC4-5D6E-409C-BE32-E72D297353CC}">
              <c16:uniqueId val="{00000001-5D5A-4640-9D39-64C973D98E86}"/>
            </c:ext>
          </c:extLst>
        </c:ser>
        <c:ser>
          <c:idx val="2"/>
          <c:order val="2"/>
          <c:tx>
            <c:strRef>
              <c:f>'Demanda-Ingreso ES'!$U$14</c:f>
              <c:strCache>
                <c:ptCount val="1"/>
                <c:pt idx="0">
                  <c:v>Lerma y alrededores*</c:v>
                </c:pt>
              </c:strCache>
            </c:strRef>
          </c:tx>
          <c:spPr>
            <a:solidFill>
              <a:schemeClr val="accent3"/>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ES'!$V$14:$AA$14</c:f>
              <c:numCache>
                <c:formatCode>0%</c:formatCode>
                <c:ptCount val="6"/>
                <c:pt idx="0">
                  <c:v>0.7367931704843208</c:v>
                </c:pt>
                <c:pt idx="1">
                  <c:v>0.84545389410331728</c:v>
                </c:pt>
                <c:pt idx="2">
                  <c:v>0.77127292787201762</c:v>
                </c:pt>
                <c:pt idx="3">
                  <c:v>0.75910027472527475</c:v>
                </c:pt>
                <c:pt idx="4">
                  <c:v>0.80095495599148592</c:v>
                </c:pt>
                <c:pt idx="5">
                  <c:v>0.83051106025934396</c:v>
                </c:pt>
              </c:numCache>
            </c:numRef>
          </c:val>
          <c:shape val="cylinder"/>
          <c:extLst xmlns:c16r2="http://schemas.microsoft.com/office/drawing/2015/06/chart">
            <c:ext xmlns:c16="http://schemas.microsoft.com/office/drawing/2014/chart" uri="{C3380CC4-5D6E-409C-BE32-E72D297353CC}">
              <c16:uniqueId val="{00000002-5D5A-4640-9D39-64C973D98E86}"/>
            </c:ext>
          </c:extLst>
        </c:ser>
        <c:dLbls>
          <c:showLegendKey val="0"/>
          <c:showVal val="0"/>
          <c:showCatName val="0"/>
          <c:showSerName val="0"/>
          <c:showPercent val="0"/>
          <c:showBubbleSize val="0"/>
        </c:dLbls>
        <c:gapWidth val="219"/>
        <c:shape val="box"/>
        <c:axId val="-1662113584"/>
        <c:axId val="-1662113040"/>
        <c:axId val="0"/>
      </c:bar3DChart>
      <c:catAx>
        <c:axId val="-16621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2113040"/>
        <c:crosses val="autoZero"/>
        <c:auto val="1"/>
        <c:lblAlgn val="ctr"/>
        <c:lblOffset val="100"/>
        <c:noMultiLvlLbl val="0"/>
      </c:catAx>
      <c:valAx>
        <c:axId val="-166211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211358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2016 / </a:t>
            </a:r>
            <a:r>
              <a:rPr lang="es-MX" sz="1680" b="0" i="0" u="none" strike="noStrike" baseline="0">
                <a:effectLst/>
              </a:rPr>
              <a:t>Primer Ingreso </a:t>
            </a:r>
            <a:r>
              <a:rPr lang="es-MX"/>
              <a:t>2015</a:t>
            </a:r>
          </a:p>
        </c:rich>
      </c:tx>
      <c:layout>
        <c:manualLayout>
          <c:xMode val="edge"/>
          <c:yMode val="edge"/>
          <c:x val="0.2926476101374757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'Primer Ingreso'!$J$27</c:f>
              <c:strCache>
                <c:ptCount val="1"/>
                <c:pt idx="0">
                  <c:v>2017/2016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213D-4F61-84FE-D3522DB2D4B1}"/>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213D-4F61-84FE-D3522DB2D4B1}"/>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213D-4F61-84FE-D3522DB2D4B1}"/>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213D-4F61-84FE-D3522DB2D4B1}"/>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213D-4F61-84FE-D3522DB2D4B1}"/>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213D-4F61-84FE-D3522DB2D4B1}"/>
              </c:ext>
            </c:extLst>
          </c:dPt>
          <c:cat>
            <c:strRef>
              <c:f>'Primer Ingreso'!$B$40:$B$46</c:f>
              <c:strCache>
                <c:ptCount val="7"/>
                <c:pt idx="0">
                  <c:v>UAMA</c:v>
                </c:pt>
                <c:pt idx="1">
                  <c:v>UAMC</c:v>
                </c:pt>
                <c:pt idx="2">
                  <c:v>UAMC*</c:v>
                </c:pt>
                <c:pt idx="3">
                  <c:v>UAMI</c:v>
                </c:pt>
                <c:pt idx="4">
                  <c:v>UAML</c:v>
                </c:pt>
                <c:pt idx="5">
                  <c:v>UAMX</c:v>
                </c:pt>
                <c:pt idx="6">
                  <c:v>UAM</c:v>
                </c:pt>
              </c:strCache>
            </c:strRef>
          </c:cat>
          <c:val>
            <c:numRef>
              <c:f>'Primer Ingreso'!$J$40:$J$46</c:f>
              <c:numCache>
                <c:formatCode>0%</c:formatCode>
                <c:ptCount val="7"/>
                <c:pt idx="0">
                  <c:v>1.044718309859155</c:v>
                </c:pt>
                <c:pt idx="1">
                  <c:v>1.1414473684210527</c:v>
                </c:pt>
                <c:pt idx="2">
                  <c:v>1.226923076923077</c:v>
                </c:pt>
                <c:pt idx="3">
                  <c:v>1.0294927251278019</c:v>
                </c:pt>
                <c:pt idx="4">
                  <c:v>1.1363636363636365</c:v>
                </c:pt>
                <c:pt idx="5">
                  <c:v>1.0432048126879956</c:v>
                </c:pt>
                <c:pt idx="6">
                  <c:v>1.0474159813179003</c:v>
                </c:pt>
              </c:numCache>
            </c:numRef>
          </c:val>
          <c:shape val="cylinder"/>
          <c:extLst xmlns:c16r2="http://schemas.microsoft.com/office/drawing/2015/06/chart">
            <c:ext xmlns:c16="http://schemas.microsoft.com/office/drawing/2014/chart" uri="{C3380CC4-5D6E-409C-BE32-E72D297353CC}">
              <c16:uniqueId val="{0000000C-213D-4F61-84FE-D3522DB2D4B1}"/>
            </c:ext>
          </c:extLst>
        </c:ser>
        <c:dLbls>
          <c:showLegendKey val="0"/>
          <c:showVal val="0"/>
          <c:showCatName val="0"/>
          <c:showSerName val="0"/>
          <c:showPercent val="0"/>
          <c:showBubbleSize val="0"/>
        </c:dLbls>
        <c:gapWidth val="124"/>
        <c:gapDepth val="295"/>
        <c:shape val="box"/>
        <c:axId val="-1634394864"/>
        <c:axId val="-1634388336"/>
        <c:axId val="0"/>
      </c:bar3DChart>
      <c:catAx>
        <c:axId val="-1634394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34388336"/>
        <c:crosses val="autoZero"/>
        <c:auto val="1"/>
        <c:lblAlgn val="ctr"/>
        <c:lblOffset val="100"/>
        <c:noMultiLvlLbl val="0"/>
      </c:catAx>
      <c:valAx>
        <c:axId val="-163438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a:t>
            </a:r>
            <a:r>
              <a:rPr lang="es-MX" baseline="0"/>
              <a:t> Ingreso</a:t>
            </a:r>
            <a:r>
              <a:rPr lang="es-MX"/>
              <a:t> por Licenciatura UAM</a:t>
            </a:r>
          </a:p>
        </c:rich>
      </c:tx>
      <c:layout>
        <c:manualLayout>
          <c:xMode val="edge"/>
          <c:yMode val="edge"/>
          <c:x val="0.31995268071901245"/>
          <c:y val="9.900990099009901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0"/>
          <c:order val="0"/>
          <c:tx>
            <c:strRef>
              <c:f>'Primer Ingreso'!$B$64</c:f>
              <c:strCache>
                <c:ptCount val="1"/>
                <c:pt idx="0">
                  <c:v>UAMA</c:v>
                </c:pt>
              </c:strCache>
            </c:strRef>
          </c:tx>
          <c:spPr>
            <a:ln w="19050" cap="rnd">
              <a:solidFill>
                <a:srgbClr val="CD032E"/>
              </a:solidFill>
              <a:round/>
            </a:ln>
            <a:effectLst/>
          </c:spPr>
          <c:marker>
            <c:symbol val="circle"/>
            <c:size val="5"/>
            <c:spPr>
              <a:solidFill>
                <a:srgbClr val="CD032E"/>
              </a:solidFill>
              <a:ln w="9525">
                <a:solidFill>
                  <a:schemeClr val="accent1"/>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Ingreso'!$C$64:$I$64</c:f>
              <c:numCache>
                <c:formatCode>#,##0</c:formatCode>
                <c:ptCount val="7"/>
                <c:pt idx="0">
                  <c:v>178</c:v>
                </c:pt>
                <c:pt idx="1">
                  <c:v>159.52941176470588</c:v>
                </c:pt>
                <c:pt idx="2">
                  <c:v>168.52941176470588</c:v>
                </c:pt>
                <c:pt idx="3">
                  <c:v>169.1764705882353</c:v>
                </c:pt>
                <c:pt idx="4">
                  <c:v>167.05882352941177</c:v>
                </c:pt>
                <c:pt idx="5">
                  <c:v>174.52941176470588</c:v>
                </c:pt>
                <c:pt idx="6">
                  <c:v>176.52941176470588</c:v>
                </c:pt>
              </c:numCache>
            </c:numRef>
          </c:yVal>
          <c:smooth val="0"/>
          <c:extLst xmlns:c16r2="http://schemas.microsoft.com/office/drawing/2015/06/chart">
            <c:ext xmlns:c16="http://schemas.microsoft.com/office/drawing/2014/chart" uri="{C3380CC4-5D6E-409C-BE32-E72D297353CC}">
              <c16:uniqueId val="{00000000-7541-4395-94B5-FDCB0B9624F4}"/>
            </c:ext>
          </c:extLst>
        </c:ser>
        <c:ser>
          <c:idx val="1"/>
          <c:order val="1"/>
          <c:tx>
            <c:strRef>
              <c:f>'Primer Ingreso'!$B$65</c:f>
              <c:strCache>
                <c:ptCount val="1"/>
                <c:pt idx="0">
                  <c:v>UAMC</c:v>
                </c:pt>
              </c:strCache>
            </c:strRef>
          </c:tx>
          <c:spPr>
            <a:ln w="19050" cap="rnd">
              <a:solidFill>
                <a:srgbClr val="F08200"/>
              </a:solidFill>
              <a:round/>
            </a:ln>
            <a:effectLst/>
          </c:spPr>
          <c:marker>
            <c:symbol val="circle"/>
            <c:size val="5"/>
            <c:spPr>
              <a:solidFill>
                <a:srgbClr val="F08200"/>
              </a:solidFill>
              <a:ln w="9525">
                <a:solidFill>
                  <a:schemeClr val="accent2"/>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Ingreso'!$C$65:$I$65</c:f>
              <c:numCache>
                <c:formatCode>#,##0</c:formatCode>
                <c:ptCount val="7"/>
                <c:pt idx="0">
                  <c:v>32.200000000000003</c:v>
                </c:pt>
                <c:pt idx="1">
                  <c:v>35.6</c:v>
                </c:pt>
                <c:pt idx="2">
                  <c:v>36.1</c:v>
                </c:pt>
                <c:pt idx="3">
                  <c:v>58</c:v>
                </c:pt>
                <c:pt idx="4">
                  <c:v>55.272727272727273</c:v>
                </c:pt>
                <c:pt idx="5">
                  <c:v>63.090909090909093</c:v>
                </c:pt>
                <c:pt idx="6">
                  <c:v>59.909090909090907</c:v>
                </c:pt>
              </c:numCache>
            </c:numRef>
          </c:yVal>
          <c:smooth val="0"/>
          <c:extLst xmlns:c16r2="http://schemas.microsoft.com/office/drawing/2015/06/chart">
            <c:ext xmlns:c16="http://schemas.microsoft.com/office/drawing/2014/chart" uri="{C3380CC4-5D6E-409C-BE32-E72D297353CC}">
              <c16:uniqueId val="{00000001-7541-4395-94B5-FDCB0B9624F4}"/>
            </c:ext>
          </c:extLst>
        </c:ser>
        <c:ser>
          <c:idx val="2"/>
          <c:order val="2"/>
          <c:tx>
            <c:strRef>
              <c:f>'Primer Ingreso'!$B$66</c:f>
              <c:strCache>
                <c:ptCount val="1"/>
                <c:pt idx="0">
                  <c:v>UAMC*</c:v>
                </c:pt>
              </c:strCache>
            </c:strRef>
          </c:tx>
          <c:spPr>
            <a:ln w="19050" cap="rnd">
              <a:solidFill>
                <a:srgbClr val="F08200"/>
              </a:solidFill>
              <a:prstDash val="dash"/>
              <a:round/>
            </a:ln>
            <a:effectLst/>
          </c:spPr>
          <c:marker>
            <c:symbol val="circle"/>
            <c:size val="5"/>
            <c:spPr>
              <a:solidFill>
                <a:srgbClr val="F08200"/>
              </a:solidFill>
              <a:ln w="9525">
                <a:solidFill>
                  <a:schemeClr val="accent3"/>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Ingreso'!$C$66:$I$66</c:f>
              <c:numCache>
                <c:formatCode>#,##0</c:formatCode>
                <c:ptCount val="7"/>
                <c:pt idx="0">
                  <c:v>40.6</c:v>
                </c:pt>
                <c:pt idx="1">
                  <c:v>25.25</c:v>
                </c:pt>
                <c:pt idx="2">
                  <c:v>45.142857142857146</c:v>
                </c:pt>
                <c:pt idx="3">
                  <c:v>39.444444444444443</c:v>
                </c:pt>
                <c:pt idx="4">
                  <c:v>28.888888888888889</c:v>
                </c:pt>
                <c:pt idx="5">
                  <c:v>31.9</c:v>
                </c:pt>
                <c:pt idx="6">
                  <c:v>32.200000000000003</c:v>
                </c:pt>
              </c:numCache>
            </c:numRef>
          </c:yVal>
          <c:smooth val="0"/>
          <c:extLst xmlns:c16r2="http://schemas.microsoft.com/office/drawing/2015/06/chart">
            <c:ext xmlns:c16="http://schemas.microsoft.com/office/drawing/2014/chart" uri="{C3380CC4-5D6E-409C-BE32-E72D297353CC}">
              <c16:uniqueId val="{00000002-7541-4395-94B5-FDCB0B9624F4}"/>
            </c:ext>
          </c:extLst>
        </c:ser>
        <c:ser>
          <c:idx val="3"/>
          <c:order val="3"/>
          <c:tx>
            <c:strRef>
              <c:f>'Primer Ingreso'!$B$67</c:f>
              <c:strCache>
                <c:ptCount val="1"/>
                <c:pt idx="0">
                  <c:v>UAMI</c:v>
                </c:pt>
              </c:strCache>
            </c:strRef>
          </c:tx>
          <c:spPr>
            <a:ln w="19050" cap="rnd">
              <a:solidFill>
                <a:srgbClr val="57A519"/>
              </a:solidFill>
              <a:round/>
            </a:ln>
            <a:effectLst/>
          </c:spPr>
          <c:marker>
            <c:symbol val="circle"/>
            <c:size val="5"/>
            <c:spPr>
              <a:solidFill>
                <a:srgbClr val="57A519"/>
              </a:solidFill>
              <a:ln w="9525">
                <a:solidFill>
                  <a:schemeClr val="accent4"/>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Ingreso'!$C$67:$I$67</c:f>
              <c:numCache>
                <c:formatCode>#,##0</c:formatCode>
                <c:ptCount val="7"/>
                <c:pt idx="0">
                  <c:v>103.42307692307692</c:v>
                </c:pt>
                <c:pt idx="1">
                  <c:v>105.15384615384616</c:v>
                </c:pt>
                <c:pt idx="2">
                  <c:v>110.84615384615384</c:v>
                </c:pt>
                <c:pt idx="3">
                  <c:v>100.65384615384616</c:v>
                </c:pt>
                <c:pt idx="4">
                  <c:v>97.807692307692307</c:v>
                </c:pt>
                <c:pt idx="5">
                  <c:v>96.962962962962962</c:v>
                </c:pt>
                <c:pt idx="6">
                  <c:v>88.555555555555557</c:v>
                </c:pt>
              </c:numCache>
            </c:numRef>
          </c:yVal>
          <c:smooth val="0"/>
          <c:extLst xmlns:c16r2="http://schemas.microsoft.com/office/drawing/2015/06/chart">
            <c:ext xmlns:c16="http://schemas.microsoft.com/office/drawing/2014/chart" uri="{C3380CC4-5D6E-409C-BE32-E72D297353CC}">
              <c16:uniqueId val="{00000003-7541-4395-94B5-FDCB0B9624F4}"/>
            </c:ext>
          </c:extLst>
        </c:ser>
        <c:ser>
          <c:idx val="4"/>
          <c:order val="4"/>
          <c:tx>
            <c:strRef>
              <c:f>'Primer Ingreso'!$B$68</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Ingreso'!$C$68:$I$68</c:f>
              <c:numCache>
                <c:formatCode>#,##0</c:formatCode>
                <c:ptCount val="7"/>
                <c:pt idx="0">
                  <c:v>57.666666666666664</c:v>
                </c:pt>
                <c:pt idx="1">
                  <c:v>29.666666666666668</c:v>
                </c:pt>
                <c:pt idx="2">
                  <c:v>44</c:v>
                </c:pt>
                <c:pt idx="3">
                  <c:v>36</c:v>
                </c:pt>
                <c:pt idx="4">
                  <c:v>49.5</c:v>
                </c:pt>
                <c:pt idx="5">
                  <c:v>56.25</c:v>
                </c:pt>
                <c:pt idx="6">
                  <c:v>51.666666666666664</c:v>
                </c:pt>
              </c:numCache>
            </c:numRef>
          </c:yVal>
          <c:smooth val="0"/>
          <c:extLst xmlns:c16r2="http://schemas.microsoft.com/office/drawing/2015/06/chart">
            <c:ext xmlns:c16="http://schemas.microsoft.com/office/drawing/2014/chart" uri="{C3380CC4-5D6E-409C-BE32-E72D297353CC}">
              <c16:uniqueId val="{00000004-7541-4395-94B5-FDCB0B9624F4}"/>
            </c:ext>
          </c:extLst>
        </c:ser>
        <c:ser>
          <c:idx val="5"/>
          <c:order val="5"/>
          <c:tx>
            <c:strRef>
              <c:f>'Primer Ingreso'!$B$69</c:f>
              <c:strCache>
                <c:ptCount val="1"/>
                <c:pt idx="0">
                  <c:v>UAMX</c:v>
                </c:pt>
              </c:strCache>
            </c:strRef>
          </c:tx>
          <c:spPr>
            <a:ln w="19050" cap="rnd">
              <a:solidFill>
                <a:srgbClr val="0072CE"/>
              </a:solidFill>
              <a:round/>
            </a:ln>
            <a:effectLst/>
          </c:spPr>
          <c:marker>
            <c:symbol val="circle"/>
            <c:size val="5"/>
            <c:spPr>
              <a:solidFill>
                <a:srgbClr val="0072CE"/>
              </a:solidFill>
              <a:ln w="9525">
                <a:solidFill>
                  <a:schemeClr val="accent6"/>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Ingreso'!$C$69:$I$69</c:f>
              <c:numCache>
                <c:formatCode>#,##0</c:formatCode>
                <c:ptCount val="7"/>
                <c:pt idx="0">
                  <c:v>193.44444444444446</c:v>
                </c:pt>
                <c:pt idx="1">
                  <c:v>195.11111111111111</c:v>
                </c:pt>
                <c:pt idx="2">
                  <c:v>198.55555555555554</c:v>
                </c:pt>
                <c:pt idx="3">
                  <c:v>203.11111111111111</c:v>
                </c:pt>
                <c:pt idx="4">
                  <c:v>203.16666666666666</c:v>
                </c:pt>
                <c:pt idx="5">
                  <c:v>211.94444444444446</c:v>
                </c:pt>
                <c:pt idx="6">
                  <c:v>211.55555555555554</c:v>
                </c:pt>
              </c:numCache>
            </c:numRef>
          </c:yVal>
          <c:smooth val="0"/>
          <c:extLst xmlns:c16r2="http://schemas.microsoft.com/office/drawing/2015/06/chart">
            <c:ext xmlns:c16="http://schemas.microsoft.com/office/drawing/2014/chart" uri="{C3380CC4-5D6E-409C-BE32-E72D297353CC}">
              <c16:uniqueId val="{00000005-7541-4395-94B5-FDCB0B9624F4}"/>
            </c:ext>
          </c:extLst>
        </c:ser>
        <c:ser>
          <c:idx val="6"/>
          <c:order val="6"/>
          <c:tx>
            <c:strRef>
              <c:f>'Primer Ingreso'!$B$70</c:f>
              <c:strCache>
                <c:ptCount val="1"/>
                <c:pt idx="0">
                  <c:v>UAM</c:v>
                </c:pt>
              </c:strCache>
            </c:strRef>
          </c:tx>
          <c:spPr>
            <a:ln w="19050" cap="rnd">
              <a:solidFill>
                <a:schemeClr val="tx1"/>
              </a:solidFill>
              <a:round/>
            </a:ln>
            <a:effectLst/>
          </c:spPr>
          <c:marker>
            <c:symbol val="circle"/>
            <c:size val="5"/>
            <c:spPr>
              <a:solidFill>
                <a:schemeClr val="tx1"/>
              </a:solidFill>
              <a:ln w="9525">
                <a:solidFill>
                  <a:schemeClr val="accent1">
                    <a:lumMod val="60000"/>
                  </a:schemeClr>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Ingreso'!$C$70:$I$70</c:f>
              <c:numCache>
                <c:formatCode>#,##0</c:formatCode>
                <c:ptCount val="7"/>
                <c:pt idx="0">
                  <c:v>130.97297297297297</c:v>
                </c:pt>
                <c:pt idx="1">
                  <c:v>127.06756756756756</c:v>
                </c:pt>
                <c:pt idx="2">
                  <c:v>131.44</c:v>
                </c:pt>
                <c:pt idx="3">
                  <c:v>131.63999999999999</c:v>
                </c:pt>
                <c:pt idx="4">
                  <c:v>129.59210526315789</c:v>
                </c:pt>
                <c:pt idx="5">
                  <c:v>133.97402597402598</c:v>
                </c:pt>
                <c:pt idx="6">
                  <c:v>128.72151898734177</c:v>
                </c:pt>
              </c:numCache>
            </c:numRef>
          </c:yVal>
          <c:smooth val="0"/>
          <c:extLst xmlns:c16r2="http://schemas.microsoft.com/office/drawing/2015/06/chart">
            <c:ext xmlns:c16="http://schemas.microsoft.com/office/drawing/2014/chart" uri="{C3380CC4-5D6E-409C-BE32-E72D297353CC}">
              <c16:uniqueId val="{00000006-7541-4395-94B5-FDCB0B9624F4}"/>
            </c:ext>
          </c:extLst>
        </c:ser>
        <c:dLbls>
          <c:showLegendKey val="0"/>
          <c:showVal val="0"/>
          <c:showCatName val="0"/>
          <c:showSerName val="0"/>
          <c:showPercent val="0"/>
          <c:showBubbleSize val="0"/>
        </c:dLbls>
        <c:axId val="-1634386704"/>
        <c:axId val="-1634381808"/>
      </c:scatterChart>
      <c:valAx>
        <c:axId val="-1634386704"/>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81808"/>
        <c:crosses val="autoZero"/>
        <c:crossBetween val="midCat"/>
      </c:valAx>
      <c:valAx>
        <c:axId val="-163438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86704"/>
        <c:crosses val="autoZero"/>
        <c:crossBetween val="midCat"/>
      </c:valAx>
      <c:spPr>
        <a:noFill/>
        <a:ln>
          <a:noFill/>
        </a:ln>
        <a:effectLst/>
      </c:spPr>
    </c:plotArea>
    <c:legend>
      <c:legendPos val="b"/>
      <c:layout>
        <c:manualLayout>
          <c:xMode val="edge"/>
          <c:yMode val="edge"/>
          <c:x val="5.084612005288202E-2"/>
          <c:y val="6.8350354720511416E-2"/>
          <c:w val="0.94679575617408906"/>
          <c:h val="0.17073516800498947"/>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2017 / </a:t>
            </a:r>
            <a:r>
              <a:rPr lang="es-MX" sz="1680" b="0" i="0" u="none" strike="noStrike" baseline="0">
                <a:effectLst/>
              </a:rPr>
              <a:t>Admisión</a:t>
            </a:r>
            <a:r>
              <a:rPr lang="es-MX"/>
              <a:t> 2015</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Ingreso'!$K$27</c:f>
              <c:strCache>
                <c:ptCount val="1"/>
                <c:pt idx="0">
                  <c:v>2017/2015</c:v>
                </c:pt>
              </c:strCache>
            </c:strRef>
          </c:tx>
          <c:spPr>
            <a:solidFill>
              <a:srgbClr val="AD25A8"/>
            </a:solidFill>
            <a:ln>
              <a:noFill/>
            </a:ln>
            <a:effectLst/>
            <a:sp3d/>
          </c:spPr>
          <c:invertIfNegative val="0"/>
          <c:cat>
            <c:strRef>
              <c:f>'Primer Ingreso'!$B$28:$B$33</c:f>
              <c:strCache>
                <c:ptCount val="6"/>
                <c:pt idx="0">
                  <c:v>IRH</c:v>
                </c:pt>
                <c:pt idx="1">
                  <c:v>ICT</c:v>
                </c:pt>
                <c:pt idx="2">
                  <c:v>BA</c:v>
                </c:pt>
                <c:pt idx="3">
                  <c:v>PB</c:v>
                </c:pt>
                <c:pt idx="4">
                  <c:v>ACD</c:v>
                </c:pt>
                <c:pt idx="5">
                  <c:v>PP</c:v>
                </c:pt>
              </c:strCache>
            </c:strRef>
          </c:cat>
          <c:val>
            <c:numRef>
              <c:f>'Primer Ingreso'!$K$28:$K$33</c:f>
              <c:numCache>
                <c:formatCode>0%</c:formatCode>
                <c:ptCount val="6"/>
                <c:pt idx="0">
                  <c:v>0.76811594202898548</c:v>
                </c:pt>
                <c:pt idx="2">
                  <c:v>1.8222222222222222</c:v>
                </c:pt>
                <c:pt idx="4">
                  <c:v>1.5</c:v>
                </c:pt>
                <c:pt idx="5">
                  <c:v>2.1333333333333333</c:v>
                </c:pt>
              </c:numCache>
            </c:numRef>
          </c:val>
          <c:shape val="cylinder"/>
          <c:extLst xmlns:c16r2="http://schemas.microsoft.com/office/drawing/2015/06/chart">
            <c:ext xmlns:c16="http://schemas.microsoft.com/office/drawing/2014/chart" uri="{C3380CC4-5D6E-409C-BE32-E72D297353CC}">
              <c16:uniqueId val="{00000000-BDD5-413B-B159-34EE7B1BAC82}"/>
            </c:ext>
          </c:extLst>
        </c:ser>
        <c:dLbls>
          <c:showLegendKey val="0"/>
          <c:showVal val="0"/>
          <c:showCatName val="0"/>
          <c:showSerName val="0"/>
          <c:showPercent val="0"/>
          <c:showBubbleSize val="0"/>
        </c:dLbls>
        <c:gapWidth val="219"/>
        <c:shape val="box"/>
        <c:axId val="-1634379632"/>
        <c:axId val="-1634389968"/>
        <c:axId val="0"/>
      </c:bar3DChart>
      <c:catAx>
        <c:axId val="-1634379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89968"/>
        <c:crosses val="autoZero"/>
        <c:auto val="1"/>
        <c:lblAlgn val="ctr"/>
        <c:lblOffset val="100"/>
        <c:noMultiLvlLbl val="0"/>
      </c:catAx>
      <c:valAx>
        <c:axId val="-163438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79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2017 / </a:t>
            </a:r>
            <a:r>
              <a:rPr lang="es-MX" sz="1680" b="0" i="0" u="none" strike="noStrike" baseline="0">
                <a:effectLst/>
              </a:rPr>
              <a:t>Primer Ingreso </a:t>
            </a:r>
            <a:r>
              <a:rPr lang="es-MX"/>
              <a:t>2015</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Ingreso'!$K$27</c:f>
              <c:strCache>
                <c:ptCount val="1"/>
                <c:pt idx="0">
                  <c:v>2017/2015</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4F02-4F60-A558-3BBF90CAEB59}"/>
              </c:ext>
            </c:extLst>
          </c:dPt>
          <c:cat>
            <c:strRef>
              <c:f>'Primer Ingreso'!$B$35:$B$38</c:f>
              <c:strCache>
                <c:ptCount val="4"/>
                <c:pt idx="0">
                  <c:v>CBI</c:v>
                </c:pt>
                <c:pt idx="1">
                  <c:v>CBS</c:v>
                </c:pt>
                <c:pt idx="2">
                  <c:v>CSH</c:v>
                </c:pt>
                <c:pt idx="3">
                  <c:v>UAML</c:v>
                </c:pt>
              </c:strCache>
            </c:strRef>
          </c:cat>
          <c:val>
            <c:numRef>
              <c:f>'Primer Ingreso'!$K$35:$K$38</c:f>
              <c:numCache>
                <c:formatCode>0%</c:formatCode>
                <c:ptCount val="4"/>
                <c:pt idx="0">
                  <c:v>2.2857142857142856</c:v>
                </c:pt>
                <c:pt idx="1">
                  <c:v>2.1555555555555554</c:v>
                </c:pt>
                <c:pt idx="2">
                  <c:v>2.1041666666666665</c:v>
                </c:pt>
                <c:pt idx="3">
                  <c:v>2.183098591549296</c:v>
                </c:pt>
              </c:numCache>
            </c:numRef>
          </c:val>
          <c:shape val="cylinder"/>
          <c:extLst xmlns:c16r2="http://schemas.microsoft.com/office/drawing/2015/06/chart">
            <c:ext xmlns:c16="http://schemas.microsoft.com/office/drawing/2014/chart" uri="{C3380CC4-5D6E-409C-BE32-E72D297353CC}">
              <c16:uniqueId val="{00000002-4F02-4F60-A558-3BBF90CAEB59}"/>
            </c:ext>
          </c:extLst>
        </c:ser>
        <c:dLbls>
          <c:showLegendKey val="0"/>
          <c:showVal val="0"/>
          <c:showCatName val="0"/>
          <c:showSerName val="0"/>
          <c:showPercent val="0"/>
          <c:showBubbleSize val="0"/>
        </c:dLbls>
        <c:gapWidth val="219"/>
        <c:shape val="box"/>
        <c:axId val="-1634403568"/>
        <c:axId val="-1634402480"/>
        <c:axId val="0"/>
      </c:bar3DChart>
      <c:catAx>
        <c:axId val="-1634403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402480"/>
        <c:crosses val="autoZero"/>
        <c:auto val="1"/>
        <c:lblAlgn val="ctr"/>
        <c:lblOffset val="100"/>
        <c:noMultiLvlLbl val="0"/>
      </c:catAx>
      <c:valAx>
        <c:axId val="-1634402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403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2016 / </a:t>
            </a:r>
            <a:r>
              <a:rPr lang="es-MX" sz="1680" b="0" i="0" u="none" strike="noStrike" baseline="0">
                <a:effectLst/>
              </a:rPr>
              <a:t>Primer Ingreso </a:t>
            </a:r>
            <a:r>
              <a:rPr lang="es-MX"/>
              <a:t>2014</a:t>
            </a:r>
          </a:p>
        </c:rich>
      </c:tx>
      <c:layout>
        <c:manualLayout>
          <c:xMode val="edge"/>
          <c:yMode val="edge"/>
          <c:x val="0.1718206004807143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'Primer Ingreso'!$K$27</c:f>
              <c:strCache>
                <c:ptCount val="1"/>
                <c:pt idx="0">
                  <c:v>2017/2015</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D844-4BC3-B3E9-F0E8EA04CE2B}"/>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D844-4BC3-B3E9-F0E8EA04CE2B}"/>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D844-4BC3-B3E9-F0E8EA04CE2B}"/>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D844-4BC3-B3E9-F0E8EA04CE2B}"/>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D844-4BC3-B3E9-F0E8EA04CE2B}"/>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D844-4BC3-B3E9-F0E8EA04CE2B}"/>
              </c:ext>
            </c:extLst>
          </c:dPt>
          <c:cat>
            <c:strRef>
              <c:f>'Primer Ingreso'!$B$40:$B$46</c:f>
              <c:strCache>
                <c:ptCount val="7"/>
                <c:pt idx="0">
                  <c:v>UAMA</c:v>
                </c:pt>
                <c:pt idx="1">
                  <c:v>UAMC</c:v>
                </c:pt>
                <c:pt idx="2">
                  <c:v>UAMC*</c:v>
                </c:pt>
                <c:pt idx="3">
                  <c:v>UAMI</c:v>
                </c:pt>
                <c:pt idx="4">
                  <c:v>UAML</c:v>
                </c:pt>
                <c:pt idx="5">
                  <c:v>UAMX</c:v>
                </c:pt>
                <c:pt idx="6">
                  <c:v>UAM</c:v>
                </c:pt>
              </c:strCache>
            </c:strRef>
          </c:cat>
          <c:val>
            <c:numRef>
              <c:f>'Primer Ingreso'!$K$40:$K$46</c:f>
              <c:numCache>
                <c:formatCode>0%</c:formatCode>
                <c:ptCount val="7"/>
                <c:pt idx="0">
                  <c:v>1.0316411682892908</c:v>
                </c:pt>
                <c:pt idx="1">
                  <c:v>1.1965517241379311</c:v>
                </c:pt>
                <c:pt idx="2">
                  <c:v>0.89859154929577467</c:v>
                </c:pt>
                <c:pt idx="3">
                  <c:v>1.00038211692778</c:v>
                </c:pt>
                <c:pt idx="4">
                  <c:v>1.5625</c:v>
                </c:pt>
                <c:pt idx="5">
                  <c:v>1.0434901531728664</c:v>
                </c:pt>
                <c:pt idx="6">
                  <c:v>1.0448698470576319</c:v>
                </c:pt>
              </c:numCache>
            </c:numRef>
          </c:val>
          <c:shape val="cylinder"/>
          <c:extLst xmlns:c16r2="http://schemas.microsoft.com/office/drawing/2015/06/chart">
            <c:ext xmlns:c16="http://schemas.microsoft.com/office/drawing/2014/chart" uri="{C3380CC4-5D6E-409C-BE32-E72D297353CC}">
              <c16:uniqueId val="{0000000C-D844-4BC3-B3E9-F0E8EA04CE2B}"/>
            </c:ext>
          </c:extLst>
        </c:ser>
        <c:dLbls>
          <c:showLegendKey val="0"/>
          <c:showVal val="0"/>
          <c:showCatName val="0"/>
          <c:showSerName val="0"/>
          <c:showPercent val="0"/>
          <c:showBubbleSize val="0"/>
        </c:dLbls>
        <c:gapWidth val="124"/>
        <c:gapDepth val="295"/>
        <c:shape val="box"/>
        <c:axId val="-1634376368"/>
        <c:axId val="-1634403024"/>
        <c:axId val="0"/>
      </c:bar3DChart>
      <c:catAx>
        <c:axId val="-163437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34403024"/>
        <c:crosses val="autoZero"/>
        <c:auto val="1"/>
        <c:lblAlgn val="ctr"/>
        <c:lblOffset val="100"/>
        <c:noMultiLvlLbl val="0"/>
      </c:catAx>
      <c:valAx>
        <c:axId val="-1634403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7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por Licenciatura UAML</a:t>
            </a:r>
          </a:p>
        </c:rich>
      </c:tx>
      <c:layout>
        <c:manualLayout>
          <c:xMode val="edge"/>
          <c:yMode val="edge"/>
          <c:x val="0.1175449724293838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'Primer Ingreso'!$B$61</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Ingreso'!$C$61:$I$61</c:f>
              <c:numCache>
                <c:formatCode>#,##0</c:formatCode>
                <c:ptCount val="7"/>
                <c:pt idx="0">
                  <c:v>52</c:v>
                </c:pt>
                <c:pt idx="1">
                  <c:v>28</c:v>
                </c:pt>
                <c:pt idx="2">
                  <c:v>50</c:v>
                </c:pt>
                <c:pt idx="3">
                  <c:v>49</c:v>
                </c:pt>
                <c:pt idx="4">
                  <c:v>69</c:v>
                </c:pt>
                <c:pt idx="5">
                  <c:v>52</c:v>
                </c:pt>
                <c:pt idx="6">
                  <c:v>56</c:v>
                </c:pt>
              </c:numCache>
            </c:numRef>
          </c:yVal>
          <c:smooth val="0"/>
          <c:extLst xmlns:c16r2="http://schemas.microsoft.com/office/drawing/2015/06/chart">
            <c:ext xmlns:c16="http://schemas.microsoft.com/office/drawing/2014/chart" uri="{C3380CC4-5D6E-409C-BE32-E72D297353CC}">
              <c16:uniqueId val="{00000000-8567-4C82-A2B3-AFC731302318}"/>
            </c:ext>
          </c:extLst>
        </c:ser>
        <c:ser>
          <c:idx val="1"/>
          <c:order val="1"/>
          <c:tx>
            <c:strRef>
              <c:f>'Primer Ingreso'!$B$62</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Ingreso'!$C$62:$I$62</c:f>
              <c:numCache>
                <c:formatCode>#,##0</c:formatCode>
                <c:ptCount val="7"/>
                <c:pt idx="0">
                  <c:v>49</c:v>
                </c:pt>
                <c:pt idx="1">
                  <c:v>25</c:v>
                </c:pt>
                <c:pt idx="2">
                  <c:v>52</c:v>
                </c:pt>
                <c:pt idx="3">
                  <c:v>45</c:v>
                </c:pt>
                <c:pt idx="4">
                  <c:v>76</c:v>
                </c:pt>
                <c:pt idx="5">
                  <c:v>82</c:v>
                </c:pt>
                <c:pt idx="6">
                  <c:v>48.5</c:v>
                </c:pt>
              </c:numCache>
            </c:numRef>
          </c:yVal>
          <c:smooth val="0"/>
          <c:extLst xmlns:c16r2="http://schemas.microsoft.com/office/drawing/2015/06/chart">
            <c:ext xmlns:c16="http://schemas.microsoft.com/office/drawing/2014/chart" uri="{C3380CC4-5D6E-409C-BE32-E72D297353CC}">
              <c16:uniqueId val="{00000001-8567-4C82-A2B3-AFC731302318}"/>
            </c:ext>
          </c:extLst>
        </c:ser>
        <c:ser>
          <c:idx val="2"/>
          <c:order val="2"/>
          <c:tx>
            <c:strRef>
              <c:f>'Primer Ingreso'!$B$63</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Ingreso'!$C$63:$I$63</c:f>
              <c:numCache>
                <c:formatCode>#,##0</c:formatCode>
                <c:ptCount val="7"/>
                <c:pt idx="0">
                  <c:v>55</c:v>
                </c:pt>
                <c:pt idx="1">
                  <c:v>31</c:v>
                </c:pt>
                <c:pt idx="2">
                  <c:v>32.5</c:v>
                </c:pt>
                <c:pt idx="3">
                  <c:v>24</c:v>
                </c:pt>
                <c:pt idx="4">
                  <c:v>26.5</c:v>
                </c:pt>
                <c:pt idx="5">
                  <c:v>45.5</c:v>
                </c:pt>
                <c:pt idx="6">
                  <c:v>50.5</c:v>
                </c:pt>
              </c:numCache>
            </c:numRef>
          </c:yVal>
          <c:smooth val="0"/>
          <c:extLst xmlns:c16r2="http://schemas.microsoft.com/office/drawing/2015/06/chart">
            <c:ext xmlns:c16="http://schemas.microsoft.com/office/drawing/2014/chart" uri="{C3380CC4-5D6E-409C-BE32-E72D297353CC}">
              <c16:uniqueId val="{00000002-8567-4C82-A2B3-AFC731302318}"/>
            </c:ext>
          </c:extLst>
        </c:ser>
        <c:ser>
          <c:idx val="3"/>
          <c:order val="3"/>
          <c:tx>
            <c:strRef>
              <c:f>'Primer Ingreso'!$B$68</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'Primer Ingreso'!$C$27:$I$27</c:f>
              <c:numCache>
                <c:formatCode>General</c:formatCode>
                <c:ptCount val="7"/>
                <c:pt idx="0">
                  <c:v>2011</c:v>
                </c:pt>
                <c:pt idx="1">
                  <c:v>2012</c:v>
                </c:pt>
                <c:pt idx="2">
                  <c:v>2013</c:v>
                </c:pt>
                <c:pt idx="3">
                  <c:v>2014</c:v>
                </c:pt>
                <c:pt idx="4">
                  <c:v>2015</c:v>
                </c:pt>
                <c:pt idx="5">
                  <c:v>2016</c:v>
                </c:pt>
                <c:pt idx="6">
                  <c:v>2017</c:v>
                </c:pt>
              </c:numCache>
            </c:numRef>
          </c:xVal>
          <c:yVal>
            <c:numRef>
              <c:f>'Primer Ingreso'!$C$68:$I$68</c:f>
              <c:numCache>
                <c:formatCode>#,##0</c:formatCode>
                <c:ptCount val="7"/>
                <c:pt idx="0">
                  <c:v>57.666666666666664</c:v>
                </c:pt>
                <c:pt idx="1">
                  <c:v>29.666666666666668</c:v>
                </c:pt>
                <c:pt idx="2">
                  <c:v>44</c:v>
                </c:pt>
                <c:pt idx="3">
                  <c:v>36</c:v>
                </c:pt>
                <c:pt idx="4">
                  <c:v>49.5</c:v>
                </c:pt>
                <c:pt idx="5">
                  <c:v>56.25</c:v>
                </c:pt>
                <c:pt idx="6">
                  <c:v>51.666666666666664</c:v>
                </c:pt>
              </c:numCache>
            </c:numRef>
          </c:yVal>
          <c:smooth val="0"/>
          <c:extLst xmlns:c16r2="http://schemas.microsoft.com/office/drawing/2015/06/chart">
            <c:ext xmlns:c16="http://schemas.microsoft.com/office/drawing/2014/chart" uri="{C3380CC4-5D6E-409C-BE32-E72D297353CC}">
              <c16:uniqueId val="{00000003-8567-4C82-A2B3-AFC731302318}"/>
            </c:ext>
          </c:extLst>
        </c:ser>
        <c:dLbls>
          <c:showLegendKey val="0"/>
          <c:showVal val="0"/>
          <c:showCatName val="0"/>
          <c:showSerName val="0"/>
          <c:showPercent val="0"/>
          <c:showBubbleSize val="0"/>
        </c:dLbls>
        <c:axId val="-1634382352"/>
        <c:axId val="-1634399216"/>
      </c:scatterChart>
      <c:valAx>
        <c:axId val="-1634382352"/>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9216"/>
        <c:crosses val="autoZero"/>
        <c:crossBetween val="midCat"/>
      </c:valAx>
      <c:valAx>
        <c:axId val="-1634399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82352"/>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1er ingreso UAML (2017)</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F806-4D0A-92B3-ABA7052E661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F806-4D0A-92B3-ABA7052E661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F806-4D0A-92B3-ABA7052E661F}"/>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806-4D0A-92B3-ABA7052E661F}"/>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806-4D0A-92B3-ABA7052E661F}"/>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F806-4D0A-92B3-ABA7052E661F}"/>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Ingreso'!$B$35:$B$37</c:f>
              <c:strCache>
                <c:ptCount val="3"/>
                <c:pt idx="0">
                  <c:v>CBI</c:v>
                </c:pt>
                <c:pt idx="1">
                  <c:v>CBS</c:v>
                </c:pt>
                <c:pt idx="2">
                  <c:v>CSH</c:v>
                </c:pt>
              </c:strCache>
            </c:strRef>
          </c:cat>
          <c:val>
            <c:numRef>
              <c:f>'Primer Ingreso'!$I$35:$I$37</c:f>
              <c:numCache>
                <c:formatCode>#,##0</c:formatCode>
                <c:ptCount val="3"/>
                <c:pt idx="0">
                  <c:v>112</c:v>
                </c:pt>
                <c:pt idx="1">
                  <c:v>97</c:v>
                </c:pt>
                <c:pt idx="2">
                  <c:v>101</c:v>
                </c:pt>
              </c:numCache>
            </c:numRef>
          </c:val>
          <c:extLst xmlns:c16r2="http://schemas.microsoft.com/office/drawing/2015/06/chart">
            <c:ext xmlns:c16="http://schemas.microsoft.com/office/drawing/2014/chart" uri="{C3380CC4-5D6E-409C-BE32-E72D297353CC}">
              <c16:uniqueId val="{00000006-F806-4D0A-92B3-ABA7052E661F}"/>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sz="1600" b="1" i="0" u="none" strike="noStrike" cap="all" baseline="0">
                <a:effectLst/>
              </a:rPr>
              <a:t>1er Ingreso </a:t>
            </a:r>
            <a:r>
              <a:rPr lang="es-MX"/>
              <a:t>UAML (Acumulado</a:t>
            </a:r>
            <a:r>
              <a:rPr lang="es-MX" baseline="0"/>
              <a:t> al </a:t>
            </a:r>
            <a:r>
              <a:rPr lang="es-MX"/>
              <a:t>2017)</a:t>
            </a:r>
          </a:p>
        </c:rich>
      </c:tx>
      <c:layout>
        <c:manualLayout>
          <c:xMode val="edge"/>
          <c:yMode val="edge"/>
          <c:x val="0.12247817560823071"/>
          <c:y val="7.6908566312291777E-3"/>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CC7F-4F39-9C2E-516082CBCF4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CC7F-4F39-9C2E-516082CBCF4B}"/>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CC7F-4F39-9C2E-516082CBCF4B}"/>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CC7F-4F39-9C2E-516082CBCF4B}"/>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C7F-4F39-9C2E-516082CBCF4B}"/>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CC7F-4F39-9C2E-516082CBCF4B}"/>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Ingreso'!$B$35:$B$37</c:f>
              <c:strCache>
                <c:ptCount val="3"/>
                <c:pt idx="0">
                  <c:v>CBI</c:v>
                </c:pt>
                <c:pt idx="1">
                  <c:v>CBS</c:v>
                </c:pt>
                <c:pt idx="2">
                  <c:v>CSH</c:v>
                </c:pt>
              </c:strCache>
            </c:strRef>
          </c:cat>
          <c:val>
            <c:numRef>
              <c:f>'Primer Ingreso'!$R$35:$R$37</c:f>
              <c:numCache>
                <c:formatCode>#,##0</c:formatCode>
                <c:ptCount val="3"/>
                <c:pt idx="0">
                  <c:v>412</c:v>
                </c:pt>
                <c:pt idx="1">
                  <c:v>426</c:v>
                </c:pt>
                <c:pt idx="2">
                  <c:v>444</c:v>
                </c:pt>
              </c:numCache>
            </c:numRef>
          </c:val>
          <c:extLst xmlns:c16r2="http://schemas.microsoft.com/office/drawing/2015/06/chart">
            <c:ext xmlns:c16="http://schemas.microsoft.com/office/drawing/2014/chart" uri="{C3380CC4-5D6E-409C-BE32-E72D297353CC}">
              <c16:uniqueId val="{00000006-CC7F-4F39-9C2E-516082CBCF4B}"/>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acumulada licenciaturas</a:t>
            </a:r>
            <a:r>
              <a:rPr lang="es-MX" baseline="0"/>
              <a:t> UAML</a:t>
            </a:r>
            <a:endParaRPr lang="es-MX"/>
          </a:p>
        </c:rich>
      </c:tx>
      <c:layout>
        <c:manualLayout>
          <c:xMode val="edge"/>
          <c:yMode val="edge"/>
          <c:x val="0.1565798543199283"/>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'Primer Ingreso'!$B$28</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Ingreso'!$L$28:$R$28</c:f>
              <c:numCache>
                <c:formatCode>#,##0</c:formatCode>
                <c:ptCount val="7"/>
                <c:pt idx="0">
                  <c:v>52</c:v>
                </c:pt>
                <c:pt idx="1">
                  <c:v>80</c:v>
                </c:pt>
                <c:pt idx="2">
                  <c:v>130</c:v>
                </c:pt>
                <c:pt idx="3">
                  <c:v>179</c:v>
                </c:pt>
                <c:pt idx="4">
                  <c:v>248</c:v>
                </c:pt>
                <c:pt idx="5">
                  <c:v>300</c:v>
                </c:pt>
                <c:pt idx="6">
                  <c:v>353</c:v>
                </c:pt>
              </c:numCache>
            </c:numRef>
          </c:yVal>
          <c:smooth val="0"/>
          <c:extLst xmlns:c16r2="http://schemas.microsoft.com/office/drawing/2015/06/chart">
            <c:ext xmlns:c16="http://schemas.microsoft.com/office/drawing/2014/chart" uri="{C3380CC4-5D6E-409C-BE32-E72D297353CC}">
              <c16:uniqueId val="{00000000-43E6-4645-9A2B-680A8591988B}"/>
            </c:ext>
          </c:extLst>
        </c:ser>
        <c:ser>
          <c:idx val="1"/>
          <c:order val="1"/>
          <c:tx>
            <c:strRef>
              <c:f>'Primer Ingreso'!$B$30</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Ingreso'!$L$30:$R$30</c:f>
              <c:numCache>
                <c:formatCode>#,##0</c:formatCode>
                <c:ptCount val="7"/>
                <c:pt idx="0">
                  <c:v>49</c:v>
                </c:pt>
                <c:pt idx="1">
                  <c:v>74</c:v>
                </c:pt>
                <c:pt idx="2">
                  <c:v>126</c:v>
                </c:pt>
                <c:pt idx="3">
                  <c:v>171</c:v>
                </c:pt>
                <c:pt idx="4">
                  <c:v>247</c:v>
                </c:pt>
                <c:pt idx="5">
                  <c:v>329</c:v>
                </c:pt>
                <c:pt idx="6">
                  <c:v>395</c:v>
                </c:pt>
              </c:numCache>
            </c:numRef>
          </c:yVal>
          <c:smooth val="0"/>
          <c:extLst xmlns:c16r2="http://schemas.microsoft.com/office/drawing/2015/06/chart">
            <c:ext xmlns:c16="http://schemas.microsoft.com/office/drawing/2014/chart" uri="{C3380CC4-5D6E-409C-BE32-E72D297353CC}">
              <c16:uniqueId val="{00000001-43E6-4645-9A2B-680A8591988B}"/>
            </c:ext>
          </c:extLst>
        </c:ser>
        <c:ser>
          <c:idx val="2"/>
          <c:order val="2"/>
          <c:tx>
            <c:strRef>
              <c:f>'Primer Ingreso'!$B$32</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Ingreso'!$L$32:$R$32</c:f>
              <c:numCache>
                <c:formatCode>#,##0</c:formatCode>
                <c:ptCount val="7"/>
                <c:pt idx="0">
                  <c:v>0</c:v>
                </c:pt>
                <c:pt idx="1">
                  <c:v>0</c:v>
                </c:pt>
                <c:pt idx="2">
                  <c:v>17</c:v>
                </c:pt>
                <c:pt idx="3">
                  <c:v>35</c:v>
                </c:pt>
                <c:pt idx="4">
                  <c:v>52</c:v>
                </c:pt>
                <c:pt idx="5">
                  <c:v>79</c:v>
                </c:pt>
                <c:pt idx="6">
                  <c:v>111</c:v>
                </c:pt>
              </c:numCache>
            </c:numRef>
          </c:yVal>
          <c:smooth val="0"/>
          <c:extLst xmlns:c16r2="http://schemas.microsoft.com/office/drawing/2015/06/chart">
            <c:ext xmlns:c16="http://schemas.microsoft.com/office/drawing/2014/chart" uri="{C3380CC4-5D6E-409C-BE32-E72D297353CC}">
              <c16:uniqueId val="{00000002-43E6-4645-9A2B-680A8591988B}"/>
            </c:ext>
          </c:extLst>
        </c:ser>
        <c:ser>
          <c:idx val="3"/>
          <c:order val="3"/>
          <c:tx>
            <c:strRef>
              <c:f>'Primer Ingreso'!$B$33</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Ingreso'!$L$33:$R$33</c:f>
              <c:numCache>
                <c:formatCode>#,##0</c:formatCode>
                <c:ptCount val="7"/>
                <c:pt idx="0">
                  <c:v>55</c:v>
                </c:pt>
                <c:pt idx="1">
                  <c:v>86</c:v>
                </c:pt>
                <c:pt idx="2">
                  <c:v>134</c:v>
                </c:pt>
                <c:pt idx="3">
                  <c:v>164</c:v>
                </c:pt>
                <c:pt idx="4">
                  <c:v>200</c:v>
                </c:pt>
                <c:pt idx="5">
                  <c:v>264</c:v>
                </c:pt>
                <c:pt idx="6">
                  <c:v>333</c:v>
                </c:pt>
              </c:numCache>
            </c:numRef>
          </c:yVal>
          <c:smooth val="0"/>
          <c:extLst xmlns:c16r2="http://schemas.microsoft.com/office/drawing/2015/06/chart">
            <c:ext xmlns:c16="http://schemas.microsoft.com/office/drawing/2014/chart" uri="{C3380CC4-5D6E-409C-BE32-E72D297353CC}">
              <c16:uniqueId val="{00000003-43E6-4645-9A2B-680A8591988B}"/>
            </c:ext>
          </c:extLst>
        </c:ser>
        <c:ser>
          <c:idx val="4"/>
          <c:order val="4"/>
          <c:tx>
            <c:strRef>
              <c:f>'Primer Ingreso'!$B$29</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Ingreso'!$L$29:$R$29</c:f>
              <c:numCache>
                <c:formatCode>#,##0</c:formatCode>
                <c:ptCount val="7"/>
                <c:pt idx="6">
                  <c:v>59</c:v>
                </c:pt>
              </c:numCache>
            </c:numRef>
          </c:yVal>
          <c:smooth val="0"/>
          <c:extLst xmlns:c16r2="http://schemas.microsoft.com/office/drawing/2015/06/chart">
            <c:ext xmlns:c16="http://schemas.microsoft.com/office/drawing/2014/chart" uri="{C3380CC4-5D6E-409C-BE32-E72D297353CC}">
              <c16:uniqueId val="{00000000-F5FB-4060-A476-E66B15856B31}"/>
            </c:ext>
          </c:extLst>
        </c:ser>
        <c:ser>
          <c:idx val="5"/>
          <c:order val="5"/>
          <c:tx>
            <c:strRef>
              <c:f>'Primer Ingreso'!$B$31</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Ingreso'!$L$31:$R$31</c:f>
              <c:numCache>
                <c:formatCode>#,##0</c:formatCode>
                <c:ptCount val="7"/>
                <c:pt idx="6">
                  <c:v>31</c:v>
                </c:pt>
              </c:numCache>
            </c:numRef>
          </c:yVal>
          <c:smooth val="0"/>
          <c:extLst xmlns:c16r2="http://schemas.microsoft.com/office/drawing/2015/06/chart">
            <c:ext xmlns:c16="http://schemas.microsoft.com/office/drawing/2014/chart" uri="{C3380CC4-5D6E-409C-BE32-E72D297353CC}">
              <c16:uniqueId val="{00000001-F5FB-4060-A476-E66B15856B31}"/>
            </c:ext>
          </c:extLst>
        </c:ser>
        <c:dLbls>
          <c:showLegendKey val="0"/>
          <c:showVal val="0"/>
          <c:showCatName val="0"/>
          <c:showSerName val="0"/>
          <c:showPercent val="0"/>
          <c:showBubbleSize val="0"/>
        </c:dLbls>
        <c:axId val="-1634399760"/>
        <c:axId val="-1634406288"/>
      </c:scatterChart>
      <c:valAx>
        <c:axId val="-1634399760"/>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406288"/>
        <c:crosses val="autoZero"/>
        <c:crossBetween val="midCat"/>
      </c:valAx>
      <c:valAx>
        <c:axId val="-163440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399760"/>
        <c:crosses val="autoZero"/>
        <c:crossBetween val="midCat"/>
      </c:valAx>
      <c:spPr>
        <a:noFill/>
        <a:ln>
          <a:noFill/>
        </a:ln>
        <a:effectLst/>
      </c:spPr>
    </c:plotArea>
    <c:legend>
      <c:legendPos val="b"/>
      <c:layout>
        <c:manualLayout>
          <c:xMode val="edge"/>
          <c:yMode val="edge"/>
          <c:x val="0.10406361594468069"/>
          <c:y val="0.18938051890931604"/>
          <c:w val="0.75545057672817395"/>
          <c:h val="9.978583846110861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acumulada divisiones UAML</a:t>
            </a:r>
          </a:p>
        </c:rich>
      </c:tx>
      <c:layout>
        <c:manualLayout>
          <c:xMode val="edge"/>
          <c:yMode val="edge"/>
          <c:x val="0.13278598152658075"/>
          <c:y val="2.730361188097883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'Primer Ingreso'!$B$35</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Ingreso'!$L$35:$R$35</c:f>
              <c:numCache>
                <c:formatCode>#,##0</c:formatCode>
                <c:ptCount val="7"/>
                <c:pt idx="0">
                  <c:v>52</c:v>
                </c:pt>
                <c:pt idx="1">
                  <c:v>80</c:v>
                </c:pt>
                <c:pt idx="2">
                  <c:v>130</c:v>
                </c:pt>
                <c:pt idx="3">
                  <c:v>179</c:v>
                </c:pt>
                <c:pt idx="4">
                  <c:v>248</c:v>
                </c:pt>
                <c:pt idx="5">
                  <c:v>300</c:v>
                </c:pt>
                <c:pt idx="6">
                  <c:v>412</c:v>
                </c:pt>
              </c:numCache>
            </c:numRef>
          </c:yVal>
          <c:smooth val="0"/>
          <c:extLst xmlns:c16r2="http://schemas.microsoft.com/office/drawing/2015/06/chart">
            <c:ext xmlns:c16="http://schemas.microsoft.com/office/drawing/2014/chart" uri="{C3380CC4-5D6E-409C-BE32-E72D297353CC}">
              <c16:uniqueId val="{00000000-F503-41B2-8A1B-535DF3D67D78}"/>
            </c:ext>
          </c:extLst>
        </c:ser>
        <c:ser>
          <c:idx val="1"/>
          <c:order val="1"/>
          <c:tx>
            <c:strRef>
              <c:f>'Primer Ingreso'!$B$36</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Ingreso'!$L$36:$R$36</c:f>
              <c:numCache>
                <c:formatCode>#,##0</c:formatCode>
                <c:ptCount val="7"/>
                <c:pt idx="0">
                  <c:v>49</c:v>
                </c:pt>
                <c:pt idx="1">
                  <c:v>74</c:v>
                </c:pt>
                <c:pt idx="2">
                  <c:v>126</c:v>
                </c:pt>
                <c:pt idx="3">
                  <c:v>171</c:v>
                </c:pt>
                <c:pt idx="4">
                  <c:v>247</c:v>
                </c:pt>
                <c:pt idx="5">
                  <c:v>329</c:v>
                </c:pt>
                <c:pt idx="6">
                  <c:v>426</c:v>
                </c:pt>
              </c:numCache>
            </c:numRef>
          </c:yVal>
          <c:smooth val="0"/>
          <c:extLst xmlns:c16r2="http://schemas.microsoft.com/office/drawing/2015/06/chart">
            <c:ext xmlns:c16="http://schemas.microsoft.com/office/drawing/2014/chart" uri="{C3380CC4-5D6E-409C-BE32-E72D297353CC}">
              <c16:uniqueId val="{00000001-F503-41B2-8A1B-535DF3D67D78}"/>
            </c:ext>
          </c:extLst>
        </c:ser>
        <c:ser>
          <c:idx val="2"/>
          <c:order val="2"/>
          <c:tx>
            <c:strRef>
              <c:f>'Primer Ingreso'!$B$37</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Ingreso'!$L$37:$R$37</c:f>
              <c:numCache>
                <c:formatCode>#,##0</c:formatCode>
                <c:ptCount val="7"/>
                <c:pt idx="0">
                  <c:v>55</c:v>
                </c:pt>
                <c:pt idx="1">
                  <c:v>86</c:v>
                </c:pt>
                <c:pt idx="2">
                  <c:v>151</c:v>
                </c:pt>
                <c:pt idx="3">
                  <c:v>199</c:v>
                </c:pt>
                <c:pt idx="4">
                  <c:v>252</c:v>
                </c:pt>
                <c:pt idx="5">
                  <c:v>343</c:v>
                </c:pt>
                <c:pt idx="6">
                  <c:v>444</c:v>
                </c:pt>
              </c:numCache>
            </c:numRef>
          </c:yVal>
          <c:smooth val="0"/>
          <c:extLst xmlns:c16r2="http://schemas.microsoft.com/office/drawing/2015/06/chart">
            <c:ext xmlns:c16="http://schemas.microsoft.com/office/drawing/2014/chart" uri="{C3380CC4-5D6E-409C-BE32-E72D297353CC}">
              <c16:uniqueId val="{00000002-F503-41B2-8A1B-535DF3D67D78}"/>
            </c:ext>
          </c:extLst>
        </c:ser>
        <c:dLbls>
          <c:showLegendKey val="0"/>
          <c:showVal val="0"/>
          <c:showCatName val="0"/>
          <c:showSerName val="0"/>
          <c:showPercent val="0"/>
          <c:showBubbleSize val="0"/>
        </c:dLbls>
        <c:axId val="-1634404112"/>
        <c:axId val="-1632488096"/>
      </c:scatterChart>
      <c:valAx>
        <c:axId val="-1634404112"/>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88096"/>
        <c:crosses val="autoZero"/>
        <c:crossBetween val="midCat"/>
      </c:valAx>
      <c:valAx>
        <c:axId val="-163248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4404112"/>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(Públicas+Privadas)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ES'!$U$18</c:f>
              <c:strCache>
                <c:ptCount val="1"/>
                <c:pt idx="0">
                  <c:v>México</c:v>
                </c:pt>
              </c:strCache>
            </c:strRef>
          </c:tx>
          <c:spPr>
            <a:solidFill>
              <a:schemeClr val="accent1"/>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ES'!$V$18:$AA$18</c:f>
              <c:numCache>
                <c:formatCode>0%</c:formatCode>
                <c:ptCount val="6"/>
                <c:pt idx="0">
                  <c:v>0.55362549033764108</c:v>
                </c:pt>
                <c:pt idx="1">
                  <c:v>0.56926839711692545</c:v>
                </c:pt>
                <c:pt idx="2">
                  <c:v>0.59970620398046215</c:v>
                </c:pt>
                <c:pt idx="3">
                  <c:v>0.57914800444565717</c:v>
                </c:pt>
                <c:pt idx="4">
                  <c:v>0.57841526539561738</c:v>
                </c:pt>
                <c:pt idx="5">
                  <c:v>0.53384351589061474</c:v>
                </c:pt>
              </c:numCache>
            </c:numRef>
          </c:val>
          <c:shape val="cylinder"/>
          <c:extLst xmlns:c16r2="http://schemas.microsoft.com/office/drawing/2015/06/chart">
            <c:ext xmlns:c16="http://schemas.microsoft.com/office/drawing/2014/chart" uri="{C3380CC4-5D6E-409C-BE32-E72D297353CC}">
              <c16:uniqueId val="{00000000-5DBA-4C4F-B03A-7F647B1F92DE}"/>
            </c:ext>
          </c:extLst>
        </c:ser>
        <c:ser>
          <c:idx val="1"/>
          <c:order val="1"/>
          <c:tx>
            <c:strRef>
              <c:f>'Demanda-Ingreso ES'!$U$19</c:f>
              <c:strCache>
                <c:ptCount val="1"/>
                <c:pt idx="0">
                  <c:v>Estado de México</c:v>
                </c:pt>
              </c:strCache>
            </c:strRef>
          </c:tx>
          <c:spPr>
            <a:solidFill>
              <a:schemeClr val="accent2"/>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ES'!$V$19:$AA$19</c:f>
              <c:numCache>
                <c:formatCode>0%</c:formatCode>
                <c:ptCount val="6"/>
                <c:pt idx="0">
                  <c:v>0.6191536412145181</c:v>
                </c:pt>
                <c:pt idx="1">
                  <c:v>0.58157021614213933</c:v>
                </c:pt>
                <c:pt idx="2">
                  <c:v>0.60830033470041955</c:v>
                </c:pt>
                <c:pt idx="3">
                  <c:v>0.58323083114630514</c:v>
                </c:pt>
                <c:pt idx="4">
                  <c:v>0.5802327669056998</c:v>
                </c:pt>
                <c:pt idx="5">
                  <c:v>0.58576338393877025</c:v>
                </c:pt>
              </c:numCache>
            </c:numRef>
          </c:val>
          <c:shape val="cylinder"/>
          <c:extLst xmlns:c16r2="http://schemas.microsoft.com/office/drawing/2015/06/chart">
            <c:ext xmlns:c16="http://schemas.microsoft.com/office/drawing/2014/chart" uri="{C3380CC4-5D6E-409C-BE32-E72D297353CC}">
              <c16:uniqueId val="{00000001-5DBA-4C4F-B03A-7F647B1F92DE}"/>
            </c:ext>
          </c:extLst>
        </c:ser>
        <c:ser>
          <c:idx val="2"/>
          <c:order val="2"/>
          <c:tx>
            <c:strRef>
              <c:f>'Demanda-Ingreso ES'!$U$20</c:f>
              <c:strCache>
                <c:ptCount val="1"/>
                <c:pt idx="0">
                  <c:v>Lerma y alrededores*</c:v>
                </c:pt>
              </c:strCache>
            </c:strRef>
          </c:tx>
          <c:spPr>
            <a:solidFill>
              <a:schemeClr val="accent3"/>
            </a:solidFill>
            <a:ln>
              <a:noFill/>
            </a:ln>
            <a:effectLst/>
            <a:sp3d/>
          </c:spPr>
          <c:invertIfNegative val="0"/>
          <c:cat>
            <c:strRef>
              <c:f>'Demanda-Ingreso ES'!$V$5:$AA$5</c:f>
              <c:strCache>
                <c:ptCount val="6"/>
                <c:pt idx="0">
                  <c:v>2011-2012</c:v>
                </c:pt>
                <c:pt idx="1">
                  <c:v>2012-2013</c:v>
                </c:pt>
                <c:pt idx="2">
                  <c:v>2013-2014</c:v>
                </c:pt>
                <c:pt idx="3">
                  <c:v>2014-2015</c:v>
                </c:pt>
                <c:pt idx="4">
                  <c:v>2015-2016</c:v>
                </c:pt>
                <c:pt idx="5">
                  <c:v>2016-2017</c:v>
                </c:pt>
              </c:strCache>
            </c:strRef>
          </c:cat>
          <c:val>
            <c:numRef>
              <c:f>'Demanda-Ingreso ES'!$V$20:$AA$20</c:f>
              <c:numCache>
                <c:formatCode>0%</c:formatCode>
                <c:ptCount val="6"/>
                <c:pt idx="0">
                  <c:v>0.34013683760402619</c:v>
                </c:pt>
                <c:pt idx="1">
                  <c:v>0.38929152042785298</c:v>
                </c:pt>
                <c:pt idx="2">
                  <c:v>0.37277071555736002</c:v>
                </c:pt>
                <c:pt idx="3">
                  <c:v>0.39901449191098448</c:v>
                </c:pt>
                <c:pt idx="4">
                  <c:v>0.40898025806633176</c:v>
                </c:pt>
                <c:pt idx="5">
                  <c:v>0.39410229441782557</c:v>
                </c:pt>
              </c:numCache>
            </c:numRef>
          </c:val>
          <c:shape val="cylinder"/>
          <c:extLst xmlns:c16r2="http://schemas.microsoft.com/office/drawing/2015/06/chart">
            <c:ext xmlns:c16="http://schemas.microsoft.com/office/drawing/2014/chart" uri="{C3380CC4-5D6E-409C-BE32-E72D297353CC}">
              <c16:uniqueId val="{00000002-5DBA-4C4F-B03A-7F647B1F92DE}"/>
            </c:ext>
          </c:extLst>
        </c:ser>
        <c:dLbls>
          <c:showLegendKey val="0"/>
          <c:showVal val="0"/>
          <c:showCatName val="0"/>
          <c:showSerName val="0"/>
          <c:showPercent val="0"/>
          <c:showBubbleSize val="0"/>
        </c:dLbls>
        <c:gapWidth val="219"/>
        <c:shape val="box"/>
        <c:axId val="-1662112496"/>
        <c:axId val="-1662126096"/>
        <c:axId val="0"/>
      </c:bar3DChart>
      <c:catAx>
        <c:axId val="-166211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2126096"/>
        <c:crosses val="autoZero"/>
        <c:auto val="1"/>
        <c:lblAlgn val="ctr"/>
        <c:lblOffset val="100"/>
        <c:noMultiLvlLbl val="0"/>
      </c:catAx>
      <c:valAx>
        <c:axId val="-1662126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2112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'Primer Ingreso'!$B$38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Ingreso'!$L$27:$R$27</c:f>
              <c:numCache>
                <c:formatCode>General</c:formatCode>
                <c:ptCount val="7"/>
                <c:pt idx="0">
                  <c:v>2011</c:v>
                </c:pt>
                <c:pt idx="1">
                  <c:v>2012</c:v>
                </c:pt>
                <c:pt idx="2">
                  <c:v>2013</c:v>
                </c:pt>
                <c:pt idx="3">
                  <c:v>2014</c:v>
                </c:pt>
                <c:pt idx="4">
                  <c:v>2015</c:v>
                </c:pt>
                <c:pt idx="5">
                  <c:v>2016</c:v>
                </c:pt>
                <c:pt idx="6">
                  <c:v>2017</c:v>
                </c:pt>
              </c:numCache>
            </c:numRef>
          </c:xVal>
          <c:yVal>
            <c:numRef>
              <c:f>'Primer Ingreso'!$L$38:$R$38</c:f>
              <c:numCache>
                <c:formatCode>#,##0</c:formatCode>
                <c:ptCount val="7"/>
                <c:pt idx="0">
                  <c:v>156</c:v>
                </c:pt>
                <c:pt idx="1">
                  <c:v>240</c:v>
                </c:pt>
                <c:pt idx="2">
                  <c:v>407</c:v>
                </c:pt>
                <c:pt idx="3">
                  <c:v>549</c:v>
                </c:pt>
                <c:pt idx="4">
                  <c:v>747</c:v>
                </c:pt>
                <c:pt idx="5">
                  <c:v>972</c:v>
                </c:pt>
                <c:pt idx="6">
                  <c:v>1282</c:v>
                </c:pt>
              </c:numCache>
            </c:numRef>
          </c:yVal>
          <c:smooth val="0"/>
          <c:extLst xmlns:c16r2="http://schemas.microsoft.com/office/drawing/2015/06/chart">
            <c:ext xmlns:c16="http://schemas.microsoft.com/office/drawing/2014/chart" uri="{C3380CC4-5D6E-409C-BE32-E72D297353CC}">
              <c16:uniqueId val="{00000000-BB94-4C65-8588-11EE4C0AE52B}"/>
            </c:ext>
          </c:extLst>
        </c:ser>
        <c:dLbls>
          <c:showLegendKey val="0"/>
          <c:showVal val="0"/>
          <c:showCatName val="0"/>
          <c:showSerName val="0"/>
          <c:showPercent val="0"/>
          <c:showBubbleSize val="0"/>
        </c:dLbls>
        <c:axId val="-1632489728"/>
        <c:axId val="-1632508224"/>
      </c:scatterChart>
      <c:valAx>
        <c:axId val="-1632489728"/>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8224"/>
        <c:crosses val="autoZero"/>
        <c:crossBetween val="midCat"/>
      </c:valAx>
      <c:valAx>
        <c:axId val="-1632508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89728"/>
        <c:crosses val="autoZero"/>
        <c:crossBetween val="midCat"/>
      </c:valAx>
      <c:spPr>
        <a:noFill/>
        <a:ln>
          <a:noFill/>
        </a:ln>
        <a:effectLst/>
      </c:spPr>
    </c:plotArea>
    <c:legend>
      <c:legendPos val="b"/>
      <c:layout>
        <c:manualLayout>
          <c:xMode val="edge"/>
          <c:yMode val="edge"/>
          <c:x val="0.14853953204456841"/>
          <c:y val="0.21766080555420192"/>
          <c:w val="0.17708622506277683"/>
          <c:h val="0.10429572054704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PRIMER INGRESO ANUAL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sexo'!$A$8</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sexo'!$P$7:$V$7</c:f>
              <c:numCache>
                <c:formatCode>0</c:formatCode>
                <c:ptCount val="7"/>
                <c:pt idx="0">
                  <c:v>2011</c:v>
                </c:pt>
                <c:pt idx="1">
                  <c:v>2012</c:v>
                </c:pt>
                <c:pt idx="2">
                  <c:v>2013</c:v>
                </c:pt>
                <c:pt idx="3">
                  <c:v>2014</c:v>
                </c:pt>
                <c:pt idx="4">
                  <c:v>2015</c:v>
                </c:pt>
                <c:pt idx="5">
                  <c:v>2016</c:v>
                </c:pt>
                <c:pt idx="6">
                  <c:v>2017</c:v>
                </c:pt>
              </c:numCache>
            </c:numRef>
          </c:xVal>
          <c:yVal>
            <c:numRef>
              <c:f>'Primer Ingreso por sexo'!$P$8:$V$8</c:f>
              <c:numCache>
                <c:formatCode>0%</c:formatCode>
                <c:ptCount val="7"/>
                <c:pt idx="0">
                  <c:v>0.32692307692307693</c:v>
                </c:pt>
                <c:pt idx="1">
                  <c:v>0.5</c:v>
                </c:pt>
                <c:pt idx="2">
                  <c:v>0.4</c:v>
                </c:pt>
                <c:pt idx="3">
                  <c:v>0.46938775510204084</c:v>
                </c:pt>
                <c:pt idx="4">
                  <c:v>0.44927536231884058</c:v>
                </c:pt>
                <c:pt idx="5">
                  <c:v>0.19230769230769232</c:v>
                </c:pt>
                <c:pt idx="6">
                  <c:v>0.38392857142857145</c:v>
                </c:pt>
              </c:numCache>
            </c:numRef>
          </c:yVal>
          <c:smooth val="0"/>
          <c:extLst xmlns:c16r2="http://schemas.microsoft.com/office/drawing/2015/06/chart">
            <c:ext xmlns:c16="http://schemas.microsoft.com/office/drawing/2014/chart" uri="{C3380CC4-5D6E-409C-BE32-E72D297353CC}">
              <c16:uniqueId val="{00000000-8691-463E-A755-1D97E4A7B9FC}"/>
            </c:ext>
          </c:extLst>
        </c:ser>
        <c:ser>
          <c:idx val="1"/>
          <c:order val="1"/>
          <c:tx>
            <c:strRef>
              <c:f>'Primer Ingreso por sexo'!$A$9</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sexo'!$P$7:$V$7</c:f>
              <c:numCache>
                <c:formatCode>0</c:formatCode>
                <c:ptCount val="7"/>
                <c:pt idx="0">
                  <c:v>2011</c:v>
                </c:pt>
                <c:pt idx="1">
                  <c:v>2012</c:v>
                </c:pt>
                <c:pt idx="2">
                  <c:v>2013</c:v>
                </c:pt>
                <c:pt idx="3">
                  <c:v>2014</c:v>
                </c:pt>
                <c:pt idx="4">
                  <c:v>2015</c:v>
                </c:pt>
                <c:pt idx="5">
                  <c:v>2016</c:v>
                </c:pt>
                <c:pt idx="6">
                  <c:v>2017</c:v>
                </c:pt>
              </c:numCache>
            </c:numRef>
          </c:xVal>
          <c:yVal>
            <c:numRef>
              <c:f>'Primer Ingreso por sexo'!$P$9:$V$9</c:f>
              <c:numCache>
                <c:formatCode>0%</c:formatCode>
                <c:ptCount val="7"/>
                <c:pt idx="0">
                  <c:v>0.7142857142857143</c:v>
                </c:pt>
                <c:pt idx="1">
                  <c:v>0.56000000000000005</c:v>
                </c:pt>
                <c:pt idx="2">
                  <c:v>0.76923076923076927</c:v>
                </c:pt>
                <c:pt idx="3">
                  <c:v>0.64444444444444449</c:v>
                </c:pt>
                <c:pt idx="4">
                  <c:v>0.69736842105263153</c:v>
                </c:pt>
                <c:pt idx="5">
                  <c:v>0.63414634146341464</c:v>
                </c:pt>
                <c:pt idx="6">
                  <c:v>0.7010309278350515</c:v>
                </c:pt>
              </c:numCache>
            </c:numRef>
          </c:yVal>
          <c:smooth val="0"/>
          <c:extLst xmlns:c16r2="http://schemas.microsoft.com/office/drawing/2015/06/chart">
            <c:ext xmlns:c16="http://schemas.microsoft.com/office/drawing/2014/chart" uri="{C3380CC4-5D6E-409C-BE32-E72D297353CC}">
              <c16:uniqueId val="{00000001-8691-463E-A755-1D97E4A7B9FC}"/>
            </c:ext>
          </c:extLst>
        </c:ser>
        <c:ser>
          <c:idx val="2"/>
          <c:order val="2"/>
          <c:tx>
            <c:strRef>
              <c:f>'Primer Ingreso por sexo'!$A$10</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sexo'!$P$7:$V$7</c:f>
              <c:numCache>
                <c:formatCode>0</c:formatCode>
                <c:ptCount val="7"/>
                <c:pt idx="0">
                  <c:v>2011</c:v>
                </c:pt>
                <c:pt idx="1">
                  <c:v>2012</c:v>
                </c:pt>
                <c:pt idx="2">
                  <c:v>2013</c:v>
                </c:pt>
                <c:pt idx="3">
                  <c:v>2014</c:v>
                </c:pt>
                <c:pt idx="4">
                  <c:v>2015</c:v>
                </c:pt>
                <c:pt idx="5">
                  <c:v>2016</c:v>
                </c:pt>
                <c:pt idx="6">
                  <c:v>2017</c:v>
                </c:pt>
              </c:numCache>
            </c:numRef>
          </c:xVal>
          <c:yVal>
            <c:numRef>
              <c:f>'Primer Ingreso por sexo'!$P$10:$V$10</c:f>
              <c:numCache>
                <c:formatCode>0%</c:formatCode>
                <c:ptCount val="7"/>
                <c:pt idx="0">
                  <c:v>0.6</c:v>
                </c:pt>
                <c:pt idx="1">
                  <c:v>0.4838709677419355</c:v>
                </c:pt>
                <c:pt idx="2">
                  <c:v>0.49230769230769234</c:v>
                </c:pt>
                <c:pt idx="3">
                  <c:v>0.5</c:v>
                </c:pt>
                <c:pt idx="4">
                  <c:v>0.60377358490566035</c:v>
                </c:pt>
                <c:pt idx="5">
                  <c:v>0.61538461538461542</c:v>
                </c:pt>
                <c:pt idx="6">
                  <c:v>0.51485148514851486</c:v>
                </c:pt>
              </c:numCache>
            </c:numRef>
          </c:yVal>
          <c:smooth val="0"/>
          <c:extLst xmlns:c16r2="http://schemas.microsoft.com/office/drawing/2015/06/chart">
            <c:ext xmlns:c16="http://schemas.microsoft.com/office/drawing/2014/chart" uri="{C3380CC4-5D6E-409C-BE32-E72D297353CC}">
              <c16:uniqueId val="{00000002-8691-463E-A755-1D97E4A7B9FC}"/>
            </c:ext>
          </c:extLst>
        </c:ser>
        <c:ser>
          <c:idx val="3"/>
          <c:order val="3"/>
          <c:tx>
            <c:strRef>
              <c:f>'Primer Ingreso por sexo'!$A$11</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'Primer Ingreso por sexo'!$P$7:$V$7</c:f>
              <c:numCache>
                <c:formatCode>0</c:formatCode>
                <c:ptCount val="7"/>
                <c:pt idx="0">
                  <c:v>2011</c:v>
                </c:pt>
                <c:pt idx="1">
                  <c:v>2012</c:v>
                </c:pt>
                <c:pt idx="2">
                  <c:v>2013</c:v>
                </c:pt>
                <c:pt idx="3">
                  <c:v>2014</c:v>
                </c:pt>
                <c:pt idx="4">
                  <c:v>2015</c:v>
                </c:pt>
                <c:pt idx="5">
                  <c:v>2016</c:v>
                </c:pt>
                <c:pt idx="6">
                  <c:v>2017</c:v>
                </c:pt>
              </c:numCache>
            </c:numRef>
          </c:xVal>
          <c:yVal>
            <c:numRef>
              <c:f>'Primer Ingreso por sexo'!$P$11:$V$11</c:f>
              <c:numCache>
                <c:formatCode>0%</c:formatCode>
                <c:ptCount val="7"/>
                <c:pt idx="0">
                  <c:v>0.54487179487179482</c:v>
                </c:pt>
                <c:pt idx="1">
                  <c:v>0.51190476190476186</c:v>
                </c:pt>
                <c:pt idx="2">
                  <c:v>0.55089820359281438</c:v>
                </c:pt>
                <c:pt idx="3">
                  <c:v>0.53521126760563376</c:v>
                </c:pt>
                <c:pt idx="4">
                  <c:v>0.58585858585858586</c:v>
                </c:pt>
                <c:pt idx="5">
                  <c:v>0.52444444444444449</c:v>
                </c:pt>
                <c:pt idx="6">
                  <c:v>0.52580645161290318</c:v>
                </c:pt>
              </c:numCache>
            </c:numRef>
          </c:yVal>
          <c:smooth val="0"/>
          <c:extLst xmlns:c16r2="http://schemas.microsoft.com/office/drawing/2015/06/chart">
            <c:ext xmlns:c16="http://schemas.microsoft.com/office/drawing/2014/chart" uri="{C3380CC4-5D6E-409C-BE32-E72D297353CC}">
              <c16:uniqueId val="{00000003-8691-463E-A755-1D97E4A7B9FC}"/>
            </c:ext>
          </c:extLst>
        </c:ser>
        <c:dLbls>
          <c:showLegendKey val="0"/>
          <c:showVal val="0"/>
          <c:showCatName val="0"/>
          <c:showSerName val="0"/>
          <c:showPercent val="0"/>
          <c:showBubbleSize val="0"/>
        </c:dLbls>
        <c:axId val="-1632496800"/>
        <c:axId val="-1632512576"/>
      </c:scatterChart>
      <c:valAx>
        <c:axId val="-1632496800"/>
        <c:scaling>
          <c:orientation val="minMax"/>
          <c:max val="2017"/>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32512576"/>
        <c:crosses val="autoZero"/>
        <c:crossBetween val="midCat"/>
      </c:valAx>
      <c:valAx>
        <c:axId val="-163251257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324968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1er INGRESO ACUMULADO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sexo'!$A$8</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sexo'!$AK$7:$AQ$7</c:f>
              <c:numCache>
                <c:formatCode>0</c:formatCode>
                <c:ptCount val="7"/>
                <c:pt idx="0">
                  <c:v>2011</c:v>
                </c:pt>
                <c:pt idx="1">
                  <c:v>2012</c:v>
                </c:pt>
                <c:pt idx="2">
                  <c:v>2013</c:v>
                </c:pt>
                <c:pt idx="3">
                  <c:v>2014</c:v>
                </c:pt>
                <c:pt idx="4">
                  <c:v>2015</c:v>
                </c:pt>
                <c:pt idx="5">
                  <c:v>2016</c:v>
                </c:pt>
                <c:pt idx="6">
                  <c:v>2017</c:v>
                </c:pt>
              </c:numCache>
            </c:numRef>
          </c:xVal>
          <c:yVal>
            <c:numRef>
              <c:f>'Primer Ingreso por sexo'!$AK$8:$AQ$8</c:f>
              <c:numCache>
                <c:formatCode>0%</c:formatCode>
                <c:ptCount val="7"/>
                <c:pt idx="0">
                  <c:v>0.32692307692307693</c:v>
                </c:pt>
                <c:pt idx="1">
                  <c:v>0.38750000000000001</c:v>
                </c:pt>
                <c:pt idx="2">
                  <c:v>0.3923076923076923</c:v>
                </c:pt>
                <c:pt idx="3">
                  <c:v>0.41340782122905029</c:v>
                </c:pt>
                <c:pt idx="4">
                  <c:v>0.42338709677419356</c:v>
                </c:pt>
                <c:pt idx="5">
                  <c:v>0.38333333333333336</c:v>
                </c:pt>
                <c:pt idx="6">
                  <c:v>0.38349514563106796</c:v>
                </c:pt>
              </c:numCache>
            </c:numRef>
          </c:yVal>
          <c:smooth val="0"/>
          <c:extLst xmlns:c16r2="http://schemas.microsoft.com/office/drawing/2015/06/chart">
            <c:ext xmlns:c16="http://schemas.microsoft.com/office/drawing/2014/chart" uri="{C3380CC4-5D6E-409C-BE32-E72D297353CC}">
              <c16:uniqueId val="{00000000-A14F-46FF-8B2F-191559F8406B}"/>
            </c:ext>
          </c:extLst>
        </c:ser>
        <c:ser>
          <c:idx val="1"/>
          <c:order val="1"/>
          <c:tx>
            <c:strRef>
              <c:f>'Primer Ingreso por sexo'!$A$9</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sexo'!$AK$7:$AQ$7</c:f>
              <c:numCache>
                <c:formatCode>0</c:formatCode>
                <c:ptCount val="7"/>
                <c:pt idx="0">
                  <c:v>2011</c:v>
                </c:pt>
                <c:pt idx="1">
                  <c:v>2012</c:v>
                </c:pt>
                <c:pt idx="2">
                  <c:v>2013</c:v>
                </c:pt>
                <c:pt idx="3">
                  <c:v>2014</c:v>
                </c:pt>
                <c:pt idx="4">
                  <c:v>2015</c:v>
                </c:pt>
                <c:pt idx="5">
                  <c:v>2016</c:v>
                </c:pt>
                <c:pt idx="6">
                  <c:v>2017</c:v>
                </c:pt>
              </c:numCache>
            </c:numRef>
          </c:xVal>
          <c:yVal>
            <c:numRef>
              <c:f>'Primer Ingreso por sexo'!$AK$9:$AQ$9</c:f>
              <c:numCache>
                <c:formatCode>0%</c:formatCode>
                <c:ptCount val="7"/>
                <c:pt idx="0">
                  <c:v>0.7142857142857143</c:v>
                </c:pt>
                <c:pt idx="1">
                  <c:v>0.66216216216216217</c:v>
                </c:pt>
                <c:pt idx="2">
                  <c:v>0.70634920634920639</c:v>
                </c:pt>
                <c:pt idx="3">
                  <c:v>0.6900584795321637</c:v>
                </c:pt>
                <c:pt idx="4">
                  <c:v>0.69230769230769229</c:v>
                </c:pt>
                <c:pt idx="5">
                  <c:v>0.67781155015197569</c:v>
                </c:pt>
                <c:pt idx="6">
                  <c:v>0.68309859154929575</c:v>
                </c:pt>
              </c:numCache>
            </c:numRef>
          </c:yVal>
          <c:smooth val="0"/>
          <c:extLst xmlns:c16r2="http://schemas.microsoft.com/office/drawing/2015/06/chart">
            <c:ext xmlns:c16="http://schemas.microsoft.com/office/drawing/2014/chart" uri="{C3380CC4-5D6E-409C-BE32-E72D297353CC}">
              <c16:uniqueId val="{00000001-A14F-46FF-8B2F-191559F8406B}"/>
            </c:ext>
          </c:extLst>
        </c:ser>
        <c:ser>
          <c:idx val="2"/>
          <c:order val="2"/>
          <c:tx>
            <c:strRef>
              <c:f>'Primer Ingreso por sexo'!$A$10</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sexo'!$AK$7:$AQ$7</c:f>
              <c:numCache>
                <c:formatCode>0</c:formatCode>
                <c:ptCount val="7"/>
                <c:pt idx="0">
                  <c:v>2011</c:v>
                </c:pt>
                <c:pt idx="1">
                  <c:v>2012</c:v>
                </c:pt>
                <c:pt idx="2">
                  <c:v>2013</c:v>
                </c:pt>
                <c:pt idx="3">
                  <c:v>2014</c:v>
                </c:pt>
                <c:pt idx="4">
                  <c:v>2015</c:v>
                </c:pt>
                <c:pt idx="5">
                  <c:v>2016</c:v>
                </c:pt>
                <c:pt idx="6">
                  <c:v>2017</c:v>
                </c:pt>
              </c:numCache>
            </c:numRef>
          </c:xVal>
          <c:yVal>
            <c:numRef>
              <c:f>'Primer Ingreso por sexo'!$AK$10:$AQ$10</c:f>
              <c:numCache>
                <c:formatCode>0%</c:formatCode>
                <c:ptCount val="7"/>
                <c:pt idx="0">
                  <c:v>0.6</c:v>
                </c:pt>
                <c:pt idx="1">
                  <c:v>0.55813953488372092</c:v>
                </c:pt>
                <c:pt idx="2">
                  <c:v>0.5298013245033113</c:v>
                </c:pt>
                <c:pt idx="3">
                  <c:v>0.52261306532663321</c:v>
                </c:pt>
                <c:pt idx="4">
                  <c:v>0.53968253968253965</c:v>
                </c:pt>
                <c:pt idx="5">
                  <c:v>0.55976676384839652</c:v>
                </c:pt>
                <c:pt idx="6">
                  <c:v>0.5495495495495496</c:v>
                </c:pt>
              </c:numCache>
            </c:numRef>
          </c:yVal>
          <c:smooth val="0"/>
          <c:extLst xmlns:c16r2="http://schemas.microsoft.com/office/drawing/2015/06/chart">
            <c:ext xmlns:c16="http://schemas.microsoft.com/office/drawing/2014/chart" uri="{C3380CC4-5D6E-409C-BE32-E72D297353CC}">
              <c16:uniqueId val="{00000002-A14F-46FF-8B2F-191559F8406B}"/>
            </c:ext>
          </c:extLst>
        </c:ser>
        <c:ser>
          <c:idx val="3"/>
          <c:order val="3"/>
          <c:tx>
            <c:strRef>
              <c:f>'Primer Ingreso por sexo'!$A$11</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'Primer Ingreso por sexo'!$AK$7:$AQ$7</c:f>
              <c:numCache>
                <c:formatCode>0</c:formatCode>
                <c:ptCount val="7"/>
                <c:pt idx="0">
                  <c:v>2011</c:v>
                </c:pt>
                <c:pt idx="1">
                  <c:v>2012</c:v>
                </c:pt>
                <c:pt idx="2">
                  <c:v>2013</c:v>
                </c:pt>
                <c:pt idx="3">
                  <c:v>2014</c:v>
                </c:pt>
                <c:pt idx="4">
                  <c:v>2015</c:v>
                </c:pt>
                <c:pt idx="5">
                  <c:v>2016</c:v>
                </c:pt>
                <c:pt idx="6">
                  <c:v>2017</c:v>
                </c:pt>
              </c:numCache>
            </c:numRef>
          </c:xVal>
          <c:yVal>
            <c:numRef>
              <c:f>'Primer Ingreso por sexo'!$AK$11:$AQ$11</c:f>
              <c:numCache>
                <c:formatCode>0%</c:formatCode>
                <c:ptCount val="7"/>
                <c:pt idx="0">
                  <c:v>0.54487179487179482</c:v>
                </c:pt>
                <c:pt idx="1">
                  <c:v>0.53333333333333333</c:v>
                </c:pt>
                <c:pt idx="2">
                  <c:v>0.54054054054054057</c:v>
                </c:pt>
                <c:pt idx="3">
                  <c:v>0.53916211293260474</c:v>
                </c:pt>
                <c:pt idx="4">
                  <c:v>0.55153949129852742</c:v>
                </c:pt>
                <c:pt idx="5">
                  <c:v>0.54526748971193417</c:v>
                </c:pt>
                <c:pt idx="6">
                  <c:v>0.54056162246489858</c:v>
                </c:pt>
              </c:numCache>
            </c:numRef>
          </c:yVal>
          <c:smooth val="0"/>
          <c:extLst xmlns:c16r2="http://schemas.microsoft.com/office/drawing/2015/06/chart">
            <c:ext xmlns:c16="http://schemas.microsoft.com/office/drawing/2014/chart" uri="{C3380CC4-5D6E-409C-BE32-E72D297353CC}">
              <c16:uniqueId val="{00000003-A14F-46FF-8B2F-191559F8406B}"/>
            </c:ext>
          </c:extLst>
        </c:ser>
        <c:dLbls>
          <c:showLegendKey val="0"/>
          <c:showVal val="0"/>
          <c:showCatName val="0"/>
          <c:showSerName val="0"/>
          <c:showPercent val="0"/>
          <c:showBubbleSize val="0"/>
        </c:dLbls>
        <c:axId val="-1632486464"/>
        <c:axId val="-1632496256"/>
      </c:scatterChart>
      <c:valAx>
        <c:axId val="-1632486464"/>
        <c:scaling>
          <c:orientation val="minMax"/>
          <c:max val="2017"/>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32496256"/>
        <c:crosses val="autoZero"/>
        <c:crossBetween val="midCat"/>
      </c:valAx>
      <c:valAx>
        <c:axId val="-163249625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6324864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Ingreso'!$B$30</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Ingreso'!$C$30:$I$30</c:f>
              <c:numCache>
                <c:formatCode>0%</c:formatCode>
                <c:ptCount val="7"/>
                <c:pt idx="0">
                  <c:v>0.67532467532467533</c:v>
                </c:pt>
                <c:pt idx="1">
                  <c:v>0.875</c:v>
                </c:pt>
                <c:pt idx="2">
                  <c:v>0.68493150684931503</c:v>
                </c:pt>
                <c:pt idx="3">
                  <c:v>0.875</c:v>
                </c:pt>
                <c:pt idx="4">
                  <c:v>0.87341772151898733</c:v>
                </c:pt>
                <c:pt idx="5">
                  <c:v>0.83870967741935487</c:v>
                </c:pt>
                <c:pt idx="6">
                  <c:v>0.85483870967741937</c:v>
                </c:pt>
              </c:numCache>
            </c:numRef>
          </c:yVal>
          <c:smooth val="0"/>
          <c:extLst xmlns:c16r2="http://schemas.microsoft.com/office/drawing/2015/06/chart">
            <c:ext xmlns:c16="http://schemas.microsoft.com/office/drawing/2014/chart" uri="{C3380CC4-5D6E-409C-BE32-E72D297353CC}">
              <c16:uniqueId val="{00000000-B919-41AD-A6BA-55D646CDB215}"/>
            </c:ext>
          </c:extLst>
        </c:ser>
        <c:ser>
          <c:idx val="1"/>
          <c:order val="1"/>
          <c:tx>
            <c:strRef>
              <c:f>'% Primer Ingreso'!$B$32</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Ingreso'!$C$32:$I$32</c:f>
              <c:numCache>
                <c:formatCode>0%</c:formatCode>
                <c:ptCount val="7"/>
                <c:pt idx="0">
                  <c:v>0.61250000000000004</c:v>
                </c:pt>
                <c:pt idx="1">
                  <c:v>0.65789473684210531</c:v>
                </c:pt>
                <c:pt idx="2">
                  <c:v>0.71232876712328763</c:v>
                </c:pt>
                <c:pt idx="3">
                  <c:v>0.68181818181818177</c:v>
                </c:pt>
                <c:pt idx="4">
                  <c:v>0.89411764705882357</c:v>
                </c:pt>
                <c:pt idx="5">
                  <c:v>0.82828282828282829</c:v>
                </c:pt>
                <c:pt idx="6">
                  <c:v>0.75862068965517238</c:v>
                </c:pt>
              </c:numCache>
            </c:numRef>
          </c:yVal>
          <c:smooth val="0"/>
          <c:extLst xmlns:c16r2="http://schemas.microsoft.com/office/drawing/2015/06/chart">
            <c:ext xmlns:c16="http://schemas.microsoft.com/office/drawing/2014/chart" uri="{C3380CC4-5D6E-409C-BE32-E72D297353CC}">
              <c16:uniqueId val="{00000001-B919-41AD-A6BA-55D646CDB215}"/>
            </c:ext>
          </c:extLst>
        </c:ser>
        <c:ser>
          <c:idx val="2"/>
          <c:order val="2"/>
          <c:tx>
            <c:strRef>
              <c:f>'% Primer Ingreso'!$B$34</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Ingreso'!$C$34:$I$34</c:f>
              <c:numCache>
                <c:formatCode>0%</c:formatCode>
                <c:ptCount val="7"/>
                <c:pt idx="2">
                  <c:v>0.77272727272727271</c:v>
                </c:pt>
                <c:pt idx="3">
                  <c:v>0.72</c:v>
                </c:pt>
                <c:pt idx="4">
                  <c:v>0.65384615384615385</c:v>
                </c:pt>
                <c:pt idx="5">
                  <c:v>0.87096774193548387</c:v>
                </c:pt>
                <c:pt idx="6">
                  <c:v>0.76190476190476186</c:v>
                </c:pt>
              </c:numCache>
            </c:numRef>
          </c:yVal>
          <c:smooth val="0"/>
          <c:extLst xmlns:c16r2="http://schemas.microsoft.com/office/drawing/2015/06/chart">
            <c:ext xmlns:c16="http://schemas.microsoft.com/office/drawing/2014/chart" uri="{C3380CC4-5D6E-409C-BE32-E72D297353CC}">
              <c16:uniqueId val="{00000002-B919-41AD-A6BA-55D646CDB215}"/>
            </c:ext>
          </c:extLst>
        </c:ser>
        <c:ser>
          <c:idx val="3"/>
          <c:order val="3"/>
          <c:tx>
            <c:strRef>
              <c:f>'% Primer Ingreso'!$B$35</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Ingreso'!$C$35:$I$35</c:f>
              <c:numCache>
                <c:formatCode>0%</c:formatCode>
                <c:ptCount val="7"/>
                <c:pt idx="0">
                  <c:v>0.67901234567901236</c:v>
                </c:pt>
                <c:pt idx="1">
                  <c:v>0.83783783783783783</c:v>
                </c:pt>
                <c:pt idx="2">
                  <c:v>0.72727272727272729</c:v>
                </c:pt>
                <c:pt idx="3">
                  <c:v>0.75</c:v>
                </c:pt>
                <c:pt idx="4">
                  <c:v>0.72</c:v>
                </c:pt>
                <c:pt idx="5">
                  <c:v>0.86486486486486491</c:v>
                </c:pt>
                <c:pt idx="6">
                  <c:v>0.87341772151898733</c:v>
                </c:pt>
              </c:numCache>
            </c:numRef>
          </c:yVal>
          <c:smooth val="0"/>
          <c:extLst xmlns:c16r2="http://schemas.microsoft.com/office/drawing/2015/06/chart">
            <c:ext xmlns:c16="http://schemas.microsoft.com/office/drawing/2014/chart" uri="{C3380CC4-5D6E-409C-BE32-E72D297353CC}">
              <c16:uniqueId val="{00000003-B919-41AD-A6BA-55D646CDB215}"/>
            </c:ext>
          </c:extLst>
        </c:ser>
        <c:ser>
          <c:idx val="4"/>
          <c:order val="4"/>
          <c:tx>
            <c:strRef>
              <c:f>'% Primer Ingreso'!$B$31</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Ingreso'!$C$31:$I$31</c:f>
              <c:numCache>
                <c:formatCode>0%</c:formatCode>
                <c:ptCount val="7"/>
                <c:pt idx="6">
                  <c:v>0.80821917808219179</c:v>
                </c:pt>
              </c:numCache>
            </c:numRef>
          </c:yVal>
          <c:smooth val="0"/>
          <c:extLst xmlns:c16r2="http://schemas.microsoft.com/office/drawing/2015/06/chart">
            <c:ext xmlns:c16="http://schemas.microsoft.com/office/drawing/2014/chart" uri="{C3380CC4-5D6E-409C-BE32-E72D297353CC}">
              <c16:uniqueId val="{00000000-876D-4A88-B669-A14569F0B615}"/>
            </c:ext>
          </c:extLst>
        </c:ser>
        <c:ser>
          <c:idx val="5"/>
          <c:order val="5"/>
          <c:tx>
            <c:strRef>
              <c:f>'% Primer Ingreso'!$B$33</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Ingreso'!$C$33:$I$33</c:f>
              <c:numCache>
                <c:formatCode>0%</c:formatCode>
                <c:ptCount val="7"/>
                <c:pt idx="6">
                  <c:v>0.81578947368421051</c:v>
                </c:pt>
              </c:numCache>
            </c:numRef>
          </c:yVal>
          <c:smooth val="0"/>
          <c:extLst xmlns:c16r2="http://schemas.microsoft.com/office/drawing/2015/06/chart">
            <c:ext xmlns:c16="http://schemas.microsoft.com/office/drawing/2014/chart" uri="{C3380CC4-5D6E-409C-BE32-E72D297353CC}">
              <c16:uniqueId val="{00000001-876D-4A88-B669-A14569F0B615}"/>
            </c:ext>
          </c:extLst>
        </c:ser>
        <c:dLbls>
          <c:showLegendKey val="0"/>
          <c:showVal val="0"/>
          <c:showCatName val="0"/>
          <c:showSerName val="0"/>
          <c:showPercent val="0"/>
          <c:showBubbleSize val="0"/>
        </c:dLbls>
        <c:axId val="-1632500064"/>
        <c:axId val="-1632510400"/>
      </c:scatterChart>
      <c:valAx>
        <c:axId val="-1632500064"/>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10400"/>
        <c:crosses val="autoZero"/>
        <c:crossBetween val="midCat"/>
      </c:valAx>
      <c:valAx>
        <c:axId val="-163251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0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Ingreso'!$B$37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Ingreso'!$C$37:$I$37</c:f>
              <c:numCache>
                <c:formatCode>0%</c:formatCode>
                <c:ptCount val="7"/>
                <c:pt idx="0">
                  <c:v>0.67532467532467533</c:v>
                </c:pt>
                <c:pt idx="1">
                  <c:v>0.875</c:v>
                </c:pt>
                <c:pt idx="2">
                  <c:v>0.68493150684931503</c:v>
                </c:pt>
                <c:pt idx="3">
                  <c:v>0.875</c:v>
                </c:pt>
                <c:pt idx="4">
                  <c:v>0.87341772151898733</c:v>
                </c:pt>
                <c:pt idx="5">
                  <c:v>0.83870967741935487</c:v>
                </c:pt>
                <c:pt idx="6">
                  <c:v>0.83582089552238803</c:v>
                </c:pt>
              </c:numCache>
            </c:numRef>
          </c:yVal>
          <c:smooth val="0"/>
          <c:extLst xmlns:c16r2="http://schemas.microsoft.com/office/drawing/2015/06/chart">
            <c:ext xmlns:c16="http://schemas.microsoft.com/office/drawing/2014/chart" uri="{C3380CC4-5D6E-409C-BE32-E72D297353CC}">
              <c16:uniqueId val="{00000000-43AE-4045-8CE7-792C93416782}"/>
            </c:ext>
          </c:extLst>
        </c:ser>
        <c:ser>
          <c:idx val="1"/>
          <c:order val="1"/>
          <c:tx>
            <c:strRef>
              <c:f>'% Primer Ingreso'!$B$38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Ingreso'!$C$38:$I$38</c:f>
              <c:numCache>
                <c:formatCode>0%</c:formatCode>
                <c:ptCount val="7"/>
                <c:pt idx="0">
                  <c:v>0.61250000000000004</c:v>
                </c:pt>
                <c:pt idx="1">
                  <c:v>0.65789473684210531</c:v>
                </c:pt>
                <c:pt idx="2">
                  <c:v>0.71232876712328763</c:v>
                </c:pt>
                <c:pt idx="3">
                  <c:v>0.68181818181818177</c:v>
                </c:pt>
                <c:pt idx="4">
                  <c:v>0.89411764705882357</c:v>
                </c:pt>
                <c:pt idx="5">
                  <c:v>0.82828282828282829</c:v>
                </c:pt>
                <c:pt idx="6">
                  <c:v>0.77600000000000002</c:v>
                </c:pt>
              </c:numCache>
            </c:numRef>
          </c:yVal>
          <c:smooth val="0"/>
          <c:extLst xmlns:c16r2="http://schemas.microsoft.com/office/drawing/2015/06/chart">
            <c:ext xmlns:c16="http://schemas.microsoft.com/office/drawing/2014/chart" uri="{C3380CC4-5D6E-409C-BE32-E72D297353CC}">
              <c16:uniqueId val="{00000001-43AE-4045-8CE7-792C93416782}"/>
            </c:ext>
          </c:extLst>
        </c:ser>
        <c:ser>
          <c:idx val="2"/>
          <c:order val="2"/>
          <c:tx>
            <c:strRef>
              <c:f>'% Primer Ingreso'!$B$39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Ingreso'!$C$39:$I$39</c:f>
              <c:numCache>
                <c:formatCode>0%</c:formatCode>
                <c:ptCount val="7"/>
                <c:pt idx="0">
                  <c:v>0.67901234567901236</c:v>
                </c:pt>
                <c:pt idx="1">
                  <c:v>0.83783783783783783</c:v>
                </c:pt>
                <c:pt idx="2">
                  <c:v>0.73863636363636365</c:v>
                </c:pt>
                <c:pt idx="3">
                  <c:v>0.7384615384615385</c:v>
                </c:pt>
                <c:pt idx="4">
                  <c:v>0.69736842105263153</c:v>
                </c:pt>
                <c:pt idx="5">
                  <c:v>0.8666666666666667</c:v>
                </c:pt>
                <c:pt idx="6">
                  <c:v>0.83471074380165289</c:v>
                </c:pt>
              </c:numCache>
            </c:numRef>
          </c:yVal>
          <c:smooth val="0"/>
          <c:extLst xmlns:c16r2="http://schemas.microsoft.com/office/drawing/2015/06/char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632516384"/>
        <c:axId val="-1632495712"/>
      </c:scatterChart>
      <c:valAx>
        <c:axId val="-1632516384"/>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95712"/>
        <c:crosses val="autoZero"/>
        <c:crossBetween val="midCat"/>
      </c:valAx>
      <c:valAx>
        <c:axId val="-1632495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163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layout>
        <c:manualLayout>
          <c:xMode val="edge"/>
          <c:yMode val="edge"/>
          <c:x val="0.25968481065664351"/>
          <c:y val="1.3468306910748329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Primer Ingreso'!$B$40</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Ingreso'!$C$40:$I$40</c:f>
              <c:numCache>
                <c:formatCode>0%</c:formatCode>
                <c:ptCount val="7"/>
                <c:pt idx="0">
                  <c:v>0.65546218487394958</c:v>
                </c:pt>
                <c:pt idx="1">
                  <c:v>0.78504672897196259</c:v>
                </c:pt>
                <c:pt idx="2">
                  <c:v>0.71367521367521369</c:v>
                </c:pt>
                <c:pt idx="3">
                  <c:v>0.75935828877005351</c:v>
                </c:pt>
                <c:pt idx="4">
                  <c:v>0.82499999999999996</c:v>
                </c:pt>
                <c:pt idx="5">
                  <c:v>0.84586466165413532</c:v>
                </c:pt>
                <c:pt idx="6">
                  <c:v>0.81578947368421051</c:v>
                </c:pt>
              </c:numCache>
            </c:numRef>
          </c:yVal>
          <c:smooth val="0"/>
          <c:extLst xmlns:c16r2="http://schemas.microsoft.com/office/drawing/2015/06/char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632492992"/>
        <c:axId val="-1632517472"/>
      </c:scatterChart>
      <c:valAx>
        <c:axId val="-1632492992"/>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17472"/>
        <c:crosses val="autoZero"/>
        <c:crossBetween val="midCat"/>
      </c:valAx>
      <c:valAx>
        <c:axId val="-163251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92992"/>
        <c:crosses val="autoZero"/>
        <c:crossBetween val="midCat"/>
      </c:valAx>
      <c:spPr>
        <a:noFill/>
        <a:ln>
          <a:noFill/>
        </a:ln>
        <a:effectLst/>
      </c:spPr>
    </c:plotArea>
    <c:legend>
      <c:legendPos val="b"/>
      <c:layout>
        <c:manualLayout>
          <c:xMode val="edge"/>
          <c:yMode val="edge"/>
          <c:x val="0.7562955477423321"/>
          <c:y val="0.57970112505323146"/>
          <c:w val="0.17658046465687452"/>
          <c:h val="0.1065377739841850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 Admisión UAM</a:t>
            </a:r>
          </a:p>
        </c:rich>
      </c:tx>
      <c:layout>
        <c:manualLayout>
          <c:xMode val="edge"/>
          <c:yMode val="edge"/>
          <c:x val="0.12249714124724483"/>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0"/>
          <c:order val="0"/>
          <c:tx>
            <c:strRef>
              <c:f>'% Primer Ingreso'!$B$42</c:f>
              <c:strCache>
                <c:ptCount val="1"/>
                <c:pt idx="0">
                  <c:v>UAMA</c:v>
                </c:pt>
              </c:strCache>
            </c:strRef>
          </c:tx>
          <c:spPr>
            <a:ln w="19050" cap="rnd">
              <a:solidFill>
                <a:srgbClr val="CD032E"/>
              </a:solidFill>
              <a:round/>
            </a:ln>
            <a:effectLst/>
          </c:spPr>
          <c:marker>
            <c:symbol val="circle"/>
            <c:size val="5"/>
            <c:spPr>
              <a:solidFill>
                <a:srgbClr val="CD032E"/>
              </a:solidFill>
              <a:ln w="9525">
                <a:solidFill>
                  <a:schemeClr val="accent1"/>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Ingreso'!$C$42:$I$42</c:f>
              <c:numCache>
                <c:formatCode>0%</c:formatCode>
                <c:ptCount val="7"/>
                <c:pt idx="0">
                  <c:v>0.73822883630153691</c:v>
                </c:pt>
                <c:pt idx="1">
                  <c:v>0.73795918367346935</c:v>
                </c:pt>
                <c:pt idx="2">
                  <c:v>0.76379632098107175</c:v>
                </c:pt>
                <c:pt idx="3">
                  <c:v>0.80447552447552451</c:v>
                </c:pt>
                <c:pt idx="4">
                  <c:v>0.79108635097493041</c:v>
                </c:pt>
                <c:pt idx="5">
                  <c:v>0.7660728117738187</c:v>
                </c:pt>
                <c:pt idx="6">
                  <c:v>0.74245423057892135</c:v>
                </c:pt>
              </c:numCache>
            </c:numRef>
          </c:yVal>
          <c:smooth val="0"/>
          <c:extLst xmlns:c16r2="http://schemas.microsoft.com/office/drawing/2015/06/chart">
            <c:ext xmlns:c16="http://schemas.microsoft.com/office/drawing/2014/chart" uri="{C3380CC4-5D6E-409C-BE32-E72D297353CC}">
              <c16:uniqueId val="{00000000-1A48-40F7-AA62-8E7D53245259}"/>
            </c:ext>
          </c:extLst>
        </c:ser>
        <c:ser>
          <c:idx val="1"/>
          <c:order val="1"/>
          <c:tx>
            <c:strRef>
              <c:f>'% Primer Ingreso'!$B$43</c:f>
              <c:strCache>
                <c:ptCount val="1"/>
                <c:pt idx="0">
                  <c:v>UAMC</c:v>
                </c:pt>
              </c:strCache>
            </c:strRef>
          </c:tx>
          <c:spPr>
            <a:ln w="19050" cap="rnd">
              <a:solidFill>
                <a:srgbClr val="F08200"/>
              </a:solidFill>
              <a:round/>
            </a:ln>
            <a:effectLst/>
          </c:spPr>
          <c:marker>
            <c:symbol val="circle"/>
            <c:size val="5"/>
            <c:spPr>
              <a:solidFill>
                <a:srgbClr val="F08200"/>
              </a:solidFill>
              <a:ln w="9525">
                <a:solidFill>
                  <a:schemeClr val="accent2"/>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Ingreso'!$C$43:$I$43</c:f>
              <c:numCache>
                <c:formatCode>0%</c:formatCode>
                <c:ptCount val="7"/>
                <c:pt idx="0">
                  <c:v>0.75058275058275059</c:v>
                </c:pt>
                <c:pt idx="1">
                  <c:v>0.82027649769585254</c:v>
                </c:pt>
                <c:pt idx="2">
                  <c:v>0.71769383697813116</c:v>
                </c:pt>
                <c:pt idx="3">
                  <c:v>0.81805359661495058</c:v>
                </c:pt>
                <c:pt idx="4">
                  <c:v>0.76767676767676762</c:v>
                </c:pt>
                <c:pt idx="5">
                  <c:v>0.8371531966224367</c:v>
                </c:pt>
                <c:pt idx="6">
                  <c:v>0.77988165680473376</c:v>
                </c:pt>
              </c:numCache>
            </c:numRef>
          </c:yVal>
          <c:smooth val="0"/>
          <c:extLst xmlns:c16r2="http://schemas.microsoft.com/office/drawing/2015/06/chart">
            <c:ext xmlns:c16="http://schemas.microsoft.com/office/drawing/2014/chart" uri="{C3380CC4-5D6E-409C-BE32-E72D297353CC}">
              <c16:uniqueId val="{00000001-1A48-40F7-AA62-8E7D53245259}"/>
            </c:ext>
          </c:extLst>
        </c:ser>
        <c:ser>
          <c:idx val="2"/>
          <c:order val="2"/>
          <c:tx>
            <c:strRef>
              <c:f>'% Primer Ingreso'!$B$44</c:f>
              <c:strCache>
                <c:ptCount val="1"/>
                <c:pt idx="0">
                  <c:v>UAMC*</c:v>
                </c:pt>
              </c:strCache>
            </c:strRef>
          </c:tx>
          <c:spPr>
            <a:ln w="19050" cap="rnd">
              <a:solidFill>
                <a:srgbClr val="F08200"/>
              </a:solidFill>
              <a:prstDash val="dash"/>
              <a:round/>
            </a:ln>
            <a:effectLst/>
          </c:spPr>
          <c:marker>
            <c:symbol val="circle"/>
            <c:size val="5"/>
            <c:spPr>
              <a:solidFill>
                <a:srgbClr val="F08200"/>
              </a:solidFill>
              <a:ln w="9525">
                <a:solidFill>
                  <a:schemeClr val="accent3"/>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Ingreso'!$C$44:$I$44</c:f>
              <c:numCache>
                <c:formatCode>0%</c:formatCode>
                <c:ptCount val="7"/>
                <c:pt idx="0">
                  <c:v>0.80555555555555558</c:v>
                </c:pt>
                <c:pt idx="1">
                  <c:v>0.82113821138211385</c:v>
                </c:pt>
                <c:pt idx="2">
                  <c:v>0.82722513089005234</c:v>
                </c:pt>
                <c:pt idx="3">
                  <c:v>0.88089330024813894</c:v>
                </c:pt>
                <c:pt idx="4">
                  <c:v>0.82539682539682535</c:v>
                </c:pt>
                <c:pt idx="5">
                  <c:v>0.79949874686716793</c:v>
                </c:pt>
                <c:pt idx="6">
                  <c:v>0.75058275058275059</c:v>
                </c:pt>
              </c:numCache>
            </c:numRef>
          </c:yVal>
          <c:smooth val="0"/>
          <c:extLst xmlns:c16r2="http://schemas.microsoft.com/office/drawing/2015/06/chart">
            <c:ext xmlns:c16="http://schemas.microsoft.com/office/drawing/2014/chart" uri="{C3380CC4-5D6E-409C-BE32-E72D297353CC}">
              <c16:uniqueId val="{00000002-1A48-40F7-AA62-8E7D53245259}"/>
            </c:ext>
          </c:extLst>
        </c:ser>
        <c:ser>
          <c:idx val="3"/>
          <c:order val="3"/>
          <c:tx>
            <c:strRef>
              <c:f>'% Primer Ingreso'!$B$45</c:f>
              <c:strCache>
                <c:ptCount val="1"/>
                <c:pt idx="0">
                  <c:v>UAMI</c:v>
                </c:pt>
              </c:strCache>
            </c:strRef>
          </c:tx>
          <c:spPr>
            <a:ln w="19050" cap="rnd">
              <a:solidFill>
                <a:srgbClr val="57A519"/>
              </a:solidFill>
              <a:round/>
            </a:ln>
            <a:effectLst/>
          </c:spPr>
          <c:marker>
            <c:symbol val="circle"/>
            <c:size val="5"/>
            <c:spPr>
              <a:solidFill>
                <a:srgbClr val="57A519"/>
              </a:solidFill>
              <a:ln w="9525">
                <a:solidFill>
                  <a:schemeClr val="accent4"/>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Ingreso'!$C$45:$I$45</c:f>
              <c:numCache>
                <c:formatCode>0%</c:formatCode>
                <c:ptCount val="7"/>
                <c:pt idx="0">
                  <c:v>0.77292325380856564</c:v>
                </c:pt>
                <c:pt idx="1">
                  <c:v>0.77891737891737889</c:v>
                </c:pt>
                <c:pt idx="2">
                  <c:v>0.80728291316526612</c:v>
                </c:pt>
                <c:pt idx="3">
                  <c:v>0.8107187112763321</c:v>
                </c:pt>
                <c:pt idx="4">
                  <c:v>0.82324376820977663</c:v>
                </c:pt>
                <c:pt idx="5">
                  <c:v>0.80603448275862066</c:v>
                </c:pt>
                <c:pt idx="6">
                  <c:v>0.77604673807205449</c:v>
                </c:pt>
              </c:numCache>
            </c:numRef>
          </c:yVal>
          <c:smooth val="0"/>
          <c:extLst xmlns:c16r2="http://schemas.microsoft.com/office/drawing/2015/06/chart">
            <c:ext xmlns:c16="http://schemas.microsoft.com/office/drawing/2014/chart" uri="{C3380CC4-5D6E-409C-BE32-E72D297353CC}">
              <c16:uniqueId val="{00000003-1A48-40F7-AA62-8E7D53245259}"/>
            </c:ext>
          </c:extLst>
        </c:ser>
        <c:ser>
          <c:idx val="4"/>
          <c:order val="4"/>
          <c:tx>
            <c:strRef>
              <c:f>'% Primer Ingreso'!$B$46</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Ingreso'!$C$46:$I$46</c:f>
              <c:numCache>
                <c:formatCode>0%</c:formatCode>
                <c:ptCount val="7"/>
                <c:pt idx="0">
                  <c:v>0.72689075630252098</c:v>
                </c:pt>
                <c:pt idx="1">
                  <c:v>0.83177570093457942</c:v>
                </c:pt>
                <c:pt idx="2">
                  <c:v>0.75213675213675213</c:v>
                </c:pt>
                <c:pt idx="3">
                  <c:v>0.77005347593582885</c:v>
                </c:pt>
                <c:pt idx="4">
                  <c:v>0.82499999999999996</c:v>
                </c:pt>
                <c:pt idx="5">
                  <c:v>0.84586466165413532</c:v>
                </c:pt>
                <c:pt idx="6">
                  <c:v>0.81578947368421051</c:v>
                </c:pt>
              </c:numCache>
            </c:numRef>
          </c:yVal>
          <c:smooth val="0"/>
          <c:extLst xmlns:c16r2="http://schemas.microsoft.com/office/drawing/2015/06/chart">
            <c:ext xmlns:c16="http://schemas.microsoft.com/office/drawing/2014/chart" uri="{C3380CC4-5D6E-409C-BE32-E72D297353CC}">
              <c16:uniqueId val="{00000004-1A48-40F7-AA62-8E7D53245259}"/>
            </c:ext>
          </c:extLst>
        </c:ser>
        <c:ser>
          <c:idx val="5"/>
          <c:order val="5"/>
          <c:tx>
            <c:strRef>
              <c:f>'% Primer Ingreso'!$B$47</c:f>
              <c:strCache>
                <c:ptCount val="1"/>
                <c:pt idx="0">
                  <c:v>UAMX</c:v>
                </c:pt>
              </c:strCache>
            </c:strRef>
          </c:tx>
          <c:spPr>
            <a:ln w="19050" cap="rnd">
              <a:solidFill>
                <a:srgbClr val="0072CE"/>
              </a:solidFill>
              <a:round/>
            </a:ln>
            <a:effectLst/>
          </c:spPr>
          <c:marker>
            <c:symbol val="circle"/>
            <c:size val="5"/>
            <c:spPr>
              <a:solidFill>
                <a:srgbClr val="0072CE"/>
              </a:solidFill>
              <a:ln w="9525">
                <a:solidFill>
                  <a:schemeClr val="accent6"/>
                </a:solidFill>
              </a:ln>
              <a:effectLst/>
            </c:spPr>
          </c:marker>
          <c:xVal>
            <c:numRef>
              <c:f>'% Primer Ingreso'!$C$29:$H$29</c:f>
              <c:numCache>
                <c:formatCode>General</c:formatCode>
                <c:ptCount val="6"/>
                <c:pt idx="0">
                  <c:v>2011</c:v>
                </c:pt>
                <c:pt idx="1">
                  <c:v>2012</c:v>
                </c:pt>
                <c:pt idx="2">
                  <c:v>2013</c:v>
                </c:pt>
                <c:pt idx="3">
                  <c:v>2014</c:v>
                </c:pt>
                <c:pt idx="4">
                  <c:v>2015</c:v>
                </c:pt>
                <c:pt idx="5">
                  <c:v>2016</c:v>
                </c:pt>
              </c:numCache>
            </c:numRef>
          </c:xVal>
          <c:yVal>
            <c:numRef>
              <c:f>'% Primer Ingreso'!$C$47:$H$47</c:f>
              <c:numCache>
                <c:formatCode>0%</c:formatCode>
                <c:ptCount val="6"/>
                <c:pt idx="0">
                  <c:v>0.77931960608773498</c:v>
                </c:pt>
                <c:pt idx="1">
                  <c:v>0.78027105087758275</c:v>
                </c:pt>
                <c:pt idx="2">
                  <c:v>0.82123161764705888</c:v>
                </c:pt>
                <c:pt idx="3">
                  <c:v>0.8679962013295347</c:v>
                </c:pt>
                <c:pt idx="4">
                  <c:v>0.83607681755829899</c:v>
                </c:pt>
                <c:pt idx="5">
                  <c:v>0.80655391120507403</c:v>
                </c:pt>
              </c:numCache>
            </c:numRef>
          </c:yVal>
          <c:smooth val="0"/>
          <c:extLst xmlns:c16r2="http://schemas.microsoft.com/office/drawing/2015/06/chart">
            <c:ext xmlns:c16="http://schemas.microsoft.com/office/drawing/2014/chart" uri="{C3380CC4-5D6E-409C-BE32-E72D297353CC}">
              <c16:uniqueId val="{00000005-1A48-40F7-AA62-8E7D53245259}"/>
            </c:ext>
          </c:extLst>
        </c:ser>
        <c:ser>
          <c:idx val="6"/>
          <c:order val="6"/>
          <c:tx>
            <c:strRef>
              <c:f>'% Primer Ingreso'!$B$48</c:f>
              <c:strCache>
                <c:ptCount val="1"/>
                <c:pt idx="0">
                  <c:v>UAM</c:v>
                </c:pt>
              </c:strCache>
            </c:strRef>
          </c:tx>
          <c:spPr>
            <a:ln w="19050" cap="rnd">
              <a:solidFill>
                <a:schemeClr val="tx1"/>
              </a:solidFill>
              <a:round/>
            </a:ln>
            <a:effectLst/>
          </c:spPr>
          <c:marker>
            <c:symbol val="circle"/>
            <c:size val="5"/>
            <c:spPr>
              <a:solidFill>
                <a:schemeClr val="tx1"/>
              </a:solidFill>
              <a:ln w="9525">
                <a:solidFill>
                  <a:schemeClr val="accent1">
                    <a:lumMod val="60000"/>
                  </a:schemeClr>
                </a:solidFill>
              </a:ln>
              <a:effectLst/>
            </c:spPr>
          </c:marker>
          <c:xVal>
            <c:numRef>
              <c:f>'% Primer Ingreso'!$C$29:$I$29</c:f>
              <c:numCache>
                <c:formatCode>General</c:formatCode>
                <c:ptCount val="7"/>
                <c:pt idx="0">
                  <c:v>2011</c:v>
                </c:pt>
                <c:pt idx="1">
                  <c:v>2012</c:v>
                </c:pt>
                <c:pt idx="2">
                  <c:v>2013</c:v>
                </c:pt>
                <c:pt idx="3">
                  <c:v>2014</c:v>
                </c:pt>
                <c:pt idx="4">
                  <c:v>2015</c:v>
                </c:pt>
                <c:pt idx="5">
                  <c:v>2016</c:v>
                </c:pt>
                <c:pt idx="6">
                  <c:v>2017</c:v>
                </c:pt>
              </c:numCache>
            </c:numRef>
          </c:xVal>
          <c:yVal>
            <c:numRef>
              <c:f>'% Primer Ingreso'!$C$48:$I$48</c:f>
              <c:numCache>
                <c:formatCode>0%</c:formatCode>
                <c:ptCount val="7"/>
                <c:pt idx="0">
                  <c:v>0.76236922834893417</c:v>
                </c:pt>
                <c:pt idx="1">
                  <c:v>0.76903574057413915</c:v>
                </c:pt>
                <c:pt idx="2">
                  <c:v>0.79435938759065272</c:v>
                </c:pt>
                <c:pt idx="3">
                  <c:v>0.82889765762740319</c:v>
                </c:pt>
                <c:pt idx="4">
                  <c:v>0.81497724451799747</c:v>
                </c:pt>
                <c:pt idx="5">
                  <c:v>0.79684844739687932</c:v>
                </c:pt>
                <c:pt idx="6">
                  <c:v>0.78168959950803285</c:v>
                </c:pt>
              </c:numCache>
            </c:numRef>
          </c:yVal>
          <c:smooth val="0"/>
          <c:extLst xmlns:c16r2="http://schemas.microsoft.com/office/drawing/2015/06/chart">
            <c:ext xmlns:c16="http://schemas.microsoft.com/office/drawing/2014/chart" uri="{C3380CC4-5D6E-409C-BE32-E72D297353CC}">
              <c16:uniqueId val="{00000006-1A48-40F7-AA62-8E7D53245259}"/>
            </c:ext>
          </c:extLst>
        </c:ser>
        <c:dLbls>
          <c:showLegendKey val="0"/>
          <c:showVal val="0"/>
          <c:showCatName val="0"/>
          <c:showSerName val="0"/>
          <c:showPercent val="0"/>
          <c:showBubbleSize val="0"/>
        </c:dLbls>
        <c:axId val="-1632487008"/>
        <c:axId val="-1632515840"/>
      </c:scatterChart>
      <c:valAx>
        <c:axId val="-1632487008"/>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15840"/>
        <c:crosses val="autoZero"/>
        <c:crossBetween val="midCat"/>
      </c:valAx>
      <c:valAx>
        <c:axId val="-1632515840"/>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87008"/>
        <c:crosses val="autoZero"/>
        <c:crossBetween val="midCat"/>
      </c:valAx>
      <c:spPr>
        <a:noFill/>
        <a:ln>
          <a:noFill/>
        </a:ln>
        <a:effectLst/>
      </c:spPr>
    </c:plotArea>
    <c:legend>
      <c:legendPos val="b"/>
      <c:layout>
        <c:manualLayout>
          <c:xMode val="edge"/>
          <c:yMode val="edge"/>
          <c:x val="8.452709679529409E-2"/>
          <c:y val="0.74824931456573673"/>
          <c:w val="0.89086307006676024"/>
          <c:h val="0.1825115641062082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Primer Ingreso / Admisión 2017 UAML</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Primer Ingreso'!$B$30:$B$35,'% Primer Ingreso'!$B$40)</c:f>
              <c:strCache>
                <c:ptCount val="7"/>
                <c:pt idx="0">
                  <c:v>IRH</c:v>
                </c:pt>
                <c:pt idx="1">
                  <c:v>ICT</c:v>
                </c:pt>
                <c:pt idx="2">
                  <c:v>BA</c:v>
                </c:pt>
                <c:pt idx="3">
                  <c:v>PB</c:v>
                </c:pt>
                <c:pt idx="4">
                  <c:v>ACD</c:v>
                </c:pt>
                <c:pt idx="5">
                  <c:v>PP</c:v>
                </c:pt>
                <c:pt idx="6">
                  <c:v>UAML</c:v>
                </c:pt>
              </c:strCache>
            </c:strRef>
          </c:cat>
          <c:val>
            <c:numRef>
              <c:f>('% Primer Ingreso'!$I$30:$I$35,'% Primer Ingreso'!$I$40)</c:f>
              <c:numCache>
                <c:formatCode>0%</c:formatCode>
                <c:ptCount val="7"/>
                <c:pt idx="0">
                  <c:v>0.85483870967741937</c:v>
                </c:pt>
                <c:pt idx="1">
                  <c:v>0.80821917808219179</c:v>
                </c:pt>
                <c:pt idx="2">
                  <c:v>0.75862068965517238</c:v>
                </c:pt>
                <c:pt idx="3">
                  <c:v>0.81578947368421051</c:v>
                </c:pt>
                <c:pt idx="4">
                  <c:v>0.76190476190476186</c:v>
                </c:pt>
                <c:pt idx="5">
                  <c:v>0.87341772151898733</c:v>
                </c:pt>
                <c:pt idx="6">
                  <c:v>0.81578947368421051</c:v>
                </c:pt>
              </c:numCache>
            </c:numRef>
          </c:val>
          <c:shape val="cylinder"/>
          <c:extLst xmlns:c16r2="http://schemas.microsoft.com/office/drawing/2015/06/char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632503328"/>
        <c:axId val="-1632514752"/>
        <c:axId val="0"/>
      </c:bar3DChart>
      <c:catAx>
        <c:axId val="-16325033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14752"/>
        <c:crosses val="autoZero"/>
        <c:auto val="1"/>
        <c:lblAlgn val="ctr"/>
        <c:lblOffset val="100"/>
        <c:noMultiLvlLbl val="0"/>
      </c:catAx>
      <c:valAx>
        <c:axId val="-1632514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sexo'!$B$6</c:f>
              <c:strCache>
                <c:ptCount val="1"/>
                <c:pt idx="0">
                  <c:v>2011</c:v>
                </c:pt>
              </c:strCache>
            </c:strRef>
          </c:tx>
          <c:spPr>
            <a:solidFill>
              <a:srgbClr val="FFCC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sexo'!$B$7:$B$10</c:f>
              <c:numCache>
                <c:formatCode>0%</c:formatCode>
                <c:ptCount val="4"/>
                <c:pt idx="0">
                  <c:v>0.70833333333333337</c:v>
                </c:pt>
                <c:pt idx="1">
                  <c:v>0.64814814814814814</c:v>
                </c:pt>
                <c:pt idx="2">
                  <c:v>0.7021276595744681</c:v>
                </c:pt>
                <c:pt idx="3">
                  <c:v>0.68</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Primer Ingreso por sexo'!$C$6</c:f>
              <c:strCache>
                <c:ptCount val="1"/>
                <c:pt idx="0">
                  <c:v>2012</c:v>
                </c:pt>
              </c:strCache>
            </c:strRef>
          </c:tx>
          <c:spPr>
            <a:solidFill>
              <a:srgbClr val="FF99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sexo'!$C$7:$C$10</c:f>
              <c:numCache>
                <c:formatCode>0%</c:formatCode>
                <c:ptCount val="4"/>
                <c:pt idx="0">
                  <c:v>0.93333333333333335</c:v>
                </c:pt>
                <c:pt idx="1">
                  <c:v>0.60869565217391308</c:v>
                </c:pt>
                <c:pt idx="2">
                  <c:v>0.83333333333333337</c:v>
                </c:pt>
                <c:pt idx="3">
                  <c:v>0.7678571428571429</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Primer Ingreso por sexo'!$D$6</c:f>
              <c:strCache>
                <c:ptCount val="1"/>
                <c:pt idx="0">
                  <c:v>2013</c:v>
                </c:pt>
              </c:strCache>
            </c:strRef>
          </c:tx>
          <c:spPr>
            <a:solidFill>
              <a:srgbClr val="FF66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sexo'!$D$7:$D$10</c:f>
              <c:numCache>
                <c:formatCode>0%</c:formatCode>
                <c:ptCount val="4"/>
                <c:pt idx="0">
                  <c:v>0.64516129032258063</c:v>
                </c:pt>
                <c:pt idx="1">
                  <c:v>0.76923076923076927</c:v>
                </c:pt>
                <c:pt idx="2">
                  <c:v>0.71111111111111114</c:v>
                </c:pt>
                <c:pt idx="3">
                  <c:v>0.71875</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Primer Ingreso por sexo'!$E$6</c:f>
              <c:strCache>
                <c:ptCount val="1"/>
                <c:pt idx="0">
                  <c:v>2014</c:v>
                </c:pt>
              </c:strCache>
            </c:strRef>
          </c:tx>
          <c:spPr>
            <a:solidFill>
              <a:srgbClr val="FF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sexo'!$E$7:$E$10</c:f>
              <c:numCache>
                <c:formatCode>0%</c:formatCode>
                <c:ptCount val="4"/>
                <c:pt idx="0">
                  <c:v>0.85185185185185186</c:v>
                </c:pt>
                <c:pt idx="1">
                  <c:v>0.69047619047619047</c:v>
                </c:pt>
                <c:pt idx="2">
                  <c:v>0.75</c:v>
                </c:pt>
                <c:pt idx="3">
                  <c:v>0.75247524752475248</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Primer Ingreso por sexo'!$F$6</c:f>
              <c:strCache>
                <c:ptCount val="1"/>
                <c:pt idx="0">
                  <c:v>2015</c:v>
                </c:pt>
              </c:strCache>
            </c:strRef>
          </c:tx>
          <c:spPr>
            <a:solidFill>
              <a:srgbClr val="CC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sexo'!$F$7:$F$10</c:f>
              <c:numCache>
                <c:formatCode>0%</c:formatCode>
                <c:ptCount val="4"/>
                <c:pt idx="0">
                  <c:v>0.93939393939393945</c:v>
                </c:pt>
                <c:pt idx="1">
                  <c:v>0.89830508474576276</c:v>
                </c:pt>
                <c:pt idx="2">
                  <c:v>0.69565217391304346</c:v>
                </c:pt>
                <c:pt idx="3">
                  <c:v>0.84057971014492749</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Primer Ingreso por sexo'!$G$6</c:f>
              <c:strCache>
                <c:ptCount val="1"/>
                <c:pt idx="0">
                  <c:v>2016</c:v>
                </c:pt>
              </c:strCache>
            </c:strRef>
          </c:tx>
          <c:spPr>
            <a:solidFill>
              <a:srgbClr val="9900CC"/>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sexo'!$G$7:$G$10</c:f>
              <c:numCache>
                <c:formatCode>0%</c:formatCode>
                <c:ptCount val="4"/>
                <c:pt idx="0">
                  <c:v>0.83333333333333337</c:v>
                </c:pt>
                <c:pt idx="1">
                  <c:v>0.8</c:v>
                </c:pt>
                <c:pt idx="2">
                  <c:v>0.86153846153846159</c:v>
                </c:pt>
                <c:pt idx="3">
                  <c:v>0.83098591549295775</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Primer Ingreso por sexo'!$H$6</c:f>
              <c:strCache>
                <c:ptCount val="1"/>
                <c:pt idx="0">
                  <c:v>2017</c:v>
                </c:pt>
              </c:strCache>
            </c:strRef>
          </c:tx>
          <c:spPr>
            <a:solidFill>
              <a:srgbClr val="660066"/>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sexo'!$H$7:$H$10</c:f>
              <c:numCache>
                <c:formatCode>0%</c:formatCode>
                <c:ptCount val="4"/>
                <c:pt idx="0">
                  <c:v>0.81132075471698117</c:v>
                </c:pt>
                <c:pt idx="1">
                  <c:v>0.81927710843373491</c:v>
                </c:pt>
                <c:pt idx="2">
                  <c:v>0.78787878787878785</c:v>
                </c:pt>
                <c:pt idx="3">
                  <c:v>0.80693069306930698</c:v>
                </c:pt>
              </c:numCache>
            </c:numRef>
          </c:val>
          <c:shape val="cylinder"/>
          <c:extLst xmlns:c16r2="http://schemas.microsoft.com/office/drawing/2015/06/chart">
            <c:ext xmlns:c16="http://schemas.microsoft.com/office/drawing/2014/chart" uri="{C3380CC4-5D6E-409C-BE32-E72D297353CC}">
              <c16:uniqueId val="{00000000-3BF5-4ABF-BF43-65400D2206AB}"/>
            </c:ext>
          </c:extLst>
        </c:ser>
        <c:dLbls>
          <c:showLegendKey val="0"/>
          <c:showVal val="0"/>
          <c:showCatName val="0"/>
          <c:showSerName val="0"/>
          <c:showPercent val="0"/>
          <c:showBubbleSize val="0"/>
        </c:dLbls>
        <c:gapWidth val="219"/>
        <c:shape val="box"/>
        <c:axId val="-1632489184"/>
        <c:axId val="-1632498432"/>
        <c:axId val="0"/>
      </c:bar3DChart>
      <c:catAx>
        <c:axId val="-163248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98432"/>
        <c:crosses val="autoZero"/>
        <c:auto val="1"/>
        <c:lblAlgn val="ctr"/>
        <c:lblOffset val="100"/>
        <c:noMultiLvlLbl val="0"/>
      </c:catAx>
      <c:valAx>
        <c:axId val="-163249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8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sexo'!$I$6</c:f>
              <c:strCache>
                <c:ptCount val="1"/>
                <c:pt idx="0">
                  <c:v>2011</c:v>
                </c:pt>
              </c:strCache>
            </c:strRef>
          </c:tx>
          <c:spPr>
            <a:solidFill>
              <a:srgbClr val="FFCC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sexo'!$I$7:$I$10</c:f>
              <c:numCache>
                <c:formatCode>0%</c:formatCode>
                <c:ptCount val="4"/>
                <c:pt idx="0">
                  <c:v>0.660377358490566</c:v>
                </c:pt>
                <c:pt idx="1">
                  <c:v>0.53846153846153844</c:v>
                </c:pt>
                <c:pt idx="2">
                  <c:v>0.6470588235294118</c:v>
                </c:pt>
                <c:pt idx="3">
                  <c:v>0.62831858407079644</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 de Primer Ingreso por sexo'!$J$6</c:f>
              <c:strCache>
                <c:ptCount val="1"/>
                <c:pt idx="0">
                  <c:v>2012</c:v>
                </c:pt>
              </c:strCache>
            </c:strRef>
          </c:tx>
          <c:spPr>
            <a:solidFill>
              <a:srgbClr val="FF99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sexo'!$J$7:$J$10</c:f>
              <c:numCache>
                <c:formatCode>0%</c:formatCode>
                <c:ptCount val="4"/>
                <c:pt idx="0">
                  <c:v>0.82352941176470584</c:v>
                </c:pt>
                <c:pt idx="1">
                  <c:v>0.73333333333333328</c:v>
                </c:pt>
                <c:pt idx="2">
                  <c:v>0.84210526315789469</c:v>
                </c:pt>
                <c:pt idx="3">
                  <c:v>0.80392156862745101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 de Primer Ingreso por sexo'!$K$6</c:f>
              <c:strCache>
                <c:ptCount val="1"/>
                <c:pt idx="0">
                  <c:v>2013</c:v>
                </c:pt>
              </c:strCache>
            </c:strRef>
          </c:tx>
          <c:spPr>
            <a:solidFill>
              <a:srgbClr val="FF66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sexo'!$K$7:$K$10</c:f>
              <c:numCache>
                <c:formatCode>0%</c:formatCode>
                <c:ptCount val="4"/>
                <c:pt idx="0">
                  <c:v>0.7142857142857143</c:v>
                </c:pt>
                <c:pt idx="1">
                  <c:v>0.5714285714285714</c:v>
                </c:pt>
                <c:pt idx="2">
                  <c:v>0.76744186046511631</c:v>
                </c:pt>
                <c:pt idx="3">
                  <c:v>0.70754716981132071</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 de Primer Ingreso por sexo'!$L$6</c:f>
              <c:strCache>
                <c:ptCount val="1"/>
                <c:pt idx="0">
                  <c:v>2014</c:v>
                </c:pt>
              </c:strCache>
            </c:strRef>
          </c:tx>
          <c:spPr>
            <a:solidFill>
              <a:srgbClr val="FF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sexo'!$L$7:$L$10</c:f>
              <c:numCache>
                <c:formatCode>0%</c:formatCode>
                <c:ptCount val="4"/>
                <c:pt idx="0">
                  <c:v>0.89655172413793105</c:v>
                </c:pt>
                <c:pt idx="1">
                  <c:v>0.66666666666666663</c:v>
                </c:pt>
                <c:pt idx="2">
                  <c:v>0.72727272727272729</c:v>
                </c:pt>
                <c:pt idx="3">
                  <c:v>0.76744186046511631</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 de Primer Ingreso por sexo'!$M$6</c:f>
              <c:strCache>
                <c:ptCount val="1"/>
                <c:pt idx="0">
                  <c:v>2015</c:v>
                </c:pt>
              </c:strCache>
            </c:strRef>
          </c:tx>
          <c:spPr>
            <a:solidFill>
              <a:srgbClr val="CC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sexo'!$M$7:$M$10</c:f>
              <c:numCache>
                <c:formatCode>0%</c:formatCode>
                <c:ptCount val="4"/>
                <c:pt idx="0">
                  <c:v>0.82608695652173914</c:v>
                </c:pt>
                <c:pt idx="1">
                  <c:v>0.88461538461538458</c:v>
                </c:pt>
                <c:pt idx="2">
                  <c:v>0.7</c:v>
                </c:pt>
                <c:pt idx="3">
                  <c:v>0.80392156862745101</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 de Primer Ingreso por sexo'!$N$6</c:f>
              <c:strCache>
                <c:ptCount val="1"/>
                <c:pt idx="0">
                  <c:v>2016</c:v>
                </c:pt>
              </c:strCache>
            </c:strRef>
          </c:tx>
          <c:spPr>
            <a:solidFill>
              <a:srgbClr val="9900CC"/>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sexo'!$N$7:$N$10</c:f>
              <c:numCache>
                <c:formatCode>0%</c:formatCode>
                <c:ptCount val="4"/>
                <c:pt idx="0">
                  <c:v>0.84</c:v>
                </c:pt>
                <c:pt idx="1">
                  <c:v>0.88235294117647056</c:v>
                </c:pt>
                <c:pt idx="2">
                  <c:v>0.875</c:v>
                </c:pt>
                <c:pt idx="3">
                  <c:v>0.86290322580645162</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 de Primer Ingreso por sexo'!$O$6</c:f>
              <c:strCache>
                <c:ptCount val="1"/>
                <c:pt idx="0">
                  <c:v>2017</c:v>
                </c:pt>
              </c:strCache>
            </c:strRef>
          </c:tx>
          <c:spPr>
            <a:solidFill>
              <a:srgbClr val="660066"/>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sexo'!$O$7:$O$10</c:f>
              <c:numCache>
                <c:formatCode>0%</c:formatCode>
                <c:ptCount val="4"/>
                <c:pt idx="0">
                  <c:v>0.85185185185185186</c:v>
                </c:pt>
                <c:pt idx="1">
                  <c:v>0.69047619047619047</c:v>
                </c:pt>
                <c:pt idx="2">
                  <c:v>0.89090909090909087</c:v>
                </c:pt>
                <c:pt idx="3">
                  <c:v>0.8258426966292135</c:v>
                </c:pt>
              </c:numCache>
            </c:numRef>
          </c:val>
          <c:shape val="cylinder"/>
          <c:extLst xmlns:c16r2="http://schemas.microsoft.com/office/drawing/2015/06/chart">
            <c:ext xmlns:c16="http://schemas.microsoft.com/office/drawing/2014/chart" uri="{C3380CC4-5D6E-409C-BE32-E72D297353CC}">
              <c16:uniqueId val="{00000000-9A12-4BC0-941D-291D143C4934}"/>
            </c:ext>
          </c:extLst>
        </c:ser>
        <c:dLbls>
          <c:showLegendKey val="0"/>
          <c:showVal val="0"/>
          <c:showCatName val="0"/>
          <c:showSerName val="0"/>
          <c:showPercent val="0"/>
          <c:showBubbleSize val="0"/>
        </c:dLbls>
        <c:gapWidth val="219"/>
        <c:shape val="box"/>
        <c:axId val="-1632494624"/>
        <c:axId val="-1632510944"/>
        <c:axId val="0"/>
      </c:bar3DChart>
      <c:catAx>
        <c:axId val="-163249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10944"/>
        <c:crosses val="autoZero"/>
        <c:auto val="1"/>
        <c:lblAlgn val="ctr"/>
        <c:lblOffset val="100"/>
        <c:noMultiLvlLbl val="0"/>
      </c:catAx>
      <c:valAx>
        <c:axId val="-1632510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9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Solicitudes</a:t>
            </a:r>
            <a:r>
              <a:rPr lang="es-MX" baseline="0"/>
              <a:t> 1er Ingreso</a:t>
            </a:r>
            <a:r>
              <a:rPr lang="es-MX"/>
              <a:t> (Públicas/Total)</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ES'!$AC$6</c:f>
              <c:strCache>
                <c:ptCount val="1"/>
                <c:pt idx="0">
                  <c:v>México</c:v>
                </c:pt>
              </c:strCache>
            </c:strRef>
          </c:tx>
          <c:spPr>
            <a:solidFill>
              <a:schemeClr val="accent1"/>
            </a:solidFill>
            <a:ln>
              <a:noFill/>
            </a:ln>
            <a:effectLst/>
            <a:sp3d/>
          </c:spPr>
          <c:invertIfNegative val="0"/>
          <c:cat>
            <c:strRef>
              <c:f>'Demanda-Ingreso ES'!$AD$5:$AI$5</c:f>
              <c:strCache>
                <c:ptCount val="6"/>
                <c:pt idx="0">
                  <c:v>2011-2012</c:v>
                </c:pt>
                <c:pt idx="1">
                  <c:v>2012-2013</c:v>
                </c:pt>
                <c:pt idx="2">
                  <c:v>2013-2014</c:v>
                </c:pt>
                <c:pt idx="3">
                  <c:v>2014-2015</c:v>
                </c:pt>
                <c:pt idx="4">
                  <c:v>2015-2016</c:v>
                </c:pt>
                <c:pt idx="5">
                  <c:v>2016-2017</c:v>
                </c:pt>
              </c:strCache>
            </c:strRef>
          </c:cat>
          <c:val>
            <c:numRef>
              <c:f>'Demanda-Ingreso ES'!$AD$6:$AI$6</c:f>
              <c:numCache>
                <c:formatCode>0%</c:formatCode>
                <c:ptCount val="6"/>
                <c:pt idx="0">
                  <c:v>0.74452065233958242</c:v>
                </c:pt>
                <c:pt idx="1">
                  <c:v>0.74187140345527791</c:v>
                </c:pt>
                <c:pt idx="2">
                  <c:v>0.69895166581614054</c:v>
                </c:pt>
                <c:pt idx="3">
                  <c:v>0.71397120971123196</c:v>
                </c:pt>
                <c:pt idx="4">
                  <c:v>0.70936826923609619</c:v>
                </c:pt>
                <c:pt idx="5">
                  <c:v>0.71814205243876861</c:v>
                </c:pt>
              </c:numCache>
            </c:numRef>
          </c:val>
          <c:shape val="cylinder"/>
          <c:extLst xmlns:c16r2="http://schemas.microsoft.com/office/drawing/2015/06/chart">
            <c:ext xmlns:c16="http://schemas.microsoft.com/office/drawing/2014/chart" uri="{C3380CC4-5D6E-409C-BE32-E72D297353CC}">
              <c16:uniqueId val="{00000000-568C-4A2A-BD21-A2FA60EAF75F}"/>
            </c:ext>
          </c:extLst>
        </c:ser>
        <c:ser>
          <c:idx val="1"/>
          <c:order val="1"/>
          <c:tx>
            <c:strRef>
              <c:f>'Demanda-Ingreso ES'!$AC$7</c:f>
              <c:strCache>
                <c:ptCount val="1"/>
                <c:pt idx="0">
                  <c:v>Estado de México</c:v>
                </c:pt>
              </c:strCache>
            </c:strRef>
          </c:tx>
          <c:spPr>
            <a:solidFill>
              <a:schemeClr val="accent2"/>
            </a:solidFill>
            <a:ln>
              <a:noFill/>
            </a:ln>
            <a:effectLst/>
            <a:sp3d/>
          </c:spPr>
          <c:invertIfNegative val="0"/>
          <c:cat>
            <c:strRef>
              <c:f>'Demanda-Ingreso ES'!$AD$5:$AI$5</c:f>
              <c:strCache>
                <c:ptCount val="6"/>
                <c:pt idx="0">
                  <c:v>2011-2012</c:v>
                </c:pt>
                <c:pt idx="1">
                  <c:v>2012-2013</c:v>
                </c:pt>
                <c:pt idx="2">
                  <c:v>2013-2014</c:v>
                </c:pt>
                <c:pt idx="3">
                  <c:v>2014-2015</c:v>
                </c:pt>
                <c:pt idx="4">
                  <c:v>2015-2016</c:v>
                </c:pt>
                <c:pt idx="5">
                  <c:v>2016-2017</c:v>
                </c:pt>
              </c:strCache>
            </c:strRef>
          </c:cat>
          <c:val>
            <c:numRef>
              <c:f>'Demanda-Ingreso ES'!$AD$7:$AI$7</c:f>
              <c:numCache>
                <c:formatCode>0%</c:formatCode>
                <c:ptCount val="6"/>
                <c:pt idx="0">
                  <c:v>0.69126093420983115</c:v>
                </c:pt>
                <c:pt idx="1">
                  <c:v>0.70874305772605972</c:v>
                </c:pt>
                <c:pt idx="2">
                  <c:v>0.68182246735492391</c:v>
                </c:pt>
                <c:pt idx="3">
                  <c:v>0.66631712003809118</c:v>
                </c:pt>
                <c:pt idx="4">
                  <c:v>0.66494872580185238</c:v>
                </c:pt>
                <c:pt idx="5">
                  <c:v>0.6583101440669864</c:v>
                </c:pt>
              </c:numCache>
            </c:numRef>
          </c:val>
          <c:shape val="cylinder"/>
          <c:extLst xmlns:c16r2="http://schemas.microsoft.com/office/drawing/2015/06/chart">
            <c:ext xmlns:c16="http://schemas.microsoft.com/office/drawing/2014/chart" uri="{C3380CC4-5D6E-409C-BE32-E72D297353CC}">
              <c16:uniqueId val="{00000001-568C-4A2A-BD21-A2FA60EAF75F}"/>
            </c:ext>
          </c:extLst>
        </c:ser>
        <c:ser>
          <c:idx val="2"/>
          <c:order val="2"/>
          <c:tx>
            <c:strRef>
              <c:f>'Demanda-Ingreso ES'!$AC$8</c:f>
              <c:strCache>
                <c:ptCount val="1"/>
                <c:pt idx="0">
                  <c:v>Lerma y alrededores*</c:v>
                </c:pt>
              </c:strCache>
            </c:strRef>
          </c:tx>
          <c:spPr>
            <a:solidFill>
              <a:schemeClr val="accent3"/>
            </a:solidFill>
            <a:ln>
              <a:noFill/>
            </a:ln>
            <a:effectLst/>
            <a:sp3d/>
          </c:spPr>
          <c:invertIfNegative val="0"/>
          <c:cat>
            <c:strRef>
              <c:f>'Demanda-Ingreso ES'!$AD$5:$AI$5</c:f>
              <c:strCache>
                <c:ptCount val="6"/>
                <c:pt idx="0">
                  <c:v>2011-2012</c:v>
                </c:pt>
                <c:pt idx="1">
                  <c:v>2012-2013</c:v>
                </c:pt>
                <c:pt idx="2">
                  <c:v>2013-2014</c:v>
                </c:pt>
                <c:pt idx="3">
                  <c:v>2014-2015</c:v>
                </c:pt>
                <c:pt idx="4">
                  <c:v>2015-2016</c:v>
                </c:pt>
                <c:pt idx="5">
                  <c:v>2016-2017</c:v>
                </c:pt>
              </c:strCache>
            </c:strRef>
          </c:cat>
          <c:val>
            <c:numRef>
              <c:f>'Demanda-Ingreso ES'!$AD$8:$AI$8</c:f>
              <c:numCache>
                <c:formatCode>0%</c:formatCode>
                <c:ptCount val="6"/>
                <c:pt idx="0">
                  <c:v>0.80541758494786353</c:v>
                </c:pt>
                <c:pt idx="1">
                  <c:v>0.78794232493124872</c:v>
                </c:pt>
                <c:pt idx="2">
                  <c:v>0.77352656401286812</c:v>
                </c:pt>
                <c:pt idx="3">
                  <c:v>0.7460354375917555</c:v>
                </c:pt>
                <c:pt idx="4">
                  <c:v>0.75539983395950305</c:v>
                </c:pt>
                <c:pt idx="5">
                  <c:v>0.74465350005843167</c:v>
                </c:pt>
              </c:numCache>
            </c:numRef>
          </c:val>
          <c:shape val="cylinder"/>
          <c:extLst xmlns:c16r2="http://schemas.microsoft.com/office/drawing/2015/06/chart">
            <c:ext xmlns:c16="http://schemas.microsoft.com/office/drawing/2014/chart" uri="{C3380CC4-5D6E-409C-BE32-E72D297353CC}">
              <c16:uniqueId val="{00000002-568C-4A2A-BD21-A2FA60EAF75F}"/>
            </c:ext>
          </c:extLst>
        </c:ser>
        <c:dLbls>
          <c:showLegendKey val="0"/>
          <c:showVal val="0"/>
          <c:showCatName val="0"/>
          <c:showSerName val="0"/>
          <c:showPercent val="0"/>
          <c:showBubbleSize val="0"/>
        </c:dLbls>
        <c:gapWidth val="219"/>
        <c:shape val="box"/>
        <c:axId val="-1662124464"/>
        <c:axId val="-1662123920"/>
        <c:axId val="0"/>
      </c:bar3DChart>
      <c:catAx>
        <c:axId val="-16621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s-MX" sz="1200" b="0" i="0" u="none" strike="noStrike" kern="1200" baseline="0">
                <a:solidFill>
                  <a:schemeClr val="tx1">
                    <a:lumMod val="65000"/>
                    <a:lumOff val="35000"/>
                  </a:schemeClr>
                </a:solidFill>
                <a:latin typeface="+mn-lt"/>
                <a:ea typeface="+mn-ea"/>
                <a:cs typeface="+mn-cs"/>
              </a:defRPr>
            </a:pPr>
            <a:endParaRPr lang="es-MX"/>
          </a:p>
        </c:txPr>
        <c:crossAx val="-1662123920"/>
        <c:crosses val="autoZero"/>
        <c:auto val="1"/>
        <c:lblAlgn val="ctr"/>
        <c:lblOffset val="100"/>
        <c:noMultiLvlLbl val="0"/>
      </c:catAx>
      <c:valAx>
        <c:axId val="-1662123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2124464"/>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2017)</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sexo'!$P$5:$U$5</c:f>
              <c:strCache>
                <c:ptCount val="1"/>
                <c:pt idx="0">
                  <c:v>MUJERES</c:v>
                </c:pt>
              </c:strCache>
            </c:strRef>
          </c:tx>
          <c:spPr>
            <a:solidFill>
              <a:schemeClr val="accent6">
                <a:lumMod val="75000"/>
              </a:schemeClr>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sexo'!$V$7:$V$10</c:f>
              <c:numCache>
                <c:formatCode>0%</c:formatCode>
                <c:ptCount val="4"/>
                <c:pt idx="0">
                  <c:v>0.81025641025641026</c:v>
                </c:pt>
                <c:pt idx="1">
                  <c:v>0.76984126984126988</c:v>
                </c:pt>
                <c:pt idx="2">
                  <c:v>0.76489028213166144</c:v>
                </c:pt>
                <c:pt idx="3">
                  <c:v>0.77690582959641252</c:v>
                </c:pt>
              </c:numCache>
            </c:numRef>
          </c:val>
          <c:shape val="cylinder"/>
          <c:extLst xmlns:c16r2="http://schemas.microsoft.com/office/drawing/2015/06/chart">
            <c:ext xmlns:c16="http://schemas.microsoft.com/office/drawing/2014/chart" uri="{C3380CC4-5D6E-409C-BE32-E72D297353CC}">
              <c16:uniqueId val="{00000000-0AB9-4BFE-BAF1-0EF55841521D}"/>
            </c:ext>
          </c:extLst>
        </c:ser>
        <c:ser>
          <c:idx val="1"/>
          <c:order val="1"/>
          <c:tx>
            <c:strRef>
              <c:f>'% de Primer Ingreso por sexo'!$W$5:$AB$5</c:f>
              <c:strCache>
                <c:ptCount val="1"/>
                <c:pt idx="0">
                  <c:v>HOMBRES</c:v>
                </c:pt>
              </c:strCache>
            </c:strRef>
          </c:tx>
          <c:spPr>
            <a:solidFill>
              <a:srgbClr val="00B0F0"/>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sexo'!$AC$7:$AC$10</c:f>
              <c:numCache>
                <c:formatCode>0%</c:formatCode>
                <c:ptCount val="4"/>
                <c:pt idx="0">
                  <c:v>0.79874213836477992</c:v>
                </c:pt>
                <c:pt idx="1">
                  <c:v>0.71808510638297873</c:v>
                </c:pt>
                <c:pt idx="2">
                  <c:v>0.78740157480314965</c:v>
                </c:pt>
                <c:pt idx="3">
                  <c:v>0.77500000000000002</c:v>
                </c:pt>
              </c:numCache>
            </c:numRef>
          </c:val>
          <c:shape val="cylinder"/>
          <c:extLst xmlns:c16r2="http://schemas.microsoft.com/office/drawing/2015/06/chart">
            <c:ext xmlns:c16="http://schemas.microsoft.com/office/drawing/2014/chart" uri="{C3380CC4-5D6E-409C-BE32-E72D297353CC}">
              <c16:uniqueId val="{00000001-0AB9-4BFE-BAF1-0EF55841521D}"/>
            </c:ext>
          </c:extLst>
        </c:ser>
        <c:dLbls>
          <c:showLegendKey val="0"/>
          <c:showVal val="0"/>
          <c:showCatName val="0"/>
          <c:showSerName val="0"/>
          <c:showPercent val="0"/>
          <c:showBubbleSize val="0"/>
        </c:dLbls>
        <c:gapWidth val="150"/>
        <c:shape val="box"/>
        <c:axId val="-1632509312"/>
        <c:axId val="-1632508768"/>
        <c:axId val="0"/>
      </c:bar3DChart>
      <c:catAx>
        <c:axId val="-1632509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8768"/>
        <c:crosses val="autoZero"/>
        <c:auto val="1"/>
        <c:lblAlgn val="ctr"/>
        <c:lblOffset val="100"/>
        <c:noMultiLvlLbl val="0"/>
      </c:catAx>
      <c:valAx>
        <c:axId val="-1632508768"/>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931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Matrícula!$C$27</c:f>
              <c:strCache>
                <c:ptCount val="1"/>
                <c:pt idx="0">
                  <c:v>2011</c:v>
                </c:pt>
              </c:strCache>
            </c:strRef>
          </c:tx>
          <c:spPr>
            <a:solidFill>
              <a:srgbClr val="FFCCFF"/>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Matrícula!$C$28:$C$33</c:f>
              <c:numCache>
                <c:formatCode>#,##0</c:formatCode>
                <c:ptCount val="6"/>
                <c:pt idx="0">
                  <c:v>41.5</c:v>
                </c:pt>
                <c:pt idx="2">
                  <c:v>41.5</c:v>
                </c:pt>
                <c:pt idx="5">
                  <c:v>40</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Matrícula!$D$27</c:f>
              <c:strCache>
                <c:ptCount val="1"/>
                <c:pt idx="0">
                  <c:v>2012</c:v>
                </c:pt>
              </c:strCache>
            </c:strRef>
          </c:tx>
          <c:spPr>
            <a:solidFill>
              <a:srgbClr val="FF99FF"/>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Matrícula!$D$28:$D$33</c:f>
              <c:numCache>
                <c:formatCode>#,##0</c:formatCode>
                <c:ptCount val="6"/>
                <c:pt idx="0">
                  <c:v>58</c:v>
                </c:pt>
                <c:pt idx="2">
                  <c:v>50.333333333333336</c:v>
                </c:pt>
                <c:pt idx="5">
                  <c:v>54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Matrícula!$E$27</c:f>
              <c:strCache>
                <c:ptCount val="1"/>
                <c:pt idx="0">
                  <c:v>2013</c:v>
                </c:pt>
              </c:strCache>
            </c:strRef>
          </c:tx>
          <c:spPr>
            <a:solidFill>
              <a:srgbClr val="FF66FF"/>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Matrícula!$E$28:$E$33</c:f>
              <c:numCache>
                <c:formatCode>#,##0</c:formatCode>
                <c:ptCount val="6"/>
                <c:pt idx="0">
                  <c:v>89.333333333333329</c:v>
                </c:pt>
                <c:pt idx="2">
                  <c:v>81.666666666666671</c:v>
                </c:pt>
                <c:pt idx="4">
                  <c:v>6</c:v>
                </c:pt>
                <c:pt idx="5">
                  <c:v>91</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Matrícula!$F$27</c:f>
              <c:strCache>
                <c:ptCount val="1"/>
                <c:pt idx="0">
                  <c:v>2014</c:v>
                </c:pt>
              </c:strCache>
            </c:strRef>
          </c:tx>
          <c:spPr>
            <a:solidFill>
              <a:srgbClr val="FF00FF"/>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Matrícula!$F$28:$F$33</c:f>
              <c:numCache>
                <c:formatCode>#,##0</c:formatCode>
                <c:ptCount val="6"/>
                <c:pt idx="0">
                  <c:v>102.66666666666667</c:v>
                </c:pt>
                <c:pt idx="2">
                  <c:v>119.33333333333333</c:v>
                </c:pt>
                <c:pt idx="4">
                  <c:v>20.666666666666668</c:v>
                </c:pt>
                <c:pt idx="5">
                  <c:v>116</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Matrícula!$G$27</c:f>
              <c:strCache>
                <c:ptCount val="1"/>
                <c:pt idx="0">
                  <c:v>2015</c:v>
                </c:pt>
              </c:strCache>
            </c:strRef>
          </c:tx>
          <c:spPr>
            <a:solidFill>
              <a:srgbClr val="CC00FF"/>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Matrícula!$G$28:$G$33</c:f>
              <c:numCache>
                <c:formatCode>#,##0</c:formatCode>
                <c:ptCount val="6"/>
                <c:pt idx="0">
                  <c:v>120.33333333333333</c:v>
                </c:pt>
                <c:pt idx="2">
                  <c:v>152.33333333333334</c:v>
                </c:pt>
                <c:pt idx="4">
                  <c:v>34.333333333333336</c:v>
                </c:pt>
                <c:pt idx="5">
                  <c:v>122.33333333333333</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Matrícula!$H$27</c:f>
              <c:strCache>
                <c:ptCount val="1"/>
                <c:pt idx="0">
                  <c:v>2016</c:v>
                </c:pt>
              </c:strCache>
            </c:strRef>
          </c:tx>
          <c:spPr>
            <a:solidFill>
              <a:srgbClr val="9900CC"/>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Matrícula!$H$28:$H$33</c:f>
              <c:numCache>
                <c:formatCode>#,##0</c:formatCode>
                <c:ptCount val="6"/>
                <c:pt idx="0">
                  <c:v>142.33333333333334</c:v>
                </c:pt>
                <c:pt idx="2">
                  <c:v>190.66666666666666</c:v>
                </c:pt>
                <c:pt idx="4">
                  <c:v>51</c:v>
                </c:pt>
                <c:pt idx="5">
                  <c:v>136</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Matrícula!$I$27</c:f>
              <c:strCache>
                <c:ptCount val="1"/>
                <c:pt idx="0">
                  <c:v>2017</c:v>
                </c:pt>
              </c:strCache>
            </c:strRef>
          </c:tx>
          <c:spPr>
            <a:solidFill>
              <a:srgbClr val="660066"/>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Matrícula!$I$28:$I$33</c:f>
              <c:numCache>
                <c:formatCode>#,##0</c:formatCode>
                <c:ptCount val="6"/>
                <c:pt idx="0">
                  <c:v>158</c:v>
                </c:pt>
                <c:pt idx="1">
                  <c:v>29</c:v>
                </c:pt>
                <c:pt idx="2">
                  <c:v>202.66666666666666</c:v>
                </c:pt>
                <c:pt idx="3">
                  <c:v>10.333333333333334</c:v>
                </c:pt>
                <c:pt idx="4">
                  <c:v>59.333333333333336</c:v>
                </c:pt>
                <c:pt idx="5">
                  <c:v>144.33333333333334</c:v>
                </c:pt>
              </c:numCache>
            </c:numRef>
          </c:val>
          <c:shape val="cylinder"/>
          <c:extLst xmlns:c16r2="http://schemas.microsoft.com/office/drawing/2015/06/chart">
            <c:ext xmlns:c16="http://schemas.microsoft.com/office/drawing/2014/chart" uri="{C3380CC4-5D6E-409C-BE32-E72D297353CC}">
              <c16:uniqueId val="{00000000-4E6A-4DAC-AAAD-9E533D3831D7}"/>
            </c:ext>
          </c:extLst>
        </c:ser>
        <c:dLbls>
          <c:showLegendKey val="0"/>
          <c:showVal val="0"/>
          <c:showCatName val="0"/>
          <c:showSerName val="0"/>
          <c:showPercent val="0"/>
          <c:showBubbleSize val="0"/>
        </c:dLbls>
        <c:gapWidth val="219"/>
        <c:shape val="box"/>
        <c:axId val="-1632490816"/>
        <c:axId val="-1632505504"/>
        <c:axId val="0"/>
      </c:bar3DChart>
      <c:catAx>
        <c:axId val="-163249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5504"/>
        <c:crosses val="autoZero"/>
        <c:auto val="1"/>
        <c:lblAlgn val="ctr"/>
        <c:lblOffset val="100"/>
        <c:noMultiLvlLbl val="0"/>
      </c:catAx>
      <c:valAx>
        <c:axId val="-163250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9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2017/ </a:t>
            </a:r>
            <a:r>
              <a:rPr lang="es-MX" sz="1680" b="0" i="0" u="none" strike="noStrike" baseline="0">
                <a:effectLst/>
              </a:rPr>
              <a:t>Matrícula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Matrícula!$J$27</c:f>
              <c:strCache>
                <c:ptCount val="1"/>
                <c:pt idx="0">
                  <c:v>2017/2016</c:v>
                </c:pt>
              </c:strCache>
            </c:strRef>
          </c:tx>
          <c:spPr>
            <a:solidFill>
              <a:srgbClr val="AD25A8"/>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Matrícula!$J$28:$J$33</c:f>
              <c:numCache>
                <c:formatCode>0%</c:formatCode>
                <c:ptCount val="6"/>
                <c:pt idx="0">
                  <c:v>1.1100702576112411</c:v>
                </c:pt>
                <c:pt idx="2">
                  <c:v>1.0629370629370629</c:v>
                </c:pt>
                <c:pt idx="4">
                  <c:v>1.1633986928104576</c:v>
                </c:pt>
                <c:pt idx="5">
                  <c:v>1.0612745098039216</c:v>
                </c:pt>
              </c:numCache>
            </c:numRef>
          </c:val>
          <c:shape val="cylinder"/>
          <c:extLst xmlns:c16r2="http://schemas.microsoft.com/office/drawing/2015/06/chart">
            <c:ext xmlns:c16="http://schemas.microsoft.com/office/drawing/2014/chart" uri="{C3380CC4-5D6E-409C-BE32-E72D297353CC}">
              <c16:uniqueId val="{00000000-C44C-4012-9841-7B2B342B3202}"/>
            </c:ext>
          </c:extLst>
        </c:ser>
        <c:dLbls>
          <c:showLegendKey val="0"/>
          <c:showVal val="0"/>
          <c:showCatName val="0"/>
          <c:showSerName val="0"/>
          <c:showPercent val="0"/>
          <c:showBubbleSize val="0"/>
        </c:dLbls>
        <c:gapWidth val="219"/>
        <c:shape val="box"/>
        <c:axId val="-1632491904"/>
        <c:axId val="-1632504416"/>
        <c:axId val="0"/>
      </c:bar3DChart>
      <c:catAx>
        <c:axId val="-1632491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4416"/>
        <c:crosses val="autoZero"/>
        <c:auto val="1"/>
        <c:lblAlgn val="ctr"/>
        <c:lblOffset val="100"/>
        <c:noMultiLvlLbl val="0"/>
      </c:catAx>
      <c:valAx>
        <c:axId val="-163250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9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2017 / </a:t>
            </a:r>
            <a:r>
              <a:rPr lang="es-MX" sz="1680" b="0" i="0" u="none" strike="noStrike" baseline="0">
                <a:effectLst/>
              </a:rPr>
              <a:t>Matrícula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Matrícula!$J$27</c:f>
              <c:strCache>
                <c:ptCount val="1"/>
                <c:pt idx="0">
                  <c:v>2017/2016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0642-4209-A171-F242CD55040D}"/>
              </c:ext>
            </c:extLst>
          </c:dPt>
          <c:cat>
            <c:strRef>
              <c:f>Matrícula!$B$35:$B$38</c:f>
              <c:strCache>
                <c:ptCount val="4"/>
                <c:pt idx="0">
                  <c:v>CBI</c:v>
                </c:pt>
                <c:pt idx="1">
                  <c:v>CBS</c:v>
                </c:pt>
                <c:pt idx="2">
                  <c:v>CSH</c:v>
                </c:pt>
                <c:pt idx="3">
                  <c:v>UAML</c:v>
                </c:pt>
              </c:strCache>
            </c:strRef>
          </c:cat>
          <c:val>
            <c:numRef>
              <c:f>Matrícula!$J$35:$J$38</c:f>
              <c:numCache>
                <c:formatCode>0%</c:formatCode>
                <c:ptCount val="4"/>
                <c:pt idx="0">
                  <c:v>1.3138173302107727</c:v>
                </c:pt>
                <c:pt idx="1">
                  <c:v>1.1171328671328671</c:v>
                </c:pt>
                <c:pt idx="2">
                  <c:v>1.089126559714795</c:v>
                </c:pt>
                <c:pt idx="3">
                  <c:v>1.1608974358974358</c:v>
                </c:pt>
              </c:numCache>
            </c:numRef>
          </c:val>
          <c:shape val="cylinder"/>
          <c:extLst xmlns:c16r2="http://schemas.microsoft.com/office/drawing/2015/06/chart">
            <c:ext xmlns:c16="http://schemas.microsoft.com/office/drawing/2014/chart" uri="{C3380CC4-5D6E-409C-BE32-E72D297353CC}">
              <c16:uniqueId val="{00000002-0642-4209-A171-F242CD55040D}"/>
            </c:ext>
          </c:extLst>
        </c:ser>
        <c:dLbls>
          <c:showLegendKey val="0"/>
          <c:showVal val="0"/>
          <c:showCatName val="0"/>
          <c:showSerName val="0"/>
          <c:showPercent val="0"/>
          <c:showBubbleSize val="0"/>
        </c:dLbls>
        <c:gapWidth val="219"/>
        <c:shape val="box"/>
        <c:axId val="-1632494080"/>
        <c:axId val="-1632502240"/>
        <c:axId val="0"/>
      </c:bar3DChart>
      <c:catAx>
        <c:axId val="-1632494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502240"/>
        <c:crosses val="autoZero"/>
        <c:auto val="1"/>
        <c:lblAlgn val="ctr"/>
        <c:lblOffset val="100"/>
        <c:noMultiLvlLbl val="0"/>
      </c:catAx>
      <c:valAx>
        <c:axId val="-1632502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49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Matrícula!$C$27</c:f>
              <c:strCache>
                <c:ptCount val="1"/>
                <c:pt idx="0">
                  <c:v>2011</c:v>
                </c:pt>
              </c:strCache>
            </c:strRef>
          </c:tx>
          <c:spPr>
            <a:solidFill>
              <a:srgbClr val="FFCCFF"/>
            </a:solidFill>
            <a:ln>
              <a:noFill/>
            </a:ln>
            <a:effectLst/>
            <a:sp3d/>
          </c:spPr>
          <c:invertIfNegative val="0"/>
          <c:cat>
            <c:strRef>
              <c:f>Matrícula!$B$35:$B$37</c:f>
              <c:strCache>
                <c:ptCount val="3"/>
                <c:pt idx="0">
                  <c:v>CBI</c:v>
                </c:pt>
                <c:pt idx="1">
                  <c:v>CBS</c:v>
                </c:pt>
                <c:pt idx="2">
                  <c:v>CSH</c:v>
                </c:pt>
              </c:strCache>
            </c:strRef>
          </c:cat>
          <c:val>
            <c:numRef>
              <c:f>Matrícula!$C$35:$C$37</c:f>
              <c:numCache>
                <c:formatCode>#,##0</c:formatCode>
                <c:ptCount val="3"/>
                <c:pt idx="0">
                  <c:v>41.5</c:v>
                </c:pt>
                <c:pt idx="1">
                  <c:v>41.5</c:v>
                </c:pt>
                <c:pt idx="2">
                  <c:v>40</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Matrícula!$D$27</c:f>
              <c:strCache>
                <c:ptCount val="1"/>
                <c:pt idx="0">
                  <c:v>2012</c:v>
                </c:pt>
              </c:strCache>
            </c:strRef>
          </c:tx>
          <c:spPr>
            <a:solidFill>
              <a:srgbClr val="FF99FF"/>
            </a:solidFill>
            <a:ln>
              <a:noFill/>
            </a:ln>
            <a:effectLst/>
            <a:sp3d/>
          </c:spPr>
          <c:invertIfNegative val="0"/>
          <c:cat>
            <c:strRef>
              <c:f>Matrícula!$B$35:$B$37</c:f>
              <c:strCache>
                <c:ptCount val="3"/>
                <c:pt idx="0">
                  <c:v>CBI</c:v>
                </c:pt>
                <c:pt idx="1">
                  <c:v>CBS</c:v>
                </c:pt>
                <c:pt idx="2">
                  <c:v>CSH</c:v>
                </c:pt>
              </c:strCache>
            </c:strRef>
          </c:cat>
          <c:val>
            <c:numRef>
              <c:f>Matrícula!$D$35:$D$37</c:f>
              <c:numCache>
                <c:formatCode>#,##0</c:formatCode>
                <c:ptCount val="3"/>
                <c:pt idx="0">
                  <c:v>58</c:v>
                </c:pt>
                <c:pt idx="1">
                  <c:v>50.333333333333336</c:v>
                </c:pt>
                <c:pt idx="2" formatCode="General">
                  <c:v>54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Matrícula!$E$27</c:f>
              <c:strCache>
                <c:ptCount val="1"/>
                <c:pt idx="0">
                  <c:v>2013</c:v>
                </c:pt>
              </c:strCache>
            </c:strRef>
          </c:tx>
          <c:spPr>
            <a:solidFill>
              <a:srgbClr val="FF66FF"/>
            </a:solidFill>
            <a:ln>
              <a:noFill/>
            </a:ln>
            <a:effectLst/>
            <a:sp3d/>
          </c:spPr>
          <c:invertIfNegative val="0"/>
          <c:cat>
            <c:strRef>
              <c:f>Matrícula!$B$35:$B$37</c:f>
              <c:strCache>
                <c:ptCount val="3"/>
                <c:pt idx="0">
                  <c:v>CBI</c:v>
                </c:pt>
                <c:pt idx="1">
                  <c:v>CBS</c:v>
                </c:pt>
                <c:pt idx="2">
                  <c:v>CSH</c:v>
                </c:pt>
              </c:strCache>
            </c:strRef>
          </c:cat>
          <c:val>
            <c:numRef>
              <c:f>Matrícula!$E$35:$E$37</c:f>
              <c:numCache>
                <c:formatCode>#,##0</c:formatCode>
                <c:ptCount val="3"/>
                <c:pt idx="0">
                  <c:v>89.333333333333329</c:v>
                </c:pt>
                <c:pt idx="1">
                  <c:v>81.666666666666671</c:v>
                </c:pt>
                <c:pt idx="2">
                  <c:v>97</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Matrícula!$F$27</c:f>
              <c:strCache>
                <c:ptCount val="1"/>
                <c:pt idx="0">
                  <c:v>2014</c:v>
                </c:pt>
              </c:strCache>
            </c:strRef>
          </c:tx>
          <c:spPr>
            <a:solidFill>
              <a:srgbClr val="FF00FF"/>
            </a:solidFill>
            <a:ln>
              <a:noFill/>
            </a:ln>
            <a:effectLst/>
            <a:sp3d/>
          </c:spPr>
          <c:invertIfNegative val="0"/>
          <c:cat>
            <c:strRef>
              <c:f>Matrícula!$B$35:$B$37</c:f>
              <c:strCache>
                <c:ptCount val="3"/>
                <c:pt idx="0">
                  <c:v>CBI</c:v>
                </c:pt>
                <c:pt idx="1">
                  <c:v>CBS</c:v>
                </c:pt>
                <c:pt idx="2">
                  <c:v>CSH</c:v>
                </c:pt>
              </c:strCache>
            </c:strRef>
          </c:cat>
          <c:val>
            <c:numRef>
              <c:f>Matrícula!$F$35:$F$37</c:f>
              <c:numCache>
                <c:formatCode>#,##0</c:formatCode>
                <c:ptCount val="3"/>
                <c:pt idx="0">
                  <c:v>102.66666666666667</c:v>
                </c:pt>
                <c:pt idx="1">
                  <c:v>119.33333333333333</c:v>
                </c:pt>
                <c:pt idx="2">
                  <c:v>136.66666666666666</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Matrícula!$G$27</c:f>
              <c:strCache>
                <c:ptCount val="1"/>
                <c:pt idx="0">
                  <c:v>2015</c:v>
                </c:pt>
              </c:strCache>
            </c:strRef>
          </c:tx>
          <c:spPr>
            <a:solidFill>
              <a:srgbClr val="CC00FF"/>
            </a:solidFill>
            <a:ln>
              <a:noFill/>
            </a:ln>
            <a:effectLst/>
            <a:sp3d/>
          </c:spPr>
          <c:invertIfNegative val="0"/>
          <c:cat>
            <c:strRef>
              <c:f>Matrícula!$B$35:$B$37</c:f>
              <c:strCache>
                <c:ptCount val="3"/>
                <c:pt idx="0">
                  <c:v>CBI</c:v>
                </c:pt>
                <c:pt idx="1">
                  <c:v>CBS</c:v>
                </c:pt>
                <c:pt idx="2">
                  <c:v>CSH</c:v>
                </c:pt>
              </c:strCache>
            </c:strRef>
          </c:cat>
          <c:val>
            <c:numRef>
              <c:f>Matrícula!$G$35:$G$37</c:f>
              <c:numCache>
                <c:formatCode>#,##0</c:formatCode>
                <c:ptCount val="3"/>
                <c:pt idx="0">
                  <c:v>120.33333333333333</c:v>
                </c:pt>
                <c:pt idx="1">
                  <c:v>152.33333333333334</c:v>
                </c:pt>
                <c:pt idx="2">
                  <c:v>156.66666666666666</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Matrícula!$H$27</c:f>
              <c:strCache>
                <c:ptCount val="1"/>
                <c:pt idx="0">
                  <c:v>2016</c:v>
                </c:pt>
              </c:strCache>
            </c:strRef>
          </c:tx>
          <c:spPr>
            <a:solidFill>
              <a:srgbClr val="9900CC"/>
            </a:solidFill>
            <a:ln>
              <a:noFill/>
            </a:ln>
            <a:effectLst/>
            <a:sp3d/>
          </c:spPr>
          <c:invertIfNegative val="0"/>
          <c:cat>
            <c:strRef>
              <c:f>Matrícula!$B$35:$B$37</c:f>
              <c:strCache>
                <c:ptCount val="3"/>
                <c:pt idx="0">
                  <c:v>CBI</c:v>
                </c:pt>
                <c:pt idx="1">
                  <c:v>CBS</c:v>
                </c:pt>
                <c:pt idx="2">
                  <c:v>CSH</c:v>
                </c:pt>
              </c:strCache>
            </c:strRef>
          </c:cat>
          <c:val>
            <c:numRef>
              <c:f>Matrícula!$H$35:$H$37</c:f>
              <c:numCache>
                <c:formatCode>#,##0</c:formatCode>
                <c:ptCount val="3"/>
                <c:pt idx="0">
                  <c:v>142.33333333333334</c:v>
                </c:pt>
                <c:pt idx="1">
                  <c:v>190.66666666666666</c:v>
                </c:pt>
                <c:pt idx="2">
                  <c:v>187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Matrícula!$I$27</c:f>
              <c:strCache>
                <c:ptCount val="1"/>
                <c:pt idx="0">
                  <c:v>2017</c:v>
                </c:pt>
              </c:strCache>
            </c:strRef>
          </c:tx>
          <c:spPr>
            <a:solidFill>
              <a:srgbClr val="660066"/>
            </a:solidFill>
            <a:ln>
              <a:noFill/>
            </a:ln>
            <a:effectLst/>
            <a:sp3d/>
          </c:spPr>
          <c:invertIfNegative val="0"/>
          <c:cat>
            <c:strRef>
              <c:f>Matrícula!$B$35:$B$37</c:f>
              <c:strCache>
                <c:ptCount val="3"/>
                <c:pt idx="0">
                  <c:v>CBI</c:v>
                </c:pt>
                <c:pt idx="1">
                  <c:v>CBS</c:v>
                </c:pt>
                <c:pt idx="2">
                  <c:v>CSH</c:v>
                </c:pt>
              </c:strCache>
            </c:strRef>
          </c:cat>
          <c:val>
            <c:numRef>
              <c:f>Matrícula!$I$35:$I$37</c:f>
              <c:numCache>
                <c:formatCode>#,##0</c:formatCode>
                <c:ptCount val="3"/>
                <c:pt idx="0">
                  <c:v>187</c:v>
                </c:pt>
                <c:pt idx="1">
                  <c:v>213</c:v>
                </c:pt>
                <c:pt idx="2">
                  <c:v>203.66666666666666</c:v>
                </c:pt>
              </c:numCache>
            </c:numRef>
          </c:val>
          <c:shape val="cylinder"/>
          <c:extLst xmlns:c16r2="http://schemas.microsoft.com/office/drawing/2015/06/chart">
            <c:ext xmlns:c16="http://schemas.microsoft.com/office/drawing/2014/chart" uri="{C3380CC4-5D6E-409C-BE32-E72D297353CC}">
              <c16:uniqueId val="{00000000-0B80-42DF-B7B6-84B441A6717D}"/>
            </c:ext>
          </c:extLst>
        </c:ser>
        <c:dLbls>
          <c:showLegendKey val="0"/>
          <c:showVal val="0"/>
          <c:showCatName val="0"/>
          <c:showSerName val="0"/>
          <c:showPercent val="0"/>
          <c:showBubbleSize val="0"/>
        </c:dLbls>
        <c:gapWidth val="219"/>
        <c:shape val="box"/>
        <c:axId val="-1632066496"/>
        <c:axId val="-1632067584"/>
        <c:axId val="0"/>
      </c:bar3DChart>
      <c:catAx>
        <c:axId val="-163206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7584"/>
        <c:crosses val="autoZero"/>
        <c:auto val="1"/>
        <c:lblAlgn val="ctr"/>
        <c:lblOffset val="100"/>
        <c:noMultiLvlLbl val="0"/>
      </c:catAx>
      <c:valAx>
        <c:axId val="-163206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6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Matrícula!$B$38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Matrícula!$C$38:$I$38</c:f>
              <c:numCache>
                <c:formatCode>#,##0</c:formatCode>
                <c:ptCount val="7"/>
                <c:pt idx="0">
                  <c:v>123</c:v>
                </c:pt>
                <c:pt idx="1">
                  <c:v>162.33333333333334</c:v>
                </c:pt>
                <c:pt idx="2">
                  <c:v>268</c:v>
                </c:pt>
                <c:pt idx="3">
                  <c:v>358.66666666666669</c:v>
                </c:pt>
                <c:pt idx="4">
                  <c:v>429.33333333333331</c:v>
                </c:pt>
                <c:pt idx="5">
                  <c:v>520</c:v>
                </c:pt>
                <c:pt idx="6">
                  <c:v>603.66666666666663</c:v>
                </c:pt>
              </c:numCache>
            </c:numRef>
          </c:yVal>
          <c:smooth val="0"/>
          <c:extLst xmlns:c16r2="http://schemas.microsoft.com/office/drawing/2015/06/chart">
            <c:ext xmlns:c16="http://schemas.microsoft.com/office/drawing/2014/chart" uri="{C3380CC4-5D6E-409C-BE32-E72D297353CC}">
              <c16:uniqueId val="{00000000-E1E7-4DC9-9FA0-619859FAABFC}"/>
            </c:ext>
          </c:extLst>
        </c:ser>
        <c:dLbls>
          <c:showLegendKey val="0"/>
          <c:showVal val="0"/>
          <c:showCatName val="0"/>
          <c:showSerName val="0"/>
          <c:showPercent val="0"/>
          <c:showBubbleSize val="0"/>
        </c:dLbls>
        <c:axId val="-1632073024"/>
        <c:axId val="-1632083360"/>
      </c:scatterChart>
      <c:valAx>
        <c:axId val="-1632073024"/>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83360"/>
        <c:crosses val="autoZero"/>
        <c:crossBetween val="midCat"/>
      </c:valAx>
      <c:valAx>
        <c:axId val="-1632083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3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2016 / </a:t>
            </a:r>
            <a:r>
              <a:rPr lang="es-MX" sz="1680" b="0" i="0" u="none" strike="noStrike" baseline="0">
                <a:effectLst/>
              </a:rPr>
              <a:t>Matrícula </a:t>
            </a:r>
            <a:r>
              <a:rPr lang="es-MX"/>
              <a:t>2015</a:t>
            </a:r>
          </a:p>
        </c:rich>
      </c:tx>
      <c:layout>
        <c:manualLayout>
          <c:xMode val="edge"/>
          <c:yMode val="edge"/>
          <c:x val="0.2926476101374757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Matrícula!$J$27</c:f>
              <c:strCache>
                <c:ptCount val="1"/>
                <c:pt idx="0">
                  <c:v>2017/2016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F4E9-4065-9343-68B457F46366}"/>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F4E9-4065-9343-68B457F46366}"/>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F4E9-4065-9343-68B457F46366}"/>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F4E9-4065-9343-68B457F46366}"/>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F4E9-4065-9343-68B457F46366}"/>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F4E9-4065-9343-68B457F46366}"/>
              </c:ext>
            </c:extLst>
          </c:dPt>
          <c:cat>
            <c:strRef>
              <c:f>Matrícula!$B$40:$B$46</c:f>
              <c:strCache>
                <c:ptCount val="7"/>
                <c:pt idx="0">
                  <c:v>UAMA</c:v>
                </c:pt>
                <c:pt idx="1">
                  <c:v>UAMC</c:v>
                </c:pt>
                <c:pt idx="2">
                  <c:v>UAMC*</c:v>
                </c:pt>
                <c:pt idx="3">
                  <c:v>UAMI</c:v>
                </c:pt>
                <c:pt idx="4">
                  <c:v>UAML</c:v>
                </c:pt>
                <c:pt idx="5">
                  <c:v>UAMX</c:v>
                </c:pt>
                <c:pt idx="6">
                  <c:v>UAM</c:v>
                </c:pt>
              </c:strCache>
            </c:strRef>
          </c:cat>
          <c:val>
            <c:numRef>
              <c:f>Matrícula!$J$40:$J$46</c:f>
              <c:numCache>
                <c:formatCode>0%</c:formatCode>
                <c:ptCount val="7"/>
                <c:pt idx="0">
                  <c:v>0.94720316315850683</c:v>
                </c:pt>
                <c:pt idx="1">
                  <c:v>1.1826875515251443</c:v>
                </c:pt>
                <c:pt idx="2">
                  <c:v>1.1549446626204927</c:v>
                </c:pt>
                <c:pt idx="3">
                  <c:v>0.9787312160709134</c:v>
                </c:pt>
                <c:pt idx="4">
                  <c:v>1.1608974358974358</c:v>
                </c:pt>
                <c:pt idx="5">
                  <c:v>1.0265479974570884</c:v>
                </c:pt>
                <c:pt idx="6">
                  <c:v>0.99472180145853173</c:v>
                </c:pt>
              </c:numCache>
            </c:numRef>
          </c:val>
          <c:shape val="cylinder"/>
          <c:extLst xmlns:c16r2="http://schemas.microsoft.com/office/drawing/2015/06/chart">
            <c:ext xmlns:c16="http://schemas.microsoft.com/office/drawing/2014/chart" uri="{C3380CC4-5D6E-409C-BE32-E72D297353CC}">
              <c16:uniqueId val="{0000000C-F4E9-4065-9343-68B457F46366}"/>
            </c:ext>
          </c:extLst>
        </c:ser>
        <c:dLbls>
          <c:showLegendKey val="0"/>
          <c:showVal val="0"/>
          <c:showCatName val="0"/>
          <c:showSerName val="0"/>
          <c:showPercent val="0"/>
          <c:showBubbleSize val="0"/>
        </c:dLbls>
        <c:gapWidth val="124"/>
        <c:gapDepth val="295"/>
        <c:shape val="box"/>
        <c:axId val="-1632071392"/>
        <c:axId val="-1632081728"/>
        <c:axId val="0"/>
      </c:bar3DChart>
      <c:catAx>
        <c:axId val="-1632071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32081728"/>
        <c:crosses val="autoZero"/>
        <c:auto val="1"/>
        <c:lblAlgn val="ctr"/>
        <c:lblOffset val="100"/>
        <c:noMultiLvlLbl val="0"/>
      </c:catAx>
      <c:valAx>
        <c:axId val="-1632081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por Licenciatura UAM</a:t>
            </a:r>
          </a:p>
        </c:rich>
      </c:tx>
      <c:layout>
        <c:manualLayout>
          <c:xMode val="edge"/>
          <c:yMode val="edge"/>
          <c:x val="0.33103631980311876"/>
          <c:y val="3.3755274261603376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0"/>
          <c:order val="0"/>
          <c:tx>
            <c:strRef>
              <c:f>Matrícula!$B$64</c:f>
              <c:strCache>
                <c:ptCount val="1"/>
                <c:pt idx="0">
                  <c:v>UAMA</c:v>
                </c:pt>
              </c:strCache>
            </c:strRef>
          </c:tx>
          <c:spPr>
            <a:ln w="19050" cap="rnd">
              <a:solidFill>
                <a:srgbClr val="CD032E"/>
              </a:solidFill>
              <a:round/>
            </a:ln>
            <a:effectLst/>
          </c:spPr>
          <c:marker>
            <c:symbol val="circle"/>
            <c:size val="5"/>
            <c:spPr>
              <a:solidFill>
                <a:srgbClr val="CD032E"/>
              </a:solidFill>
              <a:ln w="9525">
                <a:solidFill>
                  <a:schemeClr val="accent1"/>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Matrícula!$C$64:$I$64</c:f>
              <c:numCache>
                <c:formatCode>#,##0</c:formatCode>
                <c:ptCount val="7"/>
                <c:pt idx="0">
                  <c:v>845</c:v>
                </c:pt>
                <c:pt idx="1">
                  <c:v>866.54901960784321</c:v>
                </c:pt>
                <c:pt idx="2">
                  <c:v>873.8039215686274</c:v>
                </c:pt>
                <c:pt idx="3">
                  <c:v>860</c:v>
                </c:pt>
                <c:pt idx="4">
                  <c:v>854.49019607843138</c:v>
                </c:pt>
                <c:pt idx="5">
                  <c:v>843.03921568627447</c:v>
                </c:pt>
                <c:pt idx="6">
                  <c:v>798.52941176470586</c:v>
                </c:pt>
              </c:numCache>
            </c:numRef>
          </c:yVal>
          <c:smooth val="0"/>
          <c:extLst xmlns:c16r2="http://schemas.microsoft.com/office/drawing/2015/06/chart">
            <c:ext xmlns:c16="http://schemas.microsoft.com/office/drawing/2014/chart" uri="{C3380CC4-5D6E-409C-BE32-E72D297353CC}">
              <c16:uniqueId val="{00000000-CE50-4D71-B3BD-A300A822C105}"/>
            </c:ext>
          </c:extLst>
        </c:ser>
        <c:ser>
          <c:idx val="1"/>
          <c:order val="1"/>
          <c:tx>
            <c:strRef>
              <c:f>Matrícula!$B$65</c:f>
              <c:strCache>
                <c:ptCount val="1"/>
                <c:pt idx="0">
                  <c:v>UAMC</c:v>
                </c:pt>
              </c:strCache>
            </c:strRef>
          </c:tx>
          <c:spPr>
            <a:ln w="19050" cap="rnd">
              <a:solidFill>
                <a:srgbClr val="F08200"/>
              </a:solidFill>
              <a:round/>
            </a:ln>
            <a:effectLst/>
          </c:spPr>
          <c:marker>
            <c:symbol val="circle"/>
            <c:size val="5"/>
            <c:spPr>
              <a:solidFill>
                <a:srgbClr val="F08200"/>
              </a:solidFill>
              <a:ln w="9525">
                <a:solidFill>
                  <a:schemeClr val="accent2"/>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Matrícula!$C$65:$I$65</c:f>
              <c:numCache>
                <c:formatCode>#,##0</c:formatCode>
                <c:ptCount val="7"/>
                <c:pt idx="0">
                  <c:v>107.83333333333333</c:v>
                </c:pt>
                <c:pt idx="1">
                  <c:v>119.03333333333333</c:v>
                </c:pt>
                <c:pt idx="2">
                  <c:v>130.80000000000001</c:v>
                </c:pt>
                <c:pt idx="3">
                  <c:v>151.63333333333333</c:v>
                </c:pt>
                <c:pt idx="4">
                  <c:v>162.96969696969697</c:v>
                </c:pt>
                <c:pt idx="5">
                  <c:v>183.78787878787878</c:v>
                </c:pt>
                <c:pt idx="6">
                  <c:v>217.36363636363637</c:v>
                </c:pt>
              </c:numCache>
            </c:numRef>
          </c:yVal>
          <c:smooth val="0"/>
          <c:extLst xmlns:c16r2="http://schemas.microsoft.com/office/drawing/2015/06/chart">
            <c:ext xmlns:c16="http://schemas.microsoft.com/office/drawing/2014/chart" uri="{C3380CC4-5D6E-409C-BE32-E72D297353CC}">
              <c16:uniqueId val="{00000001-CE50-4D71-B3BD-A300A822C105}"/>
            </c:ext>
          </c:extLst>
        </c:ser>
        <c:ser>
          <c:idx val="2"/>
          <c:order val="2"/>
          <c:tx>
            <c:strRef>
              <c:f>Matrícula!$B$66</c:f>
              <c:strCache>
                <c:ptCount val="1"/>
                <c:pt idx="0">
                  <c:v>UAMC*</c:v>
                </c:pt>
              </c:strCache>
            </c:strRef>
          </c:tx>
          <c:spPr>
            <a:ln w="19050" cap="rnd">
              <a:solidFill>
                <a:srgbClr val="F08200"/>
              </a:solidFill>
              <a:prstDash val="dash"/>
              <a:round/>
            </a:ln>
            <a:effectLst/>
          </c:spPr>
          <c:marker>
            <c:symbol val="circle"/>
            <c:size val="5"/>
            <c:spPr>
              <a:solidFill>
                <a:srgbClr val="F08200"/>
              </a:solidFill>
              <a:ln w="9525">
                <a:solidFill>
                  <a:schemeClr val="accent3"/>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Matrícula!$C$66:$I$66</c:f>
              <c:numCache>
                <c:formatCode>#,##0</c:formatCode>
                <c:ptCount val="7"/>
                <c:pt idx="0">
                  <c:v>40.6</c:v>
                </c:pt>
                <c:pt idx="1">
                  <c:v>51.25</c:v>
                </c:pt>
                <c:pt idx="2">
                  <c:v>48.428571428571431</c:v>
                </c:pt>
                <c:pt idx="3">
                  <c:v>67.111111111111114</c:v>
                </c:pt>
                <c:pt idx="4">
                  <c:v>91.814814814814824</c:v>
                </c:pt>
                <c:pt idx="5">
                  <c:v>93.36666666666666</c:v>
                </c:pt>
                <c:pt idx="6">
                  <c:v>107.83333333333333</c:v>
                </c:pt>
              </c:numCache>
            </c:numRef>
          </c:yVal>
          <c:smooth val="0"/>
          <c:extLst xmlns:c16r2="http://schemas.microsoft.com/office/drawing/2015/06/chart">
            <c:ext xmlns:c16="http://schemas.microsoft.com/office/drawing/2014/chart" uri="{C3380CC4-5D6E-409C-BE32-E72D297353CC}">
              <c16:uniqueId val="{00000002-CE50-4D71-B3BD-A300A822C105}"/>
            </c:ext>
          </c:extLst>
        </c:ser>
        <c:ser>
          <c:idx val="3"/>
          <c:order val="3"/>
          <c:tx>
            <c:strRef>
              <c:f>Matrícula!$B$67</c:f>
              <c:strCache>
                <c:ptCount val="1"/>
                <c:pt idx="0">
                  <c:v>UAMI</c:v>
                </c:pt>
              </c:strCache>
            </c:strRef>
          </c:tx>
          <c:spPr>
            <a:ln w="19050" cap="rnd">
              <a:solidFill>
                <a:srgbClr val="57A519"/>
              </a:solidFill>
              <a:round/>
            </a:ln>
            <a:effectLst/>
          </c:spPr>
          <c:marker>
            <c:symbol val="circle"/>
            <c:size val="5"/>
            <c:spPr>
              <a:solidFill>
                <a:srgbClr val="57A519"/>
              </a:solidFill>
              <a:ln w="9525">
                <a:solidFill>
                  <a:schemeClr val="accent4"/>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Matrícula!$C$67:$I$67</c:f>
              <c:numCache>
                <c:formatCode>#,##0</c:formatCode>
                <c:ptCount val="7"/>
                <c:pt idx="0">
                  <c:v>418.35897435897436</c:v>
                </c:pt>
                <c:pt idx="1">
                  <c:v>440.25641025641022</c:v>
                </c:pt>
                <c:pt idx="2">
                  <c:v>470.17948717948718</c:v>
                </c:pt>
                <c:pt idx="3">
                  <c:v>481.64102564102564</c:v>
                </c:pt>
                <c:pt idx="4">
                  <c:v>486.60256410256409</c:v>
                </c:pt>
                <c:pt idx="5">
                  <c:v>470.75308641975312</c:v>
                </c:pt>
                <c:pt idx="6">
                  <c:v>460.74074074074076</c:v>
                </c:pt>
              </c:numCache>
            </c:numRef>
          </c:yVal>
          <c:smooth val="0"/>
          <c:extLst xmlns:c16r2="http://schemas.microsoft.com/office/drawing/2015/06/chart">
            <c:ext xmlns:c16="http://schemas.microsoft.com/office/drawing/2014/chart" uri="{C3380CC4-5D6E-409C-BE32-E72D297353CC}">
              <c16:uniqueId val="{00000003-CE50-4D71-B3BD-A300A822C105}"/>
            </c:ext>
          </c:extLst>
        </c:ser>
        <c:ser>
          <c:idx val="4"/>
          <c:order val="4"/>
          <c:tx>
            <c:strRef>
              <c:f>Matrícula!$B$68</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Matrícula!$C$68:$I$68</c:f>
              <c:numCache>
                <c:formatCode>#,##0</c:formatCode>
                <c:ptCount val="7"/>
                <c:pt idx="0">
                  <c:v>41</c:v>
                </c:pt>
                <c:pt idx="1">
                  <c:v>54.111111111111114</c:v>
                </c:pt>
                <c:pt idx="2">
                  <c:v>67</c:v>
                </c:pt>
                <c:pt idx="3">
                  <c:v>89.666666666666671</c:v>
                </c:pt>
                <c:pt idx="4">
                  <c:v>107.33333333333333</c:v>
                </c:pt>
                <c:pt idx="5">
                  <c:v>130</c:v>
                </c:pt>
                <c:pt idx="6">
                  <c:v>100.6111111111111</c:v>
                </c:pt>
              </c:numCache>
            </c:numRef>
          </c:yVal>
          <c:smooth val="0"/>
          <c:extLst xmlns:c16r2="http://schemas.microsoft.com/office/drawing/2015/06/chart">
            <c:ext xmlns:c16="http://schemas.microsoft.com/office/drawing/2014/chart" uri="{C3380CC4-5D6E-409C-BE32-E72D297353CC}">
              <c16:uniqueId val="{00000004-CE50-4D71-B3BD-A300A822C105}"/>
            </c:ext>
          </c:extLst>
        </c:ser>
        <c:ser>
          <c:idx val="5"/>
          <c:order val="5"/>
          <c:tx>
            <c:strRef>
              <c:f>Matrícula!$B$69</c:f>
              <c:strCache>
                <c:ptCount val="1"/>
                <c:pt idx="0">
                  <c:v>UAMX</c:v>
                </c:pt>
              </c:strCache>
            </c:strRef>
          </c:tx>
          <c:spPr>
            <a:ln w="19050" cap="rnd">
              <a:solidFill>
                <a:srgbClr val="0072CE"/>
              </a:solidFill>
              <a:round/>
            </a:ln>
            <a:effectLst/>
          </c:spPr>
          <c:marker>
            <c:symbol val="circle"/>
            <c:size val="5"/>
            <c:spPr>
              <a:solidFill>
                <a:srgbClr val="0072CE"/>
              </a:solidFill>
              <a:ln w="9525">
                <a:solidFill>
                  <a:schemeClr val="accent6"/>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Matrícula!$C$69:$I$69</c:f>
              <c:numCache>
                <c:formatCode>#,##0</c:formatCode>
                <c:ptCount val="7"/>
                <c:pt idx="0">
                  <c:v>719.33333333333337</c:v>
                </c:pt>
                <c:pt idx="1">
                  <c:v>717.16666666666663</c:v>
                </c:pt>
                <c:pt idx="2">
                  <c:v>726.14814814814815</c:v>
                </c:pt>
                <c:pt idx="3">
                  <c:v>716.72222222222217</c:v>
                </c:pt>
                <c:pt idx="4">
                  <c:v>728.35185185185185</c:v>
                </c:pt>
                <c:pt idx="5">
                  <c:v>728.24074074074076</c:v>
                </c:pt>
                <c:pt idx="6">
                  <c:v>747.57407407407413</c:v>
                </c:pt>
              </c:numCache>
            </c:numRef>
          </c:yVal>
          <c:smooth val="0"/>
          <c:extLst xmlns:c16r2="http://schemas.microsoft.com/office/drawing/2015/06/chart">
            <c:ext xmlns:c16="http://schemas.microsoft.com/office/drawing/2014/chart" uri="{C3380CC4-5D6E-409C-BE32-E72D297353CC}">
              <c16:uniqueId val="{00000005-CE50-4D71-B3BD-A300A822C105}"/>
            </c:ext>
          </c:extLst>
        </c:ser>
        <c:ser>
          <c:idx val="6"/>
          <c:order val="6"/>
          <c:tx>
            <c:strRef>
              <c:f>Matrícula!$B$70</c:f>
              <c:strCache>
                <c:ptCount val="1"/>
                <c:pt idx="0">
                  <c:v>UAM</c:v>
                </c:pt>
              </c:strCache>
            </c:strRef>
          </c:tx>
          <c:spPr>
            <a:ln w="19050" cap="rnd">
              <a:solidFill>
                <a:schemeClr val="tx1"/>
              </a:solidFill>
              <a:round/>
            </a:ln>
            <a:effectLst/>
          </c:spPr>
          <c:marker>
            <c:symbol val="circle"/>
            <c:size val="5"/>
            <c:spPr>
              <a:solidFill>
                <a:schemeClr val="tx1"/>
              </a:solidFill>
              <a:ln w="9525">
                <a:solidFill>
                  <a:schemeClr val="accent1">
                    <a:lumMod val="60000"/>
                  </a:schemeClr>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Matrícula!$C$70:$I$70</c:f>
              <c:numCache>
                <c:formatCode>#,##0</c:formatCode>
                <c:ptCount val="7"/>
                <c:pt idx="0">
                  <c:v>531.76576576576576</c:v>
                </c:pt>
                <c:pt idx="1">
                  <c:v>546.4819819819819</c:v>
                </c:pt>
                <c:pt idx="2">
                  <c:v>556.34666666666669</c:v>
                </c:pt>
                <c:pt idx="3">
                  <c:v>558.91111111111115</c:v>
                </c:pt>
                <c:pt idx="4">
                  <c:v>559.32894736842104</c:v>
                </c:pt>
                <c:pt idx="5">
                  <c:v>554.43290043290051</c:v>
                </c:pt>
                <c:pt idx="6">
                  <c:v>537.54430379746839</c:v>
                </c:pt>
              </c:numCache>
            </c:numRef>
          </c:yVal>
          <c:smooth val="0"/>
          <c:extLst xmlns:c16r2="http://schemas.microsoft.com/office/drawing/2015/06/chart">
            <c:ext xmlns:c16="http://schemas.microsoft.com/office/drawing/2014/chart" uri="{C3380CC4-5D6E-409C-BE32-E72D297353CC}">
              <c16:uniqueId val="{00000006-CE50-4D71-B3BD-A300A822C105}"/>
            </c:ext>
          </c:extLst>
        </c:ser>
        <c:dLbls>
          <c:showLegendKey val="0"/>
          <c:showVal val="0"/>
          <c:showCatName val="0"/>
          <c:showSerName val="0"/>
          <c:showPercent val="0"/>
          <c:showBubbleSize val="0"/>
        </c:dLbls>
        <c:axId val="-1632064320"/>
        <c:axId val="-1632085536"/>
      </c:scatterChart>
      <c:valAx>
        <c:axId val="-1632064320"/>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85536"/>
        <c:crosses val="autoZero"/>
        <c:crossBetween val="midCat"/>
      </c:valAx>
      <c:valAx>
        <c:axId val="-1632085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4320"/>
        <c:crosses val="autoZero"/>
        <c:crossBetween val="midCat"/>
      </c:valAx>
      <c:spPr>
        <a:noFill/>
        <a:ln>
          <a:noFill/>
        </a:ln>
        <a:effectLst/>
      </c:spPr>
    </c:plotArea>
    <c:legend>
      <c:legendPos val="b"/>
      <c:layout>
        <c:manualLayout>
          <c:xMode val="edge"/>
          <c:yMode val="edge"/>
          <c:x val="2.6484217978043262E-2"/>
          <c:y val="9.6482408053423688E-2"/>
          <c:w val="0.97323175442442844"/>
          <c:h val="0.12901744243994814"/>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2017 / </a:t>
            </a:r>
            <a:r>
              <a:rPr lang="es-MX" sz="1680" b="0" i="0" u="none" strike="noStrike" baseline="0">
                <a:effectLst/>
              </a:rPr>
              <a:t>Matrícula </a:t>
            </a:r>
            <a:r>
              <a:rPr lang="es-MX"/>
              <a:t>2015</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Matrícula!$K$27</c:f>
              <c:strCache>
                <c:ptCount val="1"/>
                <c:pt idx="0">
                  <c:v>2017/2015</c:v>
                </c:pt>
              </c:strCache>
            </c:strRef>
          </c:tx>
          <c:spPr>
            <a:solidFill>
              <a:srgbClr val="AD25A8"/>
            </a:solidFill>
            <a:ln>
              <a:noFill/>
            </a:ln>
            <a:effectLst/>
            <a:sp3d/>
          </c:spPr>
          <c:invertIfNegative val="0"/>
          <c:cat>
            <c:strRef>
              <c:f>Matrícula!$B$28:$B$33</c:f>
              <c:strCache>
                <c:ptCount val="6"/>
                <c:pt idx="0">
                  <c:v>IRH</c:v>
                </c:pt>
                <c:pt idx="1">
                  <c:v>ICT</c:v>
                </c:pt>
                <c:pt idx="2">
                  <c:v>BA</c:v>
                </c:pt>
                <c:pt idx="3">
                  <c:v>PB</c:v>
                </c:pt>
                <c:pt idx="4">
                  <c:v>ACD</c:v>
                </c:pt>
                <c:pt idx="5">
                  <c:v>PP</c:v>
                </c:pt>
              </c:strCache>
            </c:strRef>
          </c:cat>
          <c:val>
            <c:numRef>
              <c:f>Matrícula!$K$28:$K$33</c:f>
              <c:numCache>
                <c:formatCode>0%</c:formatCode>
                <c:ptCount val="6"/>
                <c:pt idx="0">
                  <c:v>1.3130193905817176</c:v>
                </c:pt>
                <c:pt idx="2">
                  <c:v>1.3304157549234135</c:v>
                </c:pt>
                <c:pt idx="4">
                  <c:v>1.7281553398058251</c:v>
                </c:pt>
                <c:pt idx="5">
                  <c:v>1.1798365122615806</c:v>
                </c:pt>
              </c:numCache>
            </c:numRef>
          </c:val>
          <c:shape val="cylinder"/>
          <c:extLst xmlns:c16r2="http://schemas.microsoft.com/office/drawing/2015/06/chart">
            <c:ext xmlns:c16="http://schemas.microsoft.com/office/drawing/2014/chart" uri="{C3380CC4-5D6E-409C-BE32-E72D297353CC}">
              <c16:uniqueId val="{00000000-CC4A-4F6F-ABAA-D8BA466A0BA8}"/>
            </c:ext>
          </c:extLst>
        </c:ser>
        <c:dLbls>
          <c:showLegendKey val="0"/>
          <c:showVal val="0"/>
          <c:showCatName val="0"/>
          <c:showSerName val="0"/>
          <c:showPercent val="0"/>
          <c:showBubbleSize val="0"/>
        </c:dLbls>
        <c:gapWidth val="219"/>
        <c:shape val="box"/>
        <c:axId val="-1632062688"/>
        <c:axId val="-1632062144"/>
        <c:axId val="0"/>
      </c:bar3DChart>
      <c:catAx>
        <c:axId val="-16320626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2144"/>
        <c:crosses val="autoZero"/>
        <c:auto val="1"/>
        <c:lblAlgn val="ctr"/>
        <c:lblOffset val="100"/>
        <c:noMultiLvlLbl val="0"/>
      </c:catAx>
      <c:valAx>
        <c:axId val="-1632062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2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2017 / </a:t>
            </a:r>
            <a:r>
              <a:rPr lang="es-MX" sz="1680" b="0" i="0" u="none" strike="noStrike" baseline="0">
                <a:effectLst/>
              </a:rPr>
              <a:t>Matrícula </a:t>
            </a:r>
            <a:r>
              <a:rPr lang="es-MX"/>
              <a:t>2015</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Matrícula!$K$27</c:f>
              <c:strCache>
                <c:ptCount val="1"/>
                <c:pt idx="0">
                  <c:v>2017/2015</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F483-4B6D-A18E-E4AF3710F5D3}"/>
              </c:ext>
            </c:extLst>
          </c:dPt>
          <c:cat>
            <c:strRef>
              <c:f>Matrícula!$B$35:$B$38</c:f>
              <c:strCache>
                <c:ptCount val="4"/>
                <c:pt idx="0">
                  <c:v>CBI</c:v>
                </c:pt>
                <c:pt idx="1">
                  <c:v>CBS</c:v>
                </c:pt>
                <c:pt idx="2">
                  <c:v>CSH</c:v>
                </c:pt>
                <c:pt idx="3">
                  <c:v>UAML</c:v>
                </c:pt>
              </c:strCache>
            </c:strRef>
          </c:cat>
          <c:val>
            <c:numRef>
              <c:f>Matrícula!$K$35:$K$38</c:f>
              <c:numCache>
                <c:formatCode>0%</c:formatCode>
                <c:ptCount val="4"/>
                <c:pt idx="0">
                  <c:v>1.554016620498615</c:v>
                </c:pt>
                <c:pt idx="1">
                  <c:v>1.3982494529540481</c:v>
                </c:pt>
                <c:pt idx="2">
                  <c:v>1.3</c:v>
                </c:pt>
                <c:pt idx="3">
                  <c:v>1.406055900621118</c:v>
                </c:pt>
              </c:numCache>
            </c:numRef>
          </c:val>
          <c:shape val="cylinder"/>
          <c:extLst xmlns:c16r2="http://schemas.microsoft.com/office/drawing/2015/06/chart">
            <c:ext xmlns:c16="http://schemas.microsoft.com/office/drawing/2014/chart" uri="{C3380CC4-5D6E-409C-BE32-E72D297353CC}">
              <c16:uniqueId val="{00000002-F483-4B6D-A18E-E4AF3710F5D3}"/>
            </c:ext>
          </c:extLst>
        </c:ser>
        <c:dLbls>
          <c:showLegendKey val="0"/>
          <c:showVal val="0"/>
          <c:showCatName val="0"/>
          <c:showSerName val="0"/>
          <c:showPercent val="0"/>
          <c:showBubbleSize val="0"/>
        </c:dLbls>
        <c:gapWidth val="219"/>
        <c:shape val="box"/>
        <c:axId val="-1632086080"/>
        <c:axId val="-1632088256"/>
        <c:axId val="0"/>
      </c:bar3DChart>
      <c:catAx>
        <c:axId val="-163208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88256"/>
        <c:crosses val="autoZero"/>
        <c:auto val="1"/>
        <c:lblAlgn val="ctr"/>
        <c:lblOffset val="100"/>
        <c:noMultiLvlLbl val="0"/>
      </c:catAx>
      <c:valAx>
        <c:axId val="-1632088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8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1er Ingreso (Públicas/Total)</a:t>
            </a:r>
          </a:p>
        </c:rich>
      </c:tx>
      <c:layout>
        <c:manualLayout>
          <c:xMode val="edge"/>
          <c:yMode val="edge"/>
          <c:x val="0.29597222222222225"/>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ES'!$AC$12</c:f>
              <c:strCache>
                <c:ptCount val="1"/>
                <c:pt idx="0">
                  <c:v>México</c:v>
                </c:pt>
              </c:strCache>
            </c:strRef>
          </c:tx>
          <c:spPr>
            <a:solidFill>
              <a:schemeClr val="accent1"/>
            </a:solidFill>
            <a:ln>
              <a:noFill/>
            </a:ln>
            <a:effectLst/>
            <a:sp3d/>
          </c:spPr>
          <c:invertIfNegative val="0"/>
          <c:cat>
            <c:strRef>
              <c:f>'Demanda-Ingreso ES'!$AD$11:$AI$11</c:f>
              <c:strCache>
                <c:ptCount val="6"/>
                <c:pt idx="0">
                  <c:v>2011-2012</c:v>
                </c:pt>
                <c:pt idx="1">
                  <c:v>2012-2013</c:v>
                </c:pt>
                <c:pt idx="2">
                  <c:v>2013-2014</c:v>
                </c:pt>
                <c:pt idx="3">
                  <c:v>2014-2015</c:v>
                </c:pt>
                <c:pt idx="4">
                  <c:v>2015-2016</c:v>
                </c:pt>
                <c:pt idx="5">
                  <c:v>2016-2017</c:v>
                </c:pt>
              </c:strCache>
            </c:strRef>
          </c:cat>
          <c:val>
            <c:numRef>
              <c:f>'Demanda-Ingreso ES'!$AD$12:$AI$12</c:f>
              <c:numCache>
                <c:formatCode>0%</c:formatCode>
                <c:ptCount val="6"/>
                <c:pt idx="0">
                  <c:v>0.63952740297677002</c:v>
                </c:pt>
                <c:pt idx="1">
                  <c:v>0.63524700390665956</c:v>
                </c:pt>
                <c:pt idx="2">
                  <c:v>0.61209651636180629</c:v>
                </c:pt>
                <c:pt idx="3">
                  <c:v>0.62184706890885311</c:v>
                </c:pt>
                <c:pt idx="4">
                  <c:v>0.60839008276424267</c:v>
                </c:pt>
                <c:pt idx="5">
                  <c:v>0.64476985998254921</c:v>
                </c:pt>
              </c:numCache>
            </c:numRef>
          </c:val>
          <c:shape val="cylinder"/>
          <c:extLst xmlns:c16r2="http://schemas.microsoft.com/office/drawing/2015/06/chart">
            <c:ext xmlns:c16="http://schemas.microsoft.com/office/drawing/2014/chart" uri="{C3380CC4-5D6E-409C-BE32-E72D297353CC}">
              <c16:uniqueId val="{00000000-41E4-4E61-B60D-CC3D83A55849}"/>
            </c:ext>
          </c:extLst>
        </c:ser>
        <c:ser>
          <c:idx val="1"/>
          <c:order val="1"/>
          <c:tx>
            <c:strRef>
              <c:f>'Demanda-Ingreso ES'!$AC$13</c:f>
              <c:strCache>
                <c:ptCount val="1"/>
                <c:pt idx="0">
                  <c:v>Estado de México</c:v>
                </c:pt>
              </c:strCache>
            </c:strRef>
          </c:tx>
          <c:spPr>
            <a:solidFill>
              <a:schemeClr val="accent2"/>
            </a:solidFill>
            <a:ln>
              <a:noFill/>
            </a:ln>
            <a:effectLst/>
            <a:sp3d/>
          </c:spPr>
          <c:invertIfNegative val="0"/>
          <c:cat>
            <c:strRef>
              <c:f>'Demanda-Ingreso ES'!$AD$11:$AI$11</c:f>
              <c:strCache>
                <c:ptCount val="6"/>
                <c:pt idx="0">
                  <c:v>2011-2012</c:v>
                </c:pt>
                <c:pt idx="1">
                  <c:v>2012-2013</c:v>
                </c:pt>
                <c:pt idx="2">
                  <c:v>2013-2014</c:v>
                </c:pt>
                <c:pt idx="3">
                  <c:v>2014-2015</c:v>
                </c:pt>
                <c:pt idx="4">
                  <c:v>2015-2016</c:v>
                </c:pt>
                <c:pt idx="5">
                  <c:v>2016-2017</c:v>
                </c:pt>
              </c:strCache>
            </c:strRef>
          </c:cat>
          <c:val>
            <c:numRef>
              <c:f>'Demanda-Ingreso ES'!$AD$13:$AI$13</c:f>
              <c:numCache>
                <c:formatCode>0%</c:formatCode>
                <c:ptCount val="6"/>
                <c:pt idx="0">
                  <c:v>0.53487493295626309</c:v>
                </c:pt>
                <c:pt idx="1">
                  <c:v>0.52712465247992391</c:v>
                </c:pt>
                <c:pt idx="2">
                  <c:v>0.51117396905968171</c:v>
                </c:pt>
                <c:pt idx="3">
                  <c:v>0.52990971203094472</c:v>
                </c:pt>
                <c:pt idx="4">
                  <c:v>0.52136402107734736</c:v>
                </c:pt>
                <c:pt idx="5">
                  <c:v>0.50486654582628188</c:v>
                </c:pt>
              </c:numCache>
            </c:numRef>
          </c:val>
          <c:shape val="cylinder"/>
          <c:extLst xmlns:c16r2="http://schemas.microsoft.com/office/drawing/2015/06/chart">
            <c:ext xmlns:c16="http://schemas.microsoft.com/office/drawing/2014/chart" uri="{C3380CC4-5D6E-409C-BE32-E72D297353CC}">
              <c16:uniqueId val="{00000001-41E4-4E61-B60D-CC3D83A55849}"/>
            </c:ext>
          </c:extLst>
        </c:ser>
        <c:ser>
          <c:idx val="2"/>
          <c:order val="2"/>
          <c:tx>
            <c:strRef>
              <c:f>'Demanda-Ingreso ES'!$AC$14</c:f>
              <c:strCache>
                <c:ptCount val="1"/>
                <c:pt idx="0">
                  <c:v>Lerma y alrededores*</c:v>
                </c:pt>
              </c:strCache>
            </c:strRef>
          </c:tx>
          <c:spPr>
            <a:solidFill>
              <a:schemeClr val="accent3"/>
            </a:solidFill>
            <a:ln>
              <a:noFill/>
            </a:ln>
            <a:effectLst/>
            <a:sp3d/>
          </c:spPr>
          <c:invertIfNegative val="0"/>
          <c:cat>
            <c:strRef>
              <c:f>'Demanda-Ingreso ES'!$AD$11:$AI$11</c:f>
              <c:strCache>
                <c:ptCount val="6"/>
                <c:pt idx="0">
                  <c:v>2011-2012</c:v>
                </c:pt>
                <c:pt idx="1">
                  <c:v>2012-2013</c:v>
                </c:pt>
                <c:pt idx="2">
                  <c:v>2013-2014</c:v>
                </c:pt>
                <c:pt idx="3">
                  <c:v>2014-2015</c:v>
                </c:pt>
                <c:pt idx="4">
                  <c:v>2015-2016</c:v>
                </c:pt>
                <c:pt idx="5">
                  <c:v>2016-2017</c:v>
                </c:pt>
              </c:strCache>
            </c:strRef>
          </c:cat>
          <c:val>
            <c:numRef>
              <c:f>'Demanda-Ingreso ES'!$AD$14:$AI$14</c:f>
              <c:numCache>
                <c:formatCode>0%</c:formatCode>
                <c:ptCount val="6"/>
                <c:pt idx="0">
                  <c:v>0.5785020066727915</c:v>
                </c:pt>
                <c:pt idx="1">
                  <c:v>0.53945827804230739</c:v>
                </c:pt>
                <c:pt idx="2">
                  <c:v>0.53142019271051533</c:v>
                </c:pt>
                <c:pt idx="3">
                  <c:v>0.51684820225128414</c:v>
                </c:pt>
                <c:pt idx="4">
                  <c:v>0.52097023911921558</c:v>
                </c:pt>
                <c:pt idx="5">
                  <c:v>0.46189581891865178</c:v>
                </c:pt>
              </c:numCache>
            </c:numRef>
          </c:val>
          <c:shape val="cylinder"/>
          <c:extLst xmlns:c16r2="http://schemas.microsoft.com/office/drawing/2015/06/chart">
            <c:ext xmlns:c16="http://schemas.microsoft.com/office/drawing/2014/chart" uri="{C3380CC4-5D6E-409C-BE32-E72D297353CC}">
              <c16:uniqueId val="{00000002-41E4-4E61-B60D-CC3D83A55849}"/>
            </c:ext>
          </c:extLst>
        </c:ser>
        <c:dLbls>
          <c:showLegendKey val="0"/>
          <c:showVal val="0"/>
          <c:showCatName val="0"/>
          <c:showSerName val="0"/>
          <c:showPercent val="0"/>
          <c:showBubbleSize val="0"/>
        </c:dLbls>
        <c:gapWidth val="219"/>
        <c:shape val="box"/>
        <c:axId val="-1660334192"/>
        <c:axId val="-1660334736"/>
        <c:axId val="0"/>
      </c:bar3DChart>
      <c:catAx>
        <c:axId val="-166033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0334736"/>
        <c:crosses val="autoZero"/>
        <c:auto val="1"/>
        <c:lblAlgn val="ctr"/>
        <c:lblOffset val="100"/>
        <c:noMultiLvlLbl val="0"/>
      </c:catAx>
      <c:valAx>
        <c:axId val="-1660334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660334192"/>
        <c:crosses val="autoZero"/>
        <c:crossBetween val="between"/>
        <c:majorUnit val="0.25"/>
      </c:valAx>
      <c:spPr>
        <a:noFill/>
        <a:ln>
          <a:noFill/>
        </a:ln>
        <a:effectLst/>
      </c:spPr>
    </c:plotArea>
    <c:legend>
      <c:legendPos val="b"/>
      <c:layout>
        <c:manualLayout>
          <c:xMode val="edge"/>
          <c:yMode val="edge"/>
          <c:x val="7.7665740634195263E-2"/>
          <c:y val="0.83563694073124595"/>
          <c:w val="0.8725042876947271"/>
          <c:h val="0.12715375694317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2016 / </a:t>
            </a:r>
            <a:r>
              <a:rPr lang="es-MX" sz="1680" b="0" i="0" u="none" strike="noStrike" baseline="0">
                <a:effectLst/>
              </a:rPr>
              <a:t>Matrícula </a:t>
            </a:r>
            <a:r>
              <a:rPr lang="es-MX"/>
              <a:t>2014</a:t>
            </a:r>
          </a:p>
        </c:rich>
      </c:tx>
      <c:layout>
        <c:manualLayout>
          <c:xMode val="edge"/>
          <c:yMode val="edge"/>
          <c:x val="0.1718206004807143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Matrícula!$K$27</c:f>
              <c:strCache>
                <c:ptCount val="1"/>
                <c:pt idx="0">
                  <c:v>2017/2015</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6403-4108-B0BE-2CAE4EFA3098}"/>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6403-4108-B0BE-2CAE4EFA3098}"/>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6403-4108-B0BE-2CAE4EFA3098}"/>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6403-4108-B0BE-2CAE4EFA3098}"/>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6403-4108-B0BE-2CAE4EFA3098}"/>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6403-4108-B0BE-2CAE4EFA3098}"/>
              </c:ext>
            </c:extLst>
          </c:dPt>
          <c:cat>
            <c:strRef>
              <c:f>Matrícula!$B$40:$B$46</c:f>
              <c:strCache>
                <c:ptCount val="7"/>
                <c:pt idx="0">
                  <c:v>UAMA</c:v>
                </c:pt>
                <c:pt idx="1">
                  <c:v>UAMC</c:v>
                </c:pt>
                <c:pt idx="2">
                  <c:v>UAMC*</c:v>
                </c:pt>
                <c:pt idx="3">
                  <c:v>UAMI</c:v>
                </c:pt>
                <c:pt idx="4">
                  <c:v>UAML</c:v>
                </c:pt>
                <c:pt idx="5">
                  <c:v>UAMX</c:v>
                </c:pt>
                <c:pt idx="6">
                  <c:v>UAM</c:v>
                </c:pt>
              </c:strCache>
            </c:strRef>
          </c:cat>
          <c:val>
            <c:numRef>
              <c:f>Matrícula!$K$40:$K$46</c:f>
              <c:numCache>
                <c:formatCode>0%</c:formatCode>
                <c:ptCount val="7"/>
                <c:pt idx="0">
                  <c:v>0.93450974093026451</c:v>
                </c:pt>
                <c:pt idx="1">
                  <c:v>1.3337671997024916</c:v>
                </c:pt>
                <c:pt idx="2">
                  <c:v>1.3049616780960063</c:v>
                </c:pt>
                <c:pt idx="3">
                  <c:v>0.98326966144118044</c:v>
                </c:pt>
                <c:pt idx="4">
                  <c:v>1.406055900621118</c:v>
                </c:pt>
                <c:pt idx="5">
                  <c:v>1.0263913960997686</c:v>
                </c:pt>
                <c:pt idx="6">
                  <c:v>0.99898844950481069</c:v>
                </c:pt>
              </c:numCache>
            </c:numRef>
          </c:val>
          <c:shape val="cylinder"/>
          <c:extLst xmlns:c16r2="http://schemas.microsoft.com/office/drawing/2015/06/chart">
            <c:ext xmlns:c16="http://schemas.microsoft.com/office/drawing/2014/chart" uri="{C3380CC4-5D6E-409C-BE32-E72D297353CC}">
              <c16:uniqueId val="{0000000C-6403-4108-B0BE-2CAE4EFA3098}"/>
            </c:ext>
          </c:extLst>
        </c:ser>
        <c:dLbls>
          <c:showLegendKey val="0"/>
          <c:showVal val="0"/>
          <c:showCatName val="0"/>
          <c:showSerName val="0"/>
          <c:showPercent val="0"/>
          <c:showBubbleSize val="0"/>
        </c:dLbls>
        <c:gapWidth val="124"/>
        <c:gapDepth val="295"/>
        <c:shape val="box"/>
        <c:axId val="-1632061056"/>
        <c:axId val="-1632087712"/>
        <c:axId val="0"/>
      </c:bar3DChart>
      <c:catAx>
        <c:axId val="-1632061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32087712"/>
        <c:crosses val="autoZero"/>
        <c:auto val="1"/>
        <c:lblAlgn val="ctr"/>
        <c:lblOffset val="100"/>
        <c:noMultiLvlLbl val="0"/>
      </c:catAx>
      <c:valAx>
        <c:axId val="-163208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1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por Licenciatura UAML</a:t>
            </a:r>
          </a:p>
        </c:rich>
      </c:tx>
      <c:layout>
        <c:manualLayout>
          <c:xMode val="edge"/>
          <c:yMode val="edge"/>
          <c:x val="0.32720498326469649"/>
          <c:y val="1.013664516952940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Matrícula!$B$61</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Matrícula!$C$61:$I$61</c:f>
              <c:numCache>
                <c:formatCode>#,##0</c:formatCode>
                <c:ptCount val="7"/>
                <c:pt idx="0">
                  <c:v>41.5</c:v>
                </c:pt>
                <c:pt idx="1">
                  <c:v>58</c:v>
                </c:pt>
                <c:pt idx="2">
                  <c:v>89.333333333333329</c:v>
                </c:pt>
                <c:pt idx="3">
                  <c:v>102.66666666666667</c:v>
                </c:pt>
                <c:pt idx="4">
                  <c:v>120.33333333333333</c:v>
                </c:pt>
                <c:pt idx="5">
                  <c:v>142.33333333333334</c:v>
                </c:pt>
                <c:pt idx="6">
                  <c:v>93.5</c:v>
                </c:pt>
              </c:numCache>
            </c:numRef>
          </c:yVal>
          <c:smooth val="0"/>
          <c:extLst xmlns:c16r2="http://schemas.microsoft.com/office/drawing/2015/06/chart">
            <c:ext xmlns:c16="http://schemas.microsoft.com/office/drawing/2014/chart" uri="{C3380CC4-5D6E-409C-BE32-E72D297353CC}">
              <c16:uniqueId val="{00000000-1A73-47E9-8FB5-8E5FC7521533}"/>
            </c:ext>
          </c:extLst>
        </c:ser>
        <c:ser>
          <c:idx val="1"/>
          <c:order val="1"/>
          <c:tx>
            <c:strRef>
              <c:f>Matrícula!$B$62</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Matrícula!$C$62:$I$62</c:f>
              <c:numCache>
                <c:formatCode>#,##0</c:formatCode>
                <c:ptCount val="7"/>
                <c:pt idx="0">
                  <c:v>41.5</c:v>
                </c:pt>
                <c:pt idx="1">
                  <c:v>50.333333333333336</c:v>
                </c:pt>
                <c:pt idx="2">
                  <c:v>81.666666666666671</c:v>
                </c:pt>
                <c:pt idx="3">
                  <c:v>119.33333333333333</c:v>
                </c:pt>
                <c:pt idx="4">
                  <c:v>152.33333333333334</c:v>
                </c:pt>
                <c:pt idx="5">
                  <c:v>190.66666666666666</c:v>
                </c:pt>
                <c:pt idx="6">
                  <c:v>106.5</c:v>
                </c:pt>
              </c:numCache>
            </c:numRef>
          </c:yVal>
          <c:smooth val="0"/>
          <c:extLst xmlns:c16r2="http://schemas.microsoft.com/office/drawing/2015/06/chart">
            <c:ext xmlns:c16="http://schemas.microsoft.com/office/drawing/2014/chart" uri="{C3380CC4-5D6E-409C-BE32-E72D297353CC}">
              <c16:uniqueId val="{00000001-1A73-47E9-8FB5-8E5FC7521533}"/>
            </c:ext>
          </c:extLst>
        </c:ser>
        <c:ser>
          <c:idx val="2"/>
          <c:order val="2"/>
          <c:tx>
            <c:strRef>
              <c:f>Matrícula!$B$63</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Matrícula!$C$63:$I$63</c:f>
              <c:numCache>
                <c:formatCode>#,##0</c:formatCode>
                <c:ptCount val="7"/>
                <c:pt idx="0">
                  <c:v>40</c:v>
                </c:pt>
                <c:pt idx="1">
                  <c:v>54</c:v>
                </c:pt>
                <c:pt idx="2">
                  <c:v>48.5</c:v>
                </c:pt>
                <c:pt idx="3">
                  <c:v>68.333333333333329</c:v>
                </c:pt>
                <c:pt idx="4">
                  <c:v>78.333333333333329</c:v>
                </c:pt>
                <c:pt idx="5">
                  <c:v>93.5</c:v>
                </c:pt>
                <c:pt idx="6">
                  <c:v>101.83333333333333</c:v>
                </c:pt>
              </c:numCache>
            </c:numRef>
          </c:yVal>
          <c:smooth val="0"/>
          <c:extLst xmlns:c16r2="http://schemas.microsoft.com/office/drawing/2015/06/chart">
            <c:ext xmlns:c16="http://schemas.microsoft.com/office/drawing/2014/chart" uri="{C3380CC4-5D6E-409C-BE32-E72D297353CC}">
              <c16:uniqueId val="{00000002-1A73-47E9-8FB5-8E5FC7521533}"/>
            </c:ext>
          </c:extLst>
        </c:ser>
        <c:ser>
          <c:idx val="3"/>
          <c:order val="3"/>
          <c:tx>
            <c:strRef>
              <c:f>Matrícula!$B$68</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Matrícula!$C$27:$I$27</c:f>
              <c:numCache>
                <c:formatCode>General</c:formatCode>
                <c:ptCount val="7"/>
                <c:pt idx="0">
                  <c:v>2011</c:v>
                </c:pt>
                <c:pt idx="1">
                  <c:v>2012</c:v>
                </c:pt>
                <c:pt idx="2">
                  <c:v>2013</c:v>
                </c:pt>
                <c:pt idx="3">
                  <c:v>2014</c:v>
                </c:pt>
                <c:pt idx="4">
                  <c:v>2015</c:v>
                </c:pt>
                <c:pt idx="5">
                  <c:v>2016</c:v>
                </c:pt>
                <c:pt idx="6">
                  <c:v>2017</c:v>
                </c:pt>
              </c:numCache>
            </c:numRef>
          </c:xVal>
          <c:yVal>
            <c:numRef>
              <c:f>Matrícula!$C$68:$I$68</c:f>
              <c:numCache>
                <c:formatCode>#,##0</c:formatCode>
                <c:ptCount val="7"/>
                <c:pt idx="0">
                  <c:v>41</c:v>
                </c:pt>
                <c:pt idx="1">
                  <c:v>54.111111111111114</c:v>
                </c:pt>
                <c:pt idx="2">
                  <c:v>67</c:v>
                </c:pt>
                <c:pt idx="3">
                  <c:v>89.666666666666671</c:v>
                </c:pt>
                <c:pt idx="4">
                  <c:v>107.33333333333333</c:v>
                </c:pt>
                <c:pt idx="5">
                  <c:v>130</c:v>
                </c:pt>
                <c:pt idx="6">
                  <c:v>100.6111111111111</c:v>
                </c:pt>
              </c:numCache>
            </c:numRef>
          </c:yVal>
          <c:smooth val="0"/>
          <c:extLst xmlns:c16r2="http://schemas.microsoft.com/office/drawing/2015/06/chart">
            <c:ext xmlns:c16="http://schemas.microsoft.com/office/drawing/2014/chart" uri="{C3380CC4-5D6E-409C-BE32-E72D297353CC}">
              <c16:uniqueId val="{00000003-1A73-47E9-8FB5-8E5FC7521533}"/>
            </c:ext>
          </c:extLst>
        </c:ser>
        <c:dLbls>
          <c:showLegendKey val="0"/>
          <c:showVal val="0"/>
          <c:showCatName val="0"/>
          <c:showSerName val="0"/>
          <c:showPercent val="0"/>
          <c:showBubbleSize val="0"/>
        </c:dLbls>
        <c:axId val="-1632078464"/>
        <c:axId val="-1632081184"/>
      </c:scatterChart>
      <c:valAx>
        <c:axId val="-1632078464"/>
        <c:scaling>
          <c:orientation val="minMax"/>
          <c:max val="2017"/>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81184"/>
        <c:crosses val="autoZero"/>
        <c:crossBetween val="midCat"/>
      </c:valAx>
      <c:valAx>
        <c:axId val="-1632081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8464"/>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MATRÍCULA UAML (2017)</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27C9-4D54-A92C-F6E70288EF5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27C9-4D54-A92C-F6E70288EF5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27C9-4D54-A92C-F6E70288EF5C}"/>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27C9-4D54-A92C-F6E70288EF5C}"/>
                </c:ex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27C9-4D54-A92C-F6E70288EF5C}"/>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27C9-4D54-A92C-F6E70288EF5C}"/>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Matrícula!$B$35:$B$37</c:f>
              <c:strCache>
                <c:ptCount val="3"/>
                <c:pt idx="0">
                  <c:v>CBI</c:v>
                </c:pt>
                <c:pt idx="1">
                  <c:v>CBS</c:v>
                </c:pt>
                <c:pt idx="2">
                  <c:v>CSH</c:v>
                </c:pt>
              </c:strCache>
            </c:strRef>
          </c:cat>
          <c:val>
            <c:numRef>
              <c:f>Matrícula!$I$35:$I$37</c:f>
              <c:numCache>
                <c:formatCode>#,##0</c:formatCode>
                <c:ptCount val="3"/>
                <c:pt idx="0">
                  <c:v>187</c:v>
                </c:pt>
                <c:pt idx="1">
                  <c:v>213</c:v>
                </c:pt>
                <c:pt idx="2">
                  <c:v>203.66666666666666</c:v>
                </c:pt>
              </c:numCache>
            </c:numRef>
          </c:val>
          <c:extLst xmlns:c16r2="http://schemas.microsoft.com/office/drawing/2015/06/chart">
            <c:ext xmlns:c16="http://schemas.microsoft.com/office/drawing/2014/chart" uri="{C3380CC4-5D6E-409C-BE32-E72D297353CC}">
              <c16:uniqueId val="{00000006-27C9-4D54-A92C-F6E70288EF5C}"/>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PROMEDIO ANUAL (MUJERES/TOTAL)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 por sexo'!$P$6</c:f>
              <c:strCache>
                <c:ptCount val="1"/>
                <c:pt idx="0">
                  <c:v>2011</c:v>
                </c:pt>
              </c:strCache>
            </c:strRef>
          </c:tx>
          <c:spPr>
            <a:solidFill>
              <a:srgbClr val="FFCCFF"/>
            </a:solidFill>
            <a:ln>
              <a:noFill/>
            </a:ln>
            <a:effectLst/>
            <a:sp3d/>
          </c:spPr>
          <c:invertIfNegative val="0"/>
          <c:cat>
            <c:strRef>
              <c:f>'Matrícula por sexo'!$A$7:$A$13</c:f>
              <c:strCache>
                <c:ptCount val="7"/>
                <c:pt idx="0">
                  <c:v>IRH</c:v>
                </c:pt>
                <c:pt idx="1">
                  <c:v>ICT</c:v>
                </c:pt>
                <c:pt idx="2">
                  <c:v>BA</c:v>
                </c:pt>
                <c:pt idx="3">
                  <c:v>PB</c:v>
                </c:pt>
                <c:pt idx="4">
                  <c:v>ACD</c:v>
                </c:pt>
                <c:pt idx="5">
                  <c:v>PP</c:v>
                </c:pt>
                <c:pt idx="6">
                  <c:v>UAML</c:v>
                </c:pt>
              </c:strCache>
            </c:strRef>
          </c:cat>
          <c:val>
            <c:numRef>
              <c:f>'Matrícula por sexo'!$P$7:$P$13</c:f>
              <c:numCache>
                <c:formatCode>0%</c:formatCode>
                <c:ptCount val="7"/>
                <c:pt idx="0">
                  <c:v>0.33333333333333331</c:v>
                </c:pt>
                <c:pt idx="2">
                  <c:v>0.69047619047619047</c:v>
                </c:pt>
                <c:pt idx="5">
                  <c:v>0.56097560975609762</c:v>
                </c:pt>
                <c:pt idx="6">
                  <c:v>0.52845528455284552</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'Matrícula por sexo'!$Q$6</c:f>
              <c:strCache>
                <c:ptCount val="1"/>
                <c:pt idx="0">
                  <c:v>2012</c:v>
                </c:pt>
              </c:strCache>
            </c:strRef>
          </c:tx>
          <c:spPr>
            <a:solidFill>
              <a:srgbClr val="FF99FF"/>
            </a:solidFill>
            <a:ln>
              <a:noFill/>
            </a:ln>
            <a:effectLst/>
            <a:sp3d/>
          </c:spPr>
          <c:invertIfNegative val="0"/>
          <c:cat>
            <c:strRef>
              <c:f>'Matrícula por sexo'!$A$7:$A$13</c:f>
              <c:strCache>
                <c:ptCount val="7"/>
                <c:pt idx="0">
                  <c:v>IRH</c:v>
                </c:pt>
                <c:pt idx="1">
                  <c:v>ICT</c:v>
                </c:pt>
                <c:pt idx="2">
                  <c:v>BA</c:v>
                </c:pt>
                <c:pt idx="3">
                  <c:v>PB</c:v>
                </c:pt>
                <c:pt idx="4">
                  <c:v>ACD</c:v>
                </c:pt>
                <c:pt idx="5">
                  <c:v>PP</c:v>
                </c:pt>
                <c:pt idx="6">
                  <c:v>UAML</c:v>
                </c:pt>
              </c:strCache>
            </c:strRef>
          </c:cat>
          <c:val>
            <c:numRef>
              <c:f>'Matrícula por sexo'!$Q$7:$Q$13</c:f>
              <c:numCache>
                <c:formatCode>0%</c:formatCode>
                <c:ptCount val="7"/>
                <c:pt idx="0">
                  <c:v>0.36206896551724138</c:v>
                </c:pt>
                <c:pt idx="2">
                  <c:v>0.66666666666666663</c:v>
                </c:pt>
                <c:pt idx="5">
                  <c:v>0.57407407407407407</c:v>
                </c:pt>
                <c:pt idx="6">
                  <c:v>0.52760736196319014</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'Matrícula por sexo'!$R$6</c:f>
              <c:strCache>
                <c:ptCount val="1"/>
                <c:pt idx="0">
                  <c:v>2013</c:v>
                </c:pt>
              </c:strCache>
            </c:strRef>
          </c:tx>
          <c:spPr>
            <a:solidFill>
              <a:srgbClr val="FF66FF"/>
            </a:solidFill>
            <a:ln>
              <a:noFill/>
            </a:ln>
            <a:effectLst/>
            <a:sp3d/>
          </c:spPr>
          <c:invertIfNegative val="0"/>
          <c:cat>
            <c:strRef>
              <c:f>'Matrícula por sexo'!$A$7:$A$13</c:f>
              <c:strCache>
                <c:ptCount val="7"/>
                <c:pt idx="0">
                  <c:v>IRH</c:v>
                </c:pt>
                <c:pt idx="1">
                  <c:v>ICT</c:v>
                </c:pt>
                <c:pt idx="2">
                  <c:v>BA</c:v>
                </c:pt>
                <c:pt idx="3">
                  <c:v>PB</c:v>
                </c:pt>
                <c:pt idx="4">
                  <c:v>ACD</c:v>
                </c:pt>
                <c:pt idx="5">
                  <c:v>PP</c:v>
                </c:pt>
                <c:pt idx="6">
                  <c:v>UAML</c:v>
                </c:pt>
              </c:strCache>
            </c:strRef>
          </c:cat>
          <c:val>
            <c:numRef>
              <c:f>'Matrícula por sexo'!$R$7:$R$13</c:f>
              <c:numCache>
                <c:formatCode>0%</c:formatCode>
                <c:ptCount val="7"/>
                <c:pt idx="0">
                  <c:v>0.4044943820224719</c:v>
                </c:pt>
                <c:pt idx="2">
                  <c:v>0.67073170731707321</c:v>
                </c:pt>
                <c:pt idx="4">
                  <c:v>0.5</c:v>
                </c:pt>
                <c:pt idx="5">
                  <c:v>0.53846153846153844</c:v>
                </c:pt>
                <c:pt idx="6">
                  <c:v>0.53358208955223885</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'Matrícula por sexo'!$S$6</c:f>
              <c:strCache>
                <c:ptCount val="1"/>
                <c:pt idx="0">
                  <c:v>2014</c:v>
                </c:pt>
              </c:strCache>
            </c:strRef>
          </c:tx>
          <c:spPr>
            <a:solidFill>
              <a:srgbClr val="FF00FF"/>
            </a:solidFill>
            <a:ln>
              <a:noFill/>
            </a:ln>
            <a:effectLst/>
            <a:sp3d/>
          </c:spPr>
          <c:invertIfNegative val="0"/>
          <c:cat>
            <c:strRef>
              <c:f>'Matrícula por sexo'!$A$7:$A$13</c:f>
              <c:strCache>
                <c:ptCount val="7"/>
                <c:pt idx="0">
                  <c:v>IRH</c:v>
                </c:pt>
                <c:pt idx="1">
                  <c:v>ICT</c:v>
                </c:pt>
                <c:pt idx="2">
                  <c:v>BA</c:v>
                </c:pt>
                <c:pt idx="3">
                  <c:v>PB</c:v>
                </c:pt>
                <c:pt idx="4">
                  <c:v>ACD</c:v>
                </c:pt>
                <c:pt idx="5">
                  <c:v>PP</c:v>
                </c:pt>
                <c:pt idx="6">
                  <c:v>UAML</c:v>
                </c:pt>
              </c:strCache>
            </c:strRef>
          </c:cat>
          <c:val>
            <c:numRef>
              <c:f>'Matrícula por sexo'!$S$7:$S$13</c:f>
              <c:numCache>
                <c:formatCode>0%</c:formatCode>
                <c:ptCount val="7"/>
                <c:pt idx="0">
                  <c:v>0.42156862745098039</c:v>
                </c:pt>
                <c:pt idx="2">
                  <c:v>0.68907563025210083</c:v>
                </c:pt>
                <c:pt idx="4">
                  <c:v>0.45</c:v>
                </c:pt>
                <c:pt idx="5">
                  <c:v>0.56896551724137934</c:v>
                </c:pt>
                <c:pt idx="6">
                  <c:v>0.55865921787709494</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'Matrícula por sexo'!$T$6</c:f>
              <c:strCache>
                <c:ptCount val="1"/>
                <c:pt idx="0">
                  <c:v>2015</c:v>
                </c:pt>
              </c:strCache>
            </c:strRef>
          </c:tx>
          <c:spPr>
            <a:solidFill>
              <a:srgbClr val="CC00FF"/>
            </a:solidFill>
            <a:ln>
              <a:noFill/>
            </a:ln>
            <a:effectLst/>
            <a:sp3d/>
          </c:spPr>
          <c:invertIfNegative val="0"/>
          <c:cat>
            <c:strRef>
              <c:f>'Matrícula por sexo'!$A$7:$A$13</c:f>
              <c:strCache>
                <c:ptCount val="7"/>
                <c:pt idx="0">
                  <c:v>IRH</c:v>
                </c:pt>
                <c:pt idx="1">
                  <c:v>ICT</c:v>
                </c:pt>
                <c:pt idx="2">
                  <c:v>BA</c:v>
                </c:pt>
                <c:pt idx="3">
                  <c:v>PB</c:v>
                </c:pt>
                <c:pt idx="4">
                  <c:v>ACD</c:v>
                </c:pt>
                <c:pt idx="5">
                  <c:v>PP</c:v>
                </c:pt>
                <c:pt idx="6">
                  <c:v>UAML</c:v>
                </c:pt>
              </c:strCache>
            </c:strRef>
          </c:cat>
          <c:val>
            <c:numRef>
              <c:f>'Matrícula por sexo'!$T$7:$T$13</c:f>
              <c:numCache>
                <c:formatCode>0%</c:formatCode>
                <c:ptCount val="7"/>
                <c:pt idx="0">
                  <c:v>0.42148760330578511</c:v>
                </c:pt>
                <c:pt idx="2">
                  <c:v>0.66013071895424835</c:v>
                </c:pt>
                <c:pt idx="4">
                  <c:v>0.44117647058823528</c:v>
                </c:pt>
                <c:pt idx="5">
                  <c:v>0.57377049180327866</c:v>
                </c:pt>
                <c:pt idx="6">
                  <c:v>0.55116279069767438</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'Matrícula por sexo'!$U$6</c:f>
              <c:strCache>
                <c:ptCount val="1"/>
                <c:pt idx="0">
                  <c:v>2016</c:v>
                </c:pt>
              </c:strCache>
            </c:strRef>
          </c:tx>
          <c:spPr>
            <a:solidFill>
              <a:srgbClr val="9900CC"/>
            </a:solidFill>
            <a:ln>
              <a:noFill/>
            </a:ln>
            <a:effectLst/>
            <a:sp3d/>
          </c:spPr>
          <c:invertIfNegative val="0"/>
          <c:cat>
            <c:strRef>
              <c:f>'Matrícula por sexo'!$A$7:$A$13</c:f>
              <c:strCache>
                <c:ptCount val="7"/>
                <c:pt idx="0">
                  <c:v>IRH</c:v>
                </c:pt>
                <c:pt idx="1">
                  <c:v>ICT</c:v>
                </c:pt>
                <c:pt idx="2">
                  <c:v>BA</c:v>
                </c:pt>
                <c:pt idx="3">
                  <c:v>PB</c:v>
                </c:pt>
                <c:pt idx="4">
                  <c:v>ACD</c:v>
                </c:pt>
                <c:pt idx="5">
                  <c:v>PP</c:v>
                </c:pt>
                <c:pt idx="6">
                  <c:v>UAML</c:v>
                </c:pt>
              </c:strCache>
            </c:strRef>
          </c:cat>
          <c:val>
            <c:numRef>
              <c:f>'Matrícula por sexo'!$U$7:$U$13</c:f>
              <c:numCache>
                <c:formatCode>0%</c:formatCode>
                <c:ptCount val="7"/>
                <c:pt idx="0">
                  <c:v>0.38129496402877699</c:v>
                </c:pt>
                <c:pt idx="2">
                  <c:v>0.64397905759162299</c:v>
                </c:pt>
                <c:pt idx="4">
                  <c:v>0.50980392156862742</c:v>
                </c:pt>
                <c:pt idx="5">
                  <c:v>0.55882352941176472</c:v>
                </c:pt>
                <c:pt idx="6">
                  <c:v>0.54038461538461535</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'Matrícula por sexo'!$V$6</c:f>
              <c:strCache>
                <c:ptCount val="1"/>
                <c:pt idx="0">
                  <c:v>2017</c:v>
                </c:pt>
              </c:strCache>
            </c:strRef>
          </c:tx>
          <c:spPr>
            <a:solidFill>
              <a:srgbClr val="660066"/>
            </a:solidFill>
            <a:ln>
              <a:noFill/>
            </a:ln>
            <a:effectLst/>
            <a:sp3d/>
          </c:spPr>
          <c:invertIfNegative val="0"/>
          <c:cat>
            <c:strRef>
              <c:f>'Matrícula por sexo'!$A$7:$A$13</c:f>
              <c:strCache>
                <c:ptCount val="7"/>
                <c:pt idx="0">
                  <c:v>IRH</c:v>
                </c:pt>
                <c:pt idx="1">
                  <c:v>ICT</c:v>
                </c:pt>
                <c:pt idx="2">
                  <c:v>BA</c:v>
                </c:pt>
                <c:pt idx="3">
                  <c:v>PB</c:v>
                </c:pt>
                <c:pt idx="4">
                  <c:v>ACD</c:v>
                </c:pt>
                <c:pt idx="5">
                  <c:v>PP</c:v>
                </c:pt>
                <c:pt idx="6">
                  <c:v>UAML</c:v>
                </c:pt>
              </c:strCache>
            </c:strRef>
          </c:cat>
          <c:val>
            <c:numRef>
              <c:f>'Matrícula por sexo'!$V$7:$V$13</c:f>
              <c:numCache>
                <c:formatCode>0%</c:formatCode>
                <c:ptCount val="7"/>
                <c:pt idx="0">
                  <c:v>0.4022346368715084</c:v>
                </c:pt>
                <c:pt idx="1">
                  <c:v>0.23636363636363636</c:v>
                </c:pt>
                <c:pt idx="2">
                  <c:v>0.67272727272727273</c:v>
                </c:pt>
                <c:pt idx="3">
                  <c:v>0.67741935483870963</c:v>
                </c:pt>
                <c:pt idx="4">
                  <c:v>0.54878048780487809</c:v>
                </c:pt>
                <c:pt idx="5">
                  <c:v>0.54666666666666663</c:v>
                </c:pt>
                <c:pt idx="6">
                  <c:v>0.53138075313807531</c:v>
                </c:pt>
              </c:numCache>
            </c:numRef>
          </c:val>
          <c:shape val="cylinder"/>
          <c:extLst xmlns:c16r2="http://schemas.microsoft.com/office/drawing/2015/06/chart">
            <c:ext xmlns:c16="http://schemas.microsoft.com/office/drawing/2014/chart" uri="{C3380CC4-5D6E-409C-BE32-E72D297353CC}">
              <c16:uniqueId val="{00000000-2A6D-4464-9AED-6E64E8FC3502}"/>
            </c:ext>
          </c:extLst>
        </c:ser>
        <c:dLbls>
          <c:showLegendKey val="0"/>
          <c:showVal val="0"/>
          <c:showCatName val="0"/>
          <c:showSerName val="0"/>
          <c:showPercent val="0"/>
          <c:showBubbleSize val="0"/>
        </c:dLbls>
        <c:gapWidth val="219"/>
        <c:shape val="box"/>
        <c:axId val="-1632072480"/>
        <c:axId val="-1632090976"/>
        <c:axId val="0"/>
      </c:bar3DChart>
      <c:catAx>
        <c:axId val="-163207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90976"/>
        <c:crosses val="autoZero"/>
        <c:auto val="1"/>
        <c:lblAlgn val="ctr"/>
        <c:lblOffset val="100"/>
        <c:noMultiLvlLbl val="0"/>
      </c:catAx>
      <c:valAx>
        <c:axId val="-163209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Activo'!$C$5</c:f>
              <c:strCache>
                <c:ptCount val="1"/>
                <c:pt idx="0">
                  <c:v>2011</c:v>
                </c:pt>
              </c:strCache>
            </c:strRef>
          </c:tx>
          <c:spPr>
            <a:solidFill>
              <a:srgbClr val="FFCCFF"/>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Activo'!$C$6:$C$11</c:f>
              <c:numCache>
                <c:formatCode>#,##0</c:formatCode>
                <c:ptCount val="6"/>
                <c:pt idx="0">
                  <c:v>59</c:v>
                </c:pt>
                <c:pt idx="2">
                  <c:v>55</c:v>
                </c:pt>
                <c:pt idx="5">
                  <c:v>57</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'Alumnado Activo'!$D$5</c:f>
              <c:strCache>
                <c:ptCount val="1"/>
                <c:pt idx="0">
                  <c:v>2012</c:v>
                </c:pt>
              </c:strCache>
            </c:strRef>
          </c:tx>
          <c:spPr>
            <a:solidFill>
              <a:srgbClr val="FF99FF"/>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Activo'!$D$6:$D$11</c:f>
              <c:numCache>
                <c:formatCode>#,##0</c:formatCode>
                <c:ptCount val="6"/>
                <c:pt idx="0">
                  <c:v>81</c:v>
                </c:pt>
                <c:pt idx="2">
                  <c:v>74</c:v>
                </c:pt>
                <c:pt idx="5">
                  <c:v>81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'Alumnado Activo'!$E$5</c:f>
              <c:strCache>
                <c:ptCount val="1"/>
                <c:pt idx="0">
                  <c:v>2013</c:v>
                </c:pt>
              </c:strCache>
            </c:strRef>
          </c:tx>
          <c:spPr>
            <a:solidFill>
              <a:srgbClr val="FF66FF"/>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Activo'!$E$6:$E$11</c:f>
              <c:numCache>
                <c:formatCode>#,##0</c:formatCode>
                <c:ptCount val="6"/>
                <c:pt idx="0">
                  <c:v>125</c:v>
                </c:pt>
                <c:pt idx="2">
                  <c:v>113</c:v>
                </c:pt>
                <c:pt idx="4">
                  <c:v>18</c:v>
                </c:pt>
                <c:pt idx="5">
                  <c:v>120</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'Alumnado Activo'!$F$5</c:f>
              <c:strCache>
                <c:ptCount val="1"/>
                <c:pt idx="0">
                  <c:v>2014</c:v>
                </c:pt>
              </c:strCache>
            </c:strRef>
          </c:tx>
          <c:spPr>
            <a:solidFill>
              <a:srgbClr val="FF00FF"/>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Activo'!$F$6:$F$11</c:f>
              <c:numCache>
                <c:formatCode>#,##0</c:formatCode>
                <c:ptCount val="6"/>
                <c:pt idx="0">
                  <c:v>138</c:v>
                </c:pt>
                <c:pt idx="2">
                  <c:v>149</c:v>
                </c:pt>
                <c:pt idx="4">
                  <c:v>34</c:v>
                </c:pt>
                <c:pt idx="5">
                  <c:v>142</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'Alumnado Activo'!$G$5</c:f>
              <c:strCache>
                <c:ptCount val="1"/>
                <c:pt idx="0">
                  <c:v>2015</c:v>
                </c:pt>
              </c:strCache>
            </c:strRef>
          </c:tx>
          <c:spPr>
            <a:solidFill>
              <a:srgbClr val="CC00FF"/>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Activo'!$G$6:$G$11</c:f>
              <c:numCache>
                <c:formatCode>#,##0</c:formatCode>
                <c:ptCount val="6"/>
                <c:pt idx="0">
                  <c:v>172</c:v>
                </c:pt>
                <c:pt idx="2">
                  <c:v>203</c:v>
                </c:pt>
                <c:pt idx="4">
                  <c:v>48</c:v>
                </c:pt>
                <c:pt idx="5">
                  <c:v>163</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'Alumnado Activo'!$H$5</c:f>
              <c:strCache>
                <c:ptCount val="1"/>
                <c:pt idx="0">
                  <c:v>2016</c:v>
                </c:pt>
              </c:strCache>
            </c:strRef>
          </c:tx>
          <c:spPr>
            <a:solidFill>
              <a:srgbClr val="9900CC"/>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Activo'!$H$6:$H$11</c:f>
              <c:numCache>
                <c:formatCode>#,##0</c:formatCode>
                <c:ptCount val="6"/>
                <c:pt idx="0">
                  <c:v>178</c:v>
                </c:pt>
                <c:pt idx="2">
                  <c:v>245</c:v>
                </c:pt>
                <c:pt idx="4">
                  <c:v>71</c:v>
                </c:pt>
                <c:pt idx="5">
                  <c:v>177</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'Alumnado Activo'!$I$5</c:f>
              <c:strCache>
                <c:ptCount val="1"/>
                <c:pt idx="0">
                  <c:v>2017</c:v>
                </c:pt>
              </c:strCache>
            </c:strRef>
          </c:tx>
          <c:spPr>
            <a:solidFill>
              <a:srgbClr val="660066"/>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Activo'!$I$6:$I$11</c:f>
              <c:numCache>
                <c:formatCode>#,##0</c:formatCode>
                <c:ptCount val="6"/>
                <c:pt idx="0">
                  <c:v>208</c:v>
                </c:pt>
                <c:pt idx="1">
                  <c:v>59</c:v>
                </c:pt>
                <c:pt idx="2">
                  <c:v>266</c:v>
                </c:pt>
                <c:pt idx="3">
                  <c:v>31</c:v>
                </c:pt>
                <c:pt idx="4">
                  <c:v>88</c:v>
                </c:pt>
                <c:pt idx="5">
                  <c:v>209</c:v>
                </c:pt>
              </c:numCache>
            </c:numRef>
          </c:val>
          <c:shape val="cylinder"/>
          <c:extLst xmlns:c16r2="http://schemas.microsoft.com/office/drawing/2015/06/chart">
            <c:ext xmlns:c16="http://schemas.microsoft.com/office/drawing/2014/chart" uri="{C3380CC4-5D6E-409C-BE32-E72D297353CC}">
              <c16:uniqueId val="{00000000-E015-4686-8380-500801AA5AE4}"/>
            </c:ext>
          </c:extLst>
        </c:ser>
        <c:dLbls>
          <c:showLegendKey val="0"/>
          <c:showVal val="0"/>
          <c:showCatName val="0"/>
          <c:showSerName val="0"/>
          <c:showPercent val="0"/>
          <c:showBubbleSize val="0"/>
        </c:dLbls>
        <c:gapWidth val="219"/>
        <c:shape val="box"/>
        <c:axId val="-1632076288"/>
        <c:axId val="-1632089888"/>
        <c:axId val="0"/>
      </c:bar3DChart>
      <c:catAx>
        <c:axId val="-163207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89888"/>
        <c:crosses val="autoZero"/>
        <c:auto val="1"/>
        <c:lblAlgn val="ctr"/>
        <c:lblOffset val="100"/>
        <c:noMultiLvlLbl val="0"/>
      </c:catAx>
      <c:valAx>
        <c:axId val="-1632089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2017 / </a:t>
            </a:r>
            <a:r>
              <a:rPr lang="es-MX" sz="1680" b="0" i="0" u="none" strike="noStrike" baseline="0">
                <a:effectLst/>
              </a:rPr>
              <a:t>Alumnado Act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Activo'!$J$5</c:f>
              <c:strCache>
                <c:ptCount val="1"/>
                <c:pt idx="0">
                  <c:v>2017/2016</c:v>
                </c:pt>
              </c:strCache>
            </c:strRef>
          </c:tx>
          <c:spPr>
            <a:solidFill>
              <a:srgbClr val="AD25A8"/>
            </a:solidFill>
            <a:ln>
              <a:noFill/>
            </a:ln>
            <a:effectLst/>
            <a:sp3d/>
          </c:spPr>
          <c:invertIfNegative val="0"/>
          <c:cat>
            <c:strRef>
              <c:f>'Alumnado Activo'!$B$6:$B$11</c:f>
              <c:strCache>
                <c:ptCount val="6"/>
                <c:pt idx="0">
                  <c:v>IRH</c:v>
                </c:pt>
                <c:pt idx="1">
                  <c:v>ICT</c:v>
                </c:pt>
                <c:pt idx="2">
                  <c:v>BA</c:v>
                </c:pt>
                <c:pt idx="3">
                  <c:v>PB</c:v>
                </c:pt>
                <c:pt idx="4">
                  <c:v>ACD</c:v>
                </c:pt>
                <c:pt idx="5">
                  <c:v>PP</c:v>
                </c:pt>
              </c:strCache>
            </c:strRef>
          </c:cat>
          <c:val>
            <c:numRef>
              <c:f>'Alumnado Activo'!$J$6:$J$11</c:f>
              <c:numCache>
                <c:formatCode>0%</c:formatCode>
                <c:ptCount val="6"/>
                <c:pt idx="0">
                  <c:v>1.1685393258426966</c:v>
                </c:pt>
                <c:pt idx="2">
                  <c:v>1.0857142857142856</c:v>
                </c:pt>
                <c:pt idx="4">
                  <c:v>1.2394366197183098</c:v>
                </c:pt>
                <c:pt idx="5">
                  <c:v>1.1807909604519775</c:v>
                </c:pt>
              </c:numCache>
            </c:numRef>
          </c:val>
          <c:shape val="cylinder"/>
          <c:extLst xmlns:c16r2="http://schemas.microsoft.com/office/drawing/2015/06/chart">
            <c:ext xmlns:c16="http://schemas.microsoft.com/office/drawing/2014/chart" uri="{C3380CC4-5D6E-409C-BE32-E72D297353CC}">
              <c16:uniqueId val="{00000000-6098-4D99-840A-4CAB6E1F7111}"/>
            </c:ext>
          </c:extLst>
        </c:ser>
        <c:dLbls>
          <c:showLegendKey val="0"/>
          <c:showVal val="0"/>
          <c:showCatName val="0"/>
          <c:showSerName val="0"/>
          <c:showPercent val="0"/>
          <c:showBubbleSize val="0"/>
        </c:dLbls>
        <c:gapWidth val="219"/>
        <c:shape val="box"/>
        <c:axId val="-1632069760"/>
        <c:axId val="-1632061600"/>
        <c:axId val="0"/>
      </c:bar3DChart>
      <c:catAx>
        <c:axId val="-1632069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1600"/>
        <c:crosses val="autoZero"/>
        <c:auto val="1"/>
        <c:lblAlgn val="ctr"/>
        <c:lblOffset val="100"/>
        <c:noMultiLvlLbl val="0"/>
      </c:catAx>
      <c:valAx>
        <c:axId val="-163206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2017 / </a:t>
            </a:r>
            <a:r>
              <a:rPr lang="es-MX" sz="1680" b="0" i="0" u="none" strike="noStrike" baseline="0">
                <a:effectLst/>
              </a:rPr>
              <a:t>Alumnado Act </a:t>
            </a:r>
            <a:r>
              <a:rPr lang="es-MX"/>
              <a:t>2016</a:t>
            </a:r>
          </a:p>
        </c:rich>
      </c:tx>
      <c:layout>
        <c:manualLayout>
          <c:xMode val="edge"/>
          <c:yMode val="edge"/>
          <c:x val="0.1609653535382155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Activo'!$J$5</c:f>
              <c:strCache>
                <c:ptCount val="1"/>
                <c:pt idx="0">
                  <c:v>2017/2016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1-A1F9-488D-91D6-FE02F1B06475}"/>
              </c:ext>
            </c:extLst>
          </c:dPt>
          <c:cat>
            <c:strRef>
              <c:f>'Alumnado Activo'!$B$13:$B$16</c:f>
              <c:strCache>
                <c:ptCount val="4"/>
                <c:pt idx="0">
                  <c:v>CBI</c:v>
                </c:pt>
                <c:pt idx="1">
                  <c:v>CBS</c:v>
                </c:pt>
                <c:pt idx="2">
                  <c:v>CSH</c:v>
                </c:pt>
                <c:pt idx="3">
                  <c:v>UAML</c:v>
                </c:pt>
              </c:strCache>
            </c:strRef>
          </c:cat>
          <c:val>
            <c:numRef>
              <c:f>'Alumnado Activo'!$J$13:$J$16</c:f>
              <c:numCache>
                <c:formatCode>0%</c:formatCode>
                <c:ptCount val="4"/>
                <c:pt idx="0">
                  <c:v>1.5</c:v>
                </c:pt>
                <c:pt idx="1">
                  <c:v>1.2122448979591838</c:v>
                </c:pt>
                <c:pt idx="2">
                  <c:v>1.1975806451612903</c:v>
                </c:pt>
                <c:pt idx="3">
                  <c:v>1.2831594634873322</c:v>
                </c:pt>
              </c:numCache>
            </c:numRef>
          </c:val>
          <c:shape val="cylinder"/>
          <c:extLst xmlns:c16r2="http://schemas.microsoft.com/office/drawing/2015/06/chart">
            <c:ext xmlns:c16="http://schemas.microsoft.com/office/drawing/2014/chart" uri="{C3380CC4-5D6E-409C-BE32-E72D297353CC}">
              <c16:uniqueId val="{00000002-A1F9-488D-91D6-FE02F1B06475}"/>
            </c:ext>
          </c:extLst>
        </c:ser>
        <c:dLbls>
          <c:showLegendKey val="0"/>
          <c:showVal val="0"/>
          <c:showCatName val="0"/>
          <c:showSerName val="0"/>
          <c:showPercent val="0"/>
          <c:showBubbleSize val="0"/>
        </c:dLbls>
        <c:gapWidth val="219"/>
        <c:shape val="box"/>
        <c:axId val="-1632079008"/>
        <c:axId val="-1632075744"/>
        <c:axId val="0"/>
      </c:bar3DChart>
      <c:catAx>
        <c:axId val="-1632079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5744"/>
        <c:crosses val="autoZero"/>
        <c:auto val="1"/>
        <c:lblAlgn val="ctr"/>
        <c:lblOffset val="100"/>
        <c:noMultiLvlLbl val="0"/>
      </c:catAx>
      <c:valAx>
        <c:axId val="-163207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Activo'!$C$5</c:f>
              <c:strCache>
                <c:ptCount val="1"/>
                <c:pt idx="0">
                  <c:v>2011</c:v>
                </c:pt>
              </c:strCache>
            </c:strRef>
          </c:tx>
          <c:spPr>
            <a:solidFill>
              <a:srgbClr val="FFCCFF"/>
            </a:solidFill>
            <a:ln>
              <a:noFill/>
            </a:ln>
            <a:effectLst/>
            <a:sp3d/>
          </c:spPr>
          <c:invertIfNegative val="0"/>
          <c:cat>
            <c:strRef>
              <c:f>'Alumnado Activo'!$B$13:$B$15</c:f>
              <c:strCache>
                <c:ptCount val="3"/>
                <c:pt idx="0">
                  <c:v>CBI</c:v>
                </c:pt>
                <c:pt idx="1">
                  <c:v>CBS</c:v>
                </c:pt>
                <c:pt idx="2">
                  <c:v>CSH</c:v>
                </c:pt>
              </c:strCache>
            </c:strRef>
          </c:cat>
          <c:val>
            <c:numRef>
              <c:f>'Alumnado Activo'!$C$13:$C$15</c:f>
              <c:numCache>
                <c:formatCode>#,##0</c:formatCode>
                <c:ptCount val="3"/>
                <c:pt idx="0">
                  <c:v>59</c:v>
                </c:pt>
                <c:pt idx="1">
                  <c:v>55</c:v>
                </c:pt>
                <c:pt idx="2">
                  <c:v>57</c:v>
                </c:pt>
              </c:numCache>
            </c:numRef>
          </c:val>
          <c:shape val="cylinder"/>
          <c:extLst xmlns:c16r2="http://schemas.microsoft.com/office/drawing/2015/06/chart">
            <c:ext xmlns:c16="http://schemas.microsoft.com/office/drawing/2014/chart" uri="{C3380CC4-5D6E-409C-BE32-E72D297353CC}">
              <c16:uniqueId val="{00000000-3F62-4B40-AB94-1424179C5B67}"/>
            </c:ext>
          </c:extLst>
        </c:ser>
        <c:ser>
          <c:idx val="1"/>
          <c:order val="1"/>
          <c:tx>
            <c:strRef>
              <c:f>'Alumnado Activo'!$D$5</c:f>
              <c:strCache>
                <c:ptCount val="1"/>
                <c:pt idx="0">
                  <c:v>2012</c:v>
                </c:pt>
              </c:strCache>
            </c:strRef>
          </c:tx>
          <c:spPr>
            <a:solidFill>
              <a:srgbClr val="FF99FF"/>
            </a:solidFill>
            <a:ln>
              <a:noFill/>
            </a:ln>
            <a:effectLst/>
            <a:sp3d/>
          </c:spPr>
          <c:invertIfNegative val="0"/>
          <c:cat>
            <c:strRef>
              <c:f>'Alumnado Activo'!$B$13:$B$15</c:f>
              <c:strCache>
                <c:ptCount val="3"/>
                <c:pt idx="0">
                  <c:v>CBI</c:v>
                </c:pt>
                <c:pt idx="1">
                  <c:v>CBS</c:v>
                </c:pt>
                <c:pt idx="2">
                  <c:v>CSH</c:v>
                </c:pt>
              </c:strCache>
            </c:strRef>
          </c:cat>
          <c:val>
            <c:numRef>
              <c:f>'Alumnado Activo'!$D$13:$D$15</c:f>
              <c:numCache>
                <c:formatCode>#,##0</c:formatCode>
                <c:ptCount val="3"/>
                <c:pt idx="0">
                  <c:v>81</c:v>
                </c:pt>
                <c:pt idx="1">
                  <c:v>74</c:v>
                </c:pt>
                <c:pt idx="2" formatCode="General">
                  <c:v>81</c:v>
                </c:pt>
              </c:numCache>
            </c:numRef>
          </c:val>
          <c:shape val="cylinder"/>
          <c:extLst xmlns:c16r2="http://schemas.microsoft.com/office/drawing/2015/06/chart">
            <c:ext xmlns:c16="http://schemas.microsoft.com/office/drawing/2014/chart" uri="{C3380CC4-5D6E-409C-BE32-E72D297353CC}">
              <c16:uniqueId val="{00000001-3F62-4B40-AB94-1424179C5B67}"/>
            </c:ext>
          </c:extLst>
        </c:ser>
        <c:ser>
          <c:idx val="2"/>
          <c:order val="2"/>
          <c:tx>
            <c:strRef>
              <c:f>'Alumnado Activo'!$E$5</c:f>
              <c:strCache>
                <c:ptCount val="1"/>
                <c:pt idx="0">
                  <c:v>2013</c:v>
                </c:pt>
              </c:strCache>
            </c:strRef>
          </c:tx>
          <c:spPr>
            <a:solidFill>
              <a:srgbClr val="FF66FF"/>
            </a:solidFill>
            <a:ln>
              <a:noFill/>
            </a:ln>
            <a:effectLst/>
            <a:sp3d/>
          </c:spPr>
          <c:invertIfNegative val="0"/>
          <c:cat>
            <c:strRef>
              <c:f>'Alumnado Activo'!$B$13:$B$15</c:f>
              <c:strCache>
                <c:ptCount val="3"/>
                <c:pt idx="0">
                  <c:v>CBI</c:v>
                </c:pt>
                <c:pt idx="1">
                  <c:v>CBS</c:v>
                </c:pt>
                <c:pt idx="2">
                  <c:v>CSH</c:v>
                </c:pt>
              </c:strCache>
            </c:strRef>
          </c:cat>
          <c:val>
            <c:numRef>
              <c:f>'Alumnado Activo'!$E$13:$E$15</c:f>
              <c:numCache>
                <c:formatCode>#,##0</c:formatCode>
                <c:ptCount val="3"/>
                <c:pt idx="0">
                  <c:v>125</c:v>
                </c:pt>
                <c:pt idx="1">
                  <c:v>113</c:v>
                </c:pt>
                <c:pt idx="2">
                  <c:v>138</c:v>
                </c:pt>
              </c:numCache>
            </c:numRef>
          </c:val>
          <c:shape val="cylinder"/>
          <c:extLst xmlns:c16r2="http://schemas.microsoft.com/office/drawing/2015/06/chart">
            <c:ext xmlns:c16="http://schemas.microsoft.com/office/drawing/2014/chart" uri="{C3380CC4-5D6E-409C-BE32-E72D297353CC}">
              <c16:uniqueId val="{00000002-3F62-4B40-AB94-1424179C5B67}"/>
            </c:ext>
          </c:extLst>
        </c:ser>
        <c:ser>
          <c:idx val="3"/>
          <c:order val="3"/>
          <c:tx>
            <c:strRef>
              <c:f>'Alumnado Activo'!$F$5</c:f>
              <c:strCache>
                <c:ptCount val="1"/>
                <c:pt idx="0">
                  <c:v>2014</c:v>
                </c:pt>
              </c:strCache>
            </c:strRef>
          </c:tx>
          <c:spPr>
            <a:solidFill>
              <a:srgbClr val="FF00FF"/>
            </a:solidFill>
            <a:ln>
              <a:noFill/>
            </a:ln>
            <a:effectLst/>
            <a:sp3d/>
          </c:spPr>
          <c:invertIfNegative val="0"/>
          <c:cat>
            <c:strRef>
              <c:f>'Alumnado Activo'!$B$13:$B$15</c:f>
              <c:strCache>
                <c:ptCount val="3"/>
                <c:pt idx="0">
                  <c:v>CBI</c:v>
                </c:pt>
                <c:pt idx="1">
                  <c:v>CBS</c:v>
                </c:pt>
                <c:pt idx="2">
                  <c:v>CSH</c:v>
                </c:pt>
              </c:strCache>
            </c:strRef>
          </c:cat>
          <c:val>
            <c:numRef>
              <c:f>'Alumnado Activo'!$F$13:$F$15</c:f>
              <c:numCache>
                <c:formatCode>#,##0</c:formatCode>
                <c:ptCount val="3"/>
                <c:pt idx="0">
                  <c:v>138</c:v>
                </c:pt>
                <c:pt idx="1">
                  <c:v>149</c:v>
                </c:pt>
                <c:pt idx="2">
                  <c:v>176</c:v>
                </c:pt>
              </c:numCache>
            </c:numRef>
          </c:val>
          <c:shape val="cylinder"/>
          <c:extLst xmlns:c16r2="http://schemas.microsoft.com/office/drawing/2015/06/chart">
            <c:ext xmlns:c16="http://schemas.microsoft.com/office/drawing/2014/chart" uri="{C3380CC4-5D6E-409C-BE32-E72D297353CC}">
              <c16:uniqueId val="{00000003-3F62-4B40-AB94-1424179C5B67}"/>
            </c:ext>
          </c:extLst>
        </c:ser>
        <c:ser>
          <c:idx val="4"/>
          <c:order val="4"/>
          <c:tx>
            <c:strRef>
              <c:f>'Alumnado Activo'!$G$5</c:f>
              <c:strCache>
                <c:ptCount val="1"/>
                <c:pt idx="0">
                  <c:v>2015</c:v>
                </c:pt>
              </c:strCache>
            </c:strRef>
          </c:tx>
          <c:spPr>
            <a:solidFill>
              <a:srgbClr val="CC00FF"/>
            </a:solidFill>
            <a:ln>
              <a:noFill/>
            </a:ln>
            <a:effectLst/>
            <a:sp3d/>
          </c:spPr>
          <c:invertIfNegative val="0"/>
          <c:cat>
            <c:strRef>
              <c:f>'Alumnado Activo'!$B$13:$B$15</c:f>
              <c:strCache>
                <c:ptCount val="3"/>
                <c:pt idx="0">
                  <c:v>CBI</c:v>
                </c:pt>
                <c:pt idx="1">
                  <c:v>CBS</c:v>
                </c:pt>
                <c:pt idx="2">
                  <c:v>CSH</c:v>
                </c:pt>
              </c:strCache>
            </c:strRef>
          </c:cat>
          <c:val>
            <c:numRef>
              <c:f>'Alumnado Activo'!$G$13:$G$15</c:f>
              <c:numCache>
                <c:formatCode>#,##0</c:formatCode>
                <c:ptCount val="3"/>
                <c:pt idx="0">
                  <c:v>172</c:v>
                </c:pt>
                <c:pt idx="1">
                  <c:v>203</c:v>
                </c:pt>
                <c:pt idx="2">
                  <c:v>211</c:v>
                </c:pt>
              </c:numCache>
            </c:numRef>
          </c:val>
          <c:shape val="cylinder"/>
          <c:extLst xmlns:c16r2="http://schemas.microsoft.com/office/drawing/2015/06/chart">
            <c:ext xmlns:c16="http://schemas.microsoft.com/office/drawing/2014/chart" uri="{C3380CC4-5D6E-409C-BE32-E72D297353CC}">
              <c16:uniqueId val="{00000004-3F62-4B40-AB94-1424179C5B67}"/>
            </c:ext>
          </c:extLst>
        </c:ser>
        <c:ser>
          <c:idx val="5"/>
          <c:order val="5"/>
          <c:tx>
            <c:strRef>
              <c:f>'Alumnado Activo'!$H$5</c:f>
              <c:strCache>
                <c:ptCount val="1"/>
                <c:pt idx="0">
                  <c:v>2016</c:v>
                </c:pt>
              </c:strCache>
            </c:strRef>
          </c:tx>
          <c:spPr>
            <a:solidFill>
              <a:srgbClr val="9900CC"/>
            </a:solidFill>
            <a:ln>
              <a:noFill/>
            </a:ln>
            <a:effectLst/>
            <a:sp3d/>
          </c:spPr>
          <c:invertIfNegative val="0"/>
          <c:cat>
            <c:strRef>
              <c:f>'Alumnado Activo'!$B$13:$B$15</c:f>
              <c:strCache>
                <c:ptCount val="3"/>
                <c:pt idx="0">
                  <c:v>CBI</c:v>
                </c:pt>
                <c:pt idx="1">
                  <c:v>CBS</c:v>
                </c:pt>
                <c:pt idx="2">
                  <c:v>CSH</c:v>
                </c:pt>
              </c:strCache>
            </c:strRef>
          </c:cat>
          <c:val>
            <c:numRef>
              <c:f>'Alumnado Activo'!$H$13:$H$15</c:f>
              <c:numCache>
                <c:formatCode>#,##0</c:formatCode>
                <c:ptCount val="3"/>
                <c:pt idx="0">
                  <c:v>178</c:v>
                </c:pt>
                <c:pt idx="1">
                  <c:v>245</c:v>
                </c:pt>
                <c:pt idx="2">
                  <c:v>248</c:v>
                </c:pt>
              </c:numCache>
            </c:numRef>
          </c:val>
          <c:shape val="cylinder"/>
          <c:extLst xmlns:c16r2="http://schemas.microsoft.com/office/drawing/2015/06/chart">
            <c:ext xmlns:c16="http://schemas.microsoft.com/office/drawing/2014/chart" uri="{C3380CC4-5D6E-409C-BE32-E72D297353CC}">
              <c16:uniqueId val="{00000005-3F62-4B40-AB94-1424179C5B67}"/>
            </c:ext>
          </c:extLst>
        </c:ser>
        <c:ser>
          <c:idx val="6"/>
          <c:order val="6"/>
          <c:tx>
            <c:strRef>
              <c:f>'Alumnado Activo'!$I$5</c:f>
              <c:strCache>
                <c:ptCount val="1"/>
                <c:pt idx="0">
                  <c:v>2017</c:v>
                </c:pt>
              </c:strCache>
            </c:strRef>
          </c:tx>
          <c:spPr>
            <a:solidFill>
              <a:srgbClr val="660066"/>
            </a:solidFill>
            <a:ln>
              <a:noFill/>
            </a:ln>
            <a:effectLst/>
            <a:sp3d/>
          </c:spPr>
          <c:invertIfNegative val="0"/>
          <c:cat>
            <c:strRef>
              <c:f>'Alumnado Activo'!$B$13:$B$15</c:f>
              <c:strCache>
                <c:ptCount val="3"/>
                <c:pt idx="0">
                  <c:v>CBI</c:v>
                </c:pt>
                <c:pt idx="1">
                  <c:v>CBS</c:v>
                </c:pt>
                <c:pt idx="2">
                  <c:v>CSH</c:v>
                </c:pt>
              </c:strCache>
            </c:strRef>
          </c:cat>
          <c:val>
            <c:numRef>
              <c:f>'Alumnado Activo'!$I$13:$I$15</c:f>
              <c:numCache>
                <c:formatCode>#,##0</c:formatCode>
                <c:ptCount val="3"/>
                <c:pt idx="0">
                  <c:v>267</c:v>
                </c:pt>
                <c:pt idx="1">
                  <c:v>297</c:v>
                </c:pt>
                <c:pt idx="2">
                  <c:v>297</c:v>
                </c:pt>
              </c:numCache>
            </c:numRef>
          </c:val>
          <c:shape val="cylinder"/>
          <c:extLst xmlns:c16r2="http://schemas.microsoft.com/office/drawing/2015/06/chart">
            <c:ext xmlns:c16="http://schemas.microsoft.com/office/drawing/2014/chart" uri="{C3380CC4-5D6E-409C-BE32-E72D297353CC}">
              <c16:uniqueId val="{00000000-C95F-47B9-B900-240CD33D434F}"/>
            </c:ext>
          </c:extLst>
        </c:ser>
        <c:dLbls>
          <c:showLegendKey val="0"/>
          <c:showVal val="0"/>
          <c:showCatName val="0"/>
          <c:showSerName val="0"/>
          <c:showPercent val="0"/>
          <c:showBubbleSize val="0"/>
        </c:dLbls>
        <c:gapWidth val="219"/>
        <c:shape val="box"/>
        <c:axId val="-1632091520"/>
        <c:axId val="-1632069216"/>
        <c:axId val="0"/>
      </c:bar3DChart>
      <c:catAx>
        <c:axId val="-163209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9216"/>
        <c:crosses val="autoZero"/>
        <c:auto val="1"/>
        <c:lblAlgn val="ctr"/>
        <c:lblOffset val="100"/>
        <c:noMultiLvlLbl val="0"/>
      </c:catAx>
      <c:valAx>
        <c:axId val="-1632069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9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'Alumnado Activo'!$B$16</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'Alumnado Activo'!$C$5:$I$5</c:f>
              <c:numCache>
                <c:formatCode>General</c:formatCode>
                <c:ptCount val="7"/>
                <c:pt idx="0">
                  <c:v>2011</c:v>
                </c:pt>
                <c:pt idx="1">
                  <c:v>2012</c:v>
                </c:pt>
                <c:pt idx="2">
                  <c:v>2013</c:v>
                </c:pt>
                <c:pt idx="3">
                  <c:v>2014</c:v>
                </c:pt>
                <c:pt idx="4">
                  <c:v>2015</c:v>
                </c:pt>
                <c:pt idx="5">
                  <c:v>2016</c:v>
                </c:pt>
                <c:pt idx="6">
                  <c:v>2017</c:v>
                </c:pt>
              </c:numCache>
            </c:numRef>
          </c:xVal>
          <c:yVal>
            <c:numRef>
              <c:f>'Alumnado Activo'!$C$16:$I$16</c:f>
              <c:numCache>
                <c:formatCode>#,##0</c:formatCode>
                <c:ptCount val="7"/>
                <c:pt idx="0">
                  <c:v>171</c:v>
                </c:pt>
                <c:pt idx="1">
                  <c:v>236</c:v>
                </c:pt>
                <c:pt idx="2">
                  <c:v>376</c:v>
                </c:pt>
                <c:pt idx="3">
                  <c:v>463</c:v>
                </c:pt>
                <c:pt idx="4">
                  <c:v>586</c:v>
                </c:pt>
                <c:pt idx="5">
                  <c:v>671</c:v>
                </c:pt>
                <c:pt idx="6">
                  <c:v>861</c:v>
                </c:pt>
              </c:numCache>
            </c:numRef>
          </c:yVal>
          <c:smooth val="0"/>
          <c:extLst xmlns:c16r2="http://schemas.microsoft.com/office/drawing/2015/06/chart">
            <c:ext xmlns:c16="http://schemas.microsoft.com/office/drawing/2014/chart" uri="{C3380CC4-5D6E-409C-BE32-E72D297353CC}">
              <c16:uniqueId val="{00000000-420C-48DF-8A96-22AC35761DE7}"/>
            </c:ext>
          </c:extLst>
        </c:ser>
        <c:dLbls>
          <c:showLegendKey val="0"/>
          <c:showVal val="0"/>
          <c:showCatName val="0"/>
          <c:showSerName val="0"/>
          <c:showPercent val="0"/>
          <c:showBubbleSize val="0"/>
        </c:dLbls>
        <c:axId val="-1632071936"/>
        <c:axId val="-1632068672"/>
      </c:scatterChart>
      <c:valAx>
        <c:axId val="-1632071936"/>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8672"/>
        <c:crosses val="autoZero"/>
        <c:crossBetween val="midCat"/>
      </c:valAx>
      <c:valAx>
        <c:axId val="-1632068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71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2016 / </a:t>
            </a:r>
            <a:r>
              <a:rPr lang="es-MX" sz="1680" b="0" i="0" u="none" strike="noStrike" baseline="0">
                <a:effectLst/>
              </a:rPr>
              <a:t>Alumnado Act </a:t>
            </a:r>
            <a:r>
              <a:rPr lang="es-MX"/>
              <a:t>2015</a:t>
            </a:r>
          </a:p>
        </c:rich>
      </c:tx>
      <c:layout>
        <c:manualLayout>
          <c:xMode val="edge"/>
          <c:yMode val="edge"/>
          <c:x val="0.1488849397913094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'Alumnado Activo'!$J$5</c:f>
              <c:strCache>
                <c:ptCount val="1"/>
                <c:pt idx="0">
                  <c:v>2017/2016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xmlns:c16r2="http://schemas.microsoft.com/office/drawing/2015/06/chart">
              <c:ext xmlns:c16="http://schemas.microsoft.com/office/drawing/2014/chart" uri="{C3380CC4-5D6E-409C-BE32-E72D297353CC}">
                <c16:uniqueId val="{00000001-4ABB-46FF-BFA9-BDE00F69496D}"/>
              </c:ext>
            </c:extLst>
          </c:dPt>
          <c:dPt>
            <c:idx val="1"/>
            <c:invertIfNegative val="0"/>
            <c:bubble3D val="0"/>
            <c:spPr>
              <a:solidFill>
                <a:srgbClr val="F08200"/>
              </a:solidFill>
              <a:ln>
                <a:noFill/>
              </a:ln>
              <a:effectLst/>
              <a:sp3d/>
            </c:spPr>
            <c:extLst xmlns:c16r2="http://schemas.microsoft.com/office/drawing/2015/06/chart">
              <c:ext xmlns:c16="http://schemas.microsoft.com/office/drawing/2014/chart" uri="{C3380CC4-5D6E-409C-BE32-E72D297353CC}">
                <c16:uniqueId val="{00000003-4ABB-46FF-BFA9-BDE00F69496D}"/>
              </c:ext>
            </c:extLst>
          </c:dPt>
          <c:dPt>
            <c:idx val="2"/>
            <c:invertIfNegative val="0"/>
            <c:bubble3D val="0"/>
            <c:spPr>
              <a:pattFill prst="ltHorz">
                <a:fgClr>
                  <a:srgbClr val="F08200"/>
                </a:fgClr>
                <a:bgClr>
                  <a:sysClr val="window" lastClr="FFFFFF"/>
                </a:bgClr>
              </a:pattFill>
              <a:ln>
                <a:noFill/>
              </a:ln>
              <a:effectLst/>
              <a:sp3d/>
            </c:spPr>
            <c:extLst xmlns:c16r2="http://schemas.microsoft.com/office/drawing/2015/06/chart">
              <c:ext xmlns:c16="http://schemas.microsoft.com/office/drawing/2014/chart" uri="{C3380CC4-5D6E-409C-BE32-E72D297353CC}">
                <c16:uniqueId val="{00000005-4ABB-46FF-BFA9-BDE00F69496D}"/>
              </c:ext>
            </c:extLst>
          </c:dPt>
          <c:dPt>
            <c:idx val="3"/>
            <c:invertIfNegative val="0"/>
            <c:bubble3D val="0"/>
            <c:spPr>
              <a:solidFill>
                <a:srgbClr val="57A519"/>
              </a:solidFill>
              <a:ln>
                <a:noFill/>
              </a:ln>
              <a:effectLst/>
              <a:sp3d/>
            </c:spPr>
            <c:extLst xmlns:c16r2="http://schemas.microsoft.com/office/drawing/2015/06/chart">
              <c:ext xmlns:c16="http://schemas.microsoft.com/office/drawing/2014/chart" uri="{C3380CC4-5D6E-409C-BE32-E72D297353CC}">
                <c16:uniqueId val="{00000007-4ABB-46FF-BFA9-BDE00F69496D}"/>
              </c:ext>
            </c:extLst>
          </c:dPt>
          <c:dPt>
            <c:idx val="5"/>
            <c:invertIfNegative val="0"/>
            <c:bubble3D val="0"/>
            <c:spPr>
              <a:solidFill>
                <a:srgbClr val="0072CE"/>
              </a:solidFill>
              <a:ln>
                <a:noFill/>
              </a:ln>
              <a:effectLst/>
              <a:sp3d/>
            </c:spPr>
            <c:extLst xmlns:c16r2="http://schemas.microsoft.com/office/drawing/2015/06/chart">
              <c:ext xmlns:c16="http://schemas.microsoft.com/office/drawing/2014/chart" uri="{C3380CC4-5D6E-409C-BE32-E72D297353CC}">
                <c16:uniqueId val="{00000009-4ABB-46FF-BFA9-BDE00F69496D}"/>
              </c:ext>
            </c:extLst>
          </c:dPt>
          <c:dPt>
            <c:idx val="6"/>
            <c:invertIfNegative val="0"/>
            <c:bubble3D val="0"/>
            <c:spPr>
              <a:solidFill>
                <a:sysClr val="windowText" lastClr="000000"/>
              </a:solidFill>
              <a:ln>
                <a:noFill/>
              </a:ln>
              <a:effectLst/>
              <a:sp3d/>
            </c:spPr>
            <c:extLst xmlns:c16r2="http://schemas.microsoft.com/office/drawing/2015/06/chart">
              <c:ext xmlns:c16="http://schemas.microsoft.com/office/drawing/2014/chart" uri="{C3380CC4-5D6E-409C-BE32-E72D297353CC}">
                <c16:uniqueId val="{0000000B-4ABB-46FF-BFA9-BDE00F69496D}"/>
              </c:ext>
            </c:extLst>
          </c:dPt>
          <c:cat>
            <c:strRef>
              <c:f>'Alumnado Activo'!$B$18:$B$24</c:f>
              <c:strCache>
                <c:ptCount val="7"/>
                <c:pt idx="0">
                  <c:v>UAMA</c:v>
                </c:pt>
                <c:pt idx="1">
                  <c:v>UAMC</c:v>
                </c:pt>
                <c:pt idx="2">
                  <c:v>UAMC*</c:v>
                </c:pt>
                <c:pt idx="3">
                  <c:v>UAMI</c:v>
                </c:pt>
                <c:pt idx="4">
                  <c:v>UAML</c:v>
                </c:pt>
                <c:pt idx="5">
                  <c:v>UAMX</c:v>
                </c:pt>
                <c:pt idx="6">
                  <c:v>UAM</c:v>
                </c:pt>
              </c:strCache>
            </c:strRef>
          </c:cat>
          <c:val>
            <c:numRef>
              <c:f>'Alumnado Activo'!$J$18:$J$24</c:f>
              <c:numCache>
                <c:formatCode>0%</c:formatCode>
                <c:ptCount val="7"/>
                <c:pt idx="0">
                  <c:v>0.97800079378579119</c:v>
                </c:pt>
                <c:pt idx="1">
                  <c:v>1.1145717463848721</c:v>
                </c:pt>
                <c:pt idx="2">
                  <c:v>1.1518672199170124</c:v>
                </c:pt>
                <c:pt idx="3">
                  <c:v>0.98149321840537462</c:v>
                </c:pt>
                <c:pt idx="4">
                  <c:v>1.2831594634873322</c:v>
                </c:pt>
                <c:pt idx="5">
                  <c:v>1.015542830431226</c:v>
                </c:pt>
                <c:pt idx="6">
                  <c:v>1.001577082212368</c:v>
                </c:pt>
              </c:numCache>
            </c:numRef>
          </c:val>
          <c:shape val="cylinder"/>
          <c:extLst xmlns:c16r2="http://schemas.microsoft.com/office/drawing/2015/06/chart">
            <c:ext xmlns:c16="http://schemas.microsoft.com/office/drawing/2014/chart" uri="{C3380CC4-5D6E-409C-BE32-E72D297353CC}">
              <c16:uniqueId val="{0000000C-4ABB-46FF-BFA9-BDE00F69496D}"/>
            </c:ext>
          </c:extLst>
        </c:ser>
        <c:dLbls>
          <c:showLegendKey val="0"/>
          <c:showVal val="0"/>
          <c:showCatName val="0"/>
          <c:showSerName val="0"/>
          <c:showPercent val="0"/>
          <c:showBubbleSize val="0"/>
        </c:dLbls>
        <c:gapWidth val="124"/>
        <c:gapDepth val="295"/>
        <c:shape val="box"/>
        <c:axId val="-1632065408"/>
        <c:axId val="-1632064864"/>
        <c:axId val="0"/>
      </c:bar3DChart>
      <c:catAx>
        <c:axId val="-1632065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632064864"/>
        <c:crosses val="autoZero"/>
        <c:auto val="1"/>
        <c:lblAlgn val="ctr"/>
        <c:lblOffset val="100"/>
        <c:noMultiLvlLbl val="0"/>
      </c:catAx>
      <c:valAx>
        <c:axId val="-163206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632065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jpeg"/><Relationship Id="rId4" Type="http://schemas.openxmlformats.org/officeDocument/2006/relationships/hyperlink" Target="#&#205;ndice!A1"/></Relationships>
</file>

<file path=xl/drawings/_rels/drawing1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5" Type="http://schemas.openxmlformats.org/officeDocument/2006/relationships/chart" Target="../charts/chart54.xml"/><Relationship Id="rId4" Type="http://schemas.openxmlformats.org/officeDocument/2006/relationships/chart" Target="../charts/chart5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chart" Target="../charts/chart77.xml"/><Relationship Id="rId4" Type="http://schemas.openxmlformats.org/officeDocument/2006/relationships/chart" Target="../charts/chart7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88.xml"/><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chart" Target="../charts/chart96.xml"/><Relationship Id="rId7" Type="http://schemas.openxmlformats.org/officeDocument/2006/relationships/chart" Target="../charts/chart100.xml"/><Relationship Id="rId12" Type="http://schemas.openxmlformats.org/officeDocument/2006/relationships/chart" Target="../charts/chart105.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11" Type="http://schemas.openxmlformats.org/officeDocument/2006/relationships/chart" Target="../charts/chart104.xml"/><Relationship Id="rId5" Type="http://schemas.openxmlformats.org/officeDocument/2006/relationships/chart" Target="../charts/chart98.xml"/><Relationship Id="rId10" Type="http://schemas.openxmlformats.org/officeDocument/2006/relationships/chart" Target="../charts/chart103.xml"/><Relationship Id="rId4" Type="http://schemas.openxmlformats.org/officeDocument/2006/relationships/chart" Target="../charts/chart97.xml"/><Relationship Id="rId9" Type="http://schemas.openxmlformats.org/officeDocument/2006/relationships/chart" Target="../charts/chart10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14.xml"/><Relationship Id="rId3" Type="http://schemas.openxmlformats.org/officeDocument/2006/relationships/chart" Target="../charts/chart109.xml"/><Relationship Id="rId7" Type="http://schemas.openxmlformats.org/officeDocument/2006/relationships/chart" Target="../charts/chart113.xml"/><Relationship Id="rId2" Type="http://schemas.openxmlformats.org/officeDocument/2006/relationships/chart" Target="../charts/chart108.xml"/><Relationship Id="rId1" Type="http://schemas.openxmlformats.org/officeDocument/2006/relationships/chart" Target="../charts/chart107.xml"/><Relationship Id="rId6" Type="http://schemas.openxmlformats.org/officeDocument/2006/relationships/chart" Target="../charts/chart112.xml"/><Relationship Id="rId5" Type="http://schemas.openxmlformats.org/officeDocument/2006/relationships/chart" Target="../charts/chart111.xml"/><Relationship Id="rId4" Type="http://schemas.openxmlformats.org/officeDocument/2006/relationships/chart" Target="../charts/chart110.xml"/><Relationship Id="rId9" Type="http://schemas.openxmlformats.org/officeDocument/2006/relationships/chart" Target="../charts/chart11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s>
</file>

<file path=xl/drawings/_rels/drawing26.xml.rels><?xml version="1.0" encoding="UTF-8" standalone="yes"?>
<Relationships xmlns="http://schemas.openxmlformats.org/package/2006/relationships"><Relationship Id="rId1" Type="http://schemas.openxmlformats.org/officeDocument/2006/relationships/hyperlink" Target="#Indice!K5"/></Relationships>
</file>

<file path=xl/drawings/_rels/drawing27.xml.rels><?xml version="1.0" encoding="UTF-8" standalone="yes"?>
<Relationships xmlns="http://schemas.openxmlformats.org/package/2006/relationships"><Relationship Id="rId1" Type="http://schemas.openxmlformats.org/officeDocument/2006/relationships/hyperlink" Target="#Indice!K5"/></Relationships>
</file>

<file path=xl/drawings/_rels/drawing28.xml.rels><?xml version="1.0" encoding="UTF-8" standalone="yes"?>
<Relationships xmlns="http://schemas.openxmlformats.org/package/2006/relationships"><Relationship Id="rId1" Type="http://schemas.openxmlformats.org/officeDocument/2006/relationships/hyperlink" Target="#Indice!K5"/></Relationships>
</file>

<file path=xl/drawings/_rels/drawing2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4" Type="http://schemas.openxmlformats.org/officeDocument/2006/relationships/chart" Target="../charts/chart13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 Type="http://schemas.openxmlformats.org/officeDocument/2006/relationships/chart" Target="../charts/chart24.xml"/><Relationship Id="rId16" Type="http://schemas.openxmlformats.org/officeDocument/2006/relationships/chart" Target="../charts/chart38.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756535" cy="5755821"/>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10452" t="22220" r="18997" b="26817"/>
        <a:stretch/>
      </xdr:blipFill>
      <xdr:spPr>
        <a:xfrm>
          <a:off x="0" y="0"/>
          <a:ext cx="2756535" cy="5755821"/>
        </a:xfrm>
        <a:prstGeom prst="rect">
          <a:avLst/>
        </a:prstGeom>
      </xdr:spPr>
    </xdr:pic>
    <xdr:clientData/>
  </xdr:oneCellAnchor>
  <xdr:oneCellAnchor>
    <xdr:from>
      <xdr:col>5</xdr:col>
      <xdr:colOff>456565</xdr:colOff>
      <xdr:row>0</xdr:row>
      <xdr:rowOff>24130</xdr:rowOff>
    </xdr:from>
    <xdr:ext cx="3079115" cy="897255"/>
    <xdr:pic>
      <xdr:nvPicPr>
        <xdr:cNvPr id="3" name="Imagen 2">
          <a:extLst>
            <a:ext uri="{FF2B5EF4-FFF2-40B4-BE49-F238E27FC236}">
              <a16:creationId xmlns:a16="http://schemas.microsoft.com/office/drawing/2014/main" xmlns="" id="{00000000-0008-0000-0000-000003000000}"/>
            </a:ext>
          </a:extLst>
        </xdr:cNvPr>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34644" t="34360" r="18828" b="41539"/>
        <a:stretch/>
      </xdr:blipFill>
      <xdr:spPr>
        <a:xfrm>
          <a:off x="4266565" y="24130"/>
          <a:ext cx="3079115" cy="897255"/>
        </a:xfrm>
        <a:prstGeom prst="rect">
          <a:avLst/>
        </a:prstGeom>
      </xdr:spPr>
    </xdr:pic>
    <xdr:clientData/>
  </xdr:oneCellAnchor>
  <xdr:twoCellAnchor>
    <xdr:from>
      <xdr:col>3</xdr:col>
      <xdr:colOff>323850</xdr:colOff>
      <xdr:row>8</xdr:row>
      <xdr:rowOff>78740</xdr:rowOff>
    </xdr:from>
    <xdr:to>
      <xdr:col>9</xdr:col>
      <xdr:colOff>714375</xdr:colOff>
      <xdr:row>17</xdr:row>
      <xdr:rowOff>142875</xdr:rowOff>
    </xdr:to>
    <xdr:sp macro="" textlink="">
      <xdr:nvSpPr>
        <xdr:cNvPr id="4" name="Cuadro de texto 2">
          <a:extLst>
            <a:ext uri="{FF2B5EF4-FFF2-40B4-BE49-F238E27FC236}">
              <a16:creationId xmlns:a16="http://schemas.microsoft.com/office/drawing/2014/main" xmlns="" id="{00000000-0008-0000-0000-000004000000}"/>
            </a:ext>
          </a:extLst>
        </xdr:cNvPr>
        <xdr:cNvSpPr txBox="1">
          <a:spLocks noChangeArrowheads="1"/>
        </xdr:cNvSpPr>
      </xdr:nvSpPr>
      <xdr:spPr bwMode="auto">
        <a:xfrm>
          <a:off x="2609850" y="2345690"/>
          <a:ext cx="4962525" cy="1521460"/>
        </a:xfrm>
        <a:prstGeom prst="roundRect">
          <a:avLst/>
        </a:prstGeom>
        <a:ln>
          <a:noFill/>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2"/>
        </a:lnRef>
        <a:fillRef idx="1">
          <a:schemeClr val="lt1"/>
        </a:fillRef>
        <a:effectRef idx="0">
          <a:schemeClr val="accent2"/>
        </a:effectRef>
        <a:fontRef idx="minor">
          <a:schemeClr val="dk1"/>
        </a:fontRef>
      </xdr:style>
      <xdr:txBody>
        <a:bodyPr rot="0" vert="horz" wrap="square" lIns="91440" tIns="45720" rIns="91440" bIns="45720" anchor="t" anchorCtr="0">
          <a:noAutofit/>
        </a:bodyPr>
        <a:lstStyle/>
        <a:p>
          <a:pPr algn="r">
            <a:lnSpc>
              <a:spcPct val="120000"/>
            </a:lnSpc>
            <a:spcAft>
              <a:spcPts val="1000"/>
            </a:spcAft>
          </a:pPr>
          <a:r>
            <a:rPr lang="es-MX" sz="2000" b="1">
              <a:effectLst/>
              <a:ea typeface="Times New Roman" panose="02020603050405020304" pitchFamily="18" charset="0"/>
              <a:cs typeface="Times New Roman" panose="02020603050405020304" pitchFamily="18" charset="0"/>
            </a:rPr>
            <a:t>ANEXO</a:t>
          </a:r>
          <a:r>
            <a:rPr lang="es-MX" sz="2000" b="1" baseline="0">
              <a:effectLst/>
              <a:ea typeface="Times New Roman" panose="02020603050405020304" pitchFamily="18" charset="0"/>
              <a:cs typeface="Times New Roman" panose="02020603050405020304" pitchFamily="18" charset="0"/>
            </a:rPr>
            <a:t> ESTADÍSTICO </a:t>
          </a:r>
          <a:r>
            <a:rPr lang="es-MX" sz="2000" b="1">
              <a:effectLst/>
              <a:ea typeface="Times New Roman" panose="02020603050405020304" pitchFamily="18" charset="0"/>
              <a:cs typeface="Times New Roman" panose="02020603050405020304" pitchFamily="18" charset="0"/>
            </a:rPr>
            <a:t>2017</a:t>
          </a:r>
          <a:endParaRPr lang="es-MX" sz="1200">
            <a:effectLst/>
            <a:ea typeface="Times New Roman" panose="02020603050405020304" pitchFamily="18" charset="0"/>
            <a:cs typeface="Times New Roman" panose="02020603050405020304" pitchFamily="18" charset="0"/>
          </a:endParaRPr>
        </a:p>
        <a:p>
          <a:pPr algn="r">
            <a:lnSpc>
              <a:spcPct val="120000"/>
            </a:lnSpc>
            <a:spcAft>
              <a:spcPts val="1000"/>
            </a:spcAft>
          </a:pPr>
          <a:r>
            <a:rPr lang="es-MX" sz="2000" b="1">
              <a:effectLst/>
              <a:ea typeface="Times New Roman" panose="02020603050405020304" pitchFamily="18" charset="0"/>
              <a:cs typeface="Times New Roman" panose="02020603050405020304" pitchFamily="18" charset="0"/>
            </a:rPr>
            <a:t>Universidad Autónoma Metropolita</a:t>
          </a:r>
        </a:p>
        <a:p>
          <a:pPr algn="r">
            <a:lnSpc>
              <a:spcPct val="120000"/>
            </a:lnSpc>
            <a:spcAft>
              <a:spcPts val="1000"/>
            </a:spcAft>
          </a:pPr>
          <a:r>
            <a:rPr lang="es-MX" sz="2000" b="1">
              <a:effectLst/>
              <a:ea typeface="Times New Roman" panose="02020603050405020304" pitchFamily="18" charset="0"/>
              <a:cs typeface="Times New Roman" panose="02020603050405020304" pitchFamily="18" charset="0"/>
            </a:rPr>
            <a:t>Unidad Lerma</a:t>
          </a:r>
          <a:endParaRPr lang="es-MX" sz="1200">
            <a:effectLst/>
            <a:ea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35</xdr:row>
      <xdr:rowOff>67310</xdr:rowOff>
    </xdr:from>
    <xdr:ext cx="9219565" cy="438785"/>
    <xdr:pic>
      <xdr:nvPicPr>
        <xdr:cNvPr id="5" name="Imagen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734685"/>
          <a:ext cx="9219565" cy="438785"/>
        </a:xfrm>
        <a:prstGeom prst="rect">
          <a:avLst/>
        </a:prstGeom>
        <a:noFill/>
      </xdr:spPr>
    </xdr:pic>
    <xdr:clientData/>
  </xdr:oneCellAnchor>
  <xdr:oneCellAnchor>
    <xdr:from>
      <xdr:col>8</xdr:col>
      <xdr:colOff>602796</xdr:colOff>
      <xdr:row>20</xdr:row>
      <xdr:rowOff>20474</xdr:rowOff>
    </xdr:from>
    <xdr:ext cx="781050" cy="781050"/>
    <xdr:pic>
      <xdr:nvPicPr>
        <xdr:cNvPr id="6" name="Imagen 5">
          <a:hlinkClick xmlns:r="http://schemas.openxmlformats.org/officeDocument/2006/relationships" r:id="rId4"/>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98796" y="3258974"/>
          <a:ext cx="781050" cy="7810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52</xdr:col>
      <xdr:colOff>595312</xdr:colOff>
      <xdr:row>5</xdr:row>
      <xdr:rowOff>19050</xdr:rowOff>
    </xdr:from>
    <xdr:to>
      <xdr:col>58</xdr:col>
      <xdr:colOff>595312</xdr:colOff>
      <xdr:row>27</xdr:row>
      <xdr:rowOff>38100</xdr:rowOff>
    </xdr:to>
    <xdr:graphicFrame macro="">
      <xdr:nvGraphicFramePr>
        <xdr:cNvPr id="4" name="Gráfico 3">
          <a:extLst>
            <a:ext uri="{FF2B5EF4-FFF2-40B4-BE49-F238E27FC236}">
              <a16:creationId xmlns:a16="http://schemas.microsoft.com/office/drawing/2014/main" xmlns=""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0</xdr:colOff>
      <xdr:row>30</xdr:row>
      <xdr:rowOff>0</xdr:rowOff>
    </xdr:from>
    <xdr:to>
      <xdr:col>59</xdr:col>
      <xdr:colOff>0</xdr:colOff>
      <xdr:row>52</xdr:row>
      <xdr:rowOff>28575</xdr:rowOff>
    </xdr:to>
    <xdr:graphicFrame macro="">
      <xdr:nvGraphicFramePr>
        <xdr:cNvPr id="6" name="Gráfico 5">
          <a:extLst>
            <a:ext uri="{FF2B5EF4-FFF2-40B4-BE49-F238E27FC236}">
              <a16:creationId xmlns:a16="http://schemas.microsoft.com/office/drawing/2014/main" xmlns=""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14287</xdr:colOff>
      <xdr:row>53</xdr:row>
      <xdr:rowOff>114299</xdr:rowOff>
    </xdr:from>
    <xdr:to>
      <xdr:col>61</xdr:col>
      <xdr:colOff>676275</xdr:colOff>
      <xdr:row>80</xdr:row>
      <xdr:rowOff>19049</xdr:rowOff>
    </xdr:to>
    <xdr:graphicFrame macro="">
      <xdr:nvGraphicFramePr>
        <xdr:cNvPr id="7" name="Gráfico 6">
          <a:extLst>
            <a:ext uri="{FF2B5EF4-FFF2-40B4-BE49-F238E27FC236}">
              <a16:creationId xmlns:a16="http://schemas.microsoft.com/office/drawing/2014/main" xmlns=""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52</xdr:col>
      <xdr:colOff>742950</xdr:colOff>
      <xdr:row>81</xdr:row>
      <xdr:rowOff>114300</xdr:rowOff>
    </xdr:from>
    <xdr:to>
      <xdr:col>61</xdr:col>
      <xdr:colOff>642938</xdr:colOff>
      <xdr:row>99</xdr:row>
      <xdr:rowOff>114300</xdr:rowOff>
    </xdr:to>
    <xdr:graphicFrame macro="">
      <xdr:nvGraphicFramePr>
        <xdr:cNvPr id="8" name="Gráfico 7">
          <a:extLst>
            <a:ext uri="{FF2B5EF4-FFF2-40B4-BE49-F238E27FC236}">
              <a16:creationId xmlns:a16="http://schemas.microsoft.com/office/drawing/2014/main" xmlns=""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82</xdr:row>
      <xdr:rowOff>0</xdr:rowOff>
    </xdr:from>
    <xdr:to>
      <xdr:col>50</xdr:col>
      <xdr:colOff>258535</xdr:colOff>
      <xdr:row>100</xdr:row>
      <xdr:rowOff>0</xdr:rowOff>
    </xdr:to>
    <xdr:graphicFrame macro="">
      <xdr:nvGraphicFramePr>
        <xdr:cNvPr id="9" name="Gráfico 8">
          <a:extLst>
            <a:ext uri="{FF2B5EF4-FFF2-40B4-BE49-F238E27FC236}">
              <a16:creationId xmlns:a16="http://schemas.microsoft.com/office/drawing/2014/main" xmlns=""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302779</xdr:colOff>
      <xdr:row>47</xdr:row>
      <xdr:rowOff>50800</xdr:rowOff>
    </xdr:from>
    <xdr:to>
      <xdr:col>19</xdr:col>
      <xdr:colOff>53975</xdr:colOff>
      <xdr:row>60</xdr:row>
      <xdr:rowOff>190499</xdr:rowOff>
    </xdr:to>
    <xdr:graphicFrame macro="">
      <xdr:nvGraphicFramePr>
        <xdr:cNvPr id="2" name="Gráfico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149225</xdr:colOff>
      <xdr:row>47</xdr:row>
      <xdr:rowOff>41275</xdr:rowOff>
    </xdr:from>
    <xdr:to>
      <xdr:col>28</xdr:col>
      <xdr:colOff>219075</xdr:colOff>
      <xdr:row>62</xdr:row>
      <xdr:rowOff>73025</xdr:rowOff>
    </xdr:to>
    <xdr:graphicFrame macro="">
      <xdr:nvGraphicFramePr>
        <xdr:cNvPr id="3" name="Gráfico 2">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101600</xdr:colOff>
      <xdr:row>63</xdr:row>
      <xdr:rowOff>3175</xdr:rowOff>
    </xdr:from>
    <xdr:to>
      <xdr:col>28</xdr:col>
      <xdr:colOff>171450</xdr:colOff>
      <xdr:row>78</xdr:row>
      <xdr:rowOff>146050</xdr:rowOff>
    </xdr:to>
    <xdr:graphicFrame macro="">
      <xdr:nvGraphicFramePr>
        <xdr:cNvPr id="4" name="Gráfico 3">
          <a:extLst>
            <a:ext uri="{FF2B5EF4-FFF2-40B4-BE49-F238E27FC236}">
              <a16:creationId xmlns:a16="http://schemas.microsoft.com/office/drawing/2014/main" xmlns=""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193675</xdr:colOff>
      <xdr:row>62</xdr:row>
      <xdr:rowOff>193675</xdr:rowOff>
    </xdr:from>
    <xdr:to>
      <xdr:col>18</xdr:col>
      <xdr:colOff>449696</xdr:colOff>
      <xdr:row>78</xdr:row>
      <xdr:rowOff>117474</xdr:rowOff>
    </xdr:to>
    <xdr:graphicFrame macro="">
      <xdr:nvGraphicFramePr>
        <xdr:cNvPr id="5" name="Gráfico 4">
          <a:extLst>
            <a:ext uri="{FF2B5EF4-FFF2-40B4-BE49-F238E27FC236}">
              <a16:creationId xmlns:a16="http://schemas.microsoft.com/office/drawing/2014/main" xmlns=""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146051</xdr:colOff>
      <xdr:row>80</xdr:row>
      <xdr:rowOff>26988</xdr:rowOff>
    </xdr:from>
    <xdr:to>
      <xdr:col>18</xdr:col>
      <xdr:colOff>154421</xdr:colOff>
      <xdr:row>97</xdr:row>
      <xdr:rowOff>165099</xdr:rowOff>
    </xdr:to>
    <xdr:graphicFrame macro="">
      <xdr:nvGraphicFramePr>
        <xdr:cNvPr id="6" name="Gráfico 5">
          <a:extLst>
            <a:ext uri="{FF2B5EF4-FFF2-40B4-BE49-F238E27FC236}">
              <a16:creationId xmlns:a16="http://schemas.microsoft.com/office/drawing/2014/main" xmlns=""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330200</xdr:colOff>
      <xdr:row>80</xdr:row>
      <xdr:rowOff>12700</xdr:rowOff>
    </xdr:from>
    <xdr:to>
      <xdr:col>27</xdr:col>
      <xdr:colOff>647700</xdr:colOff>
      <xdr:row>98</xdr:row>
      <xdr:rowOff>12700</xdr:rowOff>
    </xdr:to>
    <xdr:graphicFrame macro="">
      <xdr:nvGraphicFramePr>
        <xdr:cNvPr id="7" name="Gráfico 6">
          <a:extLst>
            <a:ext uri="{FF2B5EF4-FFF2-40B4-BE49-F238E27FC236}">
              <a16:creationId xmlns:a16="http://schemas.microsoft.com/office/drawing/2014/main" xmlns=""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392112</xdr:colOff>
      <xdr:row>25</xdr:row>
      <xdr:rowOff>19050</xdr:rowOff>
    </xdr:from>
    <xdr:to>
      <xdr:col>32</xdr:col>
      <xdr:colOff>285750</xdr:colOff>
      <xdr:row>44</xdr:row>
      <xdr:rowOff>19050</xdr:rowOff>
    </xdr:to>
    <xdr:graphicFrame macro="">
      <xdr:nvGraphicFramePr>
        <xdr:cNvPr id="8" name="Gráfico 7">
          <a:extLst>
            <a:ext uri="{FF2B5EF4-FFF2-40B4-BE49-F238E27FC236}">
              <a16:creationId xmlns:a16="http://schemas.microsoft.com/office/drawing/2014/main" xmlns=""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279400</xdr:colOff>
      <xdr:row>47</xdr:row>
      <xdr:rowOff>50800</xdr:rowOff>
    </xdr:from>
    <xdr:to>
      <xdr:col>34</xdr:col>
      <xdr:colOff>304986</xdr:colOff>
      <xdr:row>62</xdr:row>
      <xdr:rowOff>48933</xdr:rowOff>
    </xdr:to>
    <xdr:graphicFrame macro="">
      <xdr:nvGraphicFramePr>
        <xdr:cNvPr id="9" name="Gráfico 8">
          <a:extLst>
            <a:ext uri="{FF2B5EF4-FFF2-40B4-BE49-F238E27FC236}">
              <a16:creationId xmlns:a16="http://schemas.microsoft.com/office/drawing/2014/main" xmlns=""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279400</xdr:colOff>
      <xdr:row>63</xdr:row>
      <xdr:rowOff>12700</xdr:rowOff>
    </xdr:from>
    <xdr:to>
      <xdr:col>34</xdr:col>
      <xdr:colOff>304986</xdr:colOff>
      <xdr:row>79</xdr:row>
      <xdr:rowOff>7657</xdr:rowOff>
    </xdr:to>
    <xdr:graphicFrame macro="">
      <xdr:nvGraphicFramePr>
        <xdr:cNvPr id="10" name="Gráfico 9">
          <a:extLst>
            <a:ext uri="{FF2B5EF4-FFF2-40B4-BE49-F238E27FC236}">
              <a16:creationId xmlns:a16="http://schemas.microsoft.com/office/drawing/2014/main" xmlns=""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279400</xdr:colOff>
      <xdr:row>80</xdr:row>
      <xdr:rowOff>12700</xdr:rowOff>
    </xdr:from>
    <xdr:to>
      <xdr:col>34</xdr:col>
      <xdr:colOff>301064</xdr:colOff>
      <xdr:row>98</xdr:row>
      <xdr:rowOff>12700</xdr:rowOff>
    </xdr:to>
    <xdr:graphicFrame macro="">
      <xdr:nvGraphicFramePr>
        <xdr:cNvPr id="11" name="Gráfico 10">
          <a:extLst>
            <a:ext uri="{FF2B5EF4-FFF2-40B4-BE49-F238E27FC236}">
              <a16:creationId xmlns:a16="http://schemas.microsoft.com/office/drawing/2014/main" xmlns=""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346822</xdr:colOff>
      <xdr:row>25</xdr:row>
      <xdr:rowOff>11579</xdr:rowOff>
    </xdr:from>
    <xdr:to>
      <xdr:col>43</xdr:col>
      <xdr:colOff>133350</xdr:colOff>
      <xdr:row>44</xdr:row>
      <xdr:rowOff>7844</xdr:rowOff>
    </xdr:to>
    <xdr:graphicFrame macro="">
      <xdr:nvGraphicFramePr>
        <xdr:cNvPr id="12" name="Gráfico 11">
          <a:extLst>
            <a:ext uri="{FF2B5EF4-FFF2-40B4-BE49-F238E27FC236}">
              <a16:creationId xmlns:a16="http://schemas.microsoft.com/office/drawing/2014/main" xmlns=""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287991</xdr:colOff>
      <xdr:row>3</xdr:row>
      <xdr:rowOff>183777</xdr:rowOff>
    </xdr:from>
    <xdr:to>
      <xdr:col>31</xdr:col>
      <xdr:colOff>265206</xdr:colOff>
      <xdr:row>20</xdr:row>
      <xdr:rowOff>131483</xdr:rowOff>
    </xdr:to>
    <xdr:graphicFrame macro="">
      <xdr:nvGraphicFramePr>
        <xdr:cNvPr id="13" name="Gráfico 12">
          <a:extLst>
            <a:ext uri="{FF2B5EF4-FFF2-40B4-BE49-F238E27FC236}">
              <a16:creationId xmlns:a16="http://schemas.microsoft.com/office/drawing/2014/main" xmlns=""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326837</xdr:colOff>
      <xdr:row>3</xdr:row>
      <xdr:rowOff>188260</xdr:rowOff>
    </xdr:from>
    <xdr:to>
      <xdr:col>38</xdr:col>
      <xdr:colOff>462643</xdr:colOff>
      <xdr:row>20</xdr:row>
      <xdr:rowOff>135966</xdr:rowOff>
    </xdr:to>
    <xdr:graphicFrame macro="">
      <xdr:nvGraphicFramePr>
        <xdr:cNvPr id="14" name="Gráfico 13">
          <a:extLst>
            <a:ext uri="{FF2B5EF4-FFF2-40B4-BE49-F238E27FC236}">
              <a16:creationId xmlns:a16="http://schemas.microsoft.com/office/drawing/2014/main" xmlns=""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34</xdr:col>
      <xdr:colOff>429779</xdr:colOff>
      <xdr:row>47</xdr:row>
      <xdr:rowOff>81643</xdr:rowOff>
    </xdr:from>
    <xdr:to>
      <xdr:col>41</xdr:col>
      <xdr:colOff>489857</xdr:colOff>
      <xdr:row>62</xdr:row>
      <xdr:rowOff>69662</xdr:rowOff>
    </xdr:to>
    <xdr:graphicFrame macro="">
      <xdr:nvGraphicFramePr>
        <xdr:cNvPr id="16" name="Gráfico 15">
          <a:extLst>
            <a:ext uri="{FF2B5EF4-FFF2-40B4-BE49-F238E27FC236}">
              <a16:creationId xmlns:a16="http://schemas.microsoft.com/office/drawing/2014/main" xmlns=""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440018</xdr:colOff>
      <xdr:row>62</xdr:row>
      <xdr:rowOff>174998</xdr:rowOff>
    </xdr:from>
    <xdr:to>
      <xdr:col>41</xdr:col>
      <xdr:colOff>503464</xdr:colOff>
      <xdr:row>78</xdr:row>
      <xdr:rowOff>91139</xdr:rowOff>
    </xdr:to>
    <xdr:graphicFrame macro="">
      <xdr:nvGraphicFramePr>
        <xdr:cNvPr id="17" name="Gráfico 16">
          <a:extLst>
            <a:ext uri="{FF2B5EF4-FFF2-40B4-BE49-F238E27FC236}">
              <a16:creationId xmlns:a16="http://schemas.microsoft.com/office/drawing/2014/main" xmlns=""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34</xdr:col>
      <xdr:colOff>451224</xdr:colOff>
      <xdr:row>80</xdr:row>
      <xdr:rowOff>68170</xdr:rowOff>
    </xdr:from>
    <xdr:to>
      <xdr:col>41</xdr:col>
      <xdr:colOff>544286</xdr:colOff>
      <xdr:row>98</xdr:row>
      <xdr:rowOff>39594</xdr:rowOff>
    </xdr:to>
    <xdr:graphicFrame macro="">
      <xdr:nvGraphicFramePr>
        <xdr:cNvPr id="18" name="Gráfico 17">
          <a:extLst>
            <a:ext uri="{FF2B5EF4-FFF2-40B4-BE49-F238E27FC236}">
              <a16:creationId xmlns:a16="http://schemas.microsoft.com/office/drawing/2014/main" xmlns=""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133351</xdr:colOff>
      <xdr:row>11</xdr:row>
      <xdr:rowOff>180974</xdr:rowOff>
    </xdr:from>
    <xdr:to>
      <xdr:col>20</xdr:col>
      <xdr:colOff>266700</xdr:colOff>
      <xdr:row>30</xdr:row>
      <xdr:rowOff>95249</xdr:rowOff>
    </xdr:to>
    <xdr:graphicFrame macro="">
      <xdr:nvGraphicFramePr>
        <xdr:cNvPr id="2" name="Gráfico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12</xdr:row>
      <xdr:rowOff>0</xdr:rowOff>
    </xdr:from>
    <xdr:to>
      <xdr:col>43</xdr:col>
      <xdr:colOff>133349</xdr:colOff>
      <xdr:row>30</xdr:row>
      <xdr:rowOff>98425</xdr:rowOff>
    </xdr:to>
    <xdr:graphicFrame macro="">
      <xdr:nvGraphicFramePr>
        <xdr:cNvPr id="3" name="Gráfico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23379</xdr:colOff>
      <xdr:row>49</xdr:row>
      <xdr:rowOff>161925</xdr:rowOff>
    </xdr:from>
    <xdr:to>
      <xdr:col>6</xdr:col>
      <xdr:colOff>590550</xdr:colOff>
      <xdr:row>67</xdr:row>
      <xdr:rowOff>114299</xdr:rowOff>
    </xdr:to>
    <xdr:graphicFrame macro="">
      <xdr:nvGraphicFramePr>
        <xdr:cNvPr id="2" name="Gráfico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51955</xdr:colOff>
      <xdr:row>50</xdr:row>
      <xdr:rowOff>51955</xdr:rowOff>
    </xdr:from>
    <xdr:to>
      <xdr:col>15</xdr:col>
      <xdr:colOff>497899</xdr:colOff>
      <xdr:row>68</xdr:row>
      <xdr:rowOff>2598</xdr:rowOff>
    </xdr:to>
    <xdr:graphicFrame macro="">
      <xdr:nvGraphicFramePr>
        <xdr:cNvPr id="3" name="Gráfico 2">
          <a:extLst>
            <a:ext uri="{FF2B5EF4-FFF2-40B4-BE49-F238E27FC236}">
              <a16:creationId xmlns:a16="http://schemas.microsoft.com/office/drawing/2014/main" xmlns=""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239856</xdr:colOff>
      <xdr:row>31</xdr:row>
      <xdr:rowOff>0</xdr:rowOff>
    </xdr:from>
    <xdr:to>
      <xdr:col>18</xdr:col>
      <xdr:colOff>471054</xdr:colOff>
      <xdr:row>46</xdr:row>
      <xdr:rowOff>106506</xdr:rowOff>
    </xdr:to>
    <xdr:graphicFrame macro="">
      <xdr:nvGraphicFramePr>
        <xdr:cNvPr id="4" name="Gráfico 3">
          <a:extLst>
            <a:ext uri="{FF2B5EF4-FFF2-40B4-BE49-F238E27FC236}">
              <a16:creationId xmlns:a16="http://schemas.microsoft.com/office/drawing/2014/main" xmlns=""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40822</xdr:colOff>
      <xdr:row>31</xdr:row>
      <xdr:rowOff>13607</xdr:rowOff>
    </xdr:from>
    <xdr:to>
      <xdr:col>29</xdr:col>
      <xdr:colOff>381000</xdr:colOff>
      <xdr:row>46</xdr:row>
      <xdr:rowOff>120113</xdr:rowOff>
    </xdr:to>
    <xdr:graphicFrame macro="">
      <xdr:nvGraphicFramePr>
        <xdr:cNvPr id="5" name="Gráfico 4">
          <a:extLst>
            <a:ext uri="{FF2B5EF4-FFF2-40B4-BE49-F238E27FC236}">
              <a16:creationId xmlns:a16="http://schemas.microsoft.com/office/drawing/2014/main" xmlns=""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285750</xdr:colOff>
      <xdr:row>50</xdr:row>
      <xdr:rowOff>40341</xdr:rowOff>
    </xdr:from>
    <xdr:to>
      <xdr:col>25</xdr:col>
      <xdr:colOff>677955</xdr:colOff>
      <xdr:row>67</xdr:row>
      <xdr:rowOff>105335</xdr:rowOff>
    </xdr:to>
    <xdr:graphicFrame macro="">
      <xdr:nvGraphicFramePr>
        <xdr:cNvPr id="6" name="Gráfico 5">
          <a:extLst>
            <a:ext uri="{FF2B5EF4-FFF2-40B4-BE49-F238E27FC236}">
              <a16:creationId xmlns:a16="http://schemas.microsoft.com/office/drawing/2014/main" xmlns=""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133351</xdr:colOff>
      <xdr:row>10</xdr:row>
      <xdr:rowOff>180974</xdr:rowOff>
    </xdr:from>
    <xdr:to>
      <xdr:col>20</xdr:col>
      <xdr:colOff>266700</xdr:colOff>
      <xdr:row>29</xdr:row>
      <xdr:rowOff>95249</xdr:rowOff>
    </xdr:to>
    <xdr:graphicFrame macro="">
      <xdr:nvGraphicFramePr>
        <xdr:cNvPr id="2" name="Gráfico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20</xdr:col>
      <xdr:colOff>133349</xdr:colOff>
      <xdr:row>48</xdr:row>
      <xdr:rowOff>98425</xdr:rowOff>
    </xdr:to>
    <xdr:graphicFrame macro="">
      <xdr:nvGraphicFramePr>
        <xdr:cNvPr id="3" name="Gráfico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41275</xdr:colOff>
      <xdr:row>10</xdr:row>
      <xdr:rowOff>149225</xdr:rowOff>
    </xdr:from>
    <xdr:to>
      <xdr:col>31</xdr:col>
      <xdr:colOff>238125</xdr:colOff>
      <xdr:row>25</xdr:row>
      <xdr:rowOff>130175</xdr:rowOff>
    </xdr:to>
    <xdr:graphicFrame macro="">
      <xdr:nvGraphicFramePr>
        <xdr:cNvPr id="4" name="Gráfico 3">
          <a:extLst>
            <a:ext uri="{FF2B5EF4-FFF2-40B4-BE49-F238E27FC236}">
              <a16:creationId xmlns:a16="http://schemas.microsoft.com/office/drawing/2014/main" xmlns=""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48779</xdr:colOff>
      <xdr:row>47</xdr:row>
      <xdr:rowOff>3175</xdr:rowOff>
    </xdr:from>
    <xdr:to>
      <xdr:col>18</xdr:col>
      <xdr:colOff>285750</xdr:colOff>
      <xdr:row>60</xdr:row>
      <xdr:rowOff>139699</xdr:rowOff>
    </xdr:to>
    <xdr:graphicFrame macro="">
      <xdr:nvGraphicFramePr>
        <xdr:cNvPr id="2" name="Gráfico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82550</xdr:colOff>
      <xdr:row>47</xdr:row>
      <xdr:rowOff>38100</xdr:rowOff>
    </xdr:from>
    <xdr:to>
      <xdr:col>28</xdr:col>
      <xdr:colOff>136525</xdr:colOff>
      <xdr:row>62</xdr:row>
      <xdr:rowOff>69850</xdr:rowOff>
    </xdr:to>
    <xdr:graphicFrame macro="">
      <xdr:nvGraphicFramePr>
        <xdr:cNvPr id="3" name="Gráfico 2">
          <a:extLst>
            <a:ext uri="{FF2B5EF4-FFF2-40B4-BE49-F238E27FC236}">
              <a16:creationId xmlns:a16="http://schemas.microsoft.com/office/drawing/2014/main" xmlns=""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73025</xdr:colOff>
      <xdr:row>63</xdr:row>
      <xdr:rowOff>28575</xdr:rowOff>
    </xdr:from>
    <xdr:to>
      <xdr:col>28</xdr:col>
      <xdr:colOff>127000</xdr:colOff>
      <xdr:row>79</xdr:row>
      <xdr:rowOff>19050</xdr:rowOff>
    </xdr:to>
    <xdr:graphicFrame macro="">
      <xdr:nvGraphicFramePr>
        <xdr:cNvPr id="4" name="Gráfico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25400</xdr:colOff>
      <xdr:row>61</xdr:row>
      <xdr:rowOff>152400</xdr:rowOff>
    </xdr:from>
    <xdr:to>
      <xdr:col>18</xdr:col>
      <xdr:colOff>262371</xdr:colOff>
      <xdr:row>77</xdr:row>
      <xdr:rowOff>47624</xdr:rowOff>
    </xdr:to>
    <xdr:graphicFrame macro="">
      <xdr:nvGraphicFramePr>
        <xdr:cNvPr id="5" name="Gráfico 4">
          <a:extLst>
            <a:ext uri="{FF2B5EF4-FFF2-40B4-BE49-F238E27FC236}">
              <a16:creationId xmlns:a16="http://schemas.microsoft.com/office/drawing/2014/main" xmlns=""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25400</xdr:colOff>
      <xdr:row>78</xdr:row>
      <xdr:rowOff>76200</xdr:rowOff>
    </xdr:from>
    <xdr:to>
      <xdr:col>18</xdr:col>
      <xdr:colOff>262371</xdr:colOff>
      <xdr:row>96</xdr:row>
      <xdr:rowOff>47624</xdr:rowOff>
    </xdr:to>
    <xdr:graphicFrame macro="">
      <xdr:nvGraphicFramePr>
        <xdr:cNvPr id="6" name="Gráfico 5">
          <a:extLst>
            <a:ext uri="{FF2B5EF4-FFF2-40B4-BE49-F238E27FC236}">
              <a16:creationId xmlns:a16="http://schemas.microsoft.com/office/drawing/2014/main" xmlns=""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101600</xdr:colOff>
      <xdr:row>80</xdr:row>
      <xdr:rowOff>38100</xdr:rowOff>
    </xdr:from>
    <xdr:to>
      <xdr:col>28</xdr:col>
      <xdr:colOff>165100</xdr:colOff>
      <xdr:row>98</xdr:row>
      <xdr:rowOff>38100</xdr:rowOff>
    </xdr:to>
    <xdr:graphicFrame macro="">
      <xdr:nvGraphicFramePr>
        <xdr:cNvPr id="7" name="Gráfico 6">
          <a:extLst>
            <a:ext uri="{FF2B5EF4-FFF2-40B4-BE49-F238E27FC236}">
              <a16:creationId xmlns:a16="http://schemas.microsoft.com/office/drawing/2014/main" xmlns=""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452437</xdr:colOff>
      <xdr:row>26</xdr:row>
      <xdr:rowOff>41275</xdr:rowOff>
    </xdr:from>
    <xdr:to>
      <xdr:col>26</xdr:col>
      <xdr:colOff>692150</xdr:colOff>
      <xdr:row>45</xdr:row>
      <xdr:rowOff>41275</xdr:rowOff>
    </xdr:to>
    <xdr:graphicFrame macro="">
      <xdr:nvGraphicFramePr>
        <xdr:cNvPr id="8" name="Gráfico 7">
          <a:extLst>
            <a:ext uri="{FF2B5EF4-FFF2-40B4-BE49-F238E27FC236}">
              <a16:creationId xmlns:a16="http://schemas.microsoft.com/office/drawing/2014/main" xmlns=""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558800</xdr:colOff>
      <xdr:row>47</xdr:row>
      <xdr:rowOff>76200</xdr:rowOff>
    </xdr:from>
    <xdr:to>
      <xdr:col>34</xdr:col>
      <xdr:colOff>609786</xdr:colOff>
      <xdr:row>62</xdr:row>
      <xdr:rowOff>74333</xdr:rowOff>
    </xdr:to>
    <xdr:graphicFrame macro="">
      <xdr:nvGraphicFramePr>
        <xdr:cNvPr id="9" name="Gráfico 8">
          <a:extLst>
            <a:ext uri="{FF2B5EF4-FFF2-40B4-BE49-F238E27FC236}">
              <a16:creationId xmlns:a16="http://schemas.microsoft.com/office/drawing/2014/main" xmlns=""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558800</xdr:colOff>
      <xdr:row>63</xdr:row>
      <xdr:rowOff>38100</xdr:rowOff>
    </xdr:from>
    <xdr:to>
      <xdr:col>34</xdr:col>
      <xdr:colOff>609786</xdr:colOff>
      <xdr:row>79</xdr:row>
      <xdr:rowOff>33057</xdr:rowOff>
    </xdr:to>
    <xdr:graphicFrame macro="">
      <xdr:nvGraphicFramePr>
        <xdr:cNvPr id="10" name="Gráfico 9">
          <a:extLst>
            <a:ext uri="{FF2B5EF4-FFF2-40B4-BE49-F238E27FC236}">
              <a16:creationId xmlns:a16="http://schemas.microsoft.com/office/drawing/2014/main" xmlns=""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558800</xdr:colOff>
      <xdr:row>80</xdr:row>
      <xdr:rowOff>38100</xdr:rowOff>
    </xdr:from>
    <xdr:to>
      <xdr:col>34</xdr:col>
      <xdr:colOff>605864</xdr:colOff>
      <xdr:row>98</xdr:row>
      <xdr:rowOff>38100</xdr:rowOff>
    </xdr:to>
    <xdr:graphicFrame macro="">
      <xdr:nvGraphicFramePr>
        <xdr:cNvPr id="11" name="Gráfico 10">
          <a:extLst>
            <a:ext uri="{FF2B5EF4-FFF2-40B4-BE49-F238E27FC236}">
              <a16:creationId xmlns:a16="http://schemas.microsoft.com/office/drawing/2014/main" xmlns=""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138860</xdr:colOff>
      <xdr:row>26</xdr:row>
      <xdr:rowOff>54442</xdr:rowOff>
    </xdr:from>
    <xdr:to>
      <xdr:col>37</xdr:col>
      <xdr:colOff>142874</xdr:colOff>
      <xdr:row>45</xdr:row>
      <xdr:rowOff>50707</xdr:rowOff>
    </xdr:to>
    <xdr:graphicFrame macro="">
      <xdr:nvGraphicFramePr>
        <xdr:cNvPr id="12" name="Gráfico 11">
          <a:extLst>
            <a:ext uri="{FF2B5EF4-FFF2-40B4-BE49-F238E27FC236}">
              <a16:creationId xmlns:a16="http://schemas.microsoft.com/office/drawing/2014/main" xmlns=""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153706</xdr:colOff>
      <xdr:row>4</xdr:row>
      <xdr:rowOff>60139</xdr:rowOff>
    </xdr:from>
    <xdr:to>
      <xdr:col>32</xdr:col>
      <xdr:colOff>162112</xdr:colOff>
      <xdr:row>21</xdr:row>
      <xdr:rowOff>58645</xdr:rowOff>
    </xdr:to>
    <xdr:graphicFrame macro="">
      <xdr:nvGraphicFramePr>
        <xdr:cNvPr id="13" name="Gráfico 12">
          <a:extLst>
            <a:ext uri="{FF2B5EF4-FFF2-40B4-BE49-F238E27FC236}">
              <a16:creationId xmlns:a16="http://schemas.microsoft.com/office/drawing/2014/main" xmlns=""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133351</xdr:colOff>
      <xdr:row>14</xdr:row>
      <xdr:rowOff>151666</xdr:rowOff>
    </xdr:from>
    <xdr:to>
      <xdr:col>21</xdr:col>
      <xdr:colOff>108857</xdr:colOff>
      <xdr:row>33</xdr:row>
      <xdr:rowOff>65941</xdr:rowOff>
    </xdr:to>
    <xdr:graphicFrame macro="">
      <xdr:nvGraphicFramePr>
        <xdr:cNvPr id="2" name="Gráfico 1">
          <a:extLst>
            <a:ext uri="{FF2B5EF4-FFF2-40B4-BE49-F238E27FC236}">
              <a16:creationId xmlns:a16="http://schemas.microsoft.com/office/drawing/2014/main" xmlns=""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23379</xdr:colOff>
      <xdr:row>49</xdr:row>
      <xdr:rowOff>161925</xdr:rowOff>
    </xdr:from>
    <xdr:to>
      <xdr:col>6</xdr:col>
      <xdr:colOff>590550</xdr:colOff>
      <xdr:row>67</xdr:row>
      <xdr:rowOff>114299</xdr:rowOff>
    </xdr:to>
    <xdr:graphicFrame macro="">
      <xdr:nvGraphicFramePr>
        <xdr:cNvPr id="2" name="Gráfico 1">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50</xdr:row>
      <xdr:rowOff>38100</xdr:rowOff>
    </xdr:from>
    <xdr:to>
      <xdr:col>16</xdr:col>
      <xdr:colOff>314325</xdr:colOff>
      <xdr:row>69</xdr:row>
      <xdr:rowOff>95250</xdr:rowOff>
    </xdr:to>
    <xdr:graphicFrame macro="">
      <xdr:nvGraphicFramePr>
        <xdr:cNvPr id="3" name="Gráfico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200025</xdr:colOff>
      <xdr:row>70</xdr:row>
      <xdr:rowOff>104775</xdr:rowOff>
    </xdr:from>
    <xdr:to>
      <xdr:col>16</xdr:col>
      <xdr:colOff>304800</xdr:colOff>
      <xdr:row>88</xdr:row>
      <xdr:rowOff>95250</xdr:rowOff>
    </xdr:to>
    <xdr:graphicFrame macro="">
      <xdr:nvGraphicFramePr>
        <xdr:cNvPr id="4" name="Gráfico 3">
          <a:extLst>
            <a:ext uri="{FF2B5EF4-FFF2-40B4-BE49-F238E27FC236}">
              <a16:creationId xmlns:a16="http://schemas.microsoft.com/office/drawing/2014/main" xmlns=""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6</xdr:col>
      <xdr:colOff>567171</xdr:colOff>
      <xdr:row>86</xdr:row>
      <xdr:rowOff>123824</xdr:rowOff>
    </xdr:to>
    <xdr:graphicFrame macro="">
      <xdr:nvGraphicFramePr>
        <xdr:cNvPr id="5" name="Gráfico 4">
          <a:extLst>
            <a:ext uri="{FF2B5EF4-FFF2-40B4-BE49-F238E27FC236}">
              <a16:creationId xmlns:a16="http://schemas.microsoft.com/office/drawing/2014/main" xmlns=""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88</xdr:row>
      <xdr:rowOff>0</xdr:rowOff>
    </xdr:from>
    <xdr:to>
      <xdr:col>6</xdr:col>
      <xdr:colOff>567171</xdr:colOff>
      <xdr:row>105</xdr:row>
      <xdr:rowOff>123824</xdr:rowOff>
    </xdr:to>
    <xdr:graphicFrame macro="">
      <xdr:nvGraphicFramePr>
        <xdr:cNvPr id="6" name="Gráfico 5">
          <a:extLst>
            <a:ext uri="{FF2B5EF4-FFF2-40B4-BE49-F238E27FC236}">
              <a16:creationId xmlns:a16="http://schemas.microsoft.com/office/drawing/2014/main" xmlns=""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228600</xdr:colOff>
      <xdr:row>89</xdr:row>
      <xdr:rowOff>114300</xdr:rowOff>
    </xdr:from>
    <xdr:to>
      <xdr:col>16</xdr:col>
      <xdr:colOff>342900</xdr:colOff>
      <xdr:row>107</xdr:row>
      <xdr:rowOff>114300</xdr:rowOff>
    </xdr:to>
    <xdr:graphicFrame macro="">
      <xdr:nvGraphicFramePr>
        <xdr:cNvPr id="7" name="Gráfico 6">
          <a:extLst>
            <a:ext uri="{FF2B5EF4-FFF2-40B4-BE49-F238E27FC236}">
              <a16:creationId xmlns:a16="http://schemas.microsoft.com/office/drawing/2014/main" xmlns=""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579437</xdr:colOff>
      <xdr:row>25</xdr:row>
      <xdr:rowOff>28575</xdr:rowOff>
    </xdr:from>
    <xdr:to>
      <xdr:col>22</xdr:col>
      <xdr:colOff>120650</xdr:colOff>
      <xdr:row>42</xdr:row>
      <xdr:rowOff>104775</xdr:rowOff>
    </xdr:to>
    <xdr:graphicFrame macro="">
      <xdr:nvGraphicFramePr>
        <xdr:cNvPr id="8" name="Gráfico 7">
          <a:extLst>
            <a:ext uri="{FF2B5EF4-FFF2-40B4-BE49-F238E27FC236}">
              <a16:creationId xmlns:a16="http://schemas.microsoft.com/office/drawing/2014/main" xmlns=""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228600</xdr:colOff>
      <xdr:row>50</xdr:row>
      <xdr:rowOff>76200</xdr:rowOff>
    </xdr:from>
    <xdr:to>
      <xdr:col>27</xdr:col>
      <xdr:colOff>357909</xdr:colOff>
      <xdr:row>69</xdr:row>
      <xdr:rowOff>99733</xdr:rowOff>
    </xdr:to>
    <xdr:graphicFrame macro="">
      <xdr:nvGraphicFramePr>
        <xdr:cNvPr id="9" name="Gráfico 8">
          <a:extLst>
            <a:ext uri="{FF2B5EF4-FFF2-40B4-BE49-F238E27FC236}">
              <a16:creationId xmlns:a16="http://schemas.microsoft.com/office/drawing/2014/main" xmlns=""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264319</xdr:colOff>
      <xdr:row>70</xdr:row>
      <xdr:rowOff>138113</xdr:rowOff>
    </xdr:from>
    <xdr:to>
      <xdr:col>28</xdr:col>
      <xdr:colOff>71437</xdr:colOff>
      <xdr:row>88</xdr:row>
      <xdr:rowOff>133070</xdr:rowOff>
    </xdr:to>
    <xdr:graphicFrame macro="">
      <xdr:nvGraphicFramePr>
        <xdr:cNvPr id="10" name="Gráfico 9">
          <a:extLst>
            <a:ext uri="{FF2B5EF4-FFF2-40B4-BE49-F238E27FC236}">
              <a16:creationId xmlns:a16="http://schemas.microsoft.com/office/drawing/2014/main" xmlns=""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228600</xdr:colOff>
      <xdr:row>89</xdr:row>
      <xdr:rowOff>114300</xdr:rowOff>
    </xdr:from>
    <xdr:to>
      <xdr:col>27</xdr:col>
      <xdr:colOff>300181</xdr:colOff>
      <xdr:row>107</xdr:row>
      <xdr:rowOff>114300</xdr:rowOff>
    </xdr:to>
    <xdr:graphicFrame macro="">
      <xdr:nvGraphicFramePr>
        <xdr:cNvPr id="11" name="Gráfico 10">
          <a:extLst>
            <a:ext uri="{FF2B5EF4-FFF2-40B4-BE49-F238E27FC236}">
              <a16:creationId xmlns:a16="http://schemas.microsoft.com/office/drawing/2014/main" xmlns=""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89647</xdr:colOff>
      <xdr:row>24</xdr:row>
      <xdr:rowOff>246529</xdr:rowOff>
    </xdr:from>
    <xdr:to>
      <xdr:col>32</xdr:col>
      <xdr:colOff>357187</xdr:colOff>
      <xdr:row>42</xdr:row>
      <xdr:rowOff>64994</xdr:rowOff>
    </xdr:to>
    <xdr:graphicFrame macro="">
      <xdr:nvGraphicFramePr>
        <xdr:cNvPr id="12" name="Gráfico 11">
          <a:extLst>
            <a:ext uri="{FF2B5EF4-FFF2-40B4-BE49-F238E27FC236}">
              <a16:creationId xmlns:a16="http://schemas.microsoft.com/office/drawing/2014/main" xmlns=""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569631</xdr:colOff>
      <xdr:row>4</xdr:row>
      <xdr:rowOff>129989</xdr:rowOff>
    </xdr:from>
    <xdr:to>
      <xdr:col>22</xdr:col>
      <xdr:colOff>244662</xdr:colOff>
      <xdr:row>20</xdr:row>
      <xdr:rowOff>26895</xdr:rowOff>
    </xdr:to>
    <xdr:graphicFrame macro="">
      <xdr:nvGraphicFramePr>
        <xdr:cNvPr id="13" name="Gráfico 12">
          <a:extLst>
            <a:ext uri="{FF2B5EF4-FFF2-40B4-BE49-F238E27FC236}">
              <a16:creationId xmlns:a16="http://schemas.microsoft.com/office/drawing/2014/main" xmlns=""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133351</xdr:colOff>
      <xdr:row>13</xdr:row>
      <xdr:rowOff>180974</xdr:rowOff>
    </xdr:from>
    <xdr:to>
      <xdr:col>20</xdr:col>
      <xdr:colOff>266700</xdr:colOff>
      <xdr:row>32</xdr:row>
      <xdr:rowOff>95249</xdr:rowOff>
    </xdr:to>
    <xdr:graphicFrame macro="">
      <xdr:nvGraphicFramePr>
        <xdr:cNvPr id="2" name="Gráfico 1">
          <a:extLst>
            <a:ext uri="{FF2B5EF4-FFF2-40B4-BE49-F238E27FC236}">
              <a16:creationId xmlns:a16="http://schemas.microsoft.com/office/drawing/2014/main" xmlns=""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22412</xdr:colOff>
      <xdr:row>28</xdr:row>
      <xdr:rowOff>190500</xdr:rowOff>
    </xdr:from>
    <xdr:to>
      <xdr:col>17</xdr:col>
      <xdr:colOff>212912</xdr:colOff>
      <xdr:row>47</xdr:row>
      <xdr:rowOff>7130</xdr:rowOff>
    </xdr:to>
    <xdr:graphicFrame macro="">
      <xdr:nvGraphicFramePr>
        <xdr:cNvPr id="20" name="Gráfico 19">
          <a:extLst>
            <a:ext uri="{FF2B5EF4-FFF2-40B4-BE49-F238E27FC236}">
              <a16:creationId xmlns:a16="http://schemas.microsoft.com/office/drawing/2014/main" xmlns=""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560292</xdr:colOff>
      <xdr:row>67</xdr:row>
      <xdr:rowOff>7470</xdr:rowOff>
    </xdr:from>
    <xdr:to>
      <xdr:col>21</xdr:col>
      <xdr:colOff>11206</xdr:colOff>
      <xdr:row>85</xdr:row>
      <xdr:rowOff>93042</xdr:rowOff>
    </xdr:to>
    <xdr:graphicFrame macro="">
      <xdr:nvGraphicFramePr>
        <xdr:cNvPr id="22" name="Gráfico 21">
          <a:extLst>
            <a:ext uri="{FF2B5EF4-FFF2-40B4-BE49-F238E27FC236}">
              <a16:creationId xmlns:a16="http://schemas.microsoft.com/office/drawing/2014/main" xmlns=""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649942</xdr:colOff>
      <xdr:row>47</xdr:row>
      <xdr:rowOff>112058</xdr:rowOff>
    </xdr:from>
    <xdr:to>
      <xdr:col>17</xdr:col>
      <xdr:colOff>212912</xdr:colOff>
      <xdr:row>65</xdr:row>
      <xdr:rowOff>84976</xdr:rowOff>
    </xdr:to>
    <xdr:graphicFrame macro="">
      <xdr:nvGraphicFramePr>
        <xdr:cNvPr id="8" name="Gráfico 7">
          <a:extLst>
            <a:ext uri="{FF2B5EF4-FFF2-40B4-BE49-F238E27FC236}">
              <a16:creationId xmlns:a16="http://schemas.microsoft.com/office/drawing/2014/main" xmlns=""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302560</xdr:colOff>
      <xdr:row>28</xdr:row>
      <xdr:rowOff>201705</xdr:rowOff>
    </xdr:from>
    <xdr:to>
      <xdr:col>34</xdr:col>
      <xdr:colOff>392207</xdr:colOff>
      <xdr:row>47</xdr:row>
      <xdr:rowOff>18336</xdr:rowOff>
    </xdr:to>
    <xdr:graphicFrame macro="">
      <xdr:nvGraphicFramePr>
        <xdr:cNvPr id="10" name="Gráfico 9">
          <a:extLst>
            <a:ext uri="{FF2B5EF4-FFF2-40B4-BE49-F238E27FC236}">
              <a16:creationId xmlns:a16="http://schemas.microsoft.com/office/drawing/2014/main" xmlns=""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22413</xdr:colOff>
      <xdr:row>28</xdr:row>
      <xdr:rowOff>212911</xdr:rowOff>
    </xdr:from>
    <xdr:to>
      <xdr:col>53</xdr:col>
      <xdr:colOff>156883</xdr:colOff>
      <xdr:row>47</xdr:row>
      <xdr:rowOff>29541</xdr:rowOff>
    </xdr:to>
    <xdr:graphicFrame macro="">
      <xdr:nvGraphicFramePr>
        <xdr:cNvPr id="11" name="Gráfico 10">
          <a:extLst>
            <a:ext uri="{FF2B5EF4-FFF2-40B4-BE49-F238E27FC236}">
              <a16:creationId xmlns:a16="http://schemas.microsoft.com/office/drawing/2014/main" xmlns=""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89648</xdr:colOff>
      <xdr:row>48</xdr:row>
      <xdr:rowOff>22411</xdr:rowOff>
    </xdr:from>
    <xdr:to>
      <xdr:col>34</xdr:col>
      <xdr:colOff>295088</xdr:colOff>
      <xdr:row>65</xdr:row>
      <xdr:rowOff>152211</xdr:rowOff>
    </xdr:to>
    <xdr:graphicFrame macro="">
      <xdr:nvGraphicFramePr>
        <xdr:cNvPr id="12" name="Gráfico 11">
          <a:extLst>
            <a:ext uri="{FF2B5EF4-FFF2-40B4-BE49-F238E27FC236}">
              <a16:creationId xmlns:a16="http://schemas.microsoft.com/office/drawing/2014/main" xmlns="" id="{00000000-0008-0000-1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403412</xdr:colOff>
      <xdr:row>48</xdr:row>
      <xdr:rowOff>22411</xdr:rowOff>
    </xdr:from>
    <xdr:to>
      <xdr:col>53</xdr:col>
      <xdr:colOff>183028</xdr:colOff>
      <xdr:row>65</xdr:row>
      <xdr:rowOff>152211</xdr:rowOff>
    </xdr:to>
    <xdr:graphicFrame macro="">
      <xdr:nvGraphicFramePr>
        <xdr:cNvPr id="13" name="Gráfico 12">
          <a:extLst>
            <a:ext uri="{FF2B5EF4-FFF2-40B4-BE49-F238E27FC236}">
              <a16:creationId xmlns:a16="http://schemas.microsoft.com/office/drawing/2014/main" xmlns="" id="{00000000-0008-0000-1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112060</xdr:colOff>
      <xdr:row>67</xdr:row>
      <xdr:rowOff>0</xdr:rowOff>
    </xdr:from>
    <xdr:to>
      <xdr:col>44</xdr:col>
      <xdr:colOff>302560</xdr:colOff>
      <xdr:row>85</xdr:row>
      <xdr:rowOff>85572</xdr:rowOff>
    </xdr:to>
    <xdr:graphicFrame macro="">
      <xdr:nvGraphicFramePr>
        <xdr:cNvPr id="16" name="Gráfico 15">
          <a:extLst>
            <a:ext uri="{FF2B5EF4-FFF2-40B4-BE49-F238E27FC236}">
              <a16:creationId xmlns:a16="http://schemas.microsoft.com/office/drawing/2014/main" xmlns=""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0</xdr:colOff>
      <xdr:row>67</xdr:row>
      <xdr:rowOff>0</xdr:rowOff>
    </xdr:from>
    <xdr:to>
      <xdr:col>67</xdr:col>
      <xdr:colOff>179296</xdr:colOff>
      <xdr:row>85</xdr:row>
      <xdr:rowOff>85572</xdr:rowOff>
    </xdr:to>
    <xdr:graphicFrame macro="">
      <xdr:nvGraphicFramePr>
        <xdr:cNvPr id="17" name="Gráfico 16">
          <a:extLst>
            <a:ext uri="{FF2B5EF4-FFF2-40B4-BE49-F238E27FC236}">
              <a16:creationId xmlns:a16="http://schemas.microsoft.com/office/drawing/2014/main" xmlns=""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26195</xdr:colOff>
      <xdr:row>31</xdr:row>
      <xdr:rowOff>138113</xdr:rowOff>
    </xdr:from>
    <xdr:to>
      <xdr:col>52</xdr:col>
      <xdr:colOff>90488</xdr:colOff>
      <xdr:row>31</xdr:row>
      <xdr:rowOff>138113</xdr:rowOff>
    </xdr:to>
    <xdr:cxnSp macro="">
      <xdr:nvCxnSpPr>
        <xdr:cNvPr id="3" name="Conector recto 2">
          <a:extLst>
            <a:ext uri="{FF2B5EF4-FFF2-40B4-BE49-F238E27FC236}">
              <a16:creationId xmlns:a16="http://schemas.microsoft.com/office/drawing/2014/main" xmlns="" id="{00000000-0008-0000-1700-000003000000}"/>
            </a:ext>
          </a:extLst>
        </xdr:cNvPr>
        <xdr:cNvCxnSpPr/>
      </xdr:nvCxnSpPr>
      <xdr:spPr>
        <a:xfrm>
          <a:off x="15104270" y="5995988"/>
          <a:ext cx="5674518"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xdr:colOff>
      <xdr:row>17</xdr:row>
      <xdr:rowOff>185737</xdr:rowOff>
    </xdr:from>
    <xdr:to>
      <xdr:col>11</xdr:col>
      <xdr:colOff>690562</xdr:colOff>
      <xdr:row>32</xdr:row>
      <xdr:rowOff>71437</xdr:rowOff>
    </xdr:to>
    <xdr:graphicFrame macro="">
      <xdr:nvGraphicFramePr>
        <xdr:cNvPr id="2" name="Gráfico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261937</xdr:colOff>
      <xdr:row>18</xdr:row>
      <xdr:rowOff>23812</xdr:rowOff>
    </xdr:from>
    <xdr:to>
      <xdr:col>19</xdr:col>
      <xdr:colOff>604837</xdr:colOff>
      <xdr:row>32</xdr:row>
      <xdr:rowOff>100012</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757237</xdr:colOff>
      <xdr:row>18</xdr:row>
      <xdr:rowOff>4762</xdr:rowOff>
    </xdr:from>
    <xdr:to>
      <xdr:col>31</xdr:col>
      <xdr:colOff>757237</xdr:colOff>
      <xdr:row>32</xdr:row>
      <xdr:rowOff>80962</xdr:rowOff>
    </xdr:to>
    <xdr:graphicFrame macro="">
      <xdr:nvGraphicFramePr>
        <xdr:cNvPr id="4" name="Gráfico 3">
          <a:extLst>
            <a:ext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338137</xdr:colOff>
      <xdr:row>35</xdr:row>
      <xdr:rowOff>4762</xdr:rowOff>
    </xdr:from>
    <xdr:to>
      <xdr:col>19</xdr:col>
      <xdr:colOff>681037</xdr:colOff>
      <xdr:row>49</xdr:row>
      <xdr:rowOff>80962</xdr:rowOff>
    </xdr:to>
    <xdr:graphicFrame macro="">
      <xdr:nvGraphicFramePr>
        <xdr:cNvPr id="5" name="Gráfico 4">
          <a:extLst>
            <a:ext uri="{FF2B5EF4-FFF2-40B4-BE49-F238E27FC236}">
              <a16:creationId xmlns:a16="http://schemas.microsoft.com/office/drawing/2014/main" xmlns=""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0.39886</cdr:x>
      <cdr:y>0.17167</cdr:y>
    </cdr:from>
    <cdr:to>
      <cdr:x>0.75865</cdr:x>
      <cdr:y>0.25745</cdr:y>
    </cdr:to>
    <cdr:sp macro="" textlink="">
      <cdr:nvSpPr>
        <cdr:cNvPr id="2" name="CuadroTexto 1"/>
        <cdr:cNvSpPr txBox="1"/>
      </cdr:nvSpPr>
      <cdr:spPr>
        <a:xfrm xmlns:a="http://schemas.openxmlformats.org/drawingml/2006/main">
          <a:off x="2754807" y="514651"/>
          <a:ext cx="2484978" cy="2571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MX" sz="1100"/>
            <a:t>Promedio</a:t>
          </a:r>
          <a:r>
            <a:rPr lang="es-MX" sz="1100" baseline="0"/>
            <a:t> UAM 2017</a:t>
          </a:r>
          <a:endParaRPr lang="es-MX" sz="1100"/>
        </a:p>
      </cdr:txBody>
    </cdr:sp>
  </cdr:relSizeAnchor>
</c:userShapes>
</file>

<file path=xl/drawings/drawing21.xml><?xml version="1.0" encoding="utf-8"?>
<xdr:wsDr xmlns:xdr="http://schemas.openxmlformats.org/drawingml/2006/spreadsheetDrawing" xmlns:a="http://schemas.openxmlformats.org/drawingml/2006/main">
  <xdr:twoCellAnchor>
    <xdr:from>
      <xdr:col>10</xdr:col>
      <xdr:colOff>0</xdr:colOff>
      <xdr:row>26</xdr:row>
      <xdr:rowOff>0</xdr:rowOff>
    </xdr:from>
    <xdr:to>
      <xdr:col>19</xdr:col>
      <xdr:colOff>0</xdr:colOff>
      <xdr:row>44</xdr:row>
      <xdr:rowOff>66675</xdr:rowOff>
    </xdr:to>
    <xdr:graphicFrame macro="">
      <xdr:nvGraphicFramePr>
        <xdr:cNvPr id="3" name="Gráfico 2">
          <a:extLst>
            <a:ext uri="{FF2B5EF4-FFF2-40B4-BE49-F238E27FC236}">
              <a16:creationId xmlns:a16="http://schemas.microsoft.com/office/drawing/2014/main" xmlns=""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19049</xdr:colOff>
      <xdr:row>22</xdr:row>
      <xdr:rowOff>171450</xdr:rowOff>
    </xdr:from>
    <xdr:to>
      <xdr:col>21</xdr:col>
      <xdr:colOff>19049</xdr:colOff>
      <xdr:row>41</xdr:row>
      <xdr:rowOff>9525</xdr:rowOff>
    </xdr:to>
    <xdr:graphicFrame macro="">
      <xdr:nvGraphicFramePr>
        <xdr:cNvPr id="2" name="Gráfico 1">
          <a:extLst>
            <a:ext uri="{FF2B5EF4-FFF2-40B4-BE49-F238E27FC236}">
              <a16:creationId xmlns:a16="http://schemas.microsoft.com/office/drawing/2014/main" xmlns=""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285750</xdr:colOff>
      <xdr:row>22</xdr:row>
      <xdr:rowOff>152400</xdr:rowOff>
    </xdr:from>
    <xdr:to>
      <xdr:col>29</xdr:col>
      <xdr:colOff>219075</xdr:colOff>
      <xdr:row>40</xdr:row>
      <xdr:rowOff>152400</xdr:rowOff>
    </xdr:to>
    <xdr:graphicFrame macro="">
      <xdr:nvGraphicFramePr>
        <xdr:cNvPr id="3" name="Gráfico 2">
          <a:extLst>
            <a:ext uri="{FF2B5EF4-FFF2-40B4-BE49-F238E27FC236}">
              <a16:creationId xmlns:a16="http://schemas.microsoft.com/office/drawing/2014/main" xmlns=""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9525</xdr:colOff>
      <xdr:row>9</xdr:row>
      <xdr:rowOff>14286</xdr:rowOff>
    </xdr:from>
    <xdr:to>
      <xdr:col>25</xdr:col>
      <xdr:colOff>1895475</xdr:colOff>
      <xdr:row>16</xdr:row>
      <xdr:rowOff>419099</xdr:rowOff>
    </xdr:to>
    <xdr:graphicFrame macro="">
      <xdr:nvGraphicFramePr>
        <xdr:cNvPr id="2" name="Gráfico 1">
          <a:extLst>
            <a:ext uri="{FF2B5EF4-FFF2-40B4-BE49-F238E27FC236}">
              <a16:creationId xmlns:a16="http://schemas.microsoft.com/office/drawing/2014/main" xmlns=""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10</xdr:row>
      <xdr:rowOff>57150</xdr:rowOff>
    </xdr:from>
    <xdr:to>
      <xdr:col>12</xdr:col>
      <xdr:colOff>0</xdr:colOff>
      <xdr:row>25</xdr:row>
      <xdr:rowOff>28575</xdr:rowOff>
    </xdr:to>
    <xdr:graphicFrame macro="">
      <xdr:nvGraphicFramePr>
        <xdr:cNvPr id="2" name="Gráfico 1">
          <a:extLst>
            <a:ext uri="{FF2B5EF4-FFF2-40B4-BE49-F238E27FC236}">
              <a16:creationId xmlns:a16="http://schemas.microsoft.com/office/drawing/2014/main" xmlns=""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750093</xdr:colOff>
      <xdr:row>2</xdr:row>
      <xdr:rowOff>13095</xdr:rowOff>
    </xdr:from>
    <xdr:to>
      <xdr:col>57</xdr:col>
      <xdr:colOff>488155</xdr:colOff>
      <xdr:row>24</xdr:row>
      <xdr:rowOff>176211</xdr:rowOff>
    </xdr:to>
    <xdr:graphicFrame macro="">
      <xdr:nvGraphicFramePr>
        <xdr:cNvPr id="4" name="Gráfico 3">
          <a:extLst>
            <a:ext uri="{FF2B5EF4-FFF2-40B4-BE49-F238E27FC236}">
              <a16:creationId xmlns:a16="http://schemas.microsoft.com/office/drawing/2014/main" xmlns=""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761999</xdr:colOff>
      <xdr:row>9</xdr:row>
      <xdr:rowOff>71437</xdr:rowOff>
    </xdr:from>
    <xdr:to>
      <xdr:col>10</xdr:col>
      <xdr:colOff>428624</xdr:colOff>
      <xdr:row>31</xdr:row>
      <xdr:rowOff>9525</xdr:rowOff>
    </xdr:to>
    <xdr:graphicFrame macro="">
      <xdr:nvGraphicFramePr>
        <xdr:cNvPr id="5" name="Gráfico 4">
          <a:extLst>
            <a:ext uri="{FF2B5EF4-FFF2-40B4-BE49-F238E27FC236}">
              <a16:creationId xmlns:a16="http://schemas.microsoft.com/office/drawing/2014/main" xmlns=""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761999</xdr:colOff>
      <xdr:row>10</xdr:row>
      <xdr:rowOff>0</xdr:rowOff>
    </xdr:from>
    <xdr:to>
      <xdr:col>19</xdr:col>
      <xdr:colOff>314324</xdr:colOff>
      <xdr:row>31</xdr:row>
      <xdr:rowOff>85725</xdr:rowOff>
    </xdr:to>
    <xdr:graphicFrame macro="">
      <xdr:nvGraphicFramePr>
        <xdr:cNvPr id="3" name="Gráfico 2">
          <a:extLst>
            <a:ext uri="{FF2B5EF4-FFF2-40B4-BE49-F238E27FC236}">
              <a16:creationId xmlns:a16="http://schemas.microsoft.com/office/drawing/2014/main" xmlns=""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33</xdr:row>
      <xdr:rowOff>0</xdr:rowOff>
    </xdr:from>
    <xdr:to>
      <xdr:col>19</xdr:col>
      <xdr:colOff>314325</xdr:colOff>
      <xdr:row>54</xdr:row>
      <xdr:rowOff>85725</xdr:rowOff>
    </xdr:to>
    <xdr:graphicFrame macro="">
      <xdr:nvGraphicFramePr>
        <xdr:cNvPr id="4" name="Gráfico 3">
          <a:extLst>
            <a:ext uri="{FF2B5EF4-FFF2-40B4-BE49-F238E27FC236}">
              <a16:creationId xmlns:a16="http://schemas.microsoft.com/office/drawing/2014/main" xmlns=""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63</xdr:col>
      <xdr:colOff>114300</xdr:colOff>
      <xdr:row>1</xdr:row>
      <xdr:rowOff>381000</xdr:rowOff>
    </xdr:from>
    <xdr:to>
      <xdr:col>63</xdr:col>
      <xdr:colOff>400050</xdr:colOff>
      <xdr:row>1</xdr:row>
      <xdr:rowOff>600075</xdr:rowOff>
    </xdr:to>
    <xdr:sp macro="" textlink="">
      <xdr:nvSpPr>
        <xdr:cNvPr id="24" name="23 Botón de acción: Inicio">
          <a:hlinkClick xmlns:r="http://schemas.openxmlformats.org/officeDocument/2006/relationships" r:id="rId1"/>
          <a:extLst>
            <a:ext uri="{FF2B5EF4-FFF2-40B4-BE49-F238E27FC236}">
              <a16:creationId xmlns:a16="http://schemas.microsoft.com/office/drawing/2014/main" xmlns="" id="{00000000-0008-0000-2700-000018000000}"/>
            </a:ext>
          </a:extLst>
        </xdr:cNvPr>
        <xdr:cNvSpPr/>
      </xdr:nvSpPr>
      <xdr:spPr>
        <a:xfrm>
          <a:off x="29575125" y="381000"/>
          <a:ext cx="285750" cy="219075"/>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56</xdr:col>
      <xdr:colOff>114300</xdr:colOff>
      <xdr:row>1</xdr:row>
      <xdr:rowOff>381000</xdr:rowOff>
    </xdr:from>
    <xdr:to>
      <xdr:col>56</xdr:col>
      <xdr:colOff>400050</xdr:colOff>
      <xdr:row>1</xdr:row>
      <xdr:rowOff>600075</xdr:rowOff>
    </xdr:to>
    <xdr:sp macro="" textlink="">
      <xdr:nvSpPr>
        <xdr:cNvPr id="2" name="23 Botón de acción: Inicio">
          <a:hlinkClick xmlns:r="http://schemas.openxmlformats.org/officeDocument/2006/relationships" r:id="rId1"/>
          <a:extLst>
            <a:ext uri="{FF2B5EF4-FFF2-40B4-BE49-F238E27FC236}">
              <a16:creationId xmlns:a16="http://schemas.microsoft.com/office/drawing/2014/main" xmlns="" id="{00000000-0008-0000-2800-000002000000}"/>
            </a:ext>
          </a:extLst>
        </xdr:cNvPr>
        <xdr:cNvSpPr/>
      </xdr:nvSpPr>
      <xdr:spPr>
        <a:xfrm>
          <a:off x="31889700" y="409575"/>
          <a:ext cx="285750" cy="0"/>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63</xdr:col>
      <xdr:colOff>114300</xdr:colOff>
      <xdr:row>1</xdr:row>
      <xdr:rowOff>381000</xdr:rowOff>
    </xdr:from>
    <xdr:to>
      <xdr:col>63</xdr:col>
      <xdr:colOff>400050</xdr:colOff>
      <xdr:row>1</xdr:row>
      <xdr:rowOff>600075</xdr:rowOff>
    </xdr:to>
    <xdr:sp macro="" textlink="">
      <xdr:nvSpPr>
        <xdr:cNvPr id="2" name="23 Botón de acción: Inicio">
          <a:hlinkClick xmlns:r="http://schemas.openxmlformats.org/officeDocument/2006/relationships" r:id="rId1"/>
          <a:extLst>
            <a:ext uri="{FF2B5EF4-FFF2-40B4-BE49-F238E27FC236}">
              <a16:creationId xmlns:a16="http://schemas.microsoft.com/office/drawing/2014/main" xmlns="" id="{00000000-0008-0000-2A00-000002000000}"/>
            </a:ext>
          </a:extLst>
        </xdr:cNvPr>
        <xdr:cNvSpPr/>
      </xdr:nvSpPr>
      <xdr:spPr>
        <a:xfrm>
          <a:off x="31889700" y="485775"/>
          <a:ext cx="285750" cy="0"/>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504825</xdr:colOff>
      <xdr:row>15</xdr:row>
      <xdr:rowOff>4762</xdr:rowOff>
    </xdr:from>
    <xdr:to>
      <xdr:col>18</xdr:col>
      <xdr:colOff>504824</xdr:colOff>
      <xdr:row>40</xdr:row>
      <xdr:rowOff>66675</xdr:rowOff>
    </xdr:to>
    <xdr:graphicFrame macro="">
      <xdr:nvGraphicFramePr>
        <xdr:cNvPr id="2" name="Gráfico 1">
          <a:extLst>
            <a:ext uri="{FF2B5EF4-FFF2-40B4-BE49-F238E27FC236}">
              <a16:creationId xmlns:a16="http://schemas.microsoft.com/office/drawing/2014/main" xmlns=""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352424</xdr:colOff>
      <xdr:row>22</xdr:row>
      <xdr:rowOff>104775</xdr:rowOff>
    </xdr:from>
    <xdr:to>
      <xdr:col>27</xdr:col>
      <xdr:colOff>9525</xdr:colOff>
      <xdr:row>34</xdr:row>
      <xdr:rowOff>0</xdr:rowOff>
    </xdr:to>
    <xdr:graphicFrame macro="">
      <xdr:nvGraphicFramePr>
        <xdr:cNvPr id="2" name="Gráfico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35</xdr:row>
      <xdr:rowOff>0</xdr:rowOff>
    </xdr:from>
    <xdr:to>
      <xdr:col>27</xdr:col>
      <xdr:colOff>123825</xdr:colOff>
      <xdr:row>48</xdr:row>
      <xdr:rowOff>57150</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9525</xdr:colOff>
      <xdr:row>48</xdr:row>
      <xdr:rowOff>114300</xdr:rowOff>
    </xdr:from>
    <xdr:to>
      <xdr:col>27</xdr:col>
      <xdr:colOff>114300</xdr:colOff>
      <xdr:row>61</xdr:row>
      <xdr:rowOff>85725</xdr:rowOff>
    </xdr:to>
    <xdr:graphicFrame macro="">
      <xdr:nvGraphicFramePr>
        <xdr:cNvPr id="4" name="Gráfico 3">
          <a:extLst>
            <a:ext uri="{FF2B5EF4-FFF2-40B4-BE49-F238E27FC236}">
              <a16:creationId xmlns:a16="http://schemas.microsoft.com/office/drawing/2014/main" xmlns=""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19049</xdr:colOff>
      <xdr:row>15</xdr:row>
      <xdr:rowOff>190499</xdr:rowOff>
    </xdr:from>
    <xdr:to>
      <xdr:col>35</xdr:col>
      <xdr:colOff>133350</xdr:colOff>
      <xdr:row>29</xdr:row>
      <xdr:rowOff>114300</xdr:rowOff>
    </xdr:to>
    <xdr:graphicFrame macro="">
      <xdr:nvGraphicFramePr>
        <xdr:cNvPr id="5" name="Gráfico 4">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38099</xdr:colOff>
      <xdr:row>30</xdr:row>
      <xdr:rowOff>66675</xdr:rowOff>
    </xdr:from>
    <xdr:to>
      <xdr:col>35</xdr:col>
      <xdr:colOff>133349</xdr:colOff>
      <xdr:row>43</xdr:row>
      <xdr:rowOff>171450</xdr:rowOff>
    </xdr:to>
    <xdr:graphicFrame macro="">
      <xdr:nvGraphicFramePr>
        <xdr:cNvPr id="6" name="Gráfico 5">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22223</xdr:colOff>
      <xdr:row>3</xdr:row>
      <xdr:rowOff>12700</xdr:rowOff>
    </xdr:from>
    <xdr:to>
      <xdr:col>18</xdr:col>
      <xdr:colOff>581025</xdr:colOff>
      <xdr:row>21</xdr:row>
      <xdr:rowOff>152400</xdr:rowOff>
    </xdr:to>
    <xdr:graphicFrame macro="">
      <xdr:nvGraphicFramePr>
        <xdr:cNvPr id="2" name="Gráfico 1">
          <a:extLst>
            <a:ext uri="{FF2B5EF4-FFF2-40B4-BE49-F238E27FC236}">
              <a16:creationId xmlns:a16="http://schemas.microsoft.com/office/drawing/2014/main" xmlns=""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628648</xdr:colOff>
      <xdr:row>4</xdr:row>
      <xdr:rowOff>9525</xdr:rowOff>
    </xdr:from>
    <xdr:to>
      <xdr:col>20</xdr:col>
      <xdr:colOff>342899</xdr:colOff>
      <xdr:row>23</xdr:row>
      <xdr:rowOff>66675</xdr:rowOff>
    </xdr:to>
    <xdr:graphicFrame macro="">
      <xdr:nvGraphicFramePr>
        <xdr:cNvPr id="3" name="Gráfico 2">
          <a:extLst>
            <a:ext uri="{FF2B5EF4-FFF2-40B4-BE49-F238E27FC236}">
              <a16:creationId xmlns:a16="http://schemas.microsoft.com/office/drawing/2014/main" xmlns=""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114299</xdr:colOff>
      <xdr:row>26</xdr:row>
      <xdr:rowOff>76200</xdr:rowOff>
    </xdr:from>
    <xdr:to>
      <xdr:col>13</xdr:col>
      <xdr:colOff>549824</xdr:colOff>
      <xdr:row>43</xdr:row>
      <xdr:rowOff>66675</xdr:rowOff>
    </xdr:to>
    <xdr:graphicFrame macro="">
      <xdr:nvGraphicFramePr>
        <xdr:cNvPr id="2" name="Gráfico 1">
          <a:extLst>
            <a:ext uri="{FF2B5EF4-FFF2-40B4-BE49-F238E27FC236}">
              <a16:creationId xmlns:a16="http://schemas.microsoft.com/office/drawing/2014/main" xmlns=""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26</xdr:row>
      <xdr:rowOff>76200</xdr:rowOff>
    </xdr:from>
    <xdr:to>
      <xdr:col>27</xdr:col>
      <xdr:colOff>45000</xdr:colOff>
      <xdr:row>43</xdr:row>
      <xdr:rowOff>66675</xdr:rowOff>
    </xdr:to>
    <xdr:graphicFrame macro="">
      <xdr:nvGraphicFramePr>
        <xdr:cNvPr id="3" name="Gráfico 2">
          <a:extLst>
            <a:ext uri="{FF2B5EF4-FFF2-40B4-BE49-F238E27FC236}">
              <a16:creationId xmlns:a16="http://schemas.microsoft.com/office/drawing/2014/main" xmlns=""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38100</xdr:colOff>
      <xdr:row>29</xdr:row>
      <xdr:rowOff>66675</xdr:rowOff>
    </xdr:from>
    <xdr:ext cx="509948" cy="342786"/>
    <xdr:sp macro="" textlink="">
      <xdr:nvSpPr>
        <xdr:cNvPr id="4" name="CuadroTexto 3">
          <a:extLst>
            <a:ext uri="{FF2B5EF4-FFF2-40B4-BE49-F238E27FC236}">
              <a16:creationId xmlns:a16="http://schemas.microsoft.com/office/drawing/2014/main" xmlns="" id="{00000000-0008-0000-3400-000004000000}"/>
            </a:ext>
          </a:extLst>
        </xdr:cNvPr>
        <xdr:cNvSpPr txBox="1"/>
      </xdr:nvSpPr>
      <xdr:spPr>
        <a:xfrm>
          <a:off x="4676775" y="3562350"/>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3.xml><?xml version="1.0" encoding="utf-8"?>
<c:userShapes xmlns:c="http://schemas.openxmlformats.org/drawingml/2006/chart">
  <cdr:relSizeAnchor xmlns:cdr="http://schemas.openxmlformats.org/drawingml/2006/chartDrawing">
    <cdr:from>
      <cdr:x>0.12885</cdr:x>
      <cdr:y>0.2827</cdr:y>
    </cdr:from>
    <cdr:to>
      <cdr:x>0.97372</cdr:x>
      <cdr:y>0.2827</cdr:y>
    </cdr:to>
    <cdr:cxnSp macro="">
      <cdr:nvCxnSpPr>
        <cdr:cNvPr id="3" name="Conector recto 2">
          <a:extLst xmlns:a="http://schemas.openxmlformats.org/drawingml/2006/main">
            <a:ext uri="{FF2B5EF4-FFF2-40B4-BE49-F238E27FC236}">
              <a16:creationId xmlns:a16="http://schemas.microsoft.com/office/drawing/2014/main" xmlns="" id="{5A2DE0F4-88C1-44DF-B3BE-BE47AF0C32A0}"/>
            </a:ext>
          </a:extLst>
        </cdr:cNvPr>
        <cdr:cNvCxnSpPr/>
      </cdr:nvCxnSpPr>
      <cdr:spPr>
        <a:xfrm xmlns:a="http://schemas.openxmlformats.org/drawingml/2006/main">
          <a:off x="775627" y="775512"/>
          <a:ext cx="5085948" cy="0"/>
        </a:xfrm>
        <a:prstGeom xmlns:a="http://schemas.openxmlformats.org/drawingml/2006/main" prst="line">
          <a:avLst/>
        </a:prstGeom>
        <a:ln xmlns:a="http://schemas.openxmlformats.org/drawingml/2006/main" w="381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21</xdr:col>
      <xdr:colOff>161924</xdr:colOff>
      <xdr:row>5</xdr:row>
      <xdr:rowOff>171450</xdr:rowOff>
    </xdr:from>
    <xdr:to>
      <xdr:col>29</xdr:col>
      <xdr:colOff>38100</xdr:colOff>
      <xdr:row>23</xdr:row>
      <xdr:rowOff>133350</xdr:rowOff>
    </xdr:to>
    <xdr:graphicFrame macro="">
      <xdr:nvGraphicFramePr>
        <xdr:cNvPr id="2" name="Gráfico 1">
          <a:extLst>
            <a:ext uri="{FF2B5EF4-FFF2-40B4-BE49-F238E27FC236}">
              <a16:creationId xmlns:a16="http://schemas.microsoft.com/office/drawing/2014/main" xmlns=""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45983</xdr:colOff>
      <xdr:row>14</xdr:row>
      <xdr:rowOff>123822</xdr:rowOff>
    </xdr:from>
    <xdr:to>
      <xdr:col>28</xdr:col>
      <xdr:colOff>624052</xdr:colOff>
      <xdr:row>14</xdr:row>
      <xdr:rowOff>123822</xdr:rowOff>
    </xdr:to>
    <xdr:cxnSp macro="">
      <xdr:nvCxnSpPr>
        <xdr:cNvPr id="3" name="Conector recto 2">
          <a:extLst>
            <a:ext uri="{FF2B5EF4-FFF2-40B4-BE49-F238E27FC236}">
              <a16:creationId xmlns:a16="http://schemas.microsoft.com/office/drawing/2014/main" xmlns="" id="{00000000-0008-0000-3500-000003000000}"/>
            </a:ext>
          </a:extLst>
        </xdr:cNvPr>
        <xdr:cNvCxnSpPr/>
      </xdr:nvCxnSpPr>
      <xdr:spPr>
        <a:xfrm>
          <a:off x="12782269" y="3199036"/>
          <a:ext cx="5150069" cy="0"/>
        </a:xfrm>
        <a:prstGeom prst="line">
          <a:avLst/>
        </a:prstGeom>
        <a:ln w="19050">
          <a:solidFill>
            <a:srgbClr val="AD25A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140074</xdr:colOff>
      <xdr:row>15</xdr:row>
      <xdr:rowOff>19050</xdr:rowOff>
    </xdr:from>
    <xdr:to>
      <xdr:col>28</xdr:col>
      <xdr:colOff>637190</xdr:colOff>
      <xdr:row>15</xdr:row>
      <xdr:rowOff>28015</xdr:rowOff>
    </xdr:to>
    <xdr:cxnSp macro="">
      <xdr:nvCxnSpPr>
        <xdr:cNvPr id="4" name="Conector recto 3">
          <a:extLst>
            <a:ext uri="{FF2B5EF4-FFF2-40B4-BE49-F238E27FC236}">
              <a16:creationId xmlns:a16="http://schemas.microsoft.com/office/drawing/2014/main" xmlns="" id="{00000000-0008-0000-3500-000004000000}"/>
            </a:ext>
          </a:extLst>
        </xdr:cNvPr>
        <xdr:cNvCxnSpPr/>
      </xdr:nvCxnSpPr>
      <xdr:spPr>
        <a:xfrm flipV="1">
          <a:off x="12035118" y="3268756"/>
          <a:ext cx="5069116" cy="8965"/>
        </a:xfrm>
        <a:prstGeom prst="line">
          <a:avLst/>
        </a:prstGeom>
        <a:ln w="19050">
          <a:solidFill>
            <a:schemeClr val="accent6">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438150</xdr:colOff>
      <xdr:row>8</xdr:row>
      <xdr:rowOff>47625</xdr:rowOff>
    </xdr:from>
    <xdr:to>
      <xdr:col>28</xdr:col>
      <xdr:colOff>38100</xdr:colOff>
      <xdr:row>8</xdr:row>
      <xdr:rowOff>47625</xdr:rowOff>
    </xdr:to>
    <xdr:cxnSp macro="">
      <xdr:nvCxnSpPr>
        <xdr:cNvPr id="5" name="Conector recto 4">
          <a:extLst>
            <a:ext uri="{FF2B5EF4-FFF2-40B4-BE49-F238E27FC236}">
              <a16:creationId xmlns:a16="http://schemas.microsoft.com/office/drawing/2014/main" xmlns="" id="{00000000-0008-0000-3500-000005000000}"/>
            </a:ext>
          </a:extLst>
        </xdr:cNvPr>
        <xdr:cNvCxnSpPr/>
      </xdr:nvCxnSpPr>
      <xdr:spPr>
        <a:xfrm>
          <a:off x="15954375" y="1924050"/>
          <a:ext cx="361950" cy="0"/>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26</xdr:row>
      <xdr:rowOff>0</xdr:rowOff>
    </xdr:from>
    <xdr:to>
      <xdr:col>28</xdr:col>
      <xdr:colOff>638176</xdr:colOff>
      <xdr:row>47</xdr:row>
      <xdr:rowOff>110066</xdr:rowOff>
    </xdr:to>
    <xdr:graphicFrame macro="">
      <xdr:nvGraphicFramePr>
        <xdr:cNvPr id="6" name="Gráfico 5">
          <a:extLst>
            <a:ext uri="{FF2B5EF4-FFF2-40B4-BE49-F238E27FC236}">
              <a16:creationId xmlns:a16="http://schemas.microsoft.com/office/drawing/2014/main" xmlns="" id="{00000000-0008-0000-3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687917</xdr:colOff>
      <xdr:row>36</xdr:row>
      <xdr:rowOff>99794</xdr:rowOff>
    </xdr:from>
    <xdr:to>
      <xdr:col>28</xdr:col>
      <xdr:colOff>503986</xdr:colOff>
      <xdr:row>36</xdr:row>
      <xdr:rowOff>99794</xdr:rowOff>
    </xdr:to>
    <xdr:cxnSp macro="">
      <xdr:nvCxnSpPr>
        <xdr:cNvPr id="8" name="Conector recto 7">
          <a:extLst>
            <a:ext uri="{FF2B5EF4-FFF2-40B4-BE49-F238E27FC236}">
              <a16:creationId xmlns:a16="http://schemas.microsoft.com/office/drawing/2014/main" xmlns="" id="{00000000-0008-0000-3500-000008000000}"/>
            </a:ext>
          </a:extLst>
        </xdr:cNvPr>
        <xdr:cNvCxnSpPr/>
      </xdr:nvCxnSpPr>
      <xdr:spPr>
        <a:xfrm>
          <a:off x="12662203" y="7059848"/>
          <a:ext cx="5150069" cy="0"/>
        </a:xfrm>
        <a:prstGeom prst="line">
          <a:avLst/>
        </a:prstGeom>
        <a:ln w="19050">
          <a:solidFill>
            <a:srgbClr val="AD25A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285751</xdr:colOff>
      <xdr:row>28</xdr:row>
      <xdr:rowOff>105834</xdr:rowOff>
    </xdr:from>
    <xdr:to>
      <xdr:col>25</xdr:col>
      <xdr:colOff>666969</xdr:colOff>
      <xdr:row>28</xdr:row>
      <xdr:rowOff>110067</xdr:rowOff>
    </xdr:to>
    <xdr:cxnSp macro="">
      <xdr:nvCxnSpPr>
        <xdr:cNvPr id="9" name="Conector recto 8">
          <a:extLst>
            <a:ext uri="{FF2B5EF4-FFF2-40B4-BE49-F238E27FC236}">
              <a16:creationId xmlns:a16="http://schemas.microsoft.com/office/drawing/2014/main" xmlns="" id="{00000000-0008-0000-3500-000009000000}"/>
            </a:ext>
          </a:extLst>
        </xdr:cNvPr>
        <xdr:cNvCxnSpPr/>
      </xdr:nvCxnSpPr>
      <xdr:spPr>
        <a:xfrm>
          <a:off x="14488584" y="5736167"/>
          <a:ext cx="381218" cy="4233"/>
        </a:xfrm>
        <a:prstGeom prst="line">
          <a:avLst/>
        </a:prstGeom>
        <a:ln w="19050">
          <a:solidFill>
            <a:srgbClr val="AD25A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5.xml><?xml version="1.0" encoding="utf-8"?>
<c:userShapes xmlns:c="http://schemas.openxmlformats.org/drawingml/2006/chart">
  <cdr:relSizeAnchor xmlns:cdr="http://schemas.openxmlformats.org/drawingml/2006/chartDrawing">
    <cdr:from>
      <cdr:x>0.50744</cdr:x>
      <cdr:y>0.41863</cdr:y>
    </cdr:from>
    <cdr:to>
      <cdr:x>0.65061</cdr:x>
      <cdr:y>0.51932</cdr:y>
    </cdr:to>
    <cdr:sp macro="" textlink="">
      <cdr:nvSpPr>
        <cdr:cNvPr id="2" name="CuadroTexto 1">
          <a:extLst xmlns:a="http://schemas.openxmlformats.org/drawingml/2006/main">
            <a:ext uri="{FF2B5EF4-FFF2-40B4-BE49-F238E27FC236}">
              <a16:creationId xmlns:a16="http://schemas.microsoft.com/office/drawing/2014/main" xmlns="" id="{B3A345FC-1E3D-4BAE-8872-3ED090662E4F}"/>
            </a:ext>
          </a:extLst>
        </cdr:cNvPr>
        <cdr:cNvSpPr txBox="1"/>
      </cdr:nvSpPr>
      <cdr:spPr>
        <a:xfrm xmlns:a="http://schemas.openxmlformats.org/drawingml/2006/main">
          <a:off x="3030511" y="1448027"/>
          <a:ext cx="855037" cy="3482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100" b="1" i="1">
              <a:solidFill>
                <a:srgbClr val="AD25A8"/>
              </a:solidFill>
            </a:rPr>
            <a:t>PRODEP</a:t>
          </a:r>
        </a:p>
      </cdr:txBody>
    </cdr:sp>
  </cdr:relSizeAnchor>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xmlns=""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dr:relSizeAnchor xmlns:cdr="http://schemas.openxmlformats.org/drawingml/2006/chartDrawing">
    <cdr:from>
      <cdr:x>0.51427</cdr:x>
      <cdr:y>0.50559</cdr:y>
    </cdr:from>
    <cdr:to>
      <cdr:x>0.65744</cdr:x>
      <cdr:y>0.60628</cdr:y>
    </cdr:to>
    <cdr:sp macro="" textlink="">
      <cdr:nvSpPr>
        <cdr:cNvPr id="4" name="CuadroTexto 1">
          <a:extLst xmlns:a="http://schemas.openxmlformats.org/drawingml/2006/main">
            <a:ext uri="{FF2B5EF4-FFF2-40B4-BE49-F238E27FC236}">
              <a16:creationId xmlns:a16="http://schemas.microsoft.com/office/drawing/2014/main" xmlns="" id="{5A1DE5CA-E967-4992-B866-85F83A70320C}"/>
            </a:ext>
          </a:extLst>
        </cdr:cNvPr>
        <cdr:cNvSpPr txBox="1"/>
      </cdr:nvSpPr>
      <cdr:spPr>
        <a:xfrm xmlns:a="http://schemas.openxmlformats.org/drawingml/2006/main">
          <a:off x="3071311" y="1740991"/>
          <a:ext cx="855036" cy="3467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100" b="1" i="1">
              <a:solidFill>
                <a:schemeClr val="accent6">
                  <a:lumMod val="75000"/>
                </a:schemeClr>
              </a:solidFill>
            </a:rPr>
            <a:t>SNI</a:t>
          </a:r>
        </a:p>
      </cdr:txBody>
    </cdr:sp>
  </cdr:relSizeAnchor>
  <cdr:relSizeAnchor xmlns:cdr="http://schemas.openxmlformats.org/drawingml/2006/chartDrawing">
    <cdr:from>
      <cdr:x>0.62251</cdr:x>
      <cdr:y>0.08796</cdr:y>
    </cdr:from>
    <cdr:to>
      <cdr:x>0.81422</cdr:x>
      <cdr:y>0.18865</cdr:y>
    </cdr:to>
    <cdr:sp macro="" textlink="">
      <cdr:nvSpPr>
        <cdr:cNvPr id="5" name="CuadroTexto 1">
          <a:extLst xmlns:a="http://schemas.openxmlformats.org/drawingml/2006/main">
            <a:ext uri="{FF2B5EF4-FFF2-40B4-BE49-F238E27FC236}">
              <a16:creationId xmlns:a16="http://schemas.microsoft.com/office/drawing/2014/main" xmlns="" id="{4B1BFDBE-F7F7-462E-A463-F0061EFD6F39}"/>
            </a:ext>
          </a:extLst>
        </cdr:cNvPr>
        <cdr:cNvSpPr txBox="1"/>
      </cdr:nvSpPr>
      <cdr:spPr>
        <a:xfrm xmlns:a="http://schemas.openxmlformats.org/drawingml/2006/main">
          <a:off x="3670299" y="241300"/>
          <a:ext cx="1130301" cy="2762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100" b="1" i="1"/>
            <a:t>Promedio</a:t>
          </a:r>
          <a:r>
            <a:rPr lang="es-MX" sz="1100" b="1" i="1" baseline="0"/>
            <a:t> UAM</a:t>
          </a:r>
          <a:endParaRPr lang="es-MX" sz="1100" b="1" i="1"/>
        </a:p>
      </cdr:txBody>
    </cdr:sp>
  </cdr:relSizeAnchor>
</c:userShapes>
</file>

<file path=xl/drawings/drawing36.xml><?xml version="1.0" encoding="utf-8"?>
<c:userShapes xmlns:c="http://schemas.openxmlformats.org/drawingml/2006/chart">
  <cdr:relSizeAnchor xmlns:cdr="http://schemas.openxmlformats.org/drawingml/2006/chartDrawing">
    <cdr:from>
      <cdr:x>0.50516</cdr:x>
      <cdr:y>0.44027</cdr:y>
    </cdr:from>
    <cdr:to>
      <cdr:x>0.64833</cdr:x>
      <cdr:y>0.54096</cdr:y>
    </cdr:to>
    <cdr:sp macro="" textlink="">
      <cdr:nvSpPr>
        <cdr:cNvPr id="2" name="CuadroTexto 1">
          <a:extLst xmlns:a="http://schemas.openxmlformats.org/drawingml/2006/main">
            <a:ext uri="{FF2B5EF4-FFF2-40B4-BE49-F238E27FC236}">
              <a16:creationId xmlns:a16="http://schemas.microsoft.com/office/drawing/2014/main" xmlns="" id="{B3A345FC-1E3D-4BAE-8872-3ED090662E4F}"/>
            </a:ext>
          </a:extLst>
        </cdr:cNvPr>
        <cdr:cNvSpPr txBox="1"/>
      </cdr:nvSpPr>
      <cdr:spPr>
        <a:xfrm xmlns:a="http://schemas.openxmlformats.org/drawingml/2006/main">
          <a:off x="3016905" y="1516044"/>
          <a:ext cx="855036" cy="3467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100" b="1" i="1">
              <a:solidFill>
                <a:srgbClr val="AD25A8"/>
              </a:solidFill>
            </a:rPr>
            <a:t>PRODEP</a:t>
          </a:r>
        </a:p>
      </cdr:txBody>
    </cdr:sp>
  </cdr:relSizeAnchor>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xmlns=""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dr:relSizeAnchor xmlns:cdr="http://schemas.openxmlformats.org/drawingml/2006/chartDrawing">
    <cdr:from>
      <cdr:x>0.62251</cdr:x>
      <cdr:y>0.08796</cdr:y>
    </cdr:from>
    <cdr:to>
      <cdr:x>0.81422</cdr:x>
      <cdr:y>0.18865</cdr:y>
    </cdr:to>
    <cdr:sp macro="" textlink="">
      <cdr:nvSpPr>
        <cdr:cNvPr id="5" name="CuadroTexto 1">
          <a:extLst xmlns:a="http://schemas.openxmlformats.org/drawingml/2006/main">
            <a:ext uri="{FF2B5EF4-FFF2-40B4-BE49-F238E27FC236}">
              <a16:creationId xmlns:a16="http://schemas.microsoft.com/office/drawing/2014/main" xmlns="" id="{4B1BFDBE-F7F7-462E-A463-F0061EFD6F39}"/>
            </a:ext>
          </a:extLst>
        </cdr:cNvPr>
        <cdr:cNvSpPr txBox="1"/>
      </cdr:nvSpPr>
      <cdr:spPr>
        <a:xfrm xmlns:a="http://schemas.openxmlformats.org/drawingml/2006/main">
          <a:off x="3670299" y="241300"/>
          <a:ext cx="1130301" cy="2762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100" b="1" i="1"/>
            <a:t>Promedio</a:t>
          </a:r>
          <a:r>
            <a:rPr lang="es-MX" sz="1100" b="1" i="1" baseline="0"/>
            <a:t> UAM</a:t>
          </a:r>
          <a:endParaRPr lang="es-MX" sz="1100" b="1" i="1"/>
        </a:p>
      </cdr:txBody>
    </cdr:sp>
  </cdr:relSizeAnchor>
</c:userShapes>
</file>

<file path=xl/drawings/drawing37.xml><?xml version="1.0" encoding="utf-8"?>
<xdr:wsDr xmlns:xdr="http://schemas.openxmlformats.org/drawingml/2006/spreadsheetDrawing" xmlns:a="http://schemas.openxmlformats.org/drawingml/2006/main">
  <xdr:twoCellAnchor>
    <xdr:from>
      <xdr:col>16</xdr:col>
      <xdr:colOff>8660</xdr:colOff>
      <xdr:row>9</xdr:row>
      <xdr:rowOff>866</xdr:rowOff>
    </xdr:from>
    <xdr:to>
      <xdr:col>23</xdr:col>
      <xdr:colOff>1671205</xdr:colOff>
      <xdr:row>25</xdr:row>
      <xdr:rowOff>103909</xdr:rowOff>
    </xdr:to>
    <xdr:graphicFrame macro="">
      <xdr:nvGraphicFramePr>
        <xdr:cNvPr id="2" name="Gráfico 1">
          <a:extLst>
            <a:ext uri="{FF2B5EF4-FFF2-40B4-BE49-F238E27FC236}">
              <a16:creationId xmlns:a16="http://schemas.microsoft.com/office/drawing/2014/main" xmlns=""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97</xdr:row>
      <xdr:rowOff>0</xdr:rowOff>
    </xdr:from>
    <xdr:to>
      <xdr:col>12</xdr:col>
      <xdr:colOff>666750</xdr:colOff>
      <xdr:row>110</xdr:row>
      <xdr:rowOff>142875</xdr:rowOff>
    </xdr:to>
    <xdr:graphicFrame macro="">
      <xdr:nvGraphicFramePr>
        <xdr:cNvPr id="7" name="6 Gráfico">
          <a:extLst>
            <a:ext uri="{FF2B5EF4-FFF2-40B4-BE49-F238E27FC236}">
              <a16:creationId xmlns:a16="http://schemas.microsoft.com/office/drawing/2014/main" xmlns="" id="{00000000-0008-0000-4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885824</xdr:colOff>
      <xdr:row>34</xdr:row>
      <xdr:rowOff>4761</xdr:rowOff>
    </xdr:from>
    <xdr:to>
      <xdr:col>14</xdr:col>
      <xdr:colOff>742949</xdr:colOff>
      <xdr:row>55</xdr:row>
      <xdr:rowOff>9524</xdr:rowOff>
    </xdr:to>
    <xdr:graphicFrame macro="">
      <xdr:nvGraphicFramePr>
        <xdr:cNvPr id="3" name="Gráfico 2">
          <a:extLst>
            <a:ext uri="{FF2B5EF4-FFF2-40B4-BE49-F238E27FC236}">
              <a16:creationId xmlns:a16="http://schemas.microsoft.com/office/drawing/2014/main" xmlns=""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80961</xdr:colOff>
      <xdr:row>34</xdr:row>
      <xdr:rowOff>9525</xdr:rowOff>
    </xdr:from>
    <xdr:to>
      <xdr:col>22</xdr:col>
      <xdr:colOff>561974</xdr:colOff>
      <xdr:row>55</xdr:row>
      <xdr:rowOff>4762</xdr:rowOff>
    </xdr:to>
    <xdr:graphicFrame macro="">
      <xdr:nvGraphicFramePr>
        <xdr:cNvPr id="5" name="Gráfico 4">
          <a:extLst>
            <a:ext uri="{FF2B5EF4-FFF2-40B4-BE49-F238E27FC236}">
              <a16:creationId xmlns:a16="http://schemas.microsoft.com/office/drawing/2014/main" xmlns="" id="{00000000-0008-0000-4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328612</xdr:colOff>
      <xdr:row>35</xdr:row>
      <xdr:rowOff>138112</xdr:rowOff>
    </xdr:from>
    <xdr:to>
      <xdr:col>29</xdr:col>
      <xdr:colOff>328612</xdr:colOff>
      <xdr:row>52</xdr:row>
      <xdr:rowOff>128587</xdr:rowOff>
    </xdr:to>
    <xdr:graphicFrame macro="">
      <xdr:nvGraphicFramePr>
        <xdr:cNvPr id="8" name="Gráfico 7">
          <a:extLst>
            <a:ext uri="{FF2B5EF4-FFF2-40B4-BE49-F238E27FC236}">
              <a16:creationId xmlns:a16="http://schemas.microsoft.com/office/drawing/2014/main" xmlns="" id="{00000000-0008-0000-4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0</xdr:colOff>
      <xdr:row>7</xdr:row>
      <xdr:rowOff>0</xdr:rowOff>
    </xdr:from>
    <xdr:to>
      <xdr:col>3</xdr:col>
      <xdr:colOff>0</xdr:colOff>
      <xdr:row>19</xdr:row>
      <xdr:rowOff>0</xdr:rowOff>
    </xdr:to>
    <xdr:sp macro="" textlink="">
      <xdr:nvSpPr>
        <xdr:cNvPr id="56" name="Rectangle 107">
          <a:extLst>
            <a:ext uri="{FF2B5EF4-FFF2-40B4-BE49-F238E27FC236}">
              <a16:creationId xmlns:a16="http://schemas.microsoft.com/office/drawing/2014/main" xmlns="" id="{00000000-0008-0000-4100-000038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3</xdr:col>
      <xdr:colOff>0</xdr:colOff>
      <xdr:row>7</xdr:row>
      <xdr:rowOff>0</xdr:rowOff>
    </xdr:from>
    <xdr:to>
      <xdr:col>3</xdr:col>
      <xdr:colOff>0</xdr:colOff>
      <xdr:row>19</xdr:row>
      <xdr:rowOff>0</xdr:rowOff>
    </xdr:to>
    <xdr:sp macro="" textlink="">
      <xdr:nvSpPr>
        <xdr:cNvPr id="57" name="Rectangle 108">
          <a:extLst>
            <a:ext uri="{FF2B5EF4-FFF2-40B4-BE49-F238E27FC236}">
              <a16:creationId xmlns:a16="http://schemas.microsoft.com/office/drawing/2014/main" xmlns="" id="{00000000-0008-0000-4100-000039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3</xdr:col>
      <xdr:colOff>0</xdr:colOff>
      <xdr:row>6</xdr:row>
      <xdr:rowOff>0</xdr:rowOff>
    </xdr:from>
    <xdr:to>
      <xdr:col>3</xdr:col>
      <xdr:colOff>0</xdr:colOff>
      <xdr:row>19</xdr:row>
      <xdr:rowOff>0</xdr:rowOff>
    </xdr:to>
    <xdr:sp macro="" textlink="">
      <xdr:nvSpPr>
        <xdr:cNvPr id="4" name="Rectangle 107">
          <a:extLst>
            <a:ext uri="{FF2B5EF4-FFF2-40B4-BE49-F238E27FC236}">
              <a16:creationId xmlns:a16="http://schemas.microsoft.com/office/drawing/2014/main" xmlns="" id="{00000000-0008-0000-4100-000004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twoCellAnchor>
    <xdr:from>
      <xdr:col>3</xdr:col>
      <xdr:colOff>0</xdr:colOff>
      <xdr:row>6</xdr:row>
      <xdr:rowOff>0</xdr:rowOff>
    </xdr:from>
    <xdr:to>
      <xdr:col>3</xdr:col>
      <xdr:colOff>0</xdr:colOff>
      <xdr:row>19</xdr:row>
      <xdr:rowOff>0</xdr:rowOff>
    </xdr:to>
    <xdr:sp macro="" textlink="">
      <xdr:nvSpPr>
        <xdr:cNvPr id="5" name="Rectangle 108">
          <a:extLst>
            <a:ext uri="{FF2B5EF4-FFF2-40B4-BE49-F238E27FC236}">
              <a16:creationId xmlns:a16="http://schemas.microsoft.com/office/drawing/2014/main" xmlns="" id="{00000000-0008-0000-4100-000005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251979</xdr:colOff>
      <xdr:row>47</xdr:row>
      <xdr:rowOff>28575</xdr:rowOff>
    </xdr:from>
    <xdr:to>
      <xdr:col>19</xdr:col>
      <xdr:colOff>412750</xdr:colOff>
      <xdr:row>61</xdr:row>
      <xdr:rowOff>12699</xdr:rowOff>
    </xdr:to>
    <xdr:graphicFrame macro="">
      <xdr:nvGraphicFramePr>
        <xdr:cNvPr id="2" name="Gráfico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209550</xdr:colOff>
      <xdr:row>47</xdr:row>
      <xdr:rowOff>63500</xdr:rowOff>
    </xdr:from>
    <xdr:to>
      <xdr:col>28</xdr:col>
      <xdr:colOff>161925</xdr:colOff>
      <xdr:row>62</xdr:row>
      <xdr:rowOff>95250</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200025</xdr:colOff>
      <xdr:row>63</xdr:row>
      <xdr:rowOff>53975</xdr:rowOff>
    </xdr:from>
    <xdr:to>
      <xdr:col>28</xdr:col>
      <xdr:colOff>152400</xdr:colOff>
      <xdr:row>79</xdr:row>
      <xdr:rowOff>95250</xdr:rowOff>
    </xdr:to>
    <xdr:graphicFrame macro="">
      <xdr:nvGraphicFramePr>
        <xdr:cNvPr id="4" name="Gráfico 3">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228600</xdr:colOff>
      <xdr:row>62</xdr:row>
      <xdr:rowOff>0</xdr:rowOff>
    </xdr:from>
    <xdr:to>
      <xdr:col>19</xdr:col>
      <xdr:colOff>389371</xdr:colOff>
      <xdr:row>77</xdr:row>
      <xdr:rowOff>123824</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228600</xdr:colOff>
      <xdr:row>79</xdr:row>
      <xdr:rowOff>0</xdr:rowOff>
    </xdr:from>
    <xdr:to>
      <xdr:col>19</xdr:col>
      <xdr:colOff>389371</xdr:colOff>
      <xdr:row>96</xdr:row>
      <xdr:rowOff>123824</xdr:rowOff>
    </xdr:to>
    <xdr:graphicFrame macro="">
      <xdr:nvGraphicFramePr>
        <xdr:cNvPr id="6" name="Gráfico 5">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228600</xdr:colOff>
      <xdr:row>80</xdr:row>
      <xdr:rowOff>114300</xdr:rowOff>
    </xdr:from>
    <xdr:to>
      <xdr:col>28</xdr:col>
      <xdr:colOff>190500</xdr:colOff>
      <xdr:row>98</xdr:row>
      <xdr:rowOff>114300</xdr:rowOff>
    </xdr:to>
    <xdr:graphicFrame macro="">
      <xdr:nvGraphicFramePr>
        <xdr:cNvPr id="7" name="Gráfico 6">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435985</xdr:colOff>
      <xdr:row>24</xdr:row>
      <xdr:rowOff>130175</xdr:rowOff>
    </xdr:from>
    <xdr:to>
      <xdr:col>25</xdr:col>
      <xdr:colOff>47048</xdr:colOff>
      <xdr:row>43</xdr:row>
      <xdr:rowOff>130175</xdr:rowOff>
    </xdr:to>
    <xdr:graphicFrame macro="">
      <xdr:nvGraphicFramePr>
        <xdr:cNvPr id="8" name="Gráfico 7">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584200</xdr:colOff>
      <xdr:row>47</xdr:row>
      <xdr:rowOff>101600</xdr:rowOff>
    </xdr:from>
    <xdr:to>
      <xdr:col>34</xdr:col>
      <xdr:colOff>355786</xdr:colOff>
      <xdr:row>62</xdr:row>
      <xdr:rowOff>99733</xdr:rowOff>
    </xdr:to>
    <xdr:graphicFrame macro="">
      <xdr:nvGraphicFramePr>
        <xdr:cNvPr id="9" name="Gráfico 8">
          <a:extLst>
            <a:ext uri="{FF2B5EF4-FFF2-40B4-BE49-F238E27FC236}">
              <a16:creationId xmlns:a16="http://schemas.microsoft.com/office/drawing/2014/main" xmlns=""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584200</xdr:colOff>
      <xdr:row>63</xdr:row>
      <xdr:rowOff>63500</xdr:rowOff>
    </xdr:from>
    <xdr:to>
      <xdr:col>34</xdr:col>
      <xdr:colOff>355786</xdr:colOff>
      <xdr:row>79</xdr:row>
      <xdr:rowOff>109257</xdr:rowOff>
    </xdr:to>
    <xdr:graphicFrame macro="">
      <xdr:nvGraphicFramePr>
        <xdr:cNvPr id="10" name="Gráfico 9">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584200</xdr:colOff>
      <xdr:row>80</xdr:row>
      <xdr:rowOff>114300</xdr:rowOff>
    </xdr:from>
    <xdr:to>
      <xdr:col>34</xdr:col>
      <xdr:colOff>351864</xdr:colOff>
      <xdr:row>98</xdr:row>
      <xdr:rowOff>114300</xdr:rowOff>
    </xdr:to>
    <xdr:graphicFrame macro="">
      <xdr:nvGraphicFramePr>
        <xdr:cNvPr id="11" name="Gráfico 10">
          <a:extLst>
            <a:ext uri="{FF2B5EF4-FFF2-40B4-BE49-F238E27FC236}">
              <a16:creationId xmlns:a16="http://schemas.microsoft.com/office/drawing/2014/main" xmlns=""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38847</xdr:colOff>
      <xdr:row>24</xdr:row>
      <xdr:rowOff>119529</xdr:rowOff>
    </xdr:from>
    <xdr:to>
      <xdr:col>32</xdr:col>
      <xdr:colOff>600915</xdr:colOff>
      <xdr:row>43</xdr:row>
      <xdr:rowOff>115794</xdr:rowOff>
    </xdr:to>
    <xdr:graphicFrame macro="">
      <xdr:nvGraphicFramePr>
        <xdr:cNvPr id="12" name="Gráfico 11">
          <a:extLst>
            <a:ext uri="{FF2B5EF4-FFF2-40B4-BE49-F238E27FC236}">
              <a16:creationId xmlns:a16="http://schemas.microsoft.com/office/drawing/2014/main" xmlns=""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600075</xdr:colOff>
      <xdr:row>8</xdr:row>
      <xdr:rowOff>104775</xdr:rowOff>
    </xdr:from>
    <xdr:to>
      <xdr:col>15</xdr:col>
      <xdr:colOff>495301</xdr:colOff>
      <xdr:row>29</xdr:row>
      <xdr:rowOff>47625</xdr:rowOff>
    </xdr:to>
    <xdr:graphicFrame macro="">
      <xdr:nvGraphicFramePr>
        <xdr:cNvPr id="2" name="Gráfico 1">
          <a:extLst>
            <a:ext uri="{FF2B5EF4-FFF2-40B4-BE49-F238E27FC236}">
              <a16:creationId xmlns:a16="http://schemas.microsoft.com/office/drawing/2014/main" xmlns=""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561975</xdr:colOff>
      <xdr:row>8</xdr:row>
      <xdr:rowOff>104775</xdr:rowOff>
    </xdr:from>
    <xdr:to>
      <xdr:col>19</xdr:col>
      <xdr:colOff>219075</xdr:colOff>
      <xdr:row>29</xdr:row>
      <xdr:rowOff>47625</xdr:rowOff>
    </xdr:to>
    <xdr:graphicFrame macro="">
      <xdr:nvGraphicFramePr>
        <xdr:cNvPr id="3" name="Gráfico 2">
          <a:extLst>
            <a:ext uri="{FF2B5EF4-FFF2-40B4-BE49-F238E27FC236}">
              <a16:creationId xmlns:a16="http://schemas.microsoft.com/office/drawing/2014/main" xmlns=""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761999</xdr:colOff>
      <xdr:row>9</xdr:row>
      <xdr:rowOff>180975</xdr:rowOff>
    </xdr:from>
    <xdr:to>
      <xdr:col>16</xdr:col>
      <xdr:colOff>339724</xdr:colOff>
      <xdr:row>25</xdr:row>
      <xdr:rowOff>276225</xdr:rowOff>
    </xdr:to>
    <xdr:graphicFrame macro="">
      <xdr:nvGraphicFramePr>
        <xdr:cNvPr id="2" name="Gráfico 1">
          <a:extLst>
            <a:ext uri="{FF2B5EF4-FFF2-40B4-BE49-F238E27FC236}">
              <a16:creationId xmlns:a16="http://schemas.microsoft.com/office/drawing/2014/main" xmlns=""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190501</xdr:colOff>
      <xdr:row>12</xdr:row>
      <xdr:rowOff>66674</xdr:rowOff>
    </xdr:from>
    <xdr:to>
      <xdr:col>21</xdr:col>
      <xdr:colOff>19050</xdr:colOff>
      <xdr:row>30</xdr:row>
      <xdr:rowOff>171449</xdr:rowOff>
    </xdr:to>
    <xdr:graphicFrame macro="">
      <xdr:nvGraphicFramePr>
        <xdr:cNvPr id="4" name="Gráfico 3">
          <a:extLst>
            <a:ext uri="{FF2B5EF4-FFF2-40B4-BE49-F238E27FC236}">
              <a16:creationId xmlns:a16="http://schemas.microsoft.com/office/drawing/2014/main" xmlns=""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85725</xdr:colOff>
      <xdr:row>12</xdr:row>
      <xdr:rowOff>85725</xdr:rowOff>
    </xdr:from>
    <xdr:to>
      <xdr:col>43</xdr:col>
      <xdr:colOff>235527</xdr:colOff>
      <xdr:row>30</xdr:row>
      <xdr:rowOff>184727</xdr:rowOff>
    </xdr:to>
    <xdr:graphicFrame macro="">
      <xdr:nvGraphicFramePr>
        <xdr:cNvPr id="3" name="Gráfico 2">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23379</xdr:colOff>
      <xdr:row>71</xdr:row>
      <xdr:rowOff>152400</xdr:rowOff>
    </xdr:from>
    <xdr:to>
      <xdr:col>6</xdr:col>
      <xdr:colOff>590550</xdr:colOff>
      <xdr:row>89</xdr:row>
      <xdr:rowOff>104774</xdr:rowOff>
    </xdr:to>
    <xdr:graphicFrame macro="">
      <xdr:nvGraphicFramePr>
        <xdr:cNvPr id="2" name="Gráfico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72</xdr:row>
      <xdr:rowOff>38100</xdr:rowOff>
    </xdr:from>
    <xdr:to>
      <xdr:col>15</xdr:col>
      <xdr:colOff>314325</xdr:colOff>
      <xdr:row>91</xdr:row>
      <xdr:rowOff>95250</xdr:rowOff>
    </xdr:to>
    <xdr:graphicFrame macro="">
      <xdr:nvGraphicFramePr>
        <xdr:cNvPr id="3" name="Gráfico 2">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200025</xdr:colOff>
      <xdr:row>92</xdr:row>
      <xdr:rowOff>104775</xdr:rowOff>
    </xdr:from>
    <xdr:to>
      <xdr:col>15</xdr:col>
      <xdr:colOff>304800</xdr:colOff>
      <xdr:row>110</xdr:row>
      <xdr:rowOff>95250</xdr:rowOff>
    </xdr:to>
    <xdr:graphicFrame macro="">
      <xdr:nvGraphicFramePr>
        <xdr:cNvPr id="5" name="Gráfico 4">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91</xdr:row>
      <xdr:rowOff>0</xdr:rowOff>
    </xdr:from>
    <xdr:to>
      <xdr:col>6</xdr:col>
      <xdr:colOff>567171</xdr:colOff>
      <xdr:row>108</xdr:row>
      <xdr:rowOff>123824</xdr:rowOff>
    </xdr:to>
    <xdr:graphicFrame macro="">
      <xdr:nvGraphicFramePr>
        <xdr:cNvPr id="7" name="Gráfico 6">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110</xdr:row>
      <xdr:rowOff>0</xdr:rowOff>
    </xdr:from>
    <xdr:to>
      <xdr:col>6</xdr:col>
      <xdr:colOff>567171</xdr:colOff>
      <xdr:row>127</xdr:row>
      <xdr:rowOff>123824</xdr:rowOff>
    </xdr:to>
    <xdr:graphicFrame macro="">
      <xdr:nvGraphicFramePr>
        <xdr:cNvPr id="8" name="Gráfico 7">
          <a:extLst>
            <a:ext uri="{FF2B5EF4-FFF2-40B4-BE49-F238E27FC236}">
              <a16:creationId xmlns:a16="http://schemas.microsoft.com/office/drawing/2014/main" xmlns=""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228600</xdr:colOff>
      <xdr:row>111</xdr:row>
      <xdr:rowOff>114300</xdr:rowOff>
    </xdr:from>
    <xdr:to>
      <xdr:col>15</xdr:col>
      <xdr:colOff>342900</xdr:colOff>
      <xdr:row>129</xdr:row>
      <xdr:rowOff>114300</xdr:rowOff>
    </xdr:to>
    <xdr:graphicFrame macro="">
      <xdr:nvGraphicFramePr>
        <xdr:cNvPr id="9" name="Gráfico 8">
          <a:extLst>
            <a:ext uri="{FF2B5EF4-FFF2-40B4-BE49-F238E27FC236}">
              <a16:creationId xmlns:a16="http://schemas.microsoft.com/office/drawing/2014/main" xmlns=""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147637</xdr:colOff>
      <xdr:row>46</xdr:row>
      <xdr:rowOff>219075</xdr:rowOff>
    </xdr:from>
    <xdr:to>
      <xdr:col>24</xdr:col>
      <xdr:colOff>730250</xdr:colOff>
      <xdr:row>65</xdr:row>
      <xdr:rowOff>158750</xdr:rowOff>
    </xdr:to>
    <xdr:graphicFrame macro="">
      <xdr:nvGraphicFramePr>
        <xdr:cNvPr id="10" name="Gráfico 9">
          <a:extLst>
            <a:ext uri="{FF2B5EF4-FFF2-40B4-BE49-F238E27FC236}">
              <a16:creationId xmlns:a16="http://schemas.microsoft.com/office/drawing/2014/main" xmlns=""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228600</xdr:colOff>
      <xdr:row>72</xdr:row>
      <xdr:rowOff>76200</xdr:rowOff>
    </xdr:from>
    <xdr:to>
      <xdr:col>25</xdr:col>
      <xdr:colOff>660586</xdr:colOff>
      <xdr:row>91</xdr:row>
      <xdr:rowOff>99733</xdr:rowOff>
    </xdr:to>
    <xdr:graphicFrame macro="">
      <xdr:nvGraphicFramePr>
        <xdr:cNvPr id="11" name="Gráfico 10">
          <a:extLst>
            <a:ext uri="{FF2B5EF4-FFF2-40B4-BE49-F238E27FC236}">
              <a16:creationId xmlns:a16="http://schemas.microsoft.com/office/drawing/2014/main" xmlns=""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228600</xdr:colOff>
      <xdr:row>92</xdr:row>
      <xdr:rowOff>114300</xdr:rowOff>
    </xdr:from>
    <xdr:to>
      <xdr:col>25</xdr:col>
      <xdr:colOff>660586</xdr:colOff>
      <xdr:row>110</xdr:row>
      <xdr:rowOff>109257</xdr:rowOff>
    </xdr:to>
    <xdr:graphicFrame macro="">
      <xdr:nvGraphicFramePr>
        <xdr:cNvPr id="12" name="Gráfico 11">
          <a:extLst>
            <a:ext uri="{FF2B5EF4-FFF2-40B4-BE49-F238E27FC236}">
              <a16:creationId xmlns:a16="http://schemas.microsoft.com/office/drawing/2014/main" xmlns=""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228600</xdr:colOff>
      <xdr:row>111</xdr:row>
      <xdr:rowOff>114300</xdr:rowOff>
    </xdr:from>
    <xdr:to>
      <xdr:col>25</xdr:col>
      <xdr:colOff>656664</xdr:colOff>
      <xdr:row>129</xdr:row>
      <xdr:rowOff>114300</xdr:rowOff>
    </xdr:to>
    <xdr:graphicFrame macro="">
      <xdr:nvGraphicFramePr>
        <xdr:cNvPr id="13" name="Gráfico 12">
          <a:extLst>
            <a:ext uri="{FF2B5EF4-FFF2-40B4-BE49-F238E27FC236}">
              <a16:creationId xmlns:a16="http://schemas.microsoft.com/office/drawing/2014/main" xmlns=""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108696</xdr:colOff>
      <xdr:row>46</xdr:row>
      <xdr:rowOff>203201</xdr:rowOff>
    </xdr:from>
    <xdr:to>
      <xdr:col>35</xdr:col>
      <xdr:colOff>342900</xdr:colOff>
      <xdr:row>65</xdr:row>
      <xdr:rowOff>146051</xdr:rowOff>
    </xdr:to>
    <xdr:graphicFrame macro="">
      <xdr:nvGraphicFramePr>
        <xdr:cNvPr id="14" name="Gráfico 13">
          <a:extLst>
            <a:ext uri="{FF2B5EF4-FFF2-40B4-BE49-F238E27FC236}">
              <a16:creationId xmlns:a16="http://schemas.microsoft.com/office/drawing/2014/main" xmlns=""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430866</xdr:colOff>
      <xdr:row>26</xdr:row>
      <xdr:rowOff>31377</xdr:rowOff>
    </xdr:from>
    <xdr:to>
      <xdr:col>28</xdr:col>
      <xdr:colOff>230281</xdr:colOff>
      <xdr:row>41</xdr:row>
      <xdr:rowOff>118783</xdr:rowOff>
    </xdr:to>
    <xdr:graphicFrame macro="">
      <xdr:nvGraphicFramePr>
        <xdr:cNvPr id="15" name="Gráfico 14">
          <a:extLst>
            <a:ext uri="{FF2B5EF4-FFF2-40B4-BE49-F238E27FC236}">
              <a16:creationId xmlns:a16="http://schemas.microsoft.com/office/drawing/2014/main" xmlns=""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720537</xdr:colOff>
      <xdr:row>26</xdr:row>
      <xdr:rowOff>16810</xdr:rowOff>
    </xdr:from>
    <xdr:to>
      <xdr:col>35</xdr:col>
      <xdr:colOff>373155</xdr:colOff>
      <xdr:row>41</xdr:row>
      <xdr:rowOff>104216</xdr:rowOff>
    </xdr:to>
    <xdr:graphicFrame macro="">
      <xdr:nvGraphicFramePr>
        <xdr:cNvPr id="16" name="Gráfico 15">
          <a:extLst>
            <a:ext uri="{FF2B5EF4-FFF2-40B4-BE49-F238E27FC236}">
              <a16:creationId xmlns:a16="http://schemas.microsoft.com/office/drawing/2014/main" xmlns=""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23378</xdr:colOff>
      <xdr:row>72</xdr:row>
      <xdr:rowOff>63500</xdr:rowOff>
    </xdr:from>
    <xdr:to>
      <xdr:col>33</xdr:col>
      <xdr:colOff>126999</xdr:colOff>
      <xdr:row>91</xdr:row>
      <xdr:rowOff>120462</xdr:rowOff>
    </xdr:to>
    <xdr:graphicFrame macro="">
      <xdr:nvGraphicFramePr>
        <xdr:cNvPr id="18" name="Gráfico 17">
          <a:extLst>
            <a:ext uri="{FF2B5EF4-FFF2-40B4-BE49-F238E27FC236}">
              <a16:creationId xmlns:a16="http://schemas.microsoft.com/office/drawing/2014/main" xmlns=""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33618</xdr:colOff>
      <xdr:row>92</xdr:row>
      <xdr:rowOff>73398</xdr:rowOff>
    </xdr:from>
    <xdr:to>
      <xdr:col>32</xdr:col>
      <xdr:colOff>533554</xdr:colOff>
      <xdr:row>110</xdr:row>
      <xdr:rowOff>40339</xdr:rowOff>
    </xdr:to>
    <xdr:graphicFrame macro="">
      <xdr:nvGraphicFramePr>
        <xdr:cNvPr id="19" name="Gráfico 18">
          <a:extLst>
            <a:ext uri="{FF2B5EF4-FFF2-40B4-BE49-F238E27FC236}">
              <a16:creationId xmlns:a16="http://schemas.microsoft.com/office/drawing/2014/main" xmlns=""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44824</xdr:colOff>
      <xdr:row>112</xdr:row>
      <xdr:rowOff>17370</xdr:rowOff>
    </xdr:from>
    <xdr:to>
      <xdr:col>32</xdr:col>
      <xdr:colOff>544760</xdr:colOff>
      <xdr:row>129</xdr:row>
      <xdr:rowOff>141194</xdr:rowOff>
    </xdr:to>
    <xdr:graphicFrame macro="">
      <xdr:nvGraphicFramePr>
        <xdr:cNvPr id="20" name="Gráfico 19">
          <a:extLst>
            <a:ext uri="{FF2B5EF4-FFF2-40B4-BE49-F238E27FC236}">
              <a16:creationId xmlns:a16="http://schemas.microsoft.com/office/drawing/2014/main" xmlns=""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52387</xdr:colOff>
      <xdr:row>128</xdr:row>
      <xdr:rowOff>109537</xdr:rowOff>
    </xdr:from>
    <xdr:to>
      <xdr:col>6</xdr:col>
      <xdr:colOff>561975</xdr:colOff>
      <xdr:row>146</xdr:row>
      <xdr:rowOff>142875</xdr:rowOff>
    </xdr:to>
    <xdr:graphicFrame macro="">
      <xdr:nvGraphicFramePr>
        <xdr:cNvPr id="4" name="Gráfico 3">
          <a:extLst>
            <a:ext uri="{FF2B5EF4-FFF2-40B4-BE49-F238E27FC236}">
              <a16:creationId xmlns:a16="http://schemas.microsoft.com/office/drawing/2014/main" xmlns=""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209551</xdr:colOff>
      <xdr:row>12</xdr:row>
      <xdr:rowOff>28574</xdr:rowOff>
    </xdr:from>
    <xdr:to>
      <xdr:col>21</xdr:col>
      <xdr:colOff>38100</xdr:colOff>
      <xdr:row>30</xdr:row>
      <xdr:rowOff>133349</xdr:rowOff>
    </xdr:to>
    <xdr:graphicFrame macro="">
      <xdr:nvGraphicFramePr>
        <xdr:cNvPr id="2" name="Gráfico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276225</xdr:colOff>
      <xdr:row>12</xdr:row>
      <xdr:rowOff>19050</xdr:rowOff>
    </xdr:from>
    <xdr:to>
      <xdr:col>42</xdr:col>
      <xdr:colOff>114299</xdr:colOff>
      <xdr:row>30</xdr:row>
      <xdr:rowOff>117475</xdr:rowOff>
    </xdr:to>
    <xdr:graphicFrame macro="">
      <xdr:nvGraphicFramePr>
        <xdr:cNvPr id="3" name="Gráfico 2">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23379</xdr:colOff>
      <xdr:row>46</xdr:row>
      <xdr:rowOff>161925</xdr:rowOff>
    </xdr:from>
    <xdr:to>
      <xdr:col>6</xdr:col>
      <xdr:colOff>590550</xdr:colOff>
      <xdr:row>64</xdr:row>
      <xdr:rowOff>114299</xdr:rowOff>
    </xdr:to>
    <xdr:graphicFrame macro="">
      <xdr:nvGraphicFramePr>
        <xdr:cNvPr id="2" name="Gráfico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51955</xdr:colOff>
      <xdr:row>47</xdr:row>
      <xdr:rowOff>51955</xdr:rowOff>
    </xdr:from>
    <xdr:to>
      <xdr:col>15</xdr:col>
      <xdr:colOff>497899</xdr:colOff>
      <xdr:row>65</xdr:row>
      <xdr:rowOff>2598</xdr:rowOff>
    </xdr:to>
    <xdr:graphicFrame macro="">
      <xdr:nvGraphicFramePr>
        <xdr:cNvPr id="5" name="Gráfico 4">
          <a:extLst>
            <a:ext uri="{FF2B5EF4-FFF2-40B4-BE49-F238E27FC236}">
              <a16:creationId xmlns:a16="http://schemas.microsoft.com/office/drawing/2014/main" xmlns=""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239856</xdr:colOff>
      <xdr:row>25</xdr:row>
      <xdr:rowOff>361950</xdr:rowOff>
    </xdr:from>
    <xdr:to>
      <xdr:col>20</xdr:col>
      <xdr:colOff>185304</xdr:colOff>
      <xdr:row>42</xdr:row>
      <xdr:rowOff>68406</xdr:rowOff>
    </xdr:to>
    <xdr:graphicFrame macro="">
      <xdr:nvGraphicFramePr>
        <xdr:cNvPr id="6" name="Gráfico 5">
          <a:extLst>
            <a:ext uri="{FF2B5EF4-FFF2-40B4-BE49-F238E27FC236}">
              <a16:creationId xmlns:a16="http://schemas.microsoft.com/office/drawing/2014/main" xmlns=""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238125</xdr:colOff>
      <xdr:row>25</xdr:row>
      <xdr:rowOff>361950</xdr:rowOff>
    </xdr:from>
    <xdr:to>
      <xdr:col>29</xdr:col>
      <xdr:colOff>535133</xdr:colOff>
      <xdr:row>42</xdr:row>
      <xdr:rowOff>68406</xdr:rowOff>
    </xdr:to>
    <xdr:graphicFrame macro="">
      <xdr:nvGraphicFramePr>
        <xdr:cNvPr id="13" name="Gráfico 12">
          <a:extLst>
            <a:ext uri="{FF2B5EF4-FFF2-40B4-BE49-F238E27FC236}">
              <a16:creationId xmlns:a16="http://schemas.microsoft.com/office/drawing/2014/main" xmlns=""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285750</xdr:colOff>
      <xdr:row>47</xdr:row>
      <xdr:rowOff>40341</xdr:rowOff>
    </xdr:from>
    <xdr:to>
      <xdr:col>25</xdr:col>
      <xdr:colOff>677955</xdr:colOff>
      <xdr:row>64</xdr:row>
      <xdr:rowOff>105335</xdr:rowOff>
    </xdr:to>
    <xdr:graphicFrame macro="">
      <xdr:nvGraphicFramePr>
        <xdr:cNvPr id="14" name="Gráfico 13">
          <a:extLst>
            <a:ext uri="{FF2B5EF4-FFF2-40B4-BE49-F238E27FC236}">
              <a16:creationId xmlns:a16="http://schemas.microsoft.com/office/drawing/2014/main" xmlns=""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161926</xdr:colOff>
      <xdr:row>11</xdr:row>
      <xdr:rowOff>161924</xdr:rowOff>
    </xdr:from>
    <xdr:to>
      <xdr:col>20</xdr:col>
      <xdr:colOff>295275</xdr:colOff>
      <xdr:row>30</xdr:row>
      <xdr:rowOff>76199</xdr:rowOff>
    </xdr:to>
    <xdr:graphicFrame macro="">
      <xdr:nvGraphicFramePr>
        <xdr:cNvPr id="2" name="Gráfico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31</xdr:row>
      <xdr:rowOff>38100</xdr:rowOff>
    </xdr:from>
    <xdr:to>
      <xdr:col>20</xdr:col>
      <xdr:colOff>295274</xdr:colOff>
      <xdr:row>49</xdr:row>
      <xdr:rowOff>136525</xdr:rowOff>
    </xdr:to>
    <xdr:graphicFrame macro="">
      <xdr:nvGraphicFramePr>
        <xdr:cNvPr id="3" name="Gráfico 2">
          <a:extLst>
            <a:ext uri="{FF2B5EF4-FFF2-40B4-BE49-F238E27FC236}">
              <a16:creationId xmlns:a16="http://schemas.microsoft.com/office/drawing/2014/main" xmlns=""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269874</xdr:colOff>
      <xdr:row>11</xdr:row>
      <xdr:rowOff>158749</xdr:rowOff>
    </xdr:from>
    <xdr:to>
      <xdr:col>31</xdr:col>
      <xdr:colOff>552450</xdr:colOff>
      <xdr:row>28</xdr:row>
      <xdr:rowOff>180975</xdr:rowOff>
    </xdr:to>
    <xdr:graphicFrame macro="">
      <xdr:nvGraphicFramePr>
        <xdr:cNvPr id="5" name="Gráfico 4">
          <a:extLst>
            <a:ext uri="{FF2B5EF4-FFF2-40B4-BE49-F238E27FC236}">
              <a16:creationId xmlns:a16="http://schemas.microsoft.com/office/drawing/2014/main" xmlns=""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ENTA%20P&#218;BLICA/Macintosh%20HDUsers/mlmelendez/Documents/DESG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c160\c$\CARMEN\COSTOS\Cosnom2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DI%202012/Users/jnavadiaz/AppData/Local/Microsoft/Windows/Temporary%20Internet%20Files/Content.Outlook/5RIGSLV0/Users/dat/AppData/Roaming/Microsoft/Excel/TRABAJO/12CC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Documents%20and%20Settings/armando_jimenez/Configuraci&#243;n%20local/Temp/PATRICIA/VARIOS/TABS%20SPM%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PATRICIA/VARIOS/TABS%20SPM%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EJERCICIO%20SALUD%202000%20DEFINITIVO/central/Ac02acV2definitiv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AML/Downloads/ProgAcadCBI%2017PFinal%20(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cortesr/Documents/DP-2015/PDI%202015/Users/cgarnica/AppData/Local/Temp/Temp1_Plantilla%20p%20911%202010-2011.zip/EDUCACION/FAETA%20NORMA/WINDOWS/TEMP/INSTITUTOS%20NACIONALES%20Y%20DIF/PLANTILLA%20DIF%20NACIONAL%201999%20DEFINITIV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REGULARIZABLE%202013/Nueva%20propuesta%20SEPT%202012%20CON%20101%20MILL/Plantilla_Regularizable%20V%20Con%20tabuladores%20101%20mil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EGULARIZABLE%202013\Nueva%20propuesta%20SEPT%202012%20CON%20101%20MILL\Plantilla_Regularizable%20V%20Con%20tabuladores%20101%20mil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UENTA%20P&#218;BLICA/Macintosh%20HDUsers/mlmelendez/Downloads/PLIE-00INS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c240\d$\GARCIA\TORRES\CUADROS\PLIE-00INS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Documents%20and%20Settings/jose_orendain/Mis%20documentos/DEPTO.%20EDUC.%20SUPERIOR/IPN/plantillas/TAB%20IP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WINDOWS/TEMP/planew99ve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GES4\SYS\SEGUP\OSCAR_D\TRABAJO\12CCG-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TRABAJO/12CC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cabrera\2001\WINDOWS\TEMP\Nomina%20Personal%20doc%20y%20adm.%20Marzo%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ENTA%20P&#218;BLICA/Macintosh%20HDUsers/mlmelendez/Documents/12CCG-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Users/planeacion21.UAMREC/Desktop/PIFI/SEGUP/OSCAR_D/TRABAJO/12CCG-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dat/AppData/Roaming/Microsoft/Excel/TRABAJO/12CC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33"/>
      <sheetName val="ramo33"/>
      <sheetName val="RESCOST-R33"/>
      <sheetName val="MAT-CATINST-33"/>
      <sheetName val="PORT-R25"/>
      <sheetName val="ramo25"/>
      <sheetName val="RESCOST-R25"/>
      <sheetName val="MAT-CATINST-25"/>
      <sheetName val="PORT-R11"/>
      <sheetName val="ramo11"/>
      <sheetName val="RESCOST-R11"/>
      <sheetName val="MAT-CATINST-11"/>
      <sheetName val="PASTA"/>
      <sheetName val="tabulador"/>
      <sheetName val="2a. versión TF00"/>
    </sheetNames>
    <sheetDataSet>
      <sheetData sheetId="0" refreshError="1"/>
      <sheetData sheetId="1" refreshError="1"/>
      <sheetData sheetId="2" refreshError="1"/>
      <sheetData sheetId="3"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4" refreshError="1"/>
      <sheetData sheetId="5" refreshError="1"/>
      <sheetData sheetId="6" refreshError="1"/>
      <sheetData sheetId="7"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8" refreshError="1"/>
      <sheetData sheetId="9" refreshError="1"/>
      <sheetData sheetId="10" refreshError="1"/>
      <sheetData sheetId="11"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sheetData>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esores"/>
      <sheetName val="salones"/>
      <sheetName val="rangos"/>
    </sheetNames>
    <sheetDataSet>
      <sheetData sheetId="0" refreshError="1"/>
      <sheetData sheetId="1" refreshError="1"/>
      <sheetData sheetId="2">
        <row r="2">
          <cell r="B2">
            <v>14842</v>
          </cell>
          <cell r="C2" t="str">
            <v>SORDO ZABAY EMILIO</v>
          </cell>
          <cell r="Y2" t="str">
            <v>08:00 - 09:30</v>
          </cell>
        </row>
        <row r="3">
          <cell r="B3">
            <v>17114</v>
          </cell>
          <cell r="C3" t="str">
            <v>SILVA LOPEZ RAFAELA BLANCA</v>
          </cell>
          <cell r="Y3" t="str">
            <v>09:30 - 11:00</v>
          </cell>
        </row>
        <row r="4">
          <cell r="B4">
            <v>18193</v>
          </cell>
          <cell r="C4" t="str">
            <v>PUERTA HUERTA JOSE PEDRO ANTONIO</v>
          </cell>
          <cell r="Y4" t="str">
            <v>11:00 - 12:30</v>
          </cell>
        </row>
        <row r="5">
          <cell r="B5">
            <v>21359</v>
          </cell>
          <cell r="C5" t="str">
            <v>SOTO CORTES GABRIEL</v>
          </cell>
          <cell r="Y5" t="str">
            <v>12:30 - 14:00</v>
          </cell>
        </row>
        <row r="6">
          <cell r="B6">
            <v>23524</v>
          </cell>
          <cell r="C6" t="str">
            <v>LOPEZ MALDONADO GUILLERMO</v>
          </cell>
          <cell r="Y6" t="str">
            <v>14:00 - 15:30</v>
          </cell>
        </row>
        <row r="7">
          <cell r="B7">
            <v>25486</v>
          </cell>
          <cell r="C7" t="str">
            <v>BUSSY ANNE LAURE SABINE</v>
          </cell>
          <cell r="Y7" t="str">
            <v>15:30 - 17:00</v>
          </cell>
        </row>
        <row r="8">
          <cell r="B8">
            <v>28181</v>
          </cell>
          <cell r="C8" t="str">
            <v>SALAZAR LAURELES JOSE LUIS</v>
          </cell>
          <cell r="Y8" t="str">
            <v>17:00 - 18:30</v>
          </cell>
        </row>
        <row r="9">
          <cell r="B9">
            <v>31092</v>
          </cell>
          <cell r="C9" t="str">
            <v>LOPEZ GALVAN EDGAR</v>
          </cell>
          <cell r="Y9" t="str">
            <v>18:30 - 20:00</v>
          </cell>
        </row>
        <row r="10">
          <cell r="B10">
            <v>31853</v>
          </cell>
          <cell r="C10" t="str">
            <v>LOPEZ ORTEGA JORGE</v>
          </cell>
          <cell r="Y10" t="str">
            <v>09:30-12:30</v>
          </cell>
        </row>
        <row r="11">
          <cell r="B11">
            <v>32030</v>
          </cell>
          <cell r="C11" t="str">
            <v>VARGAS CABRERA CARLOS</v>
          </cell>
          <cell r="Y11" t="str">
            <v>11:00-14:00</v>
          </cell>
        </row>
        <row r="12">
          <cell r="B12">
            <v>32841</v>
          </cell>
          <cell r="C12" t="str">
            <v>BERISTAIN CARDOSO RICARDO</v>
          </cell>
          <cell r="Y12" t="str">
            <v>12:30-15:30</v>
          </cell>
        </row>
        <row r="13">
          <cell r="B13">
            <v>34371</v>
          </cell>
          <cell r="C13" t="str">
            <v>LAGUNA SANCHEZ GERARDO ABEL</v>
          </cell>
        </row>
        <row r="14">
          <cell r="B14">
            <v>35091</v>
          </cell>
          <cell r="C14" t="str">
            <v>JARDON VALADEZ HECTOR EDUARDO</v>
          </cell>
        </row>
        <row r="15">
          <cell r="B15">
            <v>35470</v>
          </cell>
          <cell r="C15" t="str">
            <v>SANDOVAL GUTIERREZ JACOBO</v>
          </cell>
        </row>
        <row r="16">
          <cell r="B16">
            <v>35716</v>
          </cell>
          <cell r="C16" t="str">
            <v>DOMINGUEZ MARIANI ELOISA</v>
          </cell>
        </row>
        <row r="17">
          <cell r="B17">
            <v>36019</v>
          </cell>
          <cell r="C17" t="str">
            <v>HERNANDEZ ZAPATA ERNESTO</v>
          </cell>
        </row>
        <row r="18">
          <cell r="B18">
            <v>36702</v>
          </cell>
          <cell r="C18" t="str">
            <v>PEREZ MARTINEZ FRANCISCO</v>
          </cell>
        </row>
        <row r="19">
          <cell r="B19">
            <v>36946</v>
          </cell>
          <cell r="C19" t="str">
            <v>VON BULOW PHILIPP</v>
          </cell>
        </row>
        <row r="20">
          <cell r="B20">
            <v>37016</v>
          </cell>
          <cell r="C20" t="str">
            <v>REYES GUTIERREZ LAZARO RAYMUNDO</v>
          </cell>
        </row>
        <row r="21">
          <cell r="B21">
            <v>37350</v>
          </cell>
          <cell r="C21" t="str">
            <v>SILVA LUNA CARLOS DAVID</v>
          </cell>
        </row>
        <row r="22">
          <cell r="B22">
            <v>37866</v>
          </cell>
          <cell r="C22" t="str">
            <v>REYES MERCADO YURI</v>
          </cell>
        </row>
        <row r="23">
          <cell r="B23">
            <v>39425</v>
          </cell>
          <cell r="C23" t="str">
            <v>MENDOZA RESENDIZ ALEJANDRO</v>
          </cell>
        </row>
        <row r="24">
          <cell r="B24">
            <v>40114</v>
          </cell>
          <cell r="C24" t="str">
            <v>VELAZQUEZ PEÑA SARAI</v>
          </cell>
        </row>
        <row r="25">
          <cell r="B25">
            <v>40662</v>
          </cell>
          <cell r="C25" t="str">
            <v>SORIANO AVENDAÑO LUIS ARTURO</v>
          </cell>
        </row>
        <row r="26">
          <cell r="B26">
            <v>40663</v>
          </cell>
          <cell r="C26" t="str">
            <v>CASTILLO VELAZQUEZ JOSE IGNACIO</v>
          </cell>
        </row>
        <row r="27">
          <cell r="B27">
            <v>40664</v>
          </cell>
          <cell r="C27" t="str">
            <v>QUIROZ VELAZQUEZ VICTOR EDUARDO</v>
          </cell>
        </row>
        <row r="28">
          <cell r="B28">
            <v>40667</v>
          </cell>
          <cell r="C28" t="str">
            <v>BOSQUEZ MOLINA ERNESTO ARTURO</v>
          </cell>
        </row>
        <row r="29">
          <cell r="B29">
            <v>40776</v>
          </cell>
          <cell r="C29" t="str">
            <v>MONTES DE OCA ARMEAGA SAUL</v>
          </cell>
        </row>
        <row r="30">
          <cell r="B30">
            <v>24709</v>
          </cell>
          <cell r="C30" t="str">
            <v>HERRERA ALCÁNTARA OSCAR</v>
          </cell>
        </row>
        <row r="31">
          <cell r="C31" t="str">
            <v>CAUSAL 1</v>
          </cell>
        </row>
        <row r="32">
          <cell r="C32" t="str">
            <v>CARRILLO GONZÁLEZ JOSÉ GERARDO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CATALOGOS"/>
      <sheetName val="Regularizable"/>
      <sheetName val="Globales"/>
      <sheetName val="Eventual"/>
      <sheetName val="Resumen"/>
      <sheetName val="Apoyo"/>
    </sheetNames>
    <sheetDataSet>
      <sheetData sheetId="0" refreshError="1"/>
      <sheetData sheetId="1" refreshError="1"/>
      <sheetData sheetId="2" refreshError="1"/>
      <sheetData sheetId="3" refreshError="1"/>
      <sheetData sheetId="4" refreshError="1"/>
      <sheetData sheetId="5">
        <row r="3">
          <cell r="A3">
            <v>1</v>
          </cell>
        </row>
      </sheetData>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izable"/>
      <sheetName val="Globales"/>
      <sheetName val="Eventual"/>
      <sheetName val="Resumen"/>
      <sheetName val="Apoyo"/>
      <sheetName val="CATALOGOS"/>
      <sheetName val="DOCENTES "/>
    </sheetNames>
    <sheetDataSet>
      <sheetData sheetId="0" refreshError="1"/>
      <sheetData sheetId="1" refreshError="1"/>
      <sheetData sheetId="2" refreshError="1"/>
      <sheetData sheetId="3">
        <row r="3">
          <cell r="A3">
            <v>1</v>
          </cell>
        </row>
      </sheetData>
      <sheetData sheetId="4" refreshError="1"/>
      <sheetData sheetId="5" refreshError="1">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zas0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cell r="J12" t="str">
            <v>COLECTIVO</v>
          </cell>
        </row>
        <row r="13">
          <cell r="F13" t="str">
            <v>DENOMINACION</v>
          </cell>
          <cell r="G13" t="str">
            <v>PLAZAS</v>
          </cell>
          <cell r="H13" t="str">
            <v>MENSUAL</v>
          </cell>
          <cell r="I13" t="str">
            <v>ADICIONAL</v>
          </cell>
          <cell r="J13" t="str">
            <v>SUELDO</v>
          </cell>
        </row>
        <row r="14">
          <cell r="G14" t="str">
            <v>PLAZAS</v>
          </cell>
          <cell r="H14" t="str">
            <v>MENSUAL</v>
          </cell>
          <cell r="I14" t="str">
            <v>ADICIONAL</v>
          </cell>
        </row>
        <row r="16">
          <cell r="F16" t="str">
            <v>AUXILIAR  DE SERVICIOS Y MANTENIMIENTO</v>
          </cell>
          <cell r="G16">
            <v>608</v>
          </cell>
          <cell r="H16">
            <v>1812.65</v>
          </cell>
          <cell r="I16">
            <v>0</v>
          </cell>
          <cell r="J16">
            <v>1435618.8</v>
          </cell>
        </row>
        <row r="17">
          <cell r="F17" t="str">
            <v>EMPACADORA DE ALIMENTOS</v>
          </cell>
          <cell r="G17">
            <v>122</v>
          </cell>
          <cell r="H17">
            <v>1812.65</v>
          </cell>
          <cell r="I17">
            <v>0</v>
          </cell>
          <cell r="J17">
            <v>157700.55000000002</v>
          </cell>
        </row>
        <row r="18">
          <cell r="F18" t="str">
            <v>AUXILIAR ADMINISTRATIVO</v>
          </cell>
          <cell r="G18">
            <v>83</v>
          </cell>
          <cell r="H18">
            <v>1936.3</v>
          </cell>
          <cell r="I18">
            <v>0</v>
          </cell>
          <cell r="J18">
            <v>371769.59999999998</v>
          </cell>
        </row>
        <row r="19">
          <cell r="F19" t="str">
            <v>CHOFER</v>
          </cell>
          <cell r="G19">
            <v>31</v>
          </cell>
          <cell r="H19">
            <v>1987.55</v>
          </cell>
          <cell r="I19">
            <v>0</v>
          </cell>
          <cell r="J19">
            <v>266325</v>
          </cell>
        </row>
        <row r="20">
          <cell r="F20" t="str">
            <v>MECANICO</v>
          </cell>
          <cell r="G20">
            <v>10</v>
          </cell>
          <cell r="H20">
            <v>1987.55</v>
          </cell>
          <cell r="I20">
            <v>0</v>
          </cell>
          <cell r="J20">
            <v>19875</v>
          </cell>
        </row>
        <row r="21">
          <cell r="F21" t="str">
            <v>ADMINISTRATIVO ESPECIALIZADO</v>
          </cell>
          <cell r="G21">
            <v>129</v>
          </cell>
          <cell r="H21">
            <v>2120.3000000000002</v>
          </cell>
          <cell r="I21">
            <v>0</v>
          </cell>
          <cell r="J21">
            <v>642450.9</v>
          </cell>
        </row>
        <row r="22">
          <cell r="F22" t="str">
            <v>RECEPCIONISTA</v>
          </cell>
          <cell r="G22">
            <v>13</v>
          </cell>
          <cell r="H22">
            <v>2120.3000000000002</v>
          </cell>
          <cell r="I22">
            <v>0</v>
          </cell>
          <cell r="J22">
            <v>103894.70000000001</v>
          </cell>
        </row>
        <row r="23">
          <cell r="F23" t="str">
            <v>PROFESOR</v>
          </cell>
          <cell r="G23">
            <v>171</v>
          </cell>
          <cell r="H23">
            <v>2120.3000000000002</v>
          </cell>
          <cell r="I23">
            <v>0</v>
          </cell>
          <cell r="J23">
            <v>150541.30000000002</v>
          </cell>
        </row>
        <row r="24">
          <cell r="F24" t="str">
            <v>OFICIAL DE SERVICIOS Y MANTENIMIENTO</v>
          </cell>
          <cell r="G24">
            <v>74</v>
          </cell>
          <cell r="H24">
            <v>2120.3000000000002</v>
          </cell>
          <cell r="I24">
            <v>0</v>
          </cell>
          <cell r="J24">
            <v>413458.50000000006</v>
          </cell>
        </row>
        <row r="25">
          <cell r="F25" t="str">
            <v>ELECTRICISTA</v>
          </cell>
          <cell r="G25">
            <v>5</v>
          </cell>
          <cell r="H25">
            <v>2120.3000000000002</v>
          </cell>
          <cell r="I25">
            <v>0</v>
          </cell>
          <cell r="J25">
            <v>31804.500000000004</v>
          </cell>
        </row>
        <row r="26">
          <cell r="F26" t="str">
            <v>NIÑERA A</v>
          </cell>
          <cell r="G26">
            <v>210</v>
          </cell>
          <cell r="H26">
            <v>2120.3000000000002</v>
          </cell>
          <cell r="I26">
            <v>0</v>
          </cell>
          <cell r="J26">
            <v>604285.5</v>
          </cell>
        </row>
        <row r="27">
          <cell r="F27" t="str">
            <v>SECRETARIA DE APOYO</v>
          </cell>
          <cell r="G27">
            <v>75</v>
          </cell>
          <cell r="H27">
            <v>2138.85</v>
          </cell>
          <cell r="I27">
            <v>0</v>
          </cell>
          <cell r="J27">
            <v>179663.4</v>
          </cell>
        </row>
        <row r="28">
          <cell r="F28" t="str">
            <v>CHOFER DE CAMION</v>
          </cell>
          <cell r="G28">
            <v>129</v>
          </cell>
          <cell r="H28">
            <v>2138.85</v>
          </cell>
          <cell r="I28">
            <v>0</v>
          </cell>
          <cell r="J28">
            <v>325105.2</v>
          </cell>
        </row>
        <row r="29">
          <cell r="F29" t="str">
            <v>FOTOGRAFO</v>
          </cell>
          <cell r="G29">
            <v>1</v>
          </cell>
          <cell r="H29">
            <v>2138.85</v>
          </cell>
          <cell r="I29">
            <v>0</v>
          </cell>
          <cell r="J29">
            <v>8555.4</v>
          </cell>
        </row>
        <row r="30">
          <cell r="F30" t="str">
            <v>AUXILIAR DE ADMINISTRADOR</v>
          </cell>
          <cell r="G30">
            <v>100</v>
          </cell>
          <cell r="H30">
            <v>2238.1999999999998</v>
          </cell>
          <cell r="I30">
            <v>0</v>
          </cell>
          <cell r="J30">
            <v>322300.79999999999</v>
          </cell>
        </row>
        <row r="31">
          <cell r="F31" t="str">
            <v>PROFESOR DE EDUCACION PARA LA SALUD</v>
          </cell>
          <cell r="G31">
            <v>25</v>
          </cell>
          <cell r="H31">
            <v>2238.1999999999998</v>
          </cell>
          <cell r="I31">
            <v>0</v>
          </cell>
          <cell r="J31">
            <v>24620.199999999997</v>
          </cell>
        </row>
        <row r="32">
          <cell r="F32" t="str">
            <v>OFICIAL DE MANTENIMIENTO MECANICO</v>
          </cell>
          <cell r="G32">
            <v>16</v>
          </cell>
          <cell r="H32">
            <v>2238.1999999999998</v>
          </cell>
          <cell r="I32">
            <v>0</v>
          </cell>
          <cell r="J32">
            <v>42525.799999999996</v>
          </cell>
        </row>
        <row r="33">
          <cell r="F33" t="str">
            <v>TECNICO BIBLIOTECARIO</v>
          </cell>
          <cell r="G33">
            <v>21</v>
          </cell>
          <cell r="H33">
            <v>2238.1999999999998</v>
          </cell>
          <cell r="I33">
            <v>0</v>
          </cell>
          <cell r="J33">
            <v>15667.399999999998</v>
          </cell>
        </row>
        <row r="34">
          <cell r="F34" t="str">
            <v>TECNICO AUDIOVISUAL</v>
          </cell>
          <cell r="G34">
            <v>6</v>
          </cell>
          <cell r="H34">
            <v>2238.1999999999998</v>
          </cell>
          <cell r="I34">
            <v>0</v>
          </cell>
          <cell r="J34">
            <v>33573</v>
          </cell>
        </row>
        <row r="35">
          <cell r="F35" t="str">
            <v>PROMOTOR</v>
          </cell>
          <cell r="G35">
            <v>51</v>
          </cell>
          <cell r="H35">
            <v>2342.3000000000002</v>
          </cell>
          <cell r="I35">
            <v>0</v>
          </cell>
          <cell r="J35">
            <v>142880.30000000002</v>
          </cell>
        </row>
        <row r="36">
          <cell r="F36" t="str">
            <v>OPERADOR DE EQUIPO ESPECIALISTA. DE COMPUTO</v>
          </cell>
          <cell r="G36">
            <v>2</v>
          </cell>
          <cell r="H36">
            <v>2342.3000000000002</v>
          </cell>
          <cell r="I36">
            <v>0</v>
          </cell>
          <cell r="J36">
            <v>21080.7</v>
          </cell>
        </row>
        <row r="37">
          <cell r="F37" t="str">
            <v>INSPECTOR</v>
          </cell>
          <cell r="G37">
            <v>2</v>
          </cell>
          <cell r="H37">
            <v>2342.3000000000002</v>
          </cell>
          <cell r="I37">
            <v>0</v>
          </cell>
          <cell r="J37">
            <v>25765.300000000003</v>
          </cell>
        </row>
        <row r="38">
          <cell r="F38" t="str">
            <v>OFICIAL TECNICO</v>
          </cell>
          <cell r="G38">
            <v>3</v>
          </cell>
          <cell r="H38">
            <v>2342.3000000000002</v>
          </cell>
          <cell r="I38">
            <v>0</v>
          </cell>
          <cell r="J38">
            <v>14053.800000000001</v>
          </cell>
        </row>
        <row r="39">
          <cell r="F39" t="str">
            <v>TECNICO MEDIO</v>
          </cell>
          <cell r="G39">
            <v>148</v>
          </cell>
          <cell r="H39">
            <v>2342.3000000000002</v>
          </cell>
          <cell r="I39">
            <v>0</v>
          </cell>
          <cell r="J39">
            <v>9369.2000000000007</v>
          </cell>
        </row>
        <row r="40">
          <cell r="F40" t="str">
            <v>SECRETARIA C</v>
          </cell>
          <cell r="G40">
            <v>76</v>
          </cell>
          <cell r="H40">
            <v>2451.25</v>
          </cell>
          <cell r="I40">
            <v>0</v>
          </cell>
          <cell r="J40">
            <v>536386.70000000007</v>
          </cell>
        </row>
        <row r="41">
          <cell r="F41" t="str">
            <v>JEFE DE SERVICIOS Y MANTENIMIENTO ESPECIALIZADO</v>
          </cell>
          <cell r="G41">
            <v>4</v>
          </cell>
          <cell r="H41">
            <v>2451.25</v>
          </cell>
          <cell r="I41">
            <v>0</v>
          </cell>
          <cell r="J41">
            <v>1539385</v>
          </cell>
        </row>
        <row r="42">
          <cell r="F42" t="str">
            <v>CHOFER DE TRAILER</v>
          </cell>
          <cell r="G42">
            <v>1</v>
          </cell>
          <cell r="H42">
            <v>2451.25</v>
          </cell>
          <cell r="I42">
            <v>0</v>
          </cell>
          <cell r="J42">
            <v>527018.75</v>
          </cell>
        </row>
        <row r="43">
          <cell r="F43" t="str">
            <v>TECNICO EN CALDERAS</v>
          </cell>
          <cell r="G43">
            <v>9</v>
          </cell>
          <cell r="H43">
            <v>2451.25</v>
          </cell>
          <cell r="I43">
            <v>0</v>
          </cell>
          <cell r="J43">
            <v>58830</v>
          </cell>
        </row>
        <row r="44">
          <cell r="F44" t="str">
            <v>DIBUJANTE</v>
          </cell>
          <cell r="G44">
            <v>7</v>
          </cell>
          <cell r="H44">
            <v>2451.25</v>
          </cell>
          <cell r="I44">
            <v>0</v>
          </cell>
          <cell r="J44">
            <v>78440</v>
          </cell>
        </row>
        <row r="45">
          <cell r="F45" t="str">
            <v xml:space="preserve">MANEJADOR DE FONDOS Y VALORES </v>
          </cell>
          <cell r="G45">
            <v>3</v>
          </cell>
          <cell r="H45">
            <v>2479.75</v>
          </cell>
          <cell r="I45">
            <v>0</v>
          </cell>
          <cell r="J45">
            <v>51476.25</v>
          </cell>
        </row>
        <row r="46">
          <cell r="F46" t="str">
            <v>TECNICO EN COMPUTACION</v>
          </cell>
          <cell r="G46">
            <v>5</v>
          </cell>
          <cell r="H46">
            <v>2479.75</v>
          </cell>
          <cell r="I46">
            <v>0</v>
          </cell>
          <cell r="J46">
            <v>29757</v>
          </cell>
        </row>
        <row r="47">
          <cell r="F47" t="str">
            <v>ANALISTA ADMINISTRATIVO</v>
          </cell>
          <cell r="G47">
            <v>76</v>
          </cell>
          <cell r="H47">
            <v>2572.4</v>
          </cell>
          <cell r="I47">
            <v>0</v>
          </cell>
          <cell r="J47">
            <v>27277.25</v>
          </cell>
        </row>
        <row r="48">
          <cell r="F48" t="str">
            <v>ADMINISTRADOR DE UNIDAD OPERATIVA</v>
          </cell>
          <cell r="G48">
            <v>44</v>
          </cell>
          <cell r="H48">
            <v>2572.4</v>
          </cell>
          <cell r="I48">
            <v>0</v>
          </cell>
          <cell r="J48">
            <v>416728.8</v>
          </cell>
        </row>
        <row r="49">
          <cell r="F49" t="str">
            <v>ESPECIALISTA EN ASUNTOS JURIDICOS</v>
          </cell>
          <cell r="G49">
            <v>109</v>
          </cell>
          <cell r="H49">
            <v>2572.4</v>
          </cell>
          <cell r="I49">
            <v>0</v>
          </cell>
          <cell r="J49">
            <v>180068</v>
          </cell>
        </row>
        <row r="50">
          <cell r="F50" t="str">
            <v>ESPECIALISTA TECNICO</v>
          </cell>
          <cell r="G50">
            <v>142</v>
          </cell>
          <cell r="H50">
            <v>2572.4</v>
          </cell>
          <cell r="I50">
            <v>0</v>
          </cell>
          <cell r="J50">
            <v>41158.400000000001</v>
          </cell>
        </row>
        <row r="51">
          <cell r="F51" t="str">
            <v>SECRETARIA EJECUTIVA C</v>
          </cell>
          <cell r="G51">
            <v>15</v>
          </cell>
          <cell r="H51">
            <v>2692.2</v>
          </cell>
          <cell r="I51">
            <v>0</v>
          </cell>
          <cell r="J51">
            <v>7717.2000000000007</v>
          </cell>
        </row>
        <row r="52">
          <cell r="F52" t="str">
            <v>COORDINADOR DE TECNICOS. EN COMPUTACION</v>
          </cell>
          <cell r="G52">
            <v>1</v>
          </cell>
          <cell r="H52">
            <v>2692.2</v>
          </cell>
          <cell r="I52">
            <v>0</v>
          </cell>
          <cell r="J52">
            <v>102896</v>
          </cell>
        </row>
        <row r="53">
          <cell r="F53" t="str">
            <v>EDUCADORA</v>
          </cell>
          <cell r="G53">
            <v>80</v>
          </cell>
          <cell r="H53">
            <v>2692.2</v>
          </cell>
          <cell r="I53">
            <v>0</v>
          </cell>
          <cell r="J53">
            <v>663679.20000000007</v>
          </cell>
        </row>
        <row r="54">
          <cell r="F54" t="str">
            <v>JEFE DE OFICINA</v>
          </cell>
          <cell r="G54">
            <v>61</v>
          </cell>
          <cell r="H54">
            <v>2817.8</v>
          </cell>
          <cell r="I54">
            <v>0</v>
          </cell>
          <cell r="J54">
            <v>191146.19999999998</v>
          </cell>
        </row>
        <row r="55">
          <cell r="F55" t="str">
            <v>SUPERVISOR DE OPERACION</v>
          </cell>
          <cell r="G55">
            <v>1</v>
          </cell>
          <cell r="H55">
            <v>2817.8</v>
          </cell>
          <cell r="I55">
            <v>0</v>
          </cell>
          <cell r="J55">
            <v>8076.5999999999995</v>
          </cell>
        </row>
        <row r="56">
          <cell r="F56" t="str">
            <v>TECNICO ESPECIALIZADO</v>
          </cell>
          <cell r="G56">
            <v>10</v>
          </cell>
          <cell r="H56">
            <v>2817.8</v>
          </cell>
          <cell r="I56">
            <v>0</v>
          </cell>
          <cell r="J56">
            <v>115764.59999999999</v>
          </cell>
        </row>
        <row r="57">
          <cell r="F57" t="str">
            <v>PROFESIONAL EJECUTIVO DE SERVICIOS ESPECIALIZADOS</v>
          </cell>
          <cell r="G57">
            <v>29</v>
          </cell>
          <cell r="H57">
            <v>3268.2</v>
          </cell>
          <cell r="I57">
            <v>3775.85</v>
          </cell>
          <cell r="J57">
            <v>724174.60000000009</v>
          </cell>
        </row>
        <row r="58">
          <cell r="F58" t="str">
            <v>SECRETARIA EJECUTIVA B</v>
          </cell>
          <cell r="G58">
            <v>5</v>
          </cell>
          <cell r="H58">
            <v>2900.25</v>
          </cell>
          <cell r="I58">
            <v>125.45</v>
          </cell>
          <cell r="J58">
            <v>64809.4</v>
          </cell>
        </row>
        <row r="59">
          <cell r="F59" t="str">
            <v>ANALISTA PROGRAMADOR A</v>
          </cell>
          <cell r="G59">
            <v>2</v>
          </cell>
          <cell r="H59">
            <v>2900.25</v>
          </cell>
          <cell r="I59">
            <v>125.45</v>
          </cell>
          <cell r="J59">
            <v>2817.8</v>
          </cell>
        </row>
        <row r="60">
          <cell r="F60" t="str">
            <v>ANALISTA DE SISTEMAS</v>
          </cell>
          <cell r="G60">
            <v>1</v>
          </cell>
          <cell r="H60">
            <v>2900.25</v>
          </cell>
          <cell r="I60">
            <v>125.45</v>
          </cell>
          <cell r="J60">
            <v>101440.8</v>
          </cell>
        </row>
        <row r="61">
          <cell r="F61" t="str">
            <v>PROF. DICT.  EN EL MANEJO DE FONDOS Y VALORES</v>
          </cell>
          <cell r="G61">
            <v>3</v>
          </cell>
          <cell r="H61">
            <v>2900.25</v>
          </cell>
          <cell r="I61">
            <v>125.45</v>
          </cell>
          <cell r="J61">
            <v>699394.79999999993</v>
          </cell>
        </row>
        <row r="62">
          <cell r="F62" t="str">
            <v>PROF. DICT. ESP. EN MANEJO DE  FONDOS Y VALORES</v>
          </cell>
          <cell r="G62">
            <v>1</v>
          </cell>
          <cell r="H62">
            <v>2982.9</v>
          </cell>
          <cell r="I62">
            <v>414.55</v>
          </cell>
          <cell r="J62">
            <v>26102.25</v>
          </cell>
        </row>
        <row r="63">
          <cell r="F63" t="str">
            <v>TECNICO SUPERIOR</v>
          </cell>
          <cell r="G63">
            <v>33</v>
          </cell>
          <cell r="H63">
            <v>2982.9</v>
          </cell>
          <cell r="I63">
            <v>414.55</v>
          </cell>
          <cell r="J63">
            <v>5800.5</v>
          </cell>
        </row>
        <row r="64">
          <cell r="F64" t="str">
            <v>COORDINADOR DE PROFESIONALES DICTAMINADOR</v>
          </cell>
          <cell r="G64">
            <v>1</v>
          </cell>
          <cell r="H64">
            <v>3008.65</v>
          </cell>
          <cell r="I64">
            <v>655.04999999999995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T  O  T  A  L</v>
          </cell>
          <cell r="G71">
            <v>2754</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4">
          <cell r="H74" t="str">
            <v>PERIODO</v>
          </cell>
          <cell r="I74">
            <v>12</v>
          </cell>
        </row>
        <row r="75">
          <cell r="F75" t="str">
            <v>SUBTOTAL</v>
          </cell>
          <cell r="G75">
            <v>5332</v>
          </cell>
          <cell r="H75" t="str">
            <v>PORCIENTO</v>
          </cell>
          <cell r="I75">
            <v>1</v>
          </cell>
          <cell r="J75">
            <v>12430234.4</v>
          </cell>
        </row>
        <row r="76">
          <cell r="H76" t="str">
            <v>P. VAC.</v>
          </cell>
          <cell r="I76">
            <v>10</v>
          </cell>
        </row>
        <row r="77">
          <cell r="H77" t="str">
            <v>AGUINALDO</v>
          </cell>
          <cell r="I77">
            <v>20</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1549.2599999999998</v>
          </cell>
          <cell r="J92">
            <v>2612.5500000000002</v>
          </cell>
        </row>
        <row r="93">
          <cell r="F93" t="str">
            <v>TECNICO MEDIO</v>
          </cell>
          <cell r="G93">
            <v>2</v>
          </cell>
          <cell r="H93">
            <v>2714.1</v>
          </cell>
          <cell r="I93">
            <v>0</v>
          </cell>
          <cell r="J93">
            <v>5428.2</v>
          </cell>
        </row>
        <row r="94">
          <cell r="F94" t="str">
            <v>DENOMINACION</v>
          </cell>
          <cell r="G94" t="str">
            <v xml:space="preserve">NO. DE </v>
          </cell>
          <cell r="H94" t="str">
            <v>SUELDO</v>
          </cell>
          <cell r="I94" t="str">
            <v>ASIGNACION</v>
          </cell>
          <cell r="J94">
            <v>459619.25</v>
          </cell>
        </row>
        <row r="95">
          <cell r="F95" t="str">
            <v>JEFE DE SERVICIOS Y MANTENIMIENTO ESPECIALIZADO</v>
          </cell>
          <cell r="G95" t="str">
            <v>PLAZAS</v>
          </cell>
          <cell r="H95" t="str">
            <v>MENSUAL</v>
          </cell>
          <cell r="I95" t="str">
            <v>NETA</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MEDICO ESPECIALISTA A</v>
          </cell>
          <cell r="G98">
            <v>3</v>
          </cell>
          <cell r="H98">
            <v>5668</v>
          </cell>
          <cell r="I98">
            <v>1634</v>
          </cell>
          <cell r="J98">
            <v>2916.25</v>
          </cell>
        </row>
        <row r="99">
          <cell r="F99" t="str">
            <v>MEDICO GENERAL  A</v>
          </cell>
          <cell r="G99">
            <v>99</v>
          </cell>
          <cell r="H99">
            <v>4907</v>
          </cell>
          <cell r="I99">
            <v>1432</v>
          </cell>
          <cell r="J99">
            <v>6295.3</v>
          </cell>
        </row>
        <row r="100">
          <cell r="F100" t="str">
            <v>CIRUJANO DENTISTA A</v>
          </cell>
          <cell r="G100">
            <v>77</v>
          </cell>
          <cell r="H100">
            <v>4613</v>
          </cell>
          <cell r="I100">
            <v>1524</v>
          </cell>
          <cell r="J100">
            <v>22033.55</v>
          </cell>
        </row>
        <row r="101">
          <cell r="F101" t="str">
            <v>TECNICO  PROTESISTA Y ORTESISTA</v>
          </cell>
          <cell r="G101">
            <v>1</v>
          </cell>
          <cell r="H101">
            <v>3146</v>
          </cell>
          <cell r="I101">
            <v>1162</v>
          </cell>
          <cell r="J101">
            <v>9804.5999999999985</v>
          </cell>
        </row>
        <row r="102">
          <cell r="F102" t="str">
            <v>PSICOLOGO CLINICO</v>
          </cell>
          <cell r="G102">
            <v>20</v>
          </cell>
          <cell r="H102">
            <v>4427</v>
          </cell>
          <cell r="I102">
            <v>2307</v>
          </cell>
          <cell r="J102">
            <v>9666.5999999999985</v>
          </cell>
        </row>
        <row r="103">
          <cell r="F103" t="str">
            <v>SUPERVISOR PARAMED. EN AREA NORMATIVA</v>
          </cell>
          <cell r="G103">
            <v>10</v>
          </cell>
          <cell r="H103">
            <v>4674</v>
          </cell>
          <cell r="I103">
            <v>1453</v>
          </cell>
          <cell r="J103">
            <v>26072.799999999999</v>
          </cell>
        </row>
        <row r="104">
          <cell r="F104" t="str">
            <v>ENFERMERA JEFE DE SERVICO</v>
          </cell>
          <cell r="G104">
            <v>6</v>
          </cell>
          <cell r="H104">
            <v>4948</v>
          </cell>
          <cell r="I104">
            <v>1993</v>
          </cell>
        </row>
        <row r="105">
          <cell r="F105" t="str">
            <v>ENFERMERA GENERAL TITULADA A</v>
          </cell>
          <cell r="G105">
            <v>13</v>
          </cell>
          <cell r="H105">
            <v>3138</v>
          </cell>
          <cell r="I105">
            <v>1412</v>
          </cell>
          <cell r="J105">
            <v>857134.15000000014</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cell r="J108">
            <v>13287368.550000001</v>
          </cell>
        </row>
        <row r="109">
          <cell r="F109" t="str">
            <v>SUPERVISOR MEDICO EN AREA NORMATIVA</v>
          </cell>
          <cell r="G109">
            <v>38</v>
          </cell>
          <cell r="H109">
            <v>7482</v>
          </cell>
          <cell r="I109">
            <v>3378</v>
          </cell>
        </row>
        <row r="111">
          <cell r="F111" t="str">
            <v>SUBTOTAL</v>
          </cell>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F114" t="str">
            <v>T  O  T  A  L</v>
          </cell>
          <cell r="G114">
            <v>686</v>
          </cell>
          <cell r="H114">
            <v>20</v>
          </cell>
          <cell r="J114" t="str">
            <v>ISSSTE</v>
          </cell>
        </row>
        <row r="115">
          <cell r="J115" t="str">
            <v>FOVISSSTE</v>
          </cell>
        </row>
        <row r="116">
          <cell r="J116" t="str">
            <v>SAR</v>
          </cell>
        </row>
        <row r="117">
          <cell r="H117" t="str">
            <v>PERIODO</v>
          </cell>
          <cell r="I117">
            <v>12</v>
          </cell>
          <cell r="J117" t="str">
            <v>NSI</v>
          </cell>
        </row>
        <row r="118">
          <cell r="H118" t="str">
            <v>PORCIENTO</v>
          </cell>
          <cell r="I118">
            <v>1</v>
          </cell>
        </row>
        <row r="119">
          <cell r="H119" t="str">
            <v>PV</v>
          </cell>
          <cell r="I119">
            <v>10</v>
          </cell>
          <cell r="J119" t="str">
            <v>TOTAL</v>
          </cell>
        </row>
        <row r="120">
          <cell r="H120" t="str">
            <v>AG</v>
          </cell>
          <cell r="I120">
            <v>20</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DENOMINACION</v>
          </cell>
          <cell r="G137" t="str">
            <v xml:space="preserve">NO. DE </v>
          </cell>
          <cell r="H137" t="str">
            <v>SUELDO</v>
          </cell>
          <cell r="I137" t="str">
            <v>CANTIDAD</v>
          </cell>
          <cell r="J137">
            <v>0</v>
          </cell>
        </row>
        <row r="138">
          <cell r="F138" t="str">
            <v>TECNICO EN ELECTRODIAGNOSTICO</v>
          </cell>
          <cell r="G138" t="str">
            <v>PLAZAS</v>
          </cell>
          <cell r="H138" t="str">
            <v>MENSUAL</v>
          </cell>
          <cell r="I138" t="str">
            <v>ADICIONAL</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 xml:space="preserve">  SUBDIRECTOR DE AREA</v>
          </cell>
          <cell r="G141">
            <v>3</v>
          </cell>
          <cell r="H141">
            <v>6575.6</v>
          </cell>
          <cell r="I141">
            <v>13965.25</v>
          </cell>
          <cell r="J141">
            <v>0</v>
          </cell>
        </row>
        <row r="142">
          <cell r="F142" t="str">
            <v xml:space="preserve">  JEFE DE DEPARTAMENTO</v>
          </cell>
          <cell r="G142">
            <v>9</v>
          </cell>
          <cell r="H142">
            <v>4367.8500000000004</v>
          </cell>
          <cell r="I142">
            <v>7891.6</v>
          </cell>
          <cell r="J142">
            <v>0</v>
          </cell>
        </row>
        <row r="143">
          <cell r="F143" t="str">
            <v xml:space="preserve">  JEFE DE UNIDAD ADMINISTRATIVA</v>
          </cell>
          <cell r="G143">
            <v>1</v>
          </cell>
          <cell r="H143">
            <v>4367.8500000000004</v>
          </cell>
          <cell r="I143">
            <v>7891.6</v>
          </cell>
          <cell r="J143">
            <v>0</v>
          </cell>
        </row>
        <row r="144">
          <cell r="F144" t="str">
            <v xml:space="preserve">  COORDINADOR TECNICO</v>
          </cell>
          <cell r="G144">
            <v>53</v>
          </cell>
          <cell r="H144">
            <v>3631.8</v>
          </cell>
          <cell r="I144">
            <v>4675.8999999999996</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  O  T  A  L</v>
          </cell>
          <cell r="G150">
            <v>66</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t="str">
            <v>PERIODO</v>
          </cell>
          <cell r="I153">
            <v>12</v>
          </cell>
          <cell r="J153">
            <v>0</v>
          </cell>
        </row>
        <row r="154">
          <cell r="F154" t="str">
            <v xml:space="preserve">AUXILIAR DE PROTESISTA Y ORTESISTA </v>
          </cell>
          <cell r="G154">
            <v>11</v>
          </cell>
          <cell r="H154" t="str">
            <v>PORCIENTO</v>
          </cell>
          <cell r="I154">
            <v>1</v>
          </cell>
          <cell r="J154">
            <v>0</v>
          </cell>
        </row>
        <row r="155">
          <cell r="F155" t="str">
            <v>TECNICO OPERADOR DE CALDERAS EN HOSPITAL</v>
          </cell>
          <cell r="G155">
            <v>38</v>
          </cell>
          <cell r="H155" t="str">
            <v>PV</v>
          </cell>
          <cell r="I155">
            <v>10</v>
          </cell>
          <cell r="J155">
            <v>0</v>
          </cell>
        </row>
        <row r="156">
          <cell r="F156" t="str">
            <v>SUPERVISOR MEDICO EN AREA NORMATIVA</v>
          </cell>
          <cell r="G156">
            <v>30</v>
          </cell>
          <cell r="H156" t="str">
            <v>AG</v>
          </cell>
          <cell r="I156">
            <v>20</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3506</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113"/>
      <sheetData sheetId="114"/>
      <sheetData sheetId="115"/>
      <sheetData sheetId="116"/>
      <sheetData sheetId="117"/>
      <sheetData sheetId="118"/>
      <sheetData sheetId="119"/>
      <sheetData sheetId="1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Pzas00"/>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hyperlink" Target="https://www.amazon.com/s/ref=dp_byline_sr_book_1?ie=UTF8&amp;text=John+G.+Webster+by+Ramon+Pallas-Areny&amp;search-alias=books&amp;field-author=John+G.+Webster+by+Ramon+Pallas-Areny&amp;sort=relevancerank"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
  <sheetViews>
    <sheetView showGridLines="0" tabSelected="1" zoomScaleNormal="100" workbookViewId="0"/>
  </sheetViews>
  <sheetFormatPr baseColWidth="10" defaultRowHeight="12.75"/>
  <cols>
    <col min="1" max="16384" width="11.42578125" style="1700"/>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W49"/>
  <sheetViews>
    <sheetView showGridLines="0" zoomScaleNormal="100" workbookViewId="0"/>
  </sheetViews>
  <sheetFormatPr baseColWidth="10" defaultRowHeight="12.75"/>
  <cols>
    <col min="1" max="1" width="7.140625" style="759" customWidth="1"/>
    <col min="2" max="2" width="28.7109375" style="759" bestFit="1" customWidth="1"/>
    <col min="3" max="3" width="8.7109375" style="70" customWidth="1"/>
    <col min="4" max="4" width="10" style="70" bestFit="1" customWidth="1"/>
    <col min="5" max="5" width="10.28515625" style="70" customWidth="1"/>
    <col min="6" max="8" width="10" style="70" bestFit="1" customWidth="1"/>
    <col min="9" max="9" width="10.28515625" style="759" customWidth="1"/>
    <col min="10" max="10" width="10.5703125" style="759" customWidth="1"/>
    <col min="11" max="11" width="6.7109375" style="759" bestFit="1" customWidth="1"/>
    <col min="12" max="12" width="8.5703125" style="759" bestFit="1" customWidth="1"/>
    <col min="13" max="14" width="7.42578125" style="759" bestFit="1" customWidth="1"/>
    <col min="15" max="15" width="8.5703125" style="759" bestFit="1" customWidth="1"/>
    <col min="16" max="17" width="7.42578125" style="759" bestFit="1" customWidth="1"/>
    <col min="18" max="18" width="8.5703125" style="70" bestFit="1" customWidth="1"/>
    <col min="19" max="20" width="7.42578125" style="70" bestFit="1" customWidth="1"/>
    <col min="21" max="21" width="7.28515625" style="759" customWidth="1"/>
    <col min="22" max="22" width="6.85546875" style="759" customWidth="1"/>
    <col min="23" max="23" width="8" style="759" customWidth="1"/>
    <col min="24" max="24" width="5.140625" style="759" bestFit="1" customWidth="1"/>
    <col min="25" max="230" width="11.42578125" style="759"/>
    <col min="231" max="231" width="0.28515625" style="759" customWidth="1"/>
    <col min="232" max="232" width="19" style="759" customWidth="1"/>
    <col min="233" max="233" width="7.140625" style="759" customWidth="1"/>
    <col min="234" max="234" width="41.28515625" style="759" customWidth="1"/>
    <col min="235" max="236" width="9" style="759" customWidth="1"/>
    <col min="237" max="237" width="10.5703125" style="759" customWidth="1"/>
    <col min="238" max="238" width="9.42578125" style="759" customWidth="1"/>
    <col min="239" max="239" width="9.85546875" style="759" customWidth="1"/>
    <col min="240" max="240" width="10.5703125" style="759" customWidth="1"/>
    <col min="241" max="242" width="9.42578125" style="759" customWidth="1"/>
    <col min="243" max="243" width="10.5703125" style="759" customWidth="1"/>
    <col min="244" max="245" width="9" style="759" customWidth="1"/>
    <col min="246" max="246" width="10.5703125" style="759" customWidth="1"/>
    <col min="247" max="248" width="9.42578125" style="759" customWidth="1"/>
    <col min="249" max="249" width="10.5703125" style="759" customWidth="1"/>
    <col min="250" max="250" width="9.42578125" style="759" customWidth="1"/>
    <col min="251" max="251" width="9.85546875" style="759" customWidth="1"/>
    <col min="252" max="252" width="10.5703125" style="759" customWidth="1"/>
    <col min="253" max="253" width="9" style="759" customWidth="1"/>
    <col min="254" max="254" width="9.85546875" style="759" customWidth="1"/>
    <col min="255" max="255" width="12" style="759" customWidth="1"/>
    <col min="256" max="486" width="11.42578125" style="759"/>
    <col min="487" max="487" width="0.28515625" style="759" customWidth="1"/>
    <col min="488" max="488" width="19" style="759" customWidth="1"/>
    <col min="489" max="489" width="7.140625" style="759" customWidth="1"/>
    <col min="490" max="490" width="41.28515625" style="759" customWidth="1"/>
    <col min="491" max="492" width="9" style="759" customWidth="1"/>
    <col min="493" max="493" width="10.5703125" style="759" customWidth="1"/>
    <col min="494" max="494" width="9.42578125" style="759" customWidth="1"/>
    <col min="495" max="495" width="9.85546875" style="759" customWidth="1"/>
    <col min="496" max="496" width="10.5703125" style="759" customWidth="1"/>
    <col min="497" max="498" width="9.42578125" style="759" customWidth="1"/>
    <col min="499" max="499" width="10.5703125" style="759" customWidth="1"/>
    <col min="500" max="501" width="9" style="759" customWidth="1"/>
    <col min="502" max="502" width="10.5703125" style="759" customWidth="1"/>
    <col min="503" max="504" width="9.42578125" style="759" customWidth="1"/>
    <col min="505" max="505" width="10.5703125" style="759" customWidth="1"/>
    <col min="506" max="506" width="9.42578125" style="759" customWidth="1"/>
    <col min="507" max="507" width="9.85546875" style="759" customWidth="1"/>
    <col min="508" max="508" width="10.5703125" style="759" customWidth="1"/>
    <col min="509" max="509" width="9" style="759" customWidth="1"/>
    <col min="510" max="510" width="9.85546875" style="759" customWidth="1"/>
    <col min="511" max="511" width="12" style="759" customWidth="1"/>
    <col min="512" max="742" width="11.42578125" style="759"/>
    <col min="743" max="743" width="0.28515625" style="759" customWidth="1"/>
    <col min="744" max="744" width="19" style="759" customWidth="1"/>
    <col min="745" max="745" width="7.140625" style="759" customWidth="1"/>
    <col min="746" max="746" width="41.28515625" style="759" customWidth="1"/>
    <col min="747" max="748" width="9" style="759" customWidth="1"/>
    <col min="749" max="749" width="10.5703125" style="759" customWidth="1"/>
    <col min="750" max="750" width="9.42578125" style="759" customWidth="1"/>
    <col min="751" max="751" width="9.85546875" style="759" customWidth="1"/>
    <col min="752" max="752" width="10.5703125" style="759" customWidth="1"/>
    <col min="753" max="754" width="9.42578125" style="759" customWidth="1"/>
    <col min="755" max="755" width="10.5703125" style="759" customWidth="1"/>
    <col min="756" max="757" width="9" style="759" customWidth="1"/>
    <col min="758" max="758" width="10.5703125" style="759" customWidth="1"/>
    <col min="759" max="760" width="9.42578125" style="759" customWidth="1"/>
    <col min="761" max="761" width="10.5703125" style="759" customWidth="1"/>
    <col min="762" max="762" width="9.42578125" style="759" customWidth="1"/>
    <col min="763" max="763" width="9.85546875" style="759" customWidth="1"/>
    <col min="764" max="764" width="10.5703125" style="759" customWidth="1"/>
    <col min="765" max="765" width="9" style="759" customWidth="1"/>
    <col min="766" max="766" width="9.85546875" style="759" customWidth="1"/>
    <col min="767" max="767" width="12" style="759" customWidth="1"/>
    <col min="768" max="998" width="11.42578125" style="759"/>
    <col min="999" max="999" width="0.28515625" style="759" customWidth="1"/>
    <col min="1000" max="1000" width="19" style="759" customWidth="1"/>
    <col min="1001" max="1001" width="7.140625" style="759" customWidth="1"/>
    <col min="1002" max="1002" width="41.28515625" style="759" customWidth="1"/>
    <col min="1003" max="1004" width="9" style="759" customWidth="1"/>
    <col min="1005" max="1005" width="10.5703125" style="759" customWidth="1"/>
    <col min="1006" max="1006" width="9.42578125" style="759" customWidth="1"/>
    <col min="1007" max="1007" width="9.85546875" style="759" customWidth="1"/>
    <col min="1008" max="1008" width="10.5703125" style="759" customWidth="1"/>
    <col min="1009" max="1010" width="9.42578125" style="759" customWidth="1"/>
    <col min="1011" max="1011" width="10.5703125" style="759" customWidth="1"/>
    <col min="1012" max="1013" width="9" style="759" customWidth="1"/>
    <col min="1014" max="1014" width="10.5703125" style="759" customWidth="1"/>
    <col min="1015" max="1016" width="9.42578125" style="759" customWidth="1"/>
    <col min="1017" max="1017" width="10.5703125" style="759" customWidth="1"/>
    <col min="1018" max="1018" width="9.42578125" style="759" customWidth="1"/>
    <col min="1019" max="1019" width="9.85546875" style="759" customWidth="1"/>
    <col min="1020" max="1020" width="10.5703125" style="759" customWidth="1"/>
    <col min="1021" max="1021" width="9" style="759" customWidth="1"/>
    <col min="1022" max="1022" width="9.85546875" style="759" customWidth="1"/>
    <col min="1023" max="1023" width="12" style="759" customWidth="1"/>
    <col min="1024" max="1254" width="11.42578125" style="759"/>
    <col min="1255" max="1255" width="0.28515625" style="759" customWidth="1"/>
    <col min="1256" max="1256" width="19" style="759" customWidth="1"/>
    <col min="1257" max="1257" width="7.140625" style="759" customWidth="1"/>
    <col min="1258" max="1258" width="41.28515625" style="759" customWidth="1"/>
    <col min="1259" max="1260" width="9" style="759" customWidth="1"/>
    <col min="1261" max="1261" width="10.5703125" style="759" customWidth="1"/>
    <col min="1262" max="1262" width="9.42578125" style="759" customWidth="1"/>
    <col min="1263" max="1263" width="9.85546875" style="759" customWidth="1"/>
    <col min="1264" max="1264" width="10.5703125" style="759" customWidth="1"/>
    <col min="1265" max="1266" width="9.42578125" style="759" customWidth="1"/>
    <col min="1267" max="1267" width="10.5703125" style="759" customWidth="1"/>
    <col min="1268" max="1269" width="9" style="759" customWidth="1"/>
    <col min="1270" max="1270" width="10.5703125" style="759" customWidth="1"/>
    <col min="1271" max="1272" width="9.42578125" style="759" customWidth="1"/>
    <col min="1273" max="1273" width="10.5703125" style="759" customWidth="1"/>
    <col min="1274" max="1274" width="9.42578125" style="759" customWidth="1"/>
    <col min="1275" max="1275" width="9.85546875" style="759" customWidth="1"/>
    <col min="1276" max="1276" width="10.5703125" style="759" customWidth="1"/>
    <col min="1277" max="1277" width="9" style="759" customWidth="1"/>
    <col min="1278" max="1278" width="9.85546875" style="759" customWidth="1"/>
    <col min="1279" max="1279" width="12" style="759" customWidth="1"/>
    <col min="1280" max="1510" width="11.42578125" style="759"/>
    <col min="1511" max="1511" width="0.28515625" style="759" customWidth="1"/>
    <col min="1512" max="1512" width="19" style="759" customWidth="1"/>
    <col min="1513" max="1513" width="7.140625" style="759" customWidth="1"/>
    <col min="1514" max="1514" width="41.28515625" style="759" customWidth="1"/>
    <col min="1515" max="1516" width="9" style="759" customWidth="1"/>
    <col min="1517" max="1517" width="10.5703125" style="759" customWidth="1"/>
    <col min="1518" max="1518" width="9.42578125" style="759" customWidth="1"/>
    <col min="1519" max="1519" width="9.85546875" style="759" customWidth="1"/>
    <col min="1520" max="1520" width="10.5703125" style="759" customWidth="1"/>
    <col min="1521" max="1522" width="9.42578125" style="759" customWidth="1"/>
    <col min="1523" max="1523" width="10.5703125" style="759" customWidth="1"/>
    <col min="1524" max="1525" width="9" style="759" customWidth="1"/>
    <col min="1526" max="1526" width="10.5703125" style="759" customWidth="1"/>
    <col min="1527" max="1528" width="9.42578125" style="759" customWidth="1"/>
    <col min="1529" max="1529" width="10.5703125" style="759" customWidth="1"/>
    <col min="1530" max="1530" width="9.42578125" style="759" customWidth="1"/>
    <col min="1531" max="1531" width="9.85546875" style="759" customWidth="1"/>
    <col min="1532" max="1532" width="10.5703125" style="759" customWidth="1"/>
    <col min="1533" max="1533" width="9" style="759" customWidth="1"/>
    <col min="1534" max="1534" width="9.85546875" style="759" customWidth="1"/>
    <col min="1535" max="1535" width="12" style="759" customWidth="1"/>
    <col min="1536" max="1766" width="11.42578125" style="759"/>
    <col min="1767" max="1767" width="0.28515625" style="759" customWidth="1"/>
    <col min="1768" max="1768" width="19" style="759" customWidth="1"/>
    <col min="1769" max="1769" width="7.140625" style="759" customWidth="1"/>
    <col min="1770" max="1770" width="41.28515625" style="759" customWidth="1"/>
    <col min="1771" max="1772" width="9" style="759" customWidth="1"/>
    <col min="1773" max="1773" width="10.5703125" style="759" customWidth="1"/>
    <col min="1774" max="1774" width="9.42578125" style="759" customWidth="1"/>
    <col min="1775" max="1775" width="9.85546875" style="759" customWidth="1"/>
    <col min="1776" max="1776" width="10.5703125" style="759" customWidth="1"/>
    <col min="1777" max="1778" width="9.42578125" style="759" customWidth="1"/>
    <col min="1779" max="1779" width="10.5703125" style="759" customWidth="1"/>
    <col min="1780" max="1781" width="9" style="759" customWidth="1"/>
    <col min="1782" max="1782" width="10.5703125" style="759" customWidth="1"/>
    <col min="1783" max="1784" width="9.42578125" style="759" customWidth="1"/>
    <col min="1785" max="1785" width="10.5703125" style="759" customWidth="1"/>
    <col min="1786" max="1786" width="9.42578125" style="759" customWidth="1"/>
    <col min="1787" max="1787" width="9.85546875" style="759" customWidth="1"/>
    <col min="1788" max="1788" width="10.5703125" style="759" customWidth="1"/>
    <col min="1789" max="1789" width="9" style="759" customWidth="1"/>
    <col min="1790" max="1790" width="9.85546875" style="759" customWidth="1"/>
    <col min="1791" max="1791" width="12" style="759" customWidth="1"/>
    <col min="1792" max="2022" width="11.42578125" style="759"/>
    <col min="2023" max="2023" width="0.28515625" style="759" customWidth="1"/>
    <col min="2024" max="2024" width="19" style="759" customWidth="1"/>
    <col min="2025" max="2025" width="7.140625" style="759" customWidth="1"/>
    <col min="2026" max="2026" width="41.28515625" style="759" customWidth="1"/>
    <col min="2027" max="2028" width="9" style="759" customWidth="1"/>
    <col min="2029" max="2029" width="10.5703125" style="759" customWidth="1"/>
    <col min="2030" max="2030" width="9.42578125" style="759" customWidth="1"/>
    <col min="2031" max="2031" width="9.85546875" style="759" customWidth="1"/>
    <col min="2032" max="2032" width="10.5703125" style="759" customWidth="1"/>
    <col min="2033" max="2034" width="9.42578125" style="759" customWidth="1"/>
    <col min="2035" max="2035" width="10.5703125" style="759" customWidth="1"/>
    <col min="2036" max="2037" width="9" style="759" customWidth="1"/>
    <col min="2038" max="2038" width="10.5703125" style="759" customWidth="1"/>
    <col min="2039" max="2040" width="9.42578125" style="759" customWidth="1"/>
    <col min="2041" max="2041" width="10.5703125" style="759" customWidth="1"/>
    <col min="2042" max="2042" width="9.42578125" style="759" customWidth="1"/>
    <col min="2043" max="2043" width="9.85546875" style="759" customWidth="1"/>
    <col min="2044" max="2044" width="10.5703125" style="759" customWidth="1"/>
    <col min="2045" max="2045" width="9" style="759" customWidth="1"/>
    <col min="2046" max="2046" width="9.85546875" style="759" customWidth="1"/>
    <col min="2047" max="2047" width="12" style="759" customWidth="1"/>
    <col min="2048" max="2278" width="11.42578125" style="759"/>
    <col min="2279" max="2279" width="0.28515625" style="759" customWidth="1"/>
    <col min="2280" max="2280" width="19" style="759" customWidth="1"/>
    <col min="2281" max="2281" width="7.140625" style="759" customWidth="1"/>
    <col min="2282" max="2282" width="41.28515625" style="759" customWidth="1"/>
    <col min="2283" max="2284" width="9" style="759" customWidth="1"/>
    <col min="2285" max="2285" width="10.5703125" style="759" customWidth="1"/>
    <col min="2286" max="2286" width="9.42578125" style="759" customWidth="1"/>
    <col min="2287" max="2287" width="9.85546875" style="759" customWidth="1"/>
    <col min="2288" max="2288" width="10.5703125" style="759" customWidth="1"/>
    <col min="2289" max="2290" width="9.42578125" style="759" customWidth="1"/>
    <col min="2291" max="2291" width="10.5703125" style="759" customWidth="1"/>
    <col min="2292" max="2293" width="9" style="759" customWidth="1"/>
    <col min="2294" max="2294" width="10.5703125" style="759" customWidth="1"/>
    <col min="2295" max="2296" width="9.42578125" style="759" customWidth="1"/>
    <col min="2297" max="2297" width="10.5703125" style="759" customWidth="1"/>
    <col min="2298" max="2298" width="9.42578125" style="759" customWidth="1"/>
    <col min="2299" max="2299" width="9.85546875" style="759" customWidth="1"/>
    <col min="2300" max="2300" width="10.5703125" style="759" customWidth="1"/>
    <col min="2301" max="2301" width="9" style="759" customWidth="1"/>
    <col min="2302" max="2302" width="9.85546875" style="759" customWidth="1"/>
    <col min="2303" max="2303" width="12" style="759" customWidth="1"/>
    <col min="2304" max="2534" width="11.42578125" style="759"/>
    <col min="2535" max="2535" width="0.28515625" style="759" customWidth="1"/>
    <col min="2536" max="2536" width="19" style="759" customWidth="1"/>
    <col min="2537" max="2537" width="7.140625" style="759" customWidth="1"/>
    <col min="2538" max="2538" width="41.28515625" style="759" customWidth="1"/>
    <col min="2539" max="2540" width="9" style="759" customWidth="1"/>
    <col min="2541" max="2541" width="10.5703125" style="759" customWidth="1"/>
    <col min="2542" max="2542" width="9.42578125" style="759" customWidth="1"/>
    <col min="2543" max="2543" width="9.85546875" style="759" customWidth="1"/>
    <col min="2544" max="2544" width="10.5703125" style="759" customWidth="1"/>
    <col min="2545" max="2546" width="9.42578125" style="759" customWidth="1"/>
    <col min="2547" max="2547" width="10.5703125" style="759" customWidth="1"/>
    <col min="2548" max="2549" width="9" style="759" customWidth="1"/>
    <col min="2550" max="2550" width="10.5703125" style="759" customWidth="1"/>
    <col min="2551" max="2552" width="9.42578125" style="759" customWidth="1"/>
    <col min="2553" max="2553" width="10.5703125" style="759" customWidth="1"/>
    <col min="2554" max="2554" width="9.42578125" style="759" customWidth="1"/>
    <col min="2555" max="2555" width="9.85546875" style="759" customWidth="1"/>
    <col min="2556" max="2556" width="10.5703125" style="759" customWidth="1"/>
    <col min="2557" max="2557" width="9" style="759" customWidth="1"/>
    <col min="2558" max="2558" width="9.85546875" style="759" customWidth="1"/>
    <col min="2559" max="2559" width="12" style="759" customWidth="1"/>
    <col min="2560" max="2790" width="11.42578125" style="759"/>
    <col min="2791" max="2791" width="0.28515625" style="759" customWidth="1"/>
    <col min="2792" max="2792" width="19" style="759" customWidth="1"/>
    <col min="2793" max="2793" width="7.140625" style="759" customWidth="1"/>
    <col min="2794" max="2794" width="41.28515625" style="759" customWidth="1"/>
    <col min="2795" max="2796" width="9" style="759" customWidth="1"/>
    <col min="2797" max="2797" width="10.5703125" style="759" customWidth="1"/>
    <col min="2798" max="2798" width="9.42578125" style="759" customWidth="1"/>
    <col min="2799" max="2799" width="9.85546875" style="759" customWidth="1"/>
    <col min="2800" max="2800" width="10.5703125" style="759" customWidth="1"/>
    <col min="2801" max="2802" width="9.42578125" style="759" customWidth="1"/>
    <col min="2803" max="2803" width="10.5703125" style="759" customWidth="1"/>
    <col min="2804" max="2805" width="9" style="759" customWidth="1"/>
    <col min="2806" max="2806" width="10.5703125" style="759" customWidth="1"/>
    <col min="2807" max="2808" width="9.42578125" style="759" customWidth="1"/>
    <col min="2809" max="2809" width="10.5703125" style="759" customWidth="1"/>
    <col min="2810" max="2810" width="9.42578125" style="759" customWidth="1"/>
    <col min="2811" max="2811" width="9.85546875" style="759" customWidth="1"/>
    <col min="2812" max="2812" width="10.5703125" style="759" customWidth="1"/>
    <col min="2813" max="2813" width="9" style="759" customWidth="1"/>
    <col min="2814" max="2814" width="9.85546875" style="759" customWidth="1"/>
    <col min="2815" max="2815" width="12" style="759" customWidth="1"/>
    <col min="2816" max="3046" width="11.42578125" style="759"/>
    <col min="3047" max="3047" width="0.28515625" style="759" customWidth="1"/>
    <col min="3048" max="3048" width="19" style="759" customWidth="1"/>
    <col min="3049" max="3049" width="7.140625" style="759" customWidth="1"/>
    <col min="3050" max="3050" width="41.28515625" style="759" customWidth="1"/>
    <col min="3051" max="3052" width="9" style="759" customWidth="1"/>
    <col min="3053" max="3053" width="10.5703125" style="759" customWidth="1"/>
    <col min="3054" max="3054" width="9.42578125" style="759" customWidth="1"/>
    <col min="3055" max="3055" width="9.85546875" style="759" customWidth="1"/>
    <col min="3056" max="3056" width="10.5703125" style="759" customWidth="1"/>
    <col min="3057" max="3058" width="9.42578125" style="759" customWidth="1"/>
    <col min="3059" max="3059" width="10.5703125" style="759" customWidth="1"/>
    <col min="3060" max="3061" width="9" style="759" customWidth="1"/>
    <col min="3062" max="3062" width="10.5703125" style="759" customWidth="1"/>
    <col min="3063" max="3064" width="9.42578125" style="759" customWidth="1"/>
    <col min="3065" max="3065" width="10.5703125" style="759" customWidth="1"/>
    <col min="3066" max="3066" width="9.42578125" style="759" customWidth="1"/>
    <col min="3067" max="3067" width="9.85546875" style="759" customWidth="1"/>
    <col min="3068" max="3068" width="10.5703125" style="759" customWidth="1"/>
    <col min="3069" max="3069" width="9" style="759" customWidth="1"/>
    <col min="3070" max="3070" width="9.85546875" style="759" customWidth="1"/>
    <col min="3071" max="3071" width="12" style="759" customWidth="1"/>
    <col min="3072" max="3302" width="11.42578125" style="759"/>
    <col min="3303" max="3303" width="0.28515625" style="759" customWidth="1"/>
    <col min="3304" max="3304" width="19" style="759" customWidth="1"/>
    <col min="3305" max="3305" width="7.140625" style="759" customWidth="1"/>
    <col min="3306" max="3306" width="41.28515625" style="759" customWidth="1"/>
    <col min="3307" max="3308" width="9" style="759" customWidth="1"/>
    <col min="3309" max="3309" width="10.5703125" style="759" customWidth="1"/>
    <col min="3310" max="3310" width="9.42578125" style="759" customWidth="1"/>
    <col min="3311" max="3311" width="9.85546875" style="759" customWidth="1"/>
    <col min="3312" max="3312" width="10.5703125" style="759" customWidth="1"/>
    <col min="3313" max="3314" width="9.42578125" style="759" customWidth="1"/>
    <col min="3315" max="3315" width="10.5703125" style="759" customWidth="1"/>
    <col min="3316" max="3317" width="9" style="759" customWidth="1"/>
    <col min="3318" max="3318" width="10.5703125" style="759" customWidth="1"/>
    <col min="3319" max="3320" width="9.42578125" style="759" customWidth="1"/>
    <col min="3321" max="3321" width="10.5703125" style="759" customWidth="1"/>
    <col min="3322" max="3322" width="9.42578125" style="759" customWidth="1"/>
    <col min="3323" max="3323" width="9.85546875" style="759" customWidth="1"/>
    <col min="3324" max="3324" width="10.5703125" style="759" customWidth="1"/>
    <col min="3325" max="3325" width="9" style="759" customWidth="1"/>
    <col min="3326" max="3326" width="9.85546875" style="759" customWidth="1"/>
    <col min="3327" max="3327" width="12" style="759" customWidth="1"/>
    <col min="3328" max="3558" width="11.42578125" style="759"/>
    <col min="3559" max="3559" width="0.28515625" style="759" customWidth="1"/>
    <col min="3560" max="3560" width="19" style="759" customWidth="1"/>
    <col min="3561" max="3561" width="7.140625" style="759" customWidth="1"/>
    <col min="3562" max="3562" width="41.28515625" style="759" customWidth="1"/>
    <col min="3563" max="3564" width="9" style="759" customWidth="1"/>
    <col min="3565" max="3565" width="10.5703125" style="759" customWidth="1"/>
    <col min="3566" max="3566" width="9.42578125" style="759" customWidth="1"/>
    <col min="3567" max="3567" width="9.85546875" style="759" customWidth="1"/>
    <col min="3568" max="3568" width="10.5703125" style="759" customWidth="1"/>
    <col min="3569" max="3570" width="9.42578125" style="759" customWidth="1"/>
    <col min="3571" max="3571" width="10.5703125" style="759" customWidth="1"/>
    <col min="3572" max="3573" width="9" style="759" customWidth="1"/>
    <col min="3574" max="3574" width="10.5703125" style="759" customWidth="1"/>
    <col min="3575" max="3576" width="9.42578125" style="759" customWidth="1"/>
    <col min="3577" max="3577" width="10.5703125" style="759" customWidth="1"/>
    <col min="3578" max="3578" width="9.42578125" style="759" customWidth="1"/>
    <col min="3579" max="3579" width="9.85546875" style="759" customWidth="1"/>
    <col min="3580" max="3580" width="10.5703125" style="759" customWidth="1"/>
    <col min="3581" max="3581" width="9" style="759" customWidth="1"/>
    <col min="3582" max="3582" width="9.85546875" style="759" customWidth="1"/>
    <col min="3583" max="3583" width="12" style="759" customWidth="1"/>
    <col min="3584" max="3814" width="11.42578125" style="759"/>
    <col min="3815" max="3815" width="0.28515625" style="759" customWidth="1"/>
    <col min="3816" max="3816" width="19" style="759" customWidth="1"/>
    <col min="3817" max="3817" width="7.140625" style="759" customWidth="1"/>
    <col min="3818" max="3818" width="41.28515625" style="759" customWidth="1"/>
    <col min="3819" max="3820" width="9" style="759" customWidth="1"/>
    <col min="3821" max="3821" width="10.5703125" style="759" customWidth="1"/>
    <col min="3822" max="3822" width="9.42578125" style="759" customWidth="1"/>
    <col min="3823" max="3823" width="9.85546875" style="759" customWidth="1"/>
    <col min="3824" max="3824" width="10.5703125" style="759" customWidth="1"/>
    <col min="3825" max="3826" width="9.42578125" style="759" customWidth="1"/>
    <col min="3827" max="3827" width="10.5703125" style="759" customWidth="1"/>
    <col min="3828" max="3829" width="9" style="759" customWidth="1"/>
    <col min="3830" max="3830" width="10.5703125" style="759" customWidth="1"/>
    <col min="3831" max="3832" width="9.42578125" style="759" customWidth="1"/>
    <col min="3833" max="3833" width="10.5703125" style="759" customWidth="1"/>
    <col min="3834" max="3834" width="9.42578125" style="759" customWidth="1"/>
    <col min="3835" max="3835" width="9.85546875" style="759" customWidth="1"/>
    <col min="3836" max="3836" width="10.5703125" style="759" customWidth="1"/>
    <col min="3837" max="3837" width="9" style="759" customWidth="1"/>
    <col min="3838" max="3838" width="9.85546875" style="759" customWidth="1"/>
    <col min="3839" max="3839" width="12" style="759" customWidth="1"/>
    <col min="3840" max="4070" width="11.42578125" style="759"/>
    <col min="4071" max="4071" width="0.28515625" style="759" customWidth="1"/>
    <col min="4072" max="4072" width="19" style="759" customWidth="1"/>
    <col min="4073" max="4073" width="7.140625" style="759" customWidth="1"/>
    <col min="4074" max="4074" width="41.28515625" style="759" customWidth="1"/>
    <col min="4075" max="4076" width="9" style="759" customWidth="1"/>
    <col min="4077" max="4077" width="10.5703125" style="759" customWidth="1"/>
    <col min="4078" max="4078" width="9.42578125" style="759" customWidth="1"/>
    <col min="4079" max="4079" width="9.85546875" style="759" customWidth="1"/>
    <col min="4080" max="4080" width="10.5703125" style="759" customWidth="1"/>
    <col min="4081" max="4082" width="9.42578125" style="759" customWidth="1"/>
    <col min="4083" max="4083" width="10.5703125" style="759" customWidth="1"/>
    <col min="4084" max="4085" width="9" style="759" customWidth="1"/>
    <col min="4086" max="4086" width="10.5703125" style="759" customWidth="1"/>
    <col min="4087" max="4088" width="9.42578125" style="759" customWidth="1"/>
    <col min="4089" max="4089" width="10.5703125" style="759" customWidth="1"/>
    <col min="4090" max="4090" width="9.42578125" style="759" customWidth="1"/>
    <col min="4091" max="4091" width="9.85546875" style="759" customWidth="1"/>
    <col min="4092" max="4092" width="10.5703125" style="759" customWidth="1"/>
    <col min="4093" max="4093" width="9" style="759" customWidth="1"/>
    <col min="4094" max="4094" width="9.85546875" style="759" customWidth="1"/>
    <col min="4095" max="4095" width="12" style="759" customWidth="1"/>
    <col min="4096" max="4326" width="11.42578125" style="759"/>
    <col min="4327" max="4327" width="0.28515625" style="759" customWidth="1"/>
    <col min="4328" max="4328" width="19" style="759" customWidth="1"/>
    <col min="4329" max="4329" width="7.140625" style="759" customWidth="1"/>
    <col min="4330" max="4330" width="41.28515625" style="759" customWidth="1"/>
    <col min="4331" max="4332" width="9" style="759" customWidth="1"/>
    <col min="4333" max="4333" width="10.5703125" style="759" customWidth="1"/>
    <col min="4334" max="4334" width="9.42578125" style="759" customWidth="1"/>
    <col min="4335" max="4335" width="9.85546875" style="759" customWidth="1"/>
    <col min="4336" max="4336" width="10.5703125" style="759" customWidth="1"/>
    <col min="4337" max="4338" width="9.42578125" style="759" customWidth="1"/>
    <col min="4339" max="4339" width="10.5703125" style="759" customWidth="1"/>
    <col min="4340" max="4341" width="9" style="759" customWidth="1"/>
    <col min="4342" max="4342" width="10.5703125" style="759" customWidth="1"/>
    <col min="4343" max="4344" width="9.42578125" style="759" customWidth="1"/>
    <col min="4345" max="4345" width="10.5703125" style="759" customWidth="1"/>
    <col min="4346" max="4346" width="9.42578125" style="759" customWidth="1"/>
    <col min="4347" max="4347" width="9.85546875" style="759" customWidth="1"/>
    <col min="4348" max="4348" width="10.5703125" style="759" customWidth="1"/>
    <col min="4349" max="4349" width="9" style="759" customWidth="1"/>
    <col min="4350" max="4350" width="9.85546875" style="759" customWidth="1"/>
    <col min="4351" max="4351" width="12" style="759" customWidth="1"/>
    <col min="4352" max="4582" width="11.42578125" style="759"/>
    <col min="4583" max="4583" width="0.28515625" style="759" customWidth="1"/>
    <col min="4584" max="4584" width="19" style="759" customWidth="1"/>
    <col min="4585" max="4585" width="7.140625" style="759" customWidth="1"/>
    <col min="4586" max="4586" width="41.28515625" style="759" customWidth="1"/>
    <col min="4587" max="4588" width="9" style="759" customWidth="1"/>
    <col min="4589" max="4589" width="10.5703125" style="759" customWidth="1"/>
    <col min="4590" max="4590" width="9.42578125" style="759" customWidth="1"/>
    <col min="4591" max="4591" width="9.85546875" style="759" customWidth="1"/>
    <col min="4592" max="4592" width="10.5703125" style="759" customWidth="1"/>
    <col min="4593" max="4594" width="9.42578125" style="759" customWidth="1"/>
    <col min="4595" max="4595" width="10.5703125" style="759" customWidth="1"/>
    <col min="4596" max="4597" width="9" style="759" customWidth="1"/>
    <col min="4598" max="4598" width="10.5703125" style="759" customWidth="1"/>
    <col min="4599" max="4600" width="9.42578125" style="759" customWidth="1"/>
    <col min="4601" max="4601" width="10.5703125" style="759" customWidth="1"/>
    <col min="4602" max="4602" width="9.42578125" style="759" customWidth="1"/>
    <col min="4603" max="4603" width="9.85546875" style="759" customWidth="1"/>
    <col min="4604" max="4604" width="10.5703125" style="759" customWidth="1"/>
    <col min="4605" max="4605" width="9" style="759" customWidth="1"/>
    <col min="4606" max="4606" width="9.85546875" style="759" customWidth="1"/>
    <col min="4607" max="4607" width="12" style="759" customWidth="1"/>
    <col min="4608" max="4838" width="11.42578125" style="759"/>
    <col min="4839" max="4839" width="0.28515625" style="759" customWidth="1"/>
    <col min="4840" max="4840" width="19" style="759" customWidth="1"/>
    <col min="4841" max="4841" width="7.140625" style="759" customWidth="1"/>
    <col min="4842" max="4842" width="41.28515625" style="759" customWidth="1"/>
    <col min="4843" max="4844" width="9" style="759" customWidth="1"/>
    <col min="4845" max="4845" width="10.5703125" style="759" customWidth="1"/>
    <col min="4846" max="4846" width="9.42578125" style="759" customWidth="1"/>
    <col min="4847" max="4847" width="9.85546875" style="759" customWidth="1"/>
    <col min="4848" max="4848" width="10.5703125" style="759" customWidth="1"/>
    <col min="4849" max="4850" width="9.42578125" style="759" customWidth="1"/>
    <col min="4851" max="4851" width="10.5703125" style="759" customWidth="1"/>
    <col min="4852" max="4853" width="9" style="759" customWidth="1"/>
    <col min="4854" max="4854" width="10.5703125" style="759" customWidth="1"/>
    <col min="4855" max="4856" width="9.42578125" style="759" customWidth="1"/>
    <col min="4857" max="4857" width="10.5703125" style="759" customWidth="1"/>
    <col min="4858" max="4858" width="9.42578125" style="759" customWidth="1"/>
    <col min="4859" max="4859" width="9.85546875" style="759" customWidth="1"/>
    <col min="4860" max="4860" width="10.5703125" style="759" customWidth="1"/>
    <col min="4861" max="4861" width="9" style="759" customWidth="1"/>
    <col min="4862" max="4862" width="9.85546875" style="759" customWidth="1"/>
    <col min="4863" max="4863" width="12" style="759" customWidth="1"/>
    <col min="4864" max="5094" width="11.42578125" style="759"/>
    <col min="5095" max="5095" width="0.28515625" style="759" customWidth="1"/>
    <col min="5096" max="5096" width="19" style="759" customWidth="1"/>
    <col min="5097" max="5097" width="7.140625" style="759" customWidth="1"/>
    <col min="5098" max="5098" width="41.28515625" style="759" customWidth="1"/>
    <col min="5099" max="5100" width="9" style="759" customWidth="1"/>
    <col min="5101" max="5101" width="10.5703125" style="759" customWidth="1"/>
    <col min="5102" max="5102" width="9.42578125" style="759" customWidth="1"/>
    <col min="5103" max="5103" width="9.85546875" style="759" customWidth="1"/>
    <col min="5104" max="5104" width="10.5703125" style="759" customWidth="1"/>
    <col min="5105" max="5106" width="9.42578125" style="759" customWidth="1"/>
    <col min="5107" max="5107" width="10.5703125" style="759" customWidth="1"/>
    <col min="5108" max="5109" width="9" style="759" customWidth="1"/>
    <col min="5110" max="5110" width="10.5703125" style="759" customWidth="1"/>
    <col min="5111" max="5112" width="9.42578125" style="759" customWidth="1"/>
    <col min="5113" max="5113" width="10.5703125" style="759" customWidth="1"/>
    <col min="5114" max="5114" width="9.42578125" style="759" customWidth="1"/>
    <col min="5115" max="5115" width="9.85546875" style="759" customWidth="1"/>
    <col min="5116" max="5116" width="10.5703125" style="759" customWidth="1"/>
    <col min="5117" max="5117" width="9" style="759" customWidth="1"/>
    <col min="5118" max="5118" width="9.85546875" style="759" customWidth="1"/>
    <col min="5119" max="5119" width="12" style="759" customWidth="1"/>
    <col min="5120" max="5350" width="11.42578125" style="759"/>
    <col min="5351" max="5351" width="0.28515625" style="759" customWidth="1"/>
    <col min="5352" max="5352" width="19" style="759" customWidth="1"/>
    <col min="5353" max="5353" width="7.140625" style="759" customWidth="1"/>
    <col min="5354" max="5354" width="41.28515625" style="759" customWidth="1"/>
    <col min="5355" max="5356" width="9" style="759" customWidth="1"/>
    <col min="5357" max="5357" width="10.5703125" style="759" customWidth="1"/>
    <col min="5358" max="5358" width="9.42578125" style="759" customWidth="1"/>
    <col min="5359" max="5359" width="9.85546875" style="759" customWidth="1"/>
    <col min="5360" max="5360" width="10.5703125" style="759" customWidth="1"/>
    <col min="5361" max="5362" width="9.42578125" style="759" customWidth="1"/>
    <col min="5363" max="5363" width="10.5703125" style="759" customWidth="1"/>
    <col min="5364" max="5365" width="9" style="759" customWidth="1"/>
    <col min="5366" max="5366" width="10.5703125" style="759" customWidth="1"/>
    <col min="5367" max="5368" width="9.42578125" style="759" customWidth="1"/>
    <col min="5369" max="5369" width="10.5703125" style="759" customWidth="1"/>
    <col min="5370" max="5370" width="9.42578125" style="759" customWidth="1"/>
    <col min="5371" max="5371" width="9.85546875" style="759" customWidth="1"/>
    <col min="5372" max="5372" width="10.5703125" style="759" customWidth="1"/>
    <col min="5373" max="5373" width="9" style="759" customWidth="1"/>
    <col min="5374" max="5374" width="9.85546875" style="759" customWidth="1"/>
    <col min="5375" max="5375" width="12" style="759" customWidth="1"/>
    <col min="5376" max="5606" width="11.42578125" style="759"/>
    <col min="5607" max="5607" width="0.28515625" style="759" customWidth="1"/>
    <col min="5608" max="5608" width="19" style="759" customWidth="1"/>
    <col min="5609" max="5609" width="7.140625" style="759" customWidth="1"/>
    <col min="5610" max="5610" width="41.28515625" style="759" customWidth="1"/>
    <col min="5611" max="5612" width="9" style="759" customWidth="1"/>
    <col min="5613" max="5613" width="10.5703125" style="759" customWidth="1"/>
    <col min="5614" max="5614" width="9.42578125" style="759" customWidth="1"/>
    <col min="5615" max="5615" width="9.85546875" style="759" customWidth="1"/>
    <col min="5616" max="5616" width="10.5703125" style="759" customWidth="1"/>
    <col min="5617" max="5618" width="9.42578125" style="759" customWidth="1"/>
    <col min="5619" max="5619" width="10.5703125" style="759" customWidth="1"/>
    <col min="5620" max="5621" width="9" style="759" customWidth="1"/>
    <col min="5622" max="5622" width="10.5703125" style="759" customWidth="1"/>
    <col min="5623" max="5624" width="9.42578125" style="759" customWidth="1"/>
    <col min="5625" max="5625" width="10.5703125" style="759" customWidth="1"/>
    <col min="5626" max="5626" width="9.42578125" style="759" customWidth="1"/>
    <col min="5627" max="5627" width="9.85546875" style="759" customWidth="1"/>
    <col min="5628" max="5628" width="10.5703125" style="759" customWidth="1"/>
    <col min="5629" max="5629" width="9" style="759" customWidth="1"/>
    <col min="5630" max="5630" width="9.85546875" style="759" customWidth="1"/>
    <col min="5631" max="5631" width="12" style="759" customWidth="1"/>
    <col min="5632" max="5862" width="11.42578125" style="759"/>
    <col min="5863" max="5863" width="0.28515625" style="759" customWidth="1"/>
    <col min="5864" max="5864" width="19" style="759" customWidth="1"/>
    <col min="5865" max="5865" width="7.140625" style="759" customWidth="1"/>
    <col min="5866" max="5866" width="41.28515625" style="759" customWidth="1"/>
    <col min="5867" max="5868" width="9" style="759" customWidth="1"/>
    <col min="5869" max="5869" width="10.5703125" style="759" customWidth="1"/>
    <col min="5870" max="5870" width="9.42578125" style="759" customWidth="1"/>
    <col min="5871" max="5871" width="9.85546875" style="759" customWidth="1"/>
    <col min="5872" max="5872" width="10.5703125" style="759" customWidth="1"/>
    <col min="5873" max="5874" width="9.42578125" style="759" customWidth="1"/>
    <col min="5875" max="5875" width="10.5703125" style="759" customWidth="1"/>
    <col min="5876" max="5877" width="9" style="759" customWidth="1"/>
    <col min="5878" max="5878" width="10.5703125" style="759" customWidth="1"/>
    <col min="5879" max="5880" width="9.42578125" style="759" customWidth="1"/>
    <col min="5881" max="5881" width="10.5703125" style="759" customWidth="1"/>
    <col min="5882" max="5882" width="9.42578125" style="759" customWidth="1"/>
    <col min="5883" max="5883" width="9.85546875" style="759" customWidth="1"/>
    <col min="5884" max="5884" width="10.5703125" style="759" customWidth="1"/>
    <col min="5885" max="5885" width="9" style="759" customWidth="1"/>
    <col min="5886" max="5886" width="9.85546875" style="759" customWidth="1"/>
    <col min="5887" max="5887" width="12" style="759" customWidth="1"/>
    <col min="5888" max="6118" width="11.42578125" style="759"/>
    <col min="6119" max="6119" width="0.28515625" style="759" customWidth="1"/>
    <col min="6120" max="6120" width="19" style="759" customWidth="1"/>
    <col min="6121" max="6121" width="7.140625" style="759" customWidth="1"/>
    <col min="6122" max="6122" width="41.28515625" style="759" customWidth="1"/>
    <col min="6123" max="6124" width="9" style="759" customWidth="1"/>
    <col min="6125" max="6125" width="10.5703125" style="759" customWidth="1"/>
    <col min="6126" max="6126" width="9.42578125" style="759" customWidth="1"/>
    <col min="6127" max="6127" width="9.85546875" style="759" customWidth="1"/>
    <col min="6128" max="6128" width="10.5703125" style="759" customWidth="1"/>
    <col min="6129" max="6130" width="9.42578125" style="759" customWidth="1"/>
    <col min="6131" max="6131" width="10.5703125" style="759" customWidth="1"/>
    <col min="6132" max="6133" width="9" style="759" customWidth="1"/>
    <col min="6134" max="6134" width="10.5703125" style="759" customWidth="1"/>
    <col min="6135" max="6136" width="9.42578125" style="759" customWidth="1"/>
    <col min="6137" max="6137" width="10.5703125" style="759" customWidth="1"/>
    <col min="6138" max="6138" width="9.42578125" style="759" customWidth="1"/>
    <col min="6139" max="6139" width="9.85546875" style="759" customWidth="1"/>
    <col min="6140" max="6140" width="10.5703125" style="759" customWidth="1"/>
    <col min="6141" max="6141" width="9" style="759" customWidth="1"/>
    <col min="6142" max="6142" width="9.85546875" style="759" customWidth="1"/>
    <col min="6143" max="6143" width="12" style="759" customWidth="1"/>
    <col min="6144" max="6374" width="11.42578125" style="759"/>
    <col min="6375" max="6375" width="0.28515625" style="759" customWidth="1"/>
    <col min="6376" max="6376" width="19" style="759" customWidth="1"/>
    <col min="6377" max="6377" width="7.140625" style="759" customWidth="1"/>
    <col min="6378" max="6378" width="41.28515625" style="759" customWidth="1"/>
    <col min="6379" max="6380" width="9" style="759" customWidth="1"/>
    <col min="6381" max="6381" width="10.5703125" style="759" customWidth="1"/>
    <col min="6382" max="6382" width="9.42578125" style="759" customWidth="1"/>
    <col min="6383" max="6383" width="9.85546875" style="759" customWidth="1"/>
    <col min="6384" max="6384" width="10.5703125" style="759" customWidth="1"/>
    <col min="6385" max="6386" width="9.42578125" style="759" customWidth="1"/>
    <col min="6387" max="6387" width="10.5703125" style="759" customWidth="1"/>
    <col min="6388" max="6389" width="9" style="759" customWidth="1"/>
    <col min="6390" max="6390" width="10.5703125" style="759" customWidth="1"/>
    <col min="6391" max="6392" width="9.42578125" style="759" customWidth="1"/>
    <col min="6393" max="6393" width="10.5703125" style="759" customWidth="1"/>
    <col min="6394" max="6394" width="9.42578125" style="759" customWidth="1"/>
    <col min="6395" max="6395" width="9.85546875" style="759" customWidth="1"/>
    <col min="6396" max="6396" width="10.5703125" style="759" customWidth="1"/>
    <col min="6397" max="6397" width="9" style="759" customWidth="1"/>
    <col min="6398" max="6398" width="9.85546875" style="759" customWidth="1"/>
    <col min="6399" max="6399" width="12" style="759" customWidth="1"/>
    <col min="6400" max="6630" width="11.42578125" style="759"/>
    <col min="6631" max="6631" width="0.28515625" style="759" customWidth="1"/>
    <col min="6632" max="6632" width="19" style="759" customWidth="1"/>
    <col min="6633" max="6633" width="7.140625" style="759" customWidth="1"/>
    <col min="6634" max="6634" width="41.28515625" style="759" customWidth="1"/>
    <col min="6635" max="6636" width="9" style="759" customWidth="1"/>
    <col min="6637" max="6637" width="10.5703125" style="759" customWidth="1"/>
    <col min="6638" max="6638" width="9.42578125" style="759" customWidth="1"/>
    <col min="6639" max="6639" width="9.85546875" style="759" customWidth="1"/>
    <col min="6640" max="6640" width="10.5703125" style="759" customWidth="1"/>
    <col min="6641" max="6642" width="9.42578125" style="759" customWidth="1"/>
    <col min="6643" max="6643" width="10.5703125" style="759" customWidth="1"/>
    <col min="6644" max="6645" width="9" style="759" customWidth="1"/>
    <col min="6646" max="6646" width="10.5703125" style="759" customWidth="1"/>
    <col min="6647" max="6648" width="9.42578125" style="759" customWidth="1"/>
    <col min="6649" max="6649" width="10.5703125" style="759" customWidth="1"/>
    <col min="6650" max="6650" width="9.42578125" style="759" customWidth="1"/>
    <col min="6651" max="6651" width="9.85546875" style="759" customWidth="1"/>
    <col min="6652" max="6652" width="10.5703125" style="759" customWidth="1"/>
    <col min="6653" max="6653" width="9" style="759" customWidth="1"/>
    <col min="6654" max="6654" width="9.85546875" style="759" customWidth="1"/>
    <col min="6655" max="6655" width="12" style="759" customWidth="1"/>
    <col min="6656" max="6886" width="11.42578125" style="759"/>
    <col min="6887" max="6887" width="0.28515625" style="759" customWidth="1"/>
    <col min="6888" max="6888" width="19" style="759" customWidth="1"/>
    <col min="6889" max="6889" width="7.140625" style="759" customWidth="1"/>
    <col min="6890" max="6890" width="41.28515625" style="759" customWidth="1"/>
    <col min="6891" max="6892" width="9" style="759" customWidth="1"/>
    <col min="6893" max="6893" width="10.5703125" style="759" customWidth="1"/>
    <col min="6894" max="6894" width="9.42578125" style="759" customWidth="1"/>
    <col min="6895" max="6895" width="9.85546875" style="759" customWidth="1"/>
    <col min="6896" max="6896" width="10.5703125" style="759" customWidth="1"/>
    <col min="6897" max="6898" width="9.42578125" style="759" customWidth="1"/>
    <col min="6899" max="6899" width="10.5703125" style="759" customWidth="1"/>
    <col min="6900" max="6901" width="9" style="759" customWidth="1"/>
    <col min="6902" max="6902" width="10.5703125" style="759" customWidth="1"/>
    <col min="6903" max="6904" width="9.42578125" style="759" customWidth="1"/>
    <col min="6905" max="6905" width="10.5703125" style="759" customWidth="1"/>
    <col min="6906" max="6906" width="9.42578125" style="759" customWidth="1"/>
    <col min="6907" max="6907" width="9.85546875" style="759" customWidth="1"/>
    <col min="6908" max="6908" width="10.5703125" style="759" customWidth="1"/>
    <col min="6909" max="6909" width="9" style="759" customWidth="1"/>
    <col min="6910" max="6910" width="9.85546875" style="759" customWidth="1"/>
    <col min="6911" max="6911" width="12" style="759" customWidth="1"/>
    <col min="6912" max="7142" width="11.42578125" style="759"/>
    <col min="7143" max="7143" width="0.28515625" style="759" customWidth="1"/>
    <col min="7144" max="7144" width="19" style="759" customWidth="1"/>
    <col min="7145" max="7145" width="7.140625" style="759" customWidth="1"/>
    <col min="7146" max="7146" width="41.28515625" style="759" customWidth="1"/>
    <col min="7147" max="7148" width="9" style="759" customWidth="1"/>
    <col min="7149" max="7149" width="10.5703125" style="759" customWidth="1"/>
    <col min="7150" max="7150" width="9.42578125" style="759" customWidth="1"/>
    <col min="7151" max="7151" width="9.85546875" style="759" customWidth="1"/>
    <col min="7152" max="7152" width="10.5703125" style="759" customWidth="1"/>
    <col min="7153" max="7154" width="9.42578125" style="759" customWidth="1"/>
    <col min="7155" max="7155" width="10.5703125" style="759" customWidth="1"/>
    <col min="7156" max="7157" width="9" style="759" customWidth="1"/>
    <col min="7158" max="7158" width="10.5703125" style="759" customWidth="1"/>
    <col min="7159" max="7160" width="9.42578125" style="759" customWidth="1"/>
    <col min="7161" max="7161" width="10.5703125" style="759" customWidth="1"/>
    <col min="7162" max="7162" width="9.42578125" style="759" customWidth="1"/>
    <col min="7163" max="7163" width="9.85546875" style="759" customWidth="1"/>
    <col min="7164" max="7164" width="10.5703125" style="759" customWidth="1"/>
    <col min="7165" max="7165" width="9" style="759" customWidth="1"/>
    <col min="7166" max="7166" width="9.85546875" style="759" customWidth="1"/>
    <col min="7167" max="7167" width="12" style="759" customWidth="1"/>
    <col min="7168" max="7398" width="11.42578125" style="759"/>
    <col min="7399" max="7399" width="0.28515625" style="759" customWidth="1"/>
    <col min="7400" max="7400" width="19" style="759" customWidth="1"/>
    <col min="7401" max="7401" width="7.140625" style="759" customWidth="1"/>
    <col min="7402" max="7402" width="41.28515625" style="759" customWidth="1"/>
    <col min="7403" max="7404" width="9" style="759" customWidth="1"/>
    <col min="7405" max="7405" width="10.5703125" style="759" customWidth="1"/>
    <col min="7406" max="7406" width="9.42578125" style="759" customWidth="1"/>
    <col min="7407" max="7407" width="9.85546875" style="759" customWidth="1"/>
    <col min="7408" max="7408" width="10.5703125" style="759" customWidth="1"/>
    <col min="7409" max="7410" width="9.42578125" style="759" customWidth="1"/>
    <col min="7411" max="7411" width="10.5703125" style="759" customWidth="1"/>
    <col min="7412" max="7413" width="9" style="759" customWidth="1"/>
    <col min="7414" max="7414" width="10.5703125" style="759" customWidth="1"/>
    <col min="7415" max="7416" width="9.42578125" style="759" customWidth="1"/>
    <col min="7417" max="7417" width="10.5703125" style="759" customWidth="1"/>
    <col min="7418" max="7418" width="9.42578125" style="759" customWidth="1"/>
    <col min="7419" max="7419" width="9.85546875" style="759" customWidth="1"/>
    <col min="7420" max="7420" width="10.5703125" style="759" customWidth="1"/>
    <col min="7421" max="7421" width="9" style="759" customWidth="1"/>
    <col min="7422" max="7422" width="9.85546875" style="759" customWidth="1"/>
    <col min="7423" max="7423" width="12" style="759" customWidth="1"/>
    <col min="7424" max="7654" width="11.42578125" style="759"/>
    <col min="7655" max="7655" width="0.28515625" style="759" customWidth="1"/>
    <col min="7656" max="7656" width="19" style="759" customWidth="1"/>
    <col min="7657" max="7657" width="7.140625" style="759" customWidth="1"/>
    <col min="7658" max="7658" width="41.28515625" style="759" customWidth="1"/>
    <col min="7659" max="7660" width="9" style="759" customWidth="1"/>
    <col min="7661" max="7661" width="10.5703125" style="759" customWidth="1"/>
    <col min="7662" max="7662" width="9.42578125" style="759" customWidth="1"/>
    <col min="7663" max="7663" width="9.85546875" style="759" customWidth="1"/>
    <col min="7664" max="7664" width="10.5703125" style="759" customWidth="1"/>
    <col min="7665" max="7666" width="9.42578125" style="759" customWidth="1"/>
    <col min="7667" max="7667" width="10.5703125" style="759" customWidth="1"/>
    <col min="7668" max="7669" width="9" style="759" customWidth="1"/>
    <col min="7670" max="7670" width="10.5703125" style="759" customWidth="1"/>
    <col min="7671" max="7672" width="9.42578125" style="759" customWidth="1"/>
    <col min="7673" max="7673" width="10.5703125" style="759" customWidth="1"/>
    <col min="7674" max="7674" width="9.42578125" style="759" customWidth="1"/>
    <col min="7675" max="7675" width="9.85546875" style="759" customWidth="1"/>
    <col min="7676" max="7676" width="10.5703125" style="759" customWidth="1"/>
    <col min="7677" max="7677" width="9" style="759" customWidth="1"/>
    <col min="7678" max="7678" width="9.85546875" style="759" customWidth="1"/>
    <col min="7679" max="7679" width="12" style="759" customWidth="1"/>
    <col min="7680" max="7910" width="11.42578125" style="759"/>
    <col min="7911" max="7911" width="0.28515625" style="759" customWidth="1"/>
    <col min="7912" max="7912" width="19" style="759" customWidth="1"/>
    <col min="7913" max="7913" width="7.140625" style="759" customWidth="1"/>
    <col min="7914" max="7914" width="41.28515625" style="759" customWidth="1"/>
    <col min="7915" max="7916" width="9" style="759" customWidth="1"/>
    <col min="7917" max="7917" width="10.5703125" style="759" customWidth="1"/>
    <col min="7918" max="7918" width="9.42578125" style="759" customWidth="1"/>
    <col min="7919" max="7919" width="9.85546875" style="759" customWidth="1"/>
    <col min="7920" max="7920" width="10.5703125" style="759" customWidth="1"/>
    <col min="7921" max="7922" width="9.42578125" style="759" customWidth="1"/>
    <col min="7923" max="7923" width="10.5703125" style="759" customWidth="1"/>
    <col min="7924" max="7925" width="9" style="759" customWidth="1"/>
    <col min="7926" max="7926" width="10.5703125" style="759" customWidth="1"/>
    <col min="7927" max="7928" width="9.42578125" style="759" customWidth="1"/>
    <col min="7929" max="7929" width="10.5703125" style="759" customWidth="1"/>
    <col min="7930" max="7930" width="9.42578125" style="759" customWidth="1"/>
    <col min="7931" max="7931" width="9.85546875" style="759" customWidth="1"/>
    <col min="7932" max="7932" width="10.5703125" style="759" customWidth="1"/>
    <col min="7933" max="7933" width="9" style="759" customWidth="1"/>
    <col min="7934" max="7934" width="9.85546875" style="759" customWidth="1"/>
    <col min="7935" max="7935" width="12" style="759" customWidth="1"/>
    <col min="7936" max="8166" width="11.42578125" style="759"/>
    <col min="8167" max="8167" width="0.28515625" style="759" customWidth="1"/>
    <col min="8168" max="8168" width="19" style="759" customWidth="1"/>
    <col min="8169" max="8169" width="7.140625" style="759" customWidth="1"/>
    <col min="8170" max="8170" width="41.28515625" style="759" customWidth="1"/>
    <col min="8171" max="8172" width="9" style="759" customWidth="1"/>
    <col min="8173" max="8173" width="10.5703125" style="759" customWidth="1"/>
    <col min="8174" max="8174" width="9.42578125" style="759" customWidth="1"/>
    <col min="8175" max="8175" width="9.85546875" style="759" customWidth="1"/>
    <col min="8176" max="8176" width="10.5703125" style="759" customWidth="1"/>
    <col min="8177" max="8178" width="9.42578125" style="759" customWidth="1"/>
    <col min="8179" max="8179" width="10.5703125" style="759" customWidth="1"/>
    <col min="8180" max="8181" width="9" style="759" customWidth="1"/>
    <col min="8182" max="8182" width="10.5703125" style="759" customWidth="1"/>
    <col min="8183" max="8184" width="9.42578125" style="759" customWidth="1"/>
    <col min="8185" max="8185" width="10.5703125" style="759" customWidth="1"/>
    <col min="8186" max="8186" width="9.42578125" style="759" customWidth="1"/>
    <col min="8187" max="8187" width="9.85546875" style="759" customWidth="1"/>
    <col min="8188" max="8188" width="10.5703125" style="759" customWidth="1"/>
    <col min="8189" max="8189" width="9" style="759" customWidth="1"/>
    <col min="8190" max="8190" width="9.85546875" style="759" customWidth="1"/>
    <col min="8191" max="8191" width="12" style="759" customWidth="1"/>
    <col min="8192" max="8422" width="11.42578125" style="759"/>
    <col min="8423" max="8423" width="0.28515625" style="759" customWidth="1"/>
    <col min="8424" max="8424" width="19" style="759" customWidth="1"/>
    <col min="8425" max="8425" width="7.140625" style="759" customWidth="1"/>
    <col min="8426" max="8426" width="41.28515625" style="759" customWidth="1"/>
    <col min="8427" max="8428" width="9" style="759" customWidth="1"/>
    <col min="8429" max="8429" width="10.5703125" style="759" customWidth="1"/>
    <col min="8430" max="8430" width="9.42578125" style="759" customWidth="1"/>
    <col min="8431" max="8431" width="9.85546875" style="759" customWidth="1"/>
    <col min="8432" max="8432" width="10.5703125" style="759" customWidth="1"/>
    <col min="8433" max="8434" width="9.42578125" style="759" customWidth="1"/>
    <col min="8435" max="8435" width="10.5703125" style="759" customWidth="1"/>
    <col min="8436" max="8437" width="9" style="759" customWidth="1"/>
    <col min="8438" max="8438" width="10.5703125" style="759" customWidth="1"/>
    <col min="8439" max="8440" width="9.42578125" style="759" customWidth="1"/>
    <col min="8441" max="8441" width="10.5703125" style="759" customWidth="1"/>
    <col min="8442" max="8442" width="9.42578125" style="759" customWidth="1"/>
    <col min="8443" max="8443" width="9.85546875" style="759" customWidth="1"/>
    <col min="8444" max="8444" width="10.5703125" style="759" customWidth="1"/>
    <col min="8445" max="8445" width="9" style="759" customWidth="1"/>
    <col min="8446" max="8446" width="9.85546875" style="759" customWidth="1"/>
    <col min="8447" max="8447" width="12" style="759" customWidth="1"/>
    <col min="8448" max="8678" width="11.42578125" style="759"/>
    <col min="8679" max="8679" width="0.28515625" style="759" customWidth="1"/>
    <col min="8680" max="8680" width="19" style="759" customWidth="1"/>
    <col min="8681" max="8681" width="7.140625" style="759" customWidth="1"/>
    <col min="8682" max="8682" width="41.28515625" style="759" customWidth="1"/>
    <col min="8683" max="8684" width="9" style="759" customWidth="1"/>
    <col min="8685" max="8685" width="10.5703125" style="759" customWidth="1"/>
    <col min="8686" max="8686" width="9.42578125" style="759" customWidth="1"/>
    <col min="8687" max="8687" width="9.85546875" style="759" customWidth="1"/>
    <col min="8688" max="8688" width="10.5703125" style="759" customWidth="1"/>
    <col min="8689" max="8690" width="9.42578125" style="759" customWidth="1"/>
    <col min="8691" max="8691" width="10.5703125" style="759" customWidth="1"/>
    <col min="8692" max="8693" width="9" style="759" customWidth="1"/>
    <col min="8694" max="8694" width="10.5703125" style="759" customWidth="1"/>
    <col min="8695" max="8696" width="9.42578125" style="759" customWidth="1"/>
    <col min="8697" max="8697" width="10.5703125" style="759" customWidth="1"/>
    <col min="8698" max="8698" width="9.42578125" style="759" customWidth="1"/>
    <col min="8699" max="8699" width="9.85546875" style="759" customWidth="1"/>
    <col min="8700" max="8700" width="10.5703125" style="759" customWidth="1"/>
    <col min="8701" max="8701" width="9" style="759" customWidth="1"/>
    <col min="8702" max="8702" width="9.85546875" style="759" customWidth="1"/>
    <col min="8703" max="8703" width="12" style="759" customWidth="1"/>
    <col min="8704" max="8934" width="11.42578125" style="759"/>
    <col min="8935" max="8935" width="0.28515625" style="759" customWidth="1"/>
    <col min="8936" max="8936" width="19" style="759" customWidth="1"/>
    <col min="8937" max="8937" width="7.140625" style="759" customWidth="1"/>
    <col min="8938" max="8938" width="41.28515625" style="759" customWidth="1"/>
    <col min="8939" max="8940" width="9" style="759" customWidth="1"/>
    <col min="8941" max="8941" width="10.5703125" style="759" customWidth="1"/>
    <col min="8942" max="8942" width="9.42578125" style="759" customWidth="1"/>
    <col min="8943" max="8943" width="9.85546875" style="759" customWidth="1"/>
    <col min="8944" max="8944" width="10.5703125" style="759" customWidth="1"/>
    <col min="8945" max="8946" width="9.42578125" style="759" customWidth="1"/>
    <col min="8947" max="8947" width="10.5703125" style="759" customWidth="1"/>
    <col min="8948" max="8949" width="9" style="759" customWidth="1"/>
    <col min="8950" max="8950" width="10.5703125" style="759" customWidth="1"/>
    <col min="8951" max="8952" width="9.42578125" style="759" customWidth="1"/>
    <col min="8953" max="8953" width="10.5703125" style="759" customWidth="1"/>
    <col min="8954" max="8954" width="9.42578125" style="759" customWidth="1"/>
    <col min="8955" max="8955" width="9.85546875" style="759" customWidth="1"/>
    <col min="8956" max="8956" width="10.5703125" style="759" customWidth="1"/>
    <col min="8957" max="8957" width="9" style="759" customWidth="1"/>
    <col min="8958" max="8958" width="9.85546875" style="759" customWidth="1"/>
    <col min="8959" max="8959" width="12" style="759" customWidth="1"/>
    <col min="8960" max="9190" width="11.42578125" style="759"/>
    <col min="9191" max="9191" width="0.28515625" style="759" customWidth="1"/>
    <col min="9192" max="9192" width="19" style="759" customWidth="1"/>
    <col min="9193" max="9193" width="7.140625" style="759" customWidth="1"/>
    <col min="9194" max="9194" width="41.28515625" style="759" customWidth="1"/>
    <col min="9195" max="9196" width="9" style="759" customWidth="1"/>
    <col min="9197" max="9197" width="10.5703125" style="759" customWidth="1"/>
    <col min="9198" max="9198" width="9.42578125" style="759" customWidth="1"/>
    <col min="9199" max="9199" width="9.85546875" style="759" customWidth="1"/>
    <col min="9200" max="9200" width="10.5703125" style="759" customWidth="1"/>
    <col min="9201" max="9202" width="9.42578125" style="759" customWidth="1"/>
    <col min="9203" max="9203" width="10.5703125" style="759" customWidth="1"/>
    <col min="9204" max="9205" width="9" style="759" customWidth="1"/>
    <col min="9206" max="9206" width="10.5703125" style="759" customWidth="1"/>
    <col min="9207" max="9208" width="9.42578125" style="759" customWidth="1"/>
    <col min="9209" max="9209" width="10.5703125" style="759" customWidth="1"/>
    <col min="9210" max="9210" width="9.42578125" style="759" customWidth="1"/>
    <col min="9211" max="9211" width="9.85546875" style="759" customWidth="1"/>
    <col min="9212" max="9212" width="10.5703125" style="759" customWidth="1"/>
    <col min="9213" max="9213" width="9" style="759" customWidth="1"/>
    <col min="9214" max="9214" width="9.85546875" style="759" customWidth="1"/>
    <col min="9215" max="9215" width="12" style="759" customWidth="1"/>
    <col min="9216" max="9446" width="11.42578125" style="759"/>
    <col min="9447" max="9447" width="0.28515625" style="759" customWidth="1"/>
    <col min="9448" max="9448" width="19" style="759" customWidth="1"/>
    <col min="9449" max="9449" width="7.140625" style="759" customWidth="1"/>
    <col min="9450" max="9450" width="41.28515625" style="759" customWidth="1"/>
    <col min="9451" max="9452" width="9" style="759" customWidth="1"/>
    <col min="9453" max="9453" width="10.5703125" style="759" customWidth="1"/>
    <col min="9454" max="9454" width="9.42578125" style="759" customWidth="1"/>
    <col min="9455" max="9455" width="9.85546875" style="759" customWidth="1"/>
    <col min="9456" max="9456" width="10.5703125" style="759" customWidth="1"/>
    <col min="9457" max="9458" width="9.42578125" style="759" customWidth="1"/>
    <col min="9459" max="9459" width="10.5703125" style="759" customWidth="1"/>
    <col min="9460" max="9461" width="9" style="759" customWidth="1"/>
    <col min="9462" max="9462" width="10.5703125" style="759" customWidth="1"/>
    <col min="9463" max="9464" width="9.42578125" style="759" customWidth="1"/>
    <col min="9465" max="9465" width="10.5703125" style="759" customWidth="1"/>
    <col min="9466" max="9466" width="9.42578125" style="759" customWidth="1"/>
    <col min="9467" max="9467" width="9.85546875" style="759" customWidth="1"/>
    <col min="9468" max="9468" width="10.5703125" style="759" customWidth="1"/>
    <col min="9469" max="9469" width="9" style="759" customWidth="1"/>
    <col min="9470" max="9470" width="9.85546875" style="759" customWidth="1"/>
    <col min="9471" max="9471" width="12" style="759" customWidth="1"/>
    <col min="9472" max="9702" width="11.42578125" style="759"/>
    <col min="9703" max="9703" width="0.28515625" style="759" customWidth="1"/>
    <col min="9704" max="9704" width="19" style="759" customWidth="1"/>
    <col min="9705" max="9705" width="7.140625" style="759" customWidth="1"/>
    <col min="9706" max="9706" width="41.28515625" style="759" customWidth="1"/>
    <col min="9707" max="9708" width="9" style="759" customWidth="1"/>
    <col min="9709" max="9709" width="10.5703125" style="759" customWidth="1"/>
    <col min="9710" max="9710" width="9.42578125" style="759" customWidth="1"/>
    <col min="9711" max="9711" width="9.85546875" style="759" customWidth="1"/>
    <col min="9712" max="9712" width="10.5703125" style="759" customWidth="1"/>
    <col min="9713" max="9714" width="9.42578125" style="759" customWidth="1"/>
    <col min="9715" max="9715" width="10.5703125" style="759" customWidth="1"/>
    <col min="9716" max="9717" width="9" style="759" customWidth="1"/>
    <col min="9718" max="9718" width="10.5703125" style="759" customWidth="1"/>
    <col min="9719" max="9720" width="9.42578125" style="759" customWidth="1"/>
    <col min="9721" max="9721" width="10.5703125" style="759" customWidth="1"/>
    <col min="9722" max="9722" width="9.42578125" style="759" customWidth="1"/>
    <col min="9723" max="9723" width="9.85546875" style="759" customWidth="1"/>
    <col min="9724" max="9724" width="10.5703125" style="759" customWidth="1"/>
    <col min="9725" max="9725" width="9" style="759" customWidth="1"/>
    <col min="9726" max="9726" width="9.85546875" style="759" customWidth="1"/>
    <col min="9727" max="9727" width="12" style="759" customWidth="1"/>
    <col min="9728" max="9958" width="11.42578125" style="759"/>
    <col min="9959" max="9959" width="0.28515625" style="759" customWidth="1"/>
    <col min="9960" max="9960" width="19" style="759" customWidth="1"/>
    <col min="9961" max="9961" width="7.140625" style="759" customWidth="1"/>
    <col min="9962" max="9962" width="41.28515625" style="759" customWidth="1"/>
    <col min="9963" max="9964" width="9" style="759" customWidth="1"/>
    <col min="9965" max="9965" width="10.5703125" style="759" customWidth="1"/>
    <col min="9966" max="9966" width="9.42578125" style="759" customWidth="1"/>
    <col min="9967" max="9967" width="9.85546875" style="759" customWidth="1"/>
    <col min="9968" max="9968" width="10.5703125" style="759" customWidth="1"/>
    <col min="9969" max="9970" width="9.42578125" style="759" customWidth="1"/>
    <col min="9971" max="9971" width="10.5703125" style="759" customWidth="1"/>
    <col min="9972" max="9973" width="9" style="759" customWidth="1"/>
    <col min="9974" max="9974" width="10.5703125" style="759" customWidth="1"/>
    <col min="9975" max="9976" width="9.42578125" style="759" customWidth="1"/>
    <col min="9977" max="9977" width="10.5703125" style="759" customWidth="1"/>
    <col min="9978" max="9978" width="9.42578125" style="759" customWidth="1"/>
    <col min="9979" max="9979" width="9.85546875" style="759" customWidth="1"/>
    <col min="9980" max="9980" width="10.5703125" style="759" customWidth="1"/>
    <col min="9981" max="9981" width="9" style="759" customWidth="1"/>
    <col min="9982" max="9982" width="9.85546875" style="759" customWidth="1"/>
    <col min="9983" max="9983" width="12" style="759" customWidth="1"/>
    <col min="9984" max="10214" width="11.42578125" style="759"/>
    <col min="10215" max="10215" width="0.28515625" style="759" customWidth="1"/>
    <col min="10216" max="10216" width="19" style="759" customWidth="1"/>
    <col min="10217" max="10217" width="7.140625" style="759" customWidth="1"/>
    <col min="10218" max="10218" width="41.28515625" style="759" customWidth="1"/>
    <col min="10219" max="10220" width="9" style="759" customWidth="1"/>
    <col min="10221" max="10221" width="10.5703125" style="759" customWidth="1"/>
    <col min="10222" max="10222" width="9.42578125" style="759" customWidth="1"/>
    <col min="10223" max="10223" width="9.85546875" style="759" customWidth="1"/>
    <col min="10224" max="10224" width="10.5703125" style="759" customWidth="1"/>
    <col min="10225" max="10226" width="9.42578125" style="759" customWidth="1"/>
    <col min="10227" max="10227" width="10.5703125" style="759" customWidth="1"/>
    <col min="10228" max="10229" width="9" style="759" customWidth="1"/>
    <col min="10230" max="10230" width="10.5703125" style="759" customWidth="1"/>
    <col min="10231" max="10232" width="9.42578125" style="759" customWidth="1"/>
    <col min="10233" max="10233" width="10.5703125" style="759" customWidth="1"/>
    <col min="10234" max="10234" width="9.42578125" style="759" customWidth="1"/>
    <col min="10235" max="10235" width="9.85546875" style="759" customWidth="1"/>
    <col min="10236" max="10236" width="10.5703125" style="759" customWidth="1"/>
    <col min="10237" max="10237" width="9" style="759" customWidth="1"/>
    <col min="10238" max="10238" width="9.85546875" style="759" customWidth="1"/>
    <col min="10239" max="10239" width="12" style="759" customWidth="1"/>
    <col min="10240" max="10470" width="11.42578125" style="759"/>
    <col min="10471" max="10471" width="0.28515625" style="759" customWidth="1"/>
    <col min="10472" max="10472" width="19" style="759" customWidth="1"/>
    <col min="10473" max="10473" width="7.140625" style="759" customWidth="1"/>
    <col min="10474" max="10474" width="41.28515625" style="759" customWidth="1"/>
    <col min="10475" max="10476" width="9" style="759" customWidth="1"/>
    <col min="10477" max="10477" width="10.5703125" style="759" customWidth="1"/>
    <col min="10478" max="10478" width="9.42578125" style="759" customWidth="1"/>
    <col min="10479" max="10479" width="9.85546875" style="759" customWidth="1"/>
    <col min="10480" max="10480" width="10.5703125" style="759" customWidth="1"/>
    <col min="10481" max="10482" width="9.42578125" style="759" customWidth="1"/>
    <col min="10483" max="10483" width="10.5703125" style="759" customWidth="1"/>
    <col min="10484" max="10485" width="9" style="759" customWidth="1"/>
    <col min="10486" max="10486" width="10.5703125" style="759" customWidth="1"/>
    <col min="10487" max="10488" width="9.42578125" style="759" customWidth="1"/>
    <col min="10489" max="10489" width="10.5703125" style="759" customWidth="1"/>
    <col min="10490" max="10490" width="9.42578125" style="759" customWidth="1"/>
    <col min="10491" max="10491" width="9.85546875" style="759" customWidth="1"/>
    <col min="10492" max="10492" width="10.5703125" style="759" customWidth="1"/>
    <col min="10493" max="10493" width="9" style="759" customWidth="1"/>
    <col min="10494" max="10494" width="9.85546875" style="759" customWidth="1"/>
    <col min="10495" max="10495" width="12" style="759" customWidth="1"/>
    <col min="10496" max="10726" width="11.42578125" style="759"/>
    <col min="10727" max="10727" width="0.28515625" style="759" customWidth="1"/>
    <col min="10728" max="10728" width="19" style="759" customWidth="1"/>
    <col min="10729" max="10729" width="7.140625" style="759" customWidth="1"/>
    <col min="10730" max="10730" width="41.28515625" style="759" customWidth="1"/>
    <col min="10731" max="10732" width="9" style="759" customWidth="1"/>
    <col min="10733" max="10733" width="10.5703125" style="759" customWidth="1"/>
    <col min="10734" max="10734" width="9.42578125" style="759" customWidth="1"/>
    <col min="10735" max="10735" width="9.85546875" style="759" customWidth="1"/>
    <col min="10736" max="10736" width="10.5703125" style="759" customWidth="1"/>
    <col min="10737" max="10738" width="9.42578125" style="759" customWidth="1"/>
    <col min="10739" max="10739" width="10.5703125" style="759" customWidth="1"/>
    <col min="10740" max="10741" width="9" style="759" customWidth="1"/>
    <col min="10742" max="10742" width="10.5703125" style="759" customWidth="1"/>
    <col min="10743" max="10744" width="9.42578125" style="759" customWidth="1"/>
    <col min="10745" max="10745" width="10.5703125" style="759" customWidth="1"/>
    <col min="10746" max="10746" width="9.42578125" style="759" customWidth="1"/>
    <col min="10747" max="10747" width="9.85546875" style="759" customWidth="1"/>
    <col min="10748" max="10748" width="10.5703125" style="759" customWidth="1"/>
    <col min="10749" max="10749" width="9" style="759" customWidth="1"/>
    <col min="10750" max="10750" width="9.85546875" style="759" customWidth="1"/>
    <col min="10751" max="10751" width="12" style="759" customWidth="1"/>
    <col min="10752" max="10982" width="11.42578125" style="759"/>
    <col min="10983" max="10983" width="0.28515625" style="759" customWidth="1"/>
    <col min="10984" max="10984" width="19" style="759" customWidth="1"/>
    <col min="10985" max="10985" width="7.140625" style="759" customWidth="1"/>
    <col min="10986" max="10986" width="41.28515625" style="759" customWidth="1"/>
    <col min="10987" max="10988" width="9" style="759" customWidth="1"/>
    <col min="10989" max="10989" width="10.5703125" style="759" customWidth="1"/>
    <col min="10990" max="10990" width="9.42578125" style="759" customWidth="1"/>
    <col min="10991" max="10991" width="9.85546875" style="759" customWidth="1"/>
    <col min="10992" max="10992" width="10.5703125" style="759" customWidth="1"/>
    <col min="10993" max="10994" width="9.42578125" style="759" customWidth="1"/>
    <col min="10995" max="10995" width="10.5703125" style="759" customWidth="1"/>
    <col min="10996" max="10997" width="9" style="759" customWidth="1"/>
    <col min="10998" max="10998" width="10.5703125" style="759" customWidth="1"/>
    <col min="10999" max="11000" width="9.42578125" style="759" customWidth="1"/>
    <col min="11001" max="11001" width="10.5703125" style="759" customWidth="1"/>
    <col min="11002" max="11002" width="9.42578125" style="759" customWidth="1"/>
    <col min="11003" max="11003" width="9.85546875" style="759" customWidth="1"/>
    <col min="11004" max="11004" width="10.5703125" style="759" customWidth="1"/>
    <col min="11005" max="11005" width="9" style="759" customWidth="1"/>
    <col min="11006" max="11006" width="9.85546875" style="759" customWidth="1"/>
    <col min="11007" max="11007" width="12" style="759" customWidth="1"/>
    <col min="11008" max="11238" width="11.42578125" style="759"/>
    <col min="11239" max="11239" width="0.28515625" style="759" customWidth="1"/>
    <col min="11240" max="11240" width="19" style="759" customWidth="1"/>
    <col min="11241" max="11241" width="7.140625" style="759" customWidth="1"/>
    <col min="11242" max="11242" width="41.28515625" style="759" customWidth="1"/>
    <col min="11243" max="11244" width="9" style="759" customWidth="1"/>
    <col min="11245" max="11245" width="10.5703125" style="759" customWidth="1"/>
    <col min="11246" max="11246" width="9.42578125" style="759" customWidth="1"/>
    <col min="11247" max="11247" width="9.85546875" style="759" customWidth="1"/>
    <col min="11248" max="11248" width="10.5703125" style="759" customWidth="1"/>
    <col min="11249" max="11250" width="9.42578125" style="759" customWidth="1"/>
    <col min="11251" max="11251" width="10.5703125" style="759" customWidth="1"/>
    <col min="11252" max="11253" width="9" style="759" customWidth="1"/>
    <col min="11254" max="11254" width="10.5703125" style="759" customWidth="1"/>
    <col min="11255" max="11256" width="9.42578125" style="759" customWidth="1"/>
    <col min="11257" max="11257" width="10.5703125" style="759" customWidth="1"/>
    <col min="11258" max="11258" width="9.42578125" style="759" customWidth="1"/>
    <col min="11259" max="11259" width="9.85546875" style="759" customWidth="1"/>
    <col min="11260" max="11260" width="10.5703125" style="759" customWidth="1"/>
    <col min="11261" max="11261" width="9" style="759" customWidth="1"/>
    <col min="11262" max="11262" width="9.85546875" style="759" customWidth="1"/>
    <col min="11263" max="11263" width="12" style="759" customWidth="1"/>
    <col min="11264" max="11494" width="11.42578125" style="759"/>
    <col min="11495" max="11495" width="0.28515625" style="759" customWidth="1"/>
    <col min="11496" max="11496" width="19" style="759" customWidth="1"/>
    <col min="11497" max="11497" width="7.140625" style="759" customWidth="1"/>
    <col min="11498" max="11498" width="41.28515625" style="759" customWidth="1"/>
    <col min="11499" max="11500" width="9" style="759" customWidth="1"/>
    <col min="11501" max="11501" width="10.5703125" style="759" customWidth="1"/>
    <col min="11502" max="11502" width="9.42578125" style="759" customWidth="1"/>
    <col min="11503" max="11503" width="9.85546875" style="759" customWidth="1"/>
    <col min="11504" max="11504" width="10.5703125" style="759" customWidth="1"/>
    <col min="11505" max="11506" width="9.42578125" style="759" customWidth="1"/>
    <col min="11507" max="11507" width="10.5703125" style="759" customWidth="1"/>
    <col min="11508" max="11509" width="9" style="759" customWidth="1"/>
    <col min="11510" max="11510" width="10.5703125" style="759" customWidth="1"/>
    <col min="11511" max="11512" width="9.42578125" style="759" customWidth="1"/>
    <col min="11513" max="11513" width="10.5703125" style="759" customWidth="1"/>
    <col min="11514" max="11514" width="9.42578125" style="759" customWidth="1"/>
    <col min="11515" max="11515" width="9.85546875" style="759" customWidth="1"/>
    <col min="11516" max="11516" width="10.5703125" style="759" customWidth="1"/>
    <col min="11517" max="11517" width="9" style="759" customWidth="1"/>
    <col min="11518" max="11518" width="9.85546875" style="759" customWidth="1"/>
    <col min="11519" max="11519" width="12" style="759" customWidth="1"/>
    <col min="11520" max="11750" width="11.42578125" style="759"/>
    <col min="11751" max="11751" width="0.28515625" style="759" customWidth="1"/>
    <col min="11752" max="11752" width="19" style="759" customWidth="1"/>
    <col min="11753" max="11753" width="7.140625" style="759" customWidth="1"/>
    <col min="11754" max="11754" width="41.28515625" style="759" customWidth="1"/>
    <col min="11755" max="11756" width="9" style="759" customWidth="1"/>
    <col min="11757" max="11757" width="10.5703125" style="759" customWidth="1"/>
    <col min="11758" max="11758" width="9.42578125" style="759" customWidth="1"/>
    <col min="11759" max="11759" width="9.85546875" style="759" customWidth="1"/>
    <col min="11760" max="11760" width="10.5703125" style="759" customWidth="1"/>
    <col min="11761" max="11762" width="9.42578125" style="759" customWidth="1"/>
    <col min="11763" max="11763" width="10.5703125" style="759" customWidth="1"/>
    <col min="11764" max="11765" width="9" style="759" customWidth="1"/>
    <col min="11766" max="11766" width="10.5703125" style="759" customWidth="1"/>
    <col min="11767" max="11768" width="9.42578125" style="759" customWidth="1"/>
    <col min="11769" max="11769" width="10.5703125" style="759" customWidth="1"/>
    <col min="11770" max="11770" width="9.42578125" style="759" customWidth="1"/>
    <col min="11771" max="11771" width="9.85546875" style="759" customWidth="1"/>
    <col min="11772" max="11772" width="10.5703125" style="759" customWidth="1"/>
    <col min="11773" max="11773" width="9" style="759" customWidth="1"/>
    <col min="11774" max="11774" width="9.85546875" style="759" customWidth="1"/>
    <col min="11775" max="11775" width="12" style="759" customWidth="1"/>
    <col min="11776" max="12006" width="11.42578125" style="759"/>
    <col min="12007" max="12007" width="0.28515625" style="759" customWidth="1"/>
    <col min="12008" max="12008" width="19" style="759" customWidth="1"/>
    <col min="12009" max="12009" width="7.140625" style="759" customWidth="1"/>
    <col min="12010" max="12010" width="41.28515625" style="759" customWidth="1"/>
    <col min="12011" max="12012" width="9" style="759" customWidth="1"/>
    <col min="12013" max="12013" width="10.5703125" style="759" customWidth="1"/>
    <col min="12014" max="12014" width="9.42578125" style="759" customWidth="1"/>
    <col min="12015" max="12015" width="9.85546875" style="759" customWidth="1"/>
    <col min="12016" max="12016" width="10.5703125" style="759" customWidth="1"/>
    <col min="12017" max="12018" width="9.42578125" style="759" customWidth="1"/>
    <col min="12019" max="12019" width="10.5703125" style="759" customWidth="1"/>
    <col min="12020" max="12021" width="9" style="759" customWidth="1"/>
    <col min="12022" max="12022" width="10.5703125" style="759" customWidth="1"/>
    <col min="12023" max="12024" width="9.42578125" style="759" customWidth="1"/>
    <col min="12025" max="12025" width="10.5703125" style="759" customWidth="1"/>
    <col min="12026" max="12026" width="9.42578125" style="759" customWidth="1"/>
    <col min="12027" max="12027" width="9.85546875" style="759" customWidth="1"/>
    <col min="12028" max="12028" width="10.5703125" style="759" customWidth="1"/>
    <col min="12029" max="12029" width="9" style="759" customWidth="1"/>
    <col min="12030" max="12030" width="9.85546875" style="759" customWidth="1"/>
    <col min="12031" max="12031" width="12" style="759" customWidth="1"/>
    <col min="12032" max="12262" width="11.42578125" style="759"/>
    <col min="12263" max="12263" width="0.28515625" style="759" customWidth="1"/>
    <col min="12264" max="12264" width="19" style="759" customWidth="1"/>
    <col min="12265" max="12265" width="7.140625" style="759" customWidth="1"/>
    <col min="12266" max="12266" width="41.28515625" style="759" customWidth="1"/>
    <col min="12267" max="12268" width="9" style="759" customWidth="1"/>
    <col min="12269" max="12269" width="10.5703125" style="759" customWidth="1"/>
    <col min="12270" max="12270" width="9.42578125" style="759" customWidth="1"/>
    <col min="12271" max="12271" width="9.85546875" style="759" customWidth="1"/>
    <col min="12272" max="12272" width="10.5703125" style="759" customWidth="1"/>
    <col min="12273" max="12274" width="9.42578125" style="759" customWidth="1"/>
    <col min="12275" max="12275" width="10.5703125" style="759" customWidth="1"/>
    <col min="12276" max="12277" width="9" style="759" customWidth="1"/>
    <col min="12278" max="12278" width="10.5703125" style="759" customWidth="1"/>
    <col min="12279" max="12280" width="9.42578125" style="759" customWidth="1"/>
    <col min="12281" max="12281" width="10.5703125" style="759" customWidth="1"/>
    <col min="12282" max="12282" width="9.42578125" style="759" customWidth="1"/>
    <col min="12283" max="12283" width="9.85546875" style="759" customWidth="1"/>
    <col min="12284" max="12284" width="10.5703125" style="759" customWidth="1"/>
    <col min="12285" max="12285" width="9" style="759" customWidth="1"/>
    <col min="12286" max="12286" width="9.85546875" style="759" customWidth="1"/>
    <col min="12287" max="12287" width="12" style="759" customWidth="1"/>
    <col min="12288" max="12518" width="11.42578125" style="759"/>
    <col min="12519" max="12519" width="0.28515625" style="759" customWidth="1"/>
    <col min="12520" max="12520" width="19" style="759" customWidth="1"/>
    <col min="12521" max="12521" width="7.140625" style="759" customWidth="1"/>
    <col min="12522" max="12522" width="41.28515625" style="759" customWidth="1"/>
    <col min="12523" max="12524" width="9" style="759" customWidth="1"/>
    <col min="12525" max="12525" width="10.5703125" style="759" customWidth="1"/>
    <col min="12526" max="12526" width="9.42578125" style="759" customWidth="1"/>
    <col min="12527" max="12527" width="9.85546875" style="759" customWidth="1"/>
    <col min="12528" max="12528" width="10.5703125" style="759" customWidth="1"/>
    <col min="12529" max="12530" width="9.42578125" style="759" customWidth="1"/>
    <col min="12531" max="12531" width="10.5703125" style="759" customWidth="1"/>
    <col min="12532" max="12533" width="9" style="759" customWidth="1"/>
    <col min="12534" max="12534" width="10.5703125" style="759" customWidth="1"/>
    <col min="12535" max="12536" width="9.42578125" style="759" customWidth="1"/>
    <col min="12537" max="12537" width="10.5703125" style="759" customWidth="1"/>
    <col min="12538" max="12538" width="9.42578125" style="759" customWidth="1"/>
    <col min="12539" max="12539" width="9.85546875" style="759" customWidth="1"/>
    <col min="12540" max="12540" width="10.5703125" style="759" customWidth="1"/>
    <col min="12541" max="12541" width="9" style="759" customWidth="1"/>
    <col min="12542" max="12542" width="9.85546875" style="759" customWidth="1"/>
    <col min="12543" max="12543" width="12" style="759" customWidth="1"/>
    <col min="12544" max="12774" width="11.42578125" style="759"/>
    <col min="12775" max="12775" width="0.28515625" style="759" customWidth="1"/>
    <col min="12776" max="12776" width="19" style="759" customWidth="1"/>
    <col min="12777" max="12777" width="7.140625" style="759" customWidth="1"/>
    <col min="12778" max="12778" width="41.28515625" style="759" customWidth="1"/>
    <col min="12779" max="12780" width="9" style="759" customWidth="1"/>
    <col min="12781" max="12781" width="10.5703125" style="759" customWidth="1"/>
    <col min="12782" max="12782" width="9.42578125" style="759" customWidth="1"/>
    <col min="12783" max="12783" width="9.85546875" style="759" customWidth="1"/>
    <col min="12784" max="12784" width="10.5703125" style="759" customWidth="1"/>
    <col min="12785" max="12786" width="9.42578125" style="759" customWidth="1"/>
    <col min="12787" max="12787" width="10.5703125" style="759" customWidth="1"/>
    <col min="12788" max="12789" width="9" style="759" customWidth="1"/>
    <col min="12790" max="12790" width="10.5703125" style="759" customWidth="1"/>
    <col min="12791" max="12792" width="9.42578125" style="759" customWidth="1"/>
    <col min="12793" max="12793" width="10.5703125" style="759" customWidth="1"/>
    <col min="12794" max="12794" width="9.42578125" style="759" customWidth="1"/>
    <col min="12795" max="12795" width="9.85546875" style="759" customWidth="1"/>
    <col min="12796" max="12796" width="10.5703125" style="759" customWidth="1"/>
    <col min="12797" max="12797" width="9" style="759" customWidth="1"/>
    <col min="12798" max="12798" width="9.85546875" style="759" customWidth="1"/>
    <col min="12799" max="12799" width="12" style="759" customWidth="1"/>
    <col min="12800" max="13030" width="11.42578125" style="759"/>
    <col min="13031" max="13031" width="0.28515625" style="759" customWidth="1"/>
    <col min="13032" max="13032" width="19" style="759" customWidth="1"/>
    <col min="13033" max="13033" width="7.140625" style="759" customWidth="1"/>
    <col min="13034" max="13034" width="41.28515625" style="759" customWidth="1"/>
    <col min="13035" max="13036" width="9" style="759" customWidth="1"/>
    <col min="13037" max="13037" width="10.5703125" style="759" customWidth="1"/>
    <col min="13038" max="13038" width="9.42578125" style="759" customWidth="1"/>
    <col min="13039" max="13039" width="9.85546875" style="759" customWidth="1"/>
    <col min="13040" max="13040" width="10.5703125" style="759" customWidth="1"/>
    <col min="13041" max="13042" width="9.42578125" style="759" customWidth="1"/>
    <col min="13043" max="13043" width="10.5703125" style="759" customWidth="1"/>
    <col min="13044" max="13045" width="9" style="759" customWidth="1"/>
    <col min="13046" max="13046" width="10.5703125" style="759" customWidth="1"/>
    <col min="13047" max="13048" width="9.42578125" style="759" customWidth="1"/>
    <col min="13049" max="13049" width="10.5703125" style="759" customWidth="1"/>
    <col min="13050" max="13050" width="9.42578125" style="759" customWidth="1"/>
    <col min="13051" max="13051" width="9.85546875" style="759" customWidth="1"/>
    <col min="13052" max="13052" width="10.5703125" style="759" customWidth="1"/>
    <col min="13053" max="13053" width="9" style="759" customWidth="1"/>
    <col min="13054" max="13054" width="9.85546875" style="759" customWidth="1"/>
    <col min="13055" max="13055" width="12" style="759" customWidth="1"/>
    <col min="13056" max="13286" width="11.42578125" style="759"/>
    <col min="13287" max="13287" width="0.28515625" style="759" customWidth="1"/>
    <col min="13288" max="13288" width="19" style="759" customWidth="1"/>
    <col min="13289" max="13289" width="7.140625" style="759" customWidth="1"/>
    <col min="13290" max="13290" width="41.28515625" style="759" customWidth="1"/>
    <col min="13291" max="13292" width="9" style="759" customWidth="1"/>
    <col min="13293" max="13293" width="10.5703125" style="759" customWidth="1"/>
    <col min="13294" max="13294" width="9.42578125" style="759" customWidth="1"/>
    <col min="13295" max="13295" width="9.85546875" style="759" customWidth="1"/>
    <col min="13296" max="13296" width="10.5703125" style="759" customWidth="1"/>
    <col min="13297" max="13298" width="9.42578125" style="759" customWidth="1"/>
    <col min="13299" max="13299" width="10.5703125" style="759" customWidth="1"/>
    <col min="13300" max="13301" width="9" style="759" customWidth="1"/>
    <col min="13302" max="13302" width="10.5703125" style="759" customWidth="1"/>
    <col min="13303" max="13304" width="9.42578125" style="759" customWidth="1"/>
    <col min="13305" max="13305" width="10.5703125" style="759" customWidth="1"/>
    <col min="13306" max="13306" width="9.42578125" style="759" customWidth="1"/>
    <col min="13307" max="13307" width="9.85546875" style="759" customWidth="1"/>
    <col min="13308" max="13308" width="10.5703125" style="759" customWidth="1"/>
    <col min="13309" max="13309" width="9" style="759" customWidth="1"/>
    <col min="13310" max="13310" width="9.85546875" style="759" customWidth="1"/>
    <col min="13311" max="13311" width="12" style="759" customWidth="1"/>
    <col min="13312" max="13542" width="11.42578125" style="759"/>
    <col min="13543" max="13543" width="0.28515625" style="759" customWidth="1"/>
    <col min="13544" max="13544" width="19" style="759" customWidth="1"/>
    <col min="13545" max="13545" width="7.140625" style="759" customWidth="1"/>
    <col min="13546" max="13546" width="41.28515625" style="759" customWidth="1"/>
    <col min="13547" max="13548" width="9" style="759" customWidth="1"/>
    <col min="13549" max="13549" width="10.5703125" style="759" customWidth="1"/>
    <col min="13550" max="13550" width="9.42578125" style="759" customWidth="1"/>
    <col min="13551" max="13551" width="9.85546875" style="759" customWidth="1"/>
    <col min="13552" max="13552" width="10.5703125" style="759" customWidth="1"/>
    <col min="13553" max="13554" width="9.42578125" style="759" customWidth="1"/>
    <col min="13555" max="13555" width="10.5703125" style="759" customWidth="1"/>
    <col min="13556" max="13557" width="9" style="759" customWidth="1"/>
    <col min="13558" max="13558" width="10.5703125" style="759" customWidth="1"/>
    <col min="13559" max="13560" width="9.42578125" style="759" customWidth="1"/>
    <col min="13561" max="13561" width="10.5703125" style="759" customWidth="1"/>
    <col min="13562" max="13562" width="9.42578125" style="759" customWidth="1"/>
    <col min="13563" max="13563" width="9.85546875" style="759" customWidth="1"/>
    <col min="13564" max="13564" width="10.5703125" style="759" customWidth="1"/>
    <col min="13565" max="13565" width="9" style="759" customWidth="1"/>
    <col min="13566" max="13566" width="9.85546875" style="759" customWidth="1"/>
    <col min="13567" max="13567" width="12" style="759" customWidth="1"/>
    <col min="13568" max="13798" width="11.42578125" style="759"/>
    <col min="13799" max="13799" width="0.28515625" style="759" customWidth="1"/>
    <col min="13800" max="13800" width="19" style="759" customWidth="1"/>
    <col min="13801" max="13801" width="7.140625" style="759" customWidth="1"/>
    <col min="13802" max="13802" width="41.28515625" style="759" customWidth="1"/>
    <col min="13803" max="13804" width="9" style="759" customWidth="1"/>
    <col min="13805" max="13805" width="10.5703125" style="759" customWidth="1"/>
    <col min="13806" max="13806" width="9.42578125" style="759" customWidth="1"/>
    <col min="13807" max="13807" width="9.85546875" style="759" customWidth="1"/>
    <col min="13808" max="13808" width="10.5703125" style="759" customWidth="1"/>
    <col min="13809" max="13810" width="9.42578125" style="759" customWidth="1"/>
    <col min="13811" max="13811" width="10.5703125" style="759" customWidth="1"/>
    <col min="13812" max="13813" width="9" style="759" customWidth="1"/>
    <col min="13814" max="13814" width="10.5703125" style="759" customWidth="1"/>
    <col min="13815" max="13816" width="9.42578125" style="759" customWidth="1"/>
    <col min="13817" max="13817" width="10.5703125" style="759" customWidth="1"/>
    <col min="13818" max="13818" width="9.42578125" style="759" customWidth="1"/>
    <col min="13819" max="13819" width="9.85546875" style="759" customWidth="1"/>
    <col min="13820" max="13820" width="10.5703125" style="759" customWidth="1"/>
    <col min="13821" max="13821" width="9" style="759" customWidth="1"/>
    <col min="13822" max="13822" width="9.85546875" style="759" customWidth="1"/>
    <col min="13823" max="13823" width="12" style="759" customWidth="1"/>
    <col min="13824" max="14054" width="11.42578125" style="759"/>
    <col min="14055" max="14055" width="0.28515625" style="759" customWidth="1"/>
    <col min="14056" max="14056" width="19" style="759" customWidth="1"/>
    <col min="14057" max="14057" width="7.140625" style="759" customWidth="1"/>
    <col min="14058" max="14058" width="41.28515625" style="759" customWidth="1"/>
    <col min="14059" max="14060" width="9" style="759" customWidth="1"/>
    <col min="14061" max="14061" width="10.5703125" style="759" customWidth="1"/>
    <col min="14062" max="14062" width="9.42578125" style="759" customWidth="1"/>
    <col min="14063" max="14063" width="9.85546875" style="759" customWidth="1"/>
    <col min="14064" max="14064" width="10.5703125" style="759" customWidth="1"/>
    <col min="14065" max="14066" width="9.42578125" style="759" customWidth="1"/>
    <col min="14067" max="14067" width="10.5703125" style="759" customWidth="1"/>
    <col min="14068" max="14069" width="9" style="759" customWidth="1"/>
    <col min="14070" max="14070" width="10.5703125" style="759" customWidth="1"/>
    <col min="14071" max="14072" width="9.42578125" style="759" customWidth="1"/>
    <col min="14073" max="14073" width="10.5703125" style="759" customWidth="1"/>
    <col min="14074" max="14074" width="9.42578125" style="759" customWidth="1"/>
    <col min="14075" max="14075" width="9.85546875" style="759" customWidth="1"/>
    <col min="14076" max="14076" width="10.5703125" style="759" customWidth="1"/>
    <col min="14077" max="14077" width="9" style="759" customWidth="1"/>
    <col min="14078" max="14078" width="9.85546875" style="759" customWidth="1"/>
    <col min="14079" max="14079" width="12" style="759" customWidth="1"/>
    <col min="14080" max="14310" width="11.42578125" style="759"/>
    <col min="14311" max="14311" width="0.28515625" style="759" customWidth="1"/>
    <col min="14312" max="14312" width="19" style="759" customWidth="1"/>
    <col min="14313" max="14313" width="7.140625" style="759" customWidth="1"/>
    <col min="14314" max="14314" width="41.28515625" style="759" customWidth="1"/>
    <col min="14315" max="14316" width="9" style="759" customWidth="1"/>
    <col min="14317" max="14317" width="10.5703125" style="759" customWidth="1"/>
    <col min="14318" max="14318" width="9.42578125" style="759" customWidth="1"/>
    <col min="14319" max="14319" width="9.85546875" style="759" customWidth="1"/>
    <col min="14320" max="14320" width="10.5703125" style="759" customWidth="1"/>
    <col min="14321" max="14322" width="9.42578125" style="759" customWidth="1"/>
    <col min="14323" max="14323" width="10.5703125" style="759" customWidth="1"/>
    <col min="14324" max="14325" width="9" style="759" customWidth="1"/>
    <col min="14326" max="14326" width="10.5703125" style="759" customWidth="1"/>
    <col min="14327" max="14328" width="9.42578125" style="759" customWidth="1"/>
    <col min="14329" max="14329" width="10.5703125" style="759" customWidth="1"/>
    <col min="14330" max="14330" width="9.42578125" style="759" customWidth="1"/>
    <col min="14331" max="14331" width="9.85546875" style="759" customWidth="1"/>
    <col min="14332" max="14332" width="10.5703125" style="759" customWidth="1"/>
    <col min="14333" max="14333" width="9" style="759" customWidth="1"/>
    <col min="14334" max="14334" width="9.85546875" style="759" customWidth="1"/>
    <col min="14335" max="14335" width="12" style="759" customWidth="1"/>
    <col min="14336" max="14566" width="11.42578125" style="759"/>
    <col min="14567" max="14567" width="0.28515625" style="759" customWidth="1"/>
    <col min="14568" max="14568" width="19" style="759" customWidth="1"/>
    <col min="14569" max="14569" width="7.140625" style="759" customWidth="1"/>
    <col min="14570" max="14570" width="41.28515625" style="759" customWidth="1"/>
    <col min="14571" max="14572" width="9" style="759" customWidth="1"/>
    <col min="14573" max="14573" width="10.5703125" style="759" customWidth="1"/>
    <col min="14574" max="14574" width="9.42578125" style="759" customWidth="1"/>
    <col min="14575" max="14575" width="9.85546875" style="759" customWidth="1"/>
    <col min="14576" max="14576" width="10.5703125" style="759" customWidth="1"/>
    <col min="14577" max="14578" width="9.42578125" style="759" customWidth="1"/>
    <col min="14579" max="14579" width="10.5703125" style="759" customWidth="1"/>
    <col min="14580" max="14581" width="9" style="759" customWidth="1"/>
    <col min="14582" max="14582" width="10.5703125" style="759" customWidth="1"/>
    <col min="14583" max="14584" width="9.42578125" style="759" customWidth="1"/>
    <col min="14585" max="14585" width="10.5703125" style="759" customWidth="1"/>
    <col min="14586" max="14586" width="9.42578125" style="759" customWidth="1"/>
    <col min="14587" max="14587" width="9.85546875" style="759" customWidth="1"/>
    <col min="14588" max="14588" width="10.5703125" style="759" customWidth="1"/>
    <col min="14589" max="14589" width="9" style="759" customWidth="1"/>
    <col min="14590" max="14590" width="9.85546875" style="759" customWidth="1"/>
    <col min="14591" max="14591" width="12" style="759" customWidth="1"/>
    <col min="14592" max="14822" width="11.42578125" style="759"/>
    <col min="14823" max="14823" width="0.28515625" style="759" customWidth="1"/>
    <col min="14824" max="14824" width="19" style="759" customWidth="1"/>
    <col min="14825" max="14825" width="7.140625" style="759" customWidth="1"/>
    <col min="14826" max="14826" width="41.28515625" style="759" customWidth="1"/>
    <col min="14827" max="14828" width="9" style="759" customWidth="1"/>
    <col min="14829" max="14829" width="10.5703125" style="759" customWidth="1"/>
    <col min="14830" max="14830" width="9.42578125" style="759" customWidth="1"/>
    <col min="14831" max="14831" width="9.85546875" style="759" customWidth="1"/>
    <col min="14832" max="14832" width="10.5703125" style="759" customWidth="1"/>
    <col min="14833" max="14834" width="9.42578125" style="759" customWidth="1"/>
    <col min="14835" max="14835" width="10.5703125" style="759" customWidth="1"/>
    <col min="14836" max="14837" width="9" style="759" customWidth="1"/>
    <col min="14838" max="14838" width="10.5703125" style="759" customWidth="1"/>
    <col min="14839" max="14840" width="9.42578125" style="759" customWidth="1"/>
    <col min="14841" max="14841" width="10.5703125" style="759" customWidth="1"/>
    <col min="14842" max="14842" width="9.42578125" style="759" customWidth="1"/>
    <col min="14843" max="14843" width="9.85546875" style="759" customWidth="1"/>
    <col min="14844" max="14844" width="10.5703125" style="759" customWidth="1"/>
    <col min="14845" max="14845" width="9" style="759" customWidth="1"/>
    <col min="14846" max="14846" width="9.85546875" style="759" customWidth="1"/>
    <col min="14847" max="14847" width="12" style="759" customWidth="1"/>
    <col min="14848" max="15078" width="11.42578125" style="759"/>
    <col min="15079" max="15079" width="0.28515625" style="759" customWidth="1"/>
    <col min="15080" max="15080" width="19" style="759" customWidth="1"/>
    <col min="15081" max="15081" width="7.140625" style="759" customWidth="1"/>
    <col min="15082" max="15082" width="41.28515625" style="759" customWidth="1"/>
    <col min="15083" max="15084" width="9" style="759" customWidth="1"/>
    <col min="15085" max="15085" width="10.5703125" style="759" customWidth="1"/>
    <col min="15086" max="15086" width="9.42578125" style="759" customWidth="1"/>
    <col min="15087" max="15087" width="9.85546875" style="759" customWidth="1"/>
    <col min="15088" max="15088" width="10.5703125" style="759" customWidth="1"/>
    <col min="15089" max="15090" width="9.42578125" style="759" customWidth="1"/>
    <col min="15091" max="15091" width="10.5703125" style="759" customWidth="1"/>
    <col min="15092" max="15093" width="9" style="759" customWidth="1"/>
    <col min="15094" max="15094" width="10.5703125" style="759" customWidth="1"/>
    <col min="15095" max="15096" width="9.42578125" style="759" customWidth="1"/>
    <col min="15097" max="15097" width="10.5703125" style="759" customWidth="1"/>
    <col min="15098" max="15098" width="9.42578125" style="759" customWidth="1"/>
    <col min="15099" max="15099" width="9.85546875" style="759" customWidth="1"/>
    <col min="15100" max="15100" width="10.5703125" style="759" customWidth="1"/>
    <col min="15101" max="15101" width="9" style="759" customWidth="1"/>
    <col min="15102" max="15102" width="9.85546875" style="759" customWidth="1"/>
    <col min="15103" max="15103" width="12" style="759" customWidth="1"/>
    <col min="15104" max="15334" width="11.42578125" style="759"/>
    <col min="15335" max="15335" width="0.28515625" style="759" customWidth="1"/>
    <col min="15336" max="15336" width="19" style="759" customWidth="1"/>
    <col min="15337" max="15337" width="7.140625" style="759" customWidth="1"/>
    <col min="15338" max="15338" width="41.28515625" style="759" customWidth="1"/>
    <col min="15339" max="15340" width="9" style="759" customWidth="1"/>
    <col min="15341" max="15341" width="10.5703125" style="759" customWidth="1"/>
    <col min="15342" max="15342" width="9.42578125" style="759" customWidth="1"/>
    <col min="15343" max="15343" width="9.85546875" style="759" customWidth="1"/>
    <col min="15344" max="15344" width="10.5703125" style="759" customWidth="1"/>
    <col min="15345" max="15346" width="9.42578125" style="759" customWidth="1"/>
    <col min="15347" max="15347" width="10.5703125" style="759" customWidth="1"/>
    <col min="15348" max="15349" width="9" style="759" customWidth="1"/>
    <col min="15350" max="15350" width="10.5703125" style="759" customWidth="1"/>
    <col min="15351" max="15352" width="9.42578125" style="759" customWidth="1"/>
    <col min="15353" max="15353" width="10.5703125" style="759" customWidth="1"/>
    <col min="15354" max="15354" width="9.42578125" style="759" customWidth="1"/>
    <col min="15355" max="15355" width="9.85546875" style="759" customWidth="1"/>
    <col min="15356" max="15356" width="10.5703125" style="759" customWidth="1"/>
    <col min="15357" max="15357" width="9" style="759" customWidth="1"/>
    <col min="15358" max="15358" width="9.85546875" style="759" customWidth="1"/>
    <col min="15359" max="15359" width="12" style="759" customWidth="1"/>
    <col min="15360" max="15590" width="11.42578125" style="759"/>
    <col min="15591" max="15591" width="0.28515625" style="759" customWidth="1"/>
    <col min="15592" max="15592" width="19" style="759" customWidth="1"/>
    <col min="15593" max="15593" width="7.140625" style="759" customWidth="1"/>
    <col min="15594" max="15594" width="41.28515625" style="759" customWidth="1"/>
    <col min="15595" max="15596" width="9" style="759" customWidth="1"/>
    <col min="15597" max="15597" width="10.5703125" style="759" customWidth="1"/>
    <col min="15598" max="15598" width="9.42578125" style="759" customWidth="1"/>
    <col min="15599" max="15599" width="9.85546875" style="759" customWidth="1"/>
    <col min="15600" max="15600" width="10.5703125" style="759" customWidth="1"/>
    <col min="15601" max="15602" width="9.42578125" style="759" customWidth="1"/>
    <col min="15603" max="15603" width="10.5703125" style="759" customWidth="1"/>
    <col min="15604" max="15605" width="9" style="759" customWidth="1"/>
    <col min="15606" max="15606" width="10.5703125" style="759" customWidth="1"/>
    <col min="15607" max="15608" width="9.42578125" style="759" customWidth="1"/>
    <col min="15609" max="15609" width="10.5703125" style="759" customWidth="1"/>
    <col min="15610" max="15610" width="9.42578125" style="759" customWidth="1"/>
    <col min="15611" max="15611" width="9.85546875" style="759" customWidth="1"/>
    <col min="15612" max="15612" width="10.5703125" style="759" customWidth="1"/>
    <col min="15613" max="15613" width="9" style="759" customWidth="1"/>
    <col min="15614" max="15614" width="9.85546875" style="759" customWidth="1"/>
    <col min="15615" max="15615" width="12" style="759" customWidth="1"/>
    <col min="15616" max="15846" width="11.42578125" style="759"/>
    <col min="15847" max="15847" width="0.28515625" style="759" customWidth="1"/>
    <col min="15848" max="15848" width="19" style="759" customWidth="1"/>
    <col min="15849" max="15849" width="7.140625" style="759" customWidth="1"/>
    <col min="15850" max="15850" width="41.28515625" style="759" customWidth="1"/>
    <col min="15851" max="15852" width="9" style="759" customWidth="1"/>
    <col min="15853" max="15853" width="10.5703125" style="759" customWidth="1"/>
    <col min="15854" max="15854" width="9.42578125" style="759" customWidth="1"/>
    <col min="15855" max="15855" width="9.85546875" style="759" customWidth="1"/>
    <col min="15856" max="15856" width="10.5703125" style="759" customWidth="1"/>
    <col min="15857" max="15858" width="9.42578125" style="759" customWidth="1"/>
    <col min="15859" max="15859" width="10.5703125" style="759" customWidth="1"/>
    <col min="15860" max="15861" width="9" style="759" customWidth="1"/>
    <col min="15862" max="15862" width="10.5703125" style="759" customWidth="1"/>
    <col min="15863" max="15864" width="9.42578125" style="759" customWidth="1"/>
    <col min="15865" max="15865" width="10.5703125" style="759" customWidth="1"/>
    <col min="15866" max="15866" width="9.42578125" style="759" customWidth="1"/>
    <col min="15867" max="15867" width="9.85546875" style="759" customWidth="1"/>
    <col min="15868" max="15868" width="10.5703125" style="759" customWidth="1"/>
    <col min="15869" max="15869" width="9" style="759" customWidth="1"/>
    <col min="15870" max="15870" width="9.85546875" style="759" customWidth="1"/>
    <col min="15871" max="15871" width="12" style="759" customWidth="1"/>
    <col min="15872" max="16102" width="11.42578125" style="759"/>
    <col min="16103" max="16103" width="0.28515625" style="759" customWidth="1"/>
    <col min="16104" max="16104" width="19" style="759" customWidth="1"/>
    <col min="16105" max="16105" width="7.140625" style="759" customWidth="1"/>
    <col min="16106" max="16106" width="41.28515625" style="759" customWidth="1"/>
    <col min="16107" max="16108" width="9" style="759" customWidth="1"/>
    <col min="16109" max="16109" width="10.5703125" style="759" customWidth="1"/>
    <col min="16110" max="16110" width="9.42578125" style="759" customWidth="1"/>
    <col min="16111" max="16111" width="9.85546875" style="759" customWidth="1"/>
    <col min="16112" max="16112" width="10.5703125" style="759" customWidth="1"/>
    <col min="16113" max="16114" width="9.42578125" style="759" customWidth="1"/>
    <col min="16115" max="16115" width="10.5703125" style="759" customWidth="1"/>
    <col min="16116" max="16117" width="9" style="759" customWidth="1"/>
    <col min="16118" max="16118" width="10.5703125" style="759" customWidth="1"/>
    <col min="16119" max="16120" width="9.42578125" style="759" customWidth="1"/>
    <col min="16121" max="16121" width="10.5703125" style="759" customWidth="1"/>
    <col min="16122" max="16122" width="9.42578125" style="759" customWidth="1"/>
    <col min="16123" max="16123" width="9.85546875" style="759" customWidth="1"/>
    <col min="16124" max="16124" width="10.5703125" style="759" customWidth="1"/>
    <col min="16125" max="16125" width="9" style="759" customWidth="1"/>
    <col min="16126" max="16126" width="9.85546875" style="759" customWidth="1"/>
    <col min="16127" max="16127" width="12" style="759" customWidth="1"/>
    <col min="16128" max="16384" width="11.42578125" style="759"/>
  </cols>
  <sheetData>
    <row r="1" spans="1:23">
      <c r="A1" s="815" t="s">
        <v>1621</v>
      </c>
      <c r="B1" s="568"/>
    </row>
    <row r="2" spans="1:23" ht="18" customHeight="1">
      <c r="A2" s="4244" t="s">
        <v>1208</v>
      </c>
      <c r="B2" s="69"/>
    </row>
    <row r="3" spans="1:23" ht="18" customHeight="1" thickBot="1">
      <c r="A3" s="773"/>
      <c r="B3" s="69"/>
    </row>
    <row r="4" spans="1:23" ht="15.75" thickBot="1">
      <c r="A4" s="5333" t="s">
        <v>29</v>
      </c>
      <c r="B4" s="5335" t="s">
        <v>915</v>
      </c>
      <c r="C4" s="5324">
        <v>2011</v>
      </c>
      <c r="D4" s="5325"/>
      <c r="E4" s="5326"/>
      <c r="F4" s="5324">
        <v>2012</v>
      </c>
      <c r="G4" s="5325"/>
      <c r="H4" s="5326"/>
      <c r="I4" s="5324">
        <v>2013</v>
      </c>
      <c r="J4" s="5325"/>
      <c r="K4" s="5326"/>
      <c r="L4" s="5324">
        <v>2014</v>
      </c>
      <c r="M4" s="5325"/>
      <c r="N4" s="5326"/>
      <c r="O4" s="5324">
        <v>2015</v>
      </c>
      <c r="P4" s="5325"/>
      <c r="Q4" s="5326"/>
      <c r="R4" s="5324">
        <v>2016</v>
      </c>
      <c r="S4" s="5325"/>
      <c r="T4" s="5326"/>
      <c r="U4" s="5324">
        <v>2017</v>
      </c>
      <c r="V4" s="5325"/>
      <c r="W4" s="5326"/>
    </row>
    <row r="5" spans="1:23" s="762" customFormat="1" ht="23.25" customHeight="1" thickBot="1">
      <c r="A5" s="5334"/>
      <c r="B5" s="5336"/>
      <c r="C5" s="2246" t="s">
        <v>52</v>
      </c>
      <c r="D5" s="2247" t="s">
        <v>53</v>
      </c>
      <c r="E5" s="2248" t="s">
        <v>24</v>
      </c>
      <c r="F5" s="2246" t="s">
        <v>52</v>
      </c>
      <c r="G5" s="2247" t="s">
        <v>53</v>
      </c>
      <c r="H5" s="2248" t="s">
        <v>24</v>
      </c>
      <c r="I5" s="2246" t="s">
        <v>52</v>
      </c>
      <c r="J5" s="2247" t="s">
        <v>53</v>
      </c>
      <c r="K5" s="2248" t="s">
        <v>24</v>
      </c>
      <c r="L5" s="2246" t="s">
        <v>52</v>
      </c>
      <c r="M5" s="2247" t="s">
        <v>53</v>
      </c>
      <c r="N5" s="2248" t="s">
        <v>24</v>
      </c>
      <c r="O5" s="2246" t="s">
        <v>52</v>
      </c>
      <c r="P5" s="2247" t="s">
        <v>53</v>
      </c>
      <c r="Q5" s="2248" t="s">
        <v>24</v>
      </c>
      <c r="R5" s="2246" t="s">
        <v>52</v>
      </c>
      <c r="S5" s="2247" t="s">
        <v>53</v>
      </c>
      <c r="T5" s="2248" t="s">
        <v>24</v>
      </c>
      <c r="U5" s="2246" t="s">
        <v>52</v>
      </c>
      <c r="V5" s="2247" t="s">
        <v>53</v>
      </c>
      <c r="W5" s="2248" t="s">
        <v>24</v>
      </c>
    </row>
    <row r="6" spans="1:23" s="761" customFormat="1" ht="15" customHeight="1">
      <c r="A6" s="409" t="s">
        <v>1</v>
      </c>
      <c r="B6" s="410" t="s">
        <v>40</v>
      </c>
      <c r="C6" s="449">
        <f>Admisión!C7/Aspirantes!C6</f>
        <v>1.7619047619047619</v>
      </c>
      <c r="D6" s="713">
        <f>Admisión!D7/Aspirantes!D6</f>
        <v>0.86956521739130432</v>
      </c>
      <c r="E6" s="747">
        <f>Admisión!E7/Aspirantes!E6</f>
        <v>1.1492537313432836</v>
      </c>
      <c r="F6" s="450"/>
      <c r="G6" s="713">
        <f>Admisión!G7/Aspirantes!G6</f>
        <v>0.96969696969696972</v>
      </c>
      <c r="H6" s="747">
        <f>Admisión!H7/Aspirantes!H6</f>
        <v>0.96969696969696972</v>
      </c>
      <c r="I6" s="450">
        <f>Admisión!I7/Aspirantes!I6</f>
        <v>1.75</v>
      </c>
      <c r="J6" s="713">
        <f>Admisión!J7/Aspirantes!J6</f>
        <v>0.95</v>
      </c>
      <c r="K6" s="747">
        <f>Admisión!K7/Aspirantes!K6</f>
        <v>1.2166666666666666</v>
      </c>
      <c r="L6" s="450">
        <f>Admisión!L7/Aspirantes!L6</f>
        <v>1</v>
      </c>
      <c r="M6" s="713">
        <f>Admisión!M7/Aspirantes!M6</f>
        <v>0.77777777777777779</v>
      </c>
      <c r="N6" s="747">
        <f>Admisión!N7/Aspirantes!N6</f>
        <v>0.84848484848484851</v>
      </c>
      <c r="O6" s="450">
        <f>Admisión!O7/Aspirantes!O6</f>
        <v>1</v>
      </c>
      <c r="P6" s="713">
        <f>Admisión!P7/Aspirantes!P6</f>
        <v>1</v>
      </c>
      <c r="Q6" s="746">
        <f>Admisión!Q7/Aspirantes!Q6</f>
        <v>1</v>
      </c>
      <c r="R6" s="713">
        <f>Admisión!R7/Aspirantes!R6</f>
        <v>1</v>
      </c>
      <c r="S6" s="745">
        <f>Admisión!S7/Aspirantes!S6</f>
        <v>0.68253968253968256</v>
      </c>
      <c r="T6" s="747">
        <f>Admisión!T7/Aspirantes!T6</f>
        <v>0.75609756097560976</v>
      </c>
      <c r="U6" s="713">
        <f>Admisión!U7/Aspirantes!U6</f>
        <v>0.42105263157894735</v>
      </c>
      <c r="V6" s="745">
        <f>Admisión!V7/Aspirantes!V6</f>
        <v>1.2333333333333334</v>
      </c>
      <c r="W6" s="747">
        <f>Admisión!W7/Aspirantes!W6</f>
        <v>0.70114942528735635</v>
      </c>
    </row>
    <row r="7" spans="1:23" s="761" customFormat="1" ht="30">
      <c r="A7" s="1877"/>
      <c r="B7" s="1878" t="str">
        <f>Admisión!B8</f>
        <v>Ingeniería en Computación y Telecomunicaciones</v>
      </c>
      <c r="C7" s="1955"/>
      <c r="D7" s="443"/>
      <c r="E7" s="734"/>
      <c r="F7" s="1956"/>
      <c r="G7" s="443"/>
      <c r="H7" s="734"/>
      <c r="I7" s="1956"/>
      <c r="J7" s="443"/>
      <c r="K7" s="734"/>
      <c r="L7" s="1956"/>
      <c r="M7" s="443"/>
      <c r="N7" s="734"/>
      <c r="O7" s="1956"/>
      <c r="P7" s="443"/>
      <c r="Q7" s="1957"/>
      <c r="R7" s="443"/>
      <c r="S7" s="1958"/>
      <c r="T7" s="734"/>
      <c r="U7" s="443">
        <f>Admisión!U8/Aspirantes!U7</f>
        <v>0.15837104072398189</v>
      </c>
      <c r="V7" s="1958">
        <f>Admisión!V8/Aspirantes!V7</f>
        <v>0.41304347826086957</v>
      </c>
      <c r="W7" s="734">
        <f>Admisión!W8/Aspirantes!W7</f>
        <v>0.23322683706070288</v>
      </c>
    </row>
    <row r="8" spans="1:23" s="761" customFormat="1" ht="14.25" customHeight="1">
      <c r="A8" s="571" t="s">
        <v>3</v>
      </c>
      <c r="B8" s="441" t="s">
        <v>42</v>
      </c>
      <c r="C8" s="444">
        <f>Admisión!C9/Aspirantes!C8</f>
        <v>1.1470588235294117</v>
      </c>
      <c r="D8" s="744">
        <f>Admisión!D9/Aspirantes!D8</f>
        <v>0.30827067669172931</v>
      </c>
      <c r="E8" s="714">
        <f>Admisión!E9/Aspirantes!E8</f>
        <v>0.47904191616766467</v>
      </c>
      <c r="F8" s="446"/>
      <c r="G8" s="744">
        <f>Admisión!G9/Aspirantes!G8</f>
        <v>0.60317460317460314</v>
      </c>
      <c r="H8" s="714">
        <f>Admisión!H9/Aspirantes!H8</f>
        <v>0.60317460317460314</v>
      </c>
      <c r="I8" s="446">
        <f>Admisión!I9/Aspirantes!I8</f>
        <v>0.78125</v>
      </c>
      <c r="J8" s="744">
        <f>Admisión!J9/Aspirantes!J8</f>
        <v>0.41739130434782606</v>
      </c>
      <c r="K8" s="714">
        <f>Admisión!K9/Aspirantes!K8</f>
        <v>0.49659863945578231</v>
      </c>
      <c r="L8" s="446">
        <f>Admisión!L9/Aspirantes!L8</f>
        <v>0.81395348837209303</v>
      </c>
      <c r="M8" s="744">
        <f>Admisión!M9/Aspirantes!M8</f>
        <v>0.79487179487179482</v>
      </c>
      <c r="N8" s="714">
        <f>Admisión!N9/Aspirantes!N8</f>
        <v>0.80487804878048785</v>
      </c>
      <c r="O8" s="446">
        <f>Admisión!O9/Aspirantes!O8</f>
        <v>1</v>
      </c>
      <c r="P8" s="744">
        <f>Admisión!P9/Aspirantes!P8</f>
        <v>0.35338345864661652</v>
      </c>
      <c r="Q8" s="743">
        <f>Admisión!Q9/Aspirantes!Q8</f>
        <v>0.49707602339181284</v>
      </c>
      <c r="R8" s="744">
        <f>Admisión!R9/Aspirantes!R8</f>
        <v>0.6470588235294118</v>
      </c>
      <c r="S8" s="742">
        <f>Admisión!S9/Aspirantes!S8</f>
        <v>0.38596491228070173</v>
      </c>
      <c r="T8" s="714">
        <f>Admisión!T9/Aspirantes!T8</f>
        <v>0.44594594594594594</v>
      </c>
      <c r="U8" s="744">
        <f>Admisión!U9/Aspirantes!U8</f>
        <v>0.34057971014492755</v>
      </c>
      <c r="V8" s="742">
        <f>Admisión!V9/Aspirantes!V8</f>
        <v>0.64516129032258063</v>
      </c>
      <c r="W8" s="714">
        <f>Admisión!W9/Aspirantes!W8</f>
        <v>0.435</v>
      </c>
    </row>
    <row r="9" spans="1:23" s="761" customFormat="1" ht="14.25" customHeight="1">
      <c r="A9" s="1883"/>
      <c r="B9" s="1536" t="str">
        <f>Admisión!B10</f>
        <v>Psicología Biomédica</v>
      </c>
      <c r="C9" s="1959"/>
      <c r="D9" s="1960"/>
      <c r="E9" s="1961"/>
      <c r="F9" s="1962"/>
      <c r="G9" s="1960"/>
      <c r="H9" s="1961"/>
      <c r="I9" s="1962"/>
      <c r="J9" s="1960"/>
      <c r="K9" s="1961"/>
      <c r="L9" s="1962"/>
      <c r="M9" s="1960"/>
      <c r="N9" s="1961"/>
      <c r="O9" s="1962"/>
      <c r="P9" s="1960"/>
      <c r="Q9" s="1963"/>
      <c r="R9" s="1960"/>
      <c r="S9" s="1964"/>
      <c r="T9" s="1961"/>
      <c r="U9" s="1960"/>
      <c r="V9" s="1964">
        <f>Admisión!V10/Aspirantes!V9</f>
        <v>0.12101910828025478</v>
      </c>
      <c r="W9" s="1961">
        <f>Admisión!W10/Aspirantes!W9</f>
        <v>0.12101910828025478</v>
      </c>
    </row>
    <row r="10" spans="1:23" s="761" customFormat="1" ht="15" customHeight="1">
      <c r="A10" s="5352" t="s">
        <v>2</v>
      </c>
      <c r="B10" s="677" t="s">
        <v>46</v>
      </c>
      <c r="C10" s="741"/>
      <c r="D10" s="744"/>
      <c r="E10" s="714"/>
      <c r="F10" s="740"/>
      <c r="G10" s="744"/>
      <c r="H10" s="714"/>
      <c r="I10" s="740"/>
      <c r="J10" s="744">
        <f>Admisión!J11/Aspirantes!J10</f>
        <v>0.25882352941176473</v>
      </c>
      <c r="K10" s="714">
        <f>Admisión!K11/Aspirantes!K10</f>
        <v>0.25882352941176473</v>
      </c>
      <c r="L10" s="740"/>
      <c r="M10" s="744">
        <f>Admisión!M11/Aspirantes!M10</f>
        <v>0.13020833333333334</v>
      </c>
      <c r="N10" s="714">
        <f>Admisión!N11/Aspirantes!N10</f>
        <v>0.13020833333333334</v>
      </c>
      <c r="O10" s="740"/>
      <c r="P10" s="744">
        <f>Admisión!P11/Aspirantes!P10</f>
        <v>0.10236220472440945</v>
      </c>
      <c r="Q10" s="743">
        <f>Admisión!Q11/Aspirantes!Q10</f>
        <v>0.10236220472440945</v>
      </c>
      <c r="R10" s="744"/>
      <c r="S10" s="742">
        <f>Admisión!S11/Aspirantes!S10</f>
        <v>0.10839160839160839</v>
      </c>
      <c r="T10" s="714">
        <f>Admisión!T11/Aspirantes!T10</f>
        <v>0.10839160839160839</v>
      </c>
      <c r="U10" s="744">
        <f>Admisión!U11/Aspirantes!U10</f>
        <v>0</v>
      </c>
      <c r="V10" s="742">
        <f>Admisión!V11/Aspirantes!V10</f>
        <v>0.40776699029126212</v>
      </c>
      <c r="W10" s="714">
        <f>Admisión!W11/Aspirantes!W10</f>
        <v>0.16030534351145037</v>
      </c>
    </row>
    <row r="11" spans="1:23" s="761" customFormat="1" ht="15" customHeight="1" thickBot="1">
      <c r="A11" s="5353"/>
      <c r="B11" s="676" t="s">
        <v>41</v>
      </c>
      <c r="C11" s="739">
        <f>Admisión!C12/Aspirantes!C11</f>
        <v>0.77551020408163263</v>
      </c>
      <c r="D11" s="738">
        <f>Admisión!D12/Aspirantes!D11</f>
        <v>0.36134453781512604</v>
      </c>
      <c r="E11" s="715">
        <f>Admisión!E12/Aspirantes!E11</f>
        <v>0.48214285714285715</v>
      </c>
      <c r="F11" s="737"/>
      <c r="G11" s="738">
        <f>Admisión!G12/Aspirantes!G11</f>
        <v>0.55223880597014929</v>
      </c>
      <c r="H11" s="715">
        <f>Admisión!H12/Aspirantes!H11</f>
        <v>0.55223880597014929</v>
      </c>
      <c r="I11" s="737">
        <f>Admisión!I12/Aspirantes!I11</f>
        <v>0.9</v>
      </c>
      <c r="J11" s="738">
        <f>Admisión!J12/Aspirantes!J11</f>
        <v>0.49367088607594939</v>
      </c>
      <c r="K11" s="715">
        <f>Admisión!K12/Aspirantes!K11</f>
        <v>0.60550458715596334</v>
      </c>
      <c r="L11" s="737"/>
      <c r="M11" s="738">
        <f>Admisión!M12/Aspirantes!M11</f>
        <v>0.43010752688172044</v>
      </c>
      <c r="N11" s="715">
        <f>Admisión!N12/Aspirantes!N11</f>
        <v>0.43010752688172044</v>
      </c>
      <c r="O11" s="737"/>
      <c r="P11" s="738">
        <f>Admisión!P12/Aspirantes!P11</f>
        <v>0.3546099290780142</v>
      </c>
      <c r="Q11" s="736">
        <f>Admisión!Q12/Aspirantes!Q11</f>
        <v>0.3546099290780142</v>
      </c>
      <c r="R11" s="735">
        <f>Admisión!R12/Aspirantes!R11</f>
        <v>0.66666666666666663</v>
      </c>
      <c r="S11" s="738">
        <f>Admisión!S12/Aspirantes!S11</f>
        <v>0.32558139534883723</v>
      </c>
      <c r="T11" s="715">
        <f>Admisión!T12/Aspirantes!T11</f>
        <v>0.41807909604519772</v>
      </c>
      <c r="U11" s="735">
        <f>Admisión!U12/Aspirantes!U11</f>
        <v>0.27966101694915252</v>
      </c>
      <c r="V11" s="738">
        <f>Admisión!V12/Aspirantes!V11</f>
        <v>0.8214285714285714</v>
      </c>
      <c r="W11" s="715">
        <f>Admisión!W12/Aspirantes!W11</f>
        <v>0.45402298850574713</v>
      </c>
    </row>
    <row r="12" spans="1:23" s="761" customFormat="1" ht="7.5" customHeight="1" thickBot="1">
      <c r="A12" s="631"/>
      <c r="B12" s="768"/>
      <c r="C12" s="633"/>
      <c r="D12" s="627"/>
      <c r="E12" s="634"/>
      <c r="F12" s="633"/>
      <c r="G12" s="627"/>
      <c r="H12" s="634"/>
      <c r="I12" s="633"/>
      <c r="J12" s="627"/>
      <c r="K12" s="634"/>
      <c r="L12" s="633"/>
      <c r="M12" s="627"/>
      <c r="N12" s="634"/>
      <c r="O12" s="633"/>
      <c r="P12" s="627"/>
      <c r="Q12" s="634"/>
      <c r="R12" s="627"/>
      <c r="S12" s="769"/>
      <c r="T12" s="634"/>
    </row>
    <row r="13" spans="1:23" s="761" customFormat="1" ht="15" customHeight="1">
      <c r="B13" s="702" t="s">
        <v>1191</v>
      </c>
      <c r="C13" s="450">
        <f>Admisión!C14/Aspirantes!C13</f>
        <v>1.7619047619047619</v>
      </c>
      <c r="D13" s="713">
        <f>Admisión!D14/Aspirantes!D13</f>
        <v>0.86956521739130432</v>
      </c>
      <c r="E13" s="747">
        <f>Admisión!E14/Aspirantes!E13</f>
        <v>1.1492537313432836</v>
      </c>
      <c r="F13" s="450"/>
      <c r="G13" s="713">
        <f>Admisión!G14/Aspirantes!G13</f>
        <v>0.96969696969696972</v>
      </c>
      <c r="H13" s="747">
        <f>Admisión!H14/Aspirantes!H13</f>
        <v>0.96969696969696972</v>
      </c>
      <c r="I13" s="450">
        <f>Admisión!I14/Aspirantes!I13</f>
        <v>1.75</v>
      </c>
      <c r="J13" s="713">
        <f>Admisión!J14/Aspirantes!J13</f>
        <v>0.95</v>
      </c>
      <c r="K13" s="747">
        <f>Admisión!K14/Aspirantes!K13</f>
        <v>1.2166666666666666</v>
      </c>
      <c r="L13" s="450">
        <f>Admisión!L14/Aspirantes!L13</f>
        <v>1</v>
      </c>
      <c r="M13" s="713">
        <f>Admisión!M14/Aspirantes!M13</f>
        <v>0.77777777777777779</v>
      </c>
      <c r="N13" s="747">
        <f>Admisión!N14/Aspirantes!N13</f>
        <v>0.84848484848484851</v>
      </c>
      <c r="O13" s="450">
        <f>Admisión!O14/Aspirantes!O13</f>
        <v>1</v>
      </c>
      <c r="P13" s="713">
        <f>Admisión!P14/Aspirantes!P13</f>
        <v>1</v>
      </c>
      <c r="Q13" s="746">
        <f>Admisión!Q14/Aspirantes!Q13</f>
        <v>1</v>
      </c>
      <c r="R13" s="713">
        <f>Admisión!R14/Aspirantes!R13</f>
        <v>1</v>
      </c>
      <c r="S13" s="745">
        <f>Admisión!S14/Aspirantes!S13</f>
        <v>0.68253968253968256</v>
      </c>
      <c r="T13" s="747">
        <f>Admisión!T14/Aspirantes!T13</f>
        <v>0.75609756097560976</v>
      </c>
      <c r="U13" s="713">
        <f>Admisión!U14/Aspirantes!U13</f>
        <v>0.21223021582733814</v>
      </c>
      <c r="V13" s="745">
        <f>Admisión!V14/Aspirantes!V13</f>
        <v>0.61475409836065575</v>
      </c>
      <c r="W13" s="747">
        <f>Admisión!W14/Aspirantes!W13</f>
        <v>0.33500000000000002</v>
      </c>
    </row>
    <row r="14" spans="1:23" s="761" customFormat="1" ht="14.25" customHeight="1">
      <c r="B14" s="701" t="s">
        <v>1192</v>
      </c>
      <c r="C14" s="446">
        <f>Admisión!C15/Aspirantes!C14</f>
        <v>1.1470588235294117</v>
      </c>
      <c r="D14" s="744">
        <f>Admisión!D15/Aspirantes!D14</f>
        <v>0.30827067669172931</v>
      </c>
      <c r="E14" s="714">
        <f>Admisión!E15/Aspirantes!E14</f>
        <v>0.47904191616766467</v>
      </c>
      <c r="F14" s="446"/>
      <c r="G14" s="744">
        <f>Admisión!G15/Aspirantes!G14</f>
        <v>0.60317460317460314</v>
      </c>
      <c r="H14" s="714">
        <f>Admisión!H15/Aspirantes!H14</f>
        <v>0.60317460317460314</v>
      </c>
      <c r="I14" s="446">
        <f>Admisión!I15/Aspirantes!I14</f>
        <v>0.78125</v>
      </c>
      <c r="J14" s="744">
        <f>Admisión!J15/Aspirantes!J14</f>
        <v>0.41739130434782606</v>
      </c>
      <c r="K14" s="714">
        <f>Admisión!K15/Aspirantes!K14</f>
        <v>0.49659863945578231</v>
      </c>
      <c r="L14" s="446">
        <f>Admisión!L15/Aspirantes!L14</f>
        <v>0.81395348837209303</v>
      </c>
      <c r="M14" s="744">
        <f>Admisión!M15/Aspirantes!M14</f>
        <v>0.79487179487179482</v>
      </c>
      <c r="N14" s="714">
        <f>Admisión!N15/Aspirantes!N14</f>
        <v>0.80487804878048785</v>
      </c>
      <c r="O14" s="446">
        <f>Admisión!O15/Aspirantes!O14</f>
        <v>1</v>
      </c>
      <c r="P14" s="744">
        <f>Admisión!P15/Aspirantes!P14</f>
        <v>0.35338345864661652</v>
      </c>
      <c r="Q14" s="743">
        <f>Admisión!Q15/Aspirantes!Q14</f>
        <v>0.49707602339181284</v>
      </c>
      <c r="R14" s="443">
        <f>Admisión!R15/Aspirantes!R14</f>
        <v>0.6470588235294118</v>
      </c>
      <c r="S14" s="742">
        <f>Admisión!S15/Aspirantes!S14</f>
        <v>0.38596491228070173</v>
      </c>
      <c r="T14" s="734">
        <f>Admisión!T15/Aspirantes!T14</f>
        <v>0.44594594594594594</v>
      </c>
      <c r="U14" s="443">
        <f>Admisión!U15/Aspirantes!U14</f>
        <v>0.34057971014492755</v>
      </c>
      <c r="V14" s="742">
        <f>Admisión!V15/Aspirantes!V14</f>
        <v>0.20744680851063829</v>
      </c>
      <c r="W14" s="734">
        <f>Admisión!W15/Aspirantes!W14</f>
        <v>0.24319066147859922</v>
      </c>
    </row>
    <row r="15" spans="1:23" s="761" customFormat="1" ht="15" customHeight="1" thickBot="1">
      <c r="B15" s="700" t="s">
        <v>1193</v>
      </c>
      <c r="C15" s="737">
        <f>Admisión!C16/Aspirantes!C15</f>
        <v>0.77551020408163263</v>
      </c>
      <c r="D15" s="738">
        <f>Admisión!D16/Aspirantes!D15</f>
        <v>0.36134453781512604</v>
      </c>
      <c r="E15" s="715">
        <f>Admisión!E16/Aspirantes!E15</f>
        <v>0.48214285714285715</v>
      </c>
      <c r="F15" s="737"/>
      <c r="G15" s="738">
        <f>Admisión!G16/Aspirantes!G15</f>
        <v>0.55223880597014929</v>
      </c>
      <c r="H15" s="715">
        <f>Admisión!H16/Aspirantes!H15</f>
        <v>0.55223880597014929</v>
      </c>
      <c r="I15" s="737">
        <f>Admisión!I16/Aspirantes!I15</f>
        <v>0.9</v>
      </c>
      <c r="J15" s="738">
        <f>Admisión!J16/Aspirantes!J15</f>
        <v>0.37195121951219512</v>
      </c>
      <c r="K15" s="715">
        <f>Admisión!K16/Aspirantes!K15</f>
        <v>0.45360824742268041</v>
      </c>
      <c r="L15" s="737"/>
      <c r="M15" s="738">
        <f>Admisión!M16/Aspirantes!M15</f>
        <v>0.22807017543859648</v>
      </c>
      <c r="N15" s="715">
        <f>Admisión!N16/Aspirantes!N15</f>
        <v>0.22807017543859648</v>
      </c>
      <c r="O15" s="737"/>
      <c r="P15" s="738">
        <f>Admisión!P16/Aspirantes!P15</f>
        <v>0.19240506329113924</v>
      </c>
      <c r="Q15" s="736">
        <f>Admisión!Q16/Aspirantes!Q15</f>
        <v>0.19240506329113924</v>
      </c>
      <c r="R15" s="716">
        <f>Admisión!R16/Aspirantes!R15</f>
        <v>0.66666666666666663</v>
      </c>
      <c r="S15" s="738">
        <f>Admisión!S16/Aspirantes!S15</f>
        <v>0.17590361445783131</v>
      </c>
      <c r="T15" s="733">
        <f>Admisión!T16/Aspirantes!T15</f>
        <v>0.22678185745140389</v>
      </c>
      <c r="U15" s="716">
        <f>Admisión!U16/Aspirantes!U15</f>
        <v>0.11913357400722022</v>
      </c>
      <c r="V15" s="738">
        <f>Admisión!V16/Aspirantes!V15</f>
        <v>0.55345911949685533</v>
      </c>
      <c r="W15" s="733">
        <f>Admisión!W16/Aspirantes!W15</f>
        <v>0.27752293577981652</v>
      </c>
    </row>
    <row r="16" spans="1:23" s="761" customFormat="1" ht="6.75" customHeight="1" thickBot="1">
      <c r="A16" s="631"/>
      <c r="B16" s="768"/>
      <c r="C16" s="633"/>
      <c r="D16" s="627"/>
      <c r="E16" s="634"/>
      <c r="F16" s="633"/>
      <c r="G16" s="627"/>
      <c r="H16" s="634"/>
      <c r="I16" s="633"/>
      <c r="J16" s="627"/>
      <c r="K16" s="634"/>
      <c r="L16" s="633"/>
      <c r="M16" s="627"/>
      <c r="N16" s="634"/>
      <c r="O16" s="633"/>
      <c r="P16" s="627"/>
      <c r="Q16" s="634"/>
      <c r="R16" s="627"/>
      <c r="S16" s="769"/>
      <c r="T16" s="634"/>
    </row>
    <row r="17" spans="1:23" s="761" customFormat="1" ht="15">
      <c r="A17" s="635"/>
      <c r="B17" s="710" t="s">
        <v>1155</v>
      </c>
      <c r="C17" s="732">
        <f>Admisión!C18/Aspirantes!C17</f>
        <v>0.21569048898441698</v>
      </c>
      <c r="D17" s="745">
        <f>Admisión!D18/Aspirantes!D17</f>
        <v>0.1157015651789171</v>
      </c>
      <c r="E17" s="731">
        <f>Admisión!E18/Aspirantes!E17</f>
        <v>0.14967501643175346</v>
      </c>
      <c r="F17" s="191">
        <f>Admisión!F18/Aspirantes!F17</f>
        <v>0.16299892125134843</v>
      </c>
      <c r="G17" s="745">
        <f>Admisión!G18/Aspirantes!G17</f>
        <v>0.10333301499379238</v>
      </c>
      <c r="H17" s="189">
        <f>Admisión!H18/Aspirantes!H17</f>
        <v>0.1216404077849861</v>
      </c>
      <c r="I17" s="732">
        <f>Admisión!I18/Aspirantes!I17</f>
        <v>0.1895267835695412</v>
      </c>
      <c r="J17" s="745">
        <f>Admisión!J18/Aspirantes!J17</f>
        <v>0.10515364142269538</v>
      </c>
      <c r="K17" s="731">
        <f>Admisión!K18/Aspirantes!K17</f>
        <v>0.12938498154599704</v>
      </c>
      <c r="L17" s="191">
        <f>Admisión!L18/Aspirantes!L17</f>
        <v>0.19413465510119784</v>
      </c>
      <c r="M17" s="745">
        <f>Admisión!M18/Aspirantes!M17</f>
        <v>0.10525036460865338</v>
      </c>
      <c r="N17" s="189">
        <f>Admisión!N18/Aspirantes!N17</f>
        <v>0.12844465203176086</v>
      </c>
      <c r="O17" s="732">
        <f>Admisión!O18/Aspirantes!O17</f>
        <v>0.18126735672809896</v>
      </c>
      <c r="P17" s="745">
        <f>Admisión!P18/Aspirantes!P17</f>
        <v>0.1007719298245614</v>
      </c>
      <c r="Q17" s="731">
        <f>Admisión!Q18/Aspirantes!Q17</f>
        <v>0.12253814383725296</v>
      </c>
      <c r="R17" s="191">
        <f>Admisión!R18/Aspirantes!R17</f>
        <v>0.19693953719830803</v>
      </c>
      <c r="S17" s="745">
        <f>Admisión!S18/Aspirantes!S17</f>
        <v>0.10738569753810082</v>
      </c>
      <c r="T17" s="731">
        <f>Admisión!T18/Aspirantes!T17</f>
        <v>0.1319006913462521</v>
      </c>
      <c r="U17" s="191">
        <f>Admisión!U18/Aspirantes!U17</f>
        <v>0.21519151138716355</v>
      </c>
      <c r="V17" s="745">
        <f>Admisión!V18/Aspirantes!V17</f>
        <v>0.1135344087047819</v>
      </c>
      <c r="W17" s="2708">
        <f>Admisión!W18/Aspirantes!W17</f>
        <v>0.14092462171396694</v>
      </c>
    </row>
    <row r="18" spans="1:23" s="761" customFormat="1" ht="15">
      <c r="A18" s="635"/>
      <c r="B18" s="646" t="s">
        <v>911</v>
      </c>
      <c r="C18" s="442"/>
      <c r="D18" s="742">
        <f>Admisión!D19/Aspirantes!D18</f>
        <v>0.25058411214953269</v>
      </c>
      <c r="E18" s="730">
        <f>Admisión!E19/Aspirantes!E18</f>
        <v>0.25058411214953269</v>
      </c>
      <c r="F18" s="445"/>
      <c r="G18" s="742">
        <f>Admisión!G19/Aspirantes!G18</f>
        <v>0.25559481743227325</v>
      </c>
      <c r="H18" s="358">
        <f>Admisión!H19/Aspirantes!H18</f>
        <v>0.25559481743227325</v>
      </c>
      <c r="I18" s="442"/>
      <c r="J18" s="742">
        <f>Admisión!J19/Aspirantes!J18</f>
        <v>0.14912540764897717</v>
      </c>
      <c r="K18" s="730">
        <f>Admisión!K19/Aspirantes!K18</f>
        <v>0.14912540764897717</v>
      </c>
      <c r="L18" s="445">
        <f>Admisión!L19/Aspirantes!L18</f>
        <v>0.28925619834710742</v>
      </c>
      <c r="M18" s="742">
        <f>Admisión!M19/Aspirantes!M18</f>
        <v>0.16980601630587575</v>
      </c>
      <c r="N18" s="358">
        <f>Admisión!N19/Aspirantes!N18</f>
        <v>0.18086734693877551</v>
      </c>
      <c r="O18" s="442">
        <f>Admisión!O19/Aspirantes!O18</f>
        <v>0.22707423580786026</v>
      </c>
      <c r="P18" s="742">
        <f>Admisión!P19/Aspirantes!P18</f>
        <v>0.17152829718274745</v>
      </c>
      <c r="Q18" s="730">
        <f>Admisión!Q19/Aspirantes!Q18</f>
        <v>0.17722085477735511</v>
      </c>
      <c r="R18" s="445">
        <f>Admisión!R19/Aspirantes!R18</f>
        <v>0.2276595744680851</v>
      </c>
      <c r="S18" s="742">
        <f>Admisión!S19/Aspirantes!S18</f>
        <v>0.16250281341435965</v>
      </c>
      <c r="T18" s="730">
        <f>Admisión!T19/Aspirantes!T18</f>
        <v>0.16873600651333198</v>
      </c>
      <c r="U18" s="445">
        <f>Admisión!U19/Aspirantes!U18</f>
        <v>0.2779220779220779</v>
      </c>
      <c r="V18" s="742">
        <f>Admisión!V19/Aspirantes!V18</f>
        <v>0.16425550856888493</v>
      </c>
      <c r="W18" s="2709">
        <f>Admisión!W19/Aspirantes!W18</f>
        <v>0.17322673226732269</v>
      </c>
    </row>
    <row r="19" spans="1:23" s="761" customFormat="1" ht="15">
      <c r="A19" s="635"/>
      <c r="B19" s="646" t="s">
        <v>1199</v>
      </c>
      <c r="C19" s="442"/>
      <c r="D19" s="742">
        <f>Admisión!D20/Aspirantes!D19</f>
        <v>0.30508474576271188</v>
      </c>
      <c r="E19" s="730">
        <f>Admisión!E20/Aspirantes!E19</f>
        <v>0.30508474576271188</v>
      </c>
      <c r="F19" s="445"/>
      <c r="G19" s="742">
        <f>Admisión!G20/Aspirantes!G19</f>
        <v>0.43006993006993005</v>
      </c>
      <c r="H19" s="358">
        <f>Admisión!H20/Aspirantes!H19</f>
        <v>0.43006993006993005</v>
      </c>
      <c r="I19" s="442"/>
      <c r="J19" s="742">
        <f>Admisión!J20/Aspirantes!J19</f>
        <v>0.4120819848975189</v>
      </c>
      <c r="K19" s="730">
        <f>Admisión!K20/Aspirantes!K19</f>
        <v>0.4120819848975189</v>
      </c>
      <c r="L19" s="445"/>
      <c r="M19" s="742">
        <f>Admisión!M20/Aspirantes!M19</f>
        <v>0.34952298352124894</v>
      </c>
      <c r="N19" s="358">
        <f>Admisión!N20/Aspirantes!N19</f>
        <v>0.34952298352124894</v>
      </c>
      <c r="O19" s="442"/>
      <c r="P19" s="742">
        <f>Admisión!P20/Aspirantes!P19</f>
        <v>0.23127753303964757</v>
      </c>
      <c r="Q19" s="730">
        <f>Admisión!Q20/Aspirantes!Q19</f>
        <v>0.23127753303964757</v>
      </c>
      <c r="R19" s="445"/>
      <c r="S19" s="742">
        <f>Admisión!S20/Aspirantes!S19</f>
        <v>0.21637744034707157</v>
      </c>
      <c r="T19" s="730">
        <f>Admisión!T20/Aspirantes!T19</f>
        <v>0.21637744034707157</v>
      </c>
      <c r="U19" s="445"/>
      <c r="V19" s="742">
        <f>Admisión!V20/Aspirantes!V19</f>
        <v>0.25058411214953269</v>
      </c>
      <c r="W19" s="2709">
        <f>Admisión!W20/Aspirantes!W19</f>
        <v>0.25058411214953269</v>
      </c>
    </row>
    <row r="20" spans="1:23" s="761" customFormat="1" ht="15">
      <c r="A20" s="766"/>
      <c r="B20" s="646" t="s">
        <v>1153</v>
      </c>
      <c r="C20" s="442">
        <f>Admisión!C21/Aspirantes!C20</f>
        <v>0.31339449541284403</v>
      </c>
      <c r="D20" s="742">
        <f>Admisión!D21/Aspirantes!D20</f>
        <v>0.25527569775357384</v>
      </c>
      <c r="E20" s="730">
        <f>Admisión!E21/Aspirantes!E20</f>
        <v>0.26745079950799511</v>
      </c>
      <c r="F20" s="445">
        <f>Admisión!F21/Aspirantes!F20</f>
        <v>0.32016099524332237</v>
      </c>
      <c r="G20" s="742">
        <f>Admisión!G21/Aspirantes!G20</f>
        <v>0.21961993665610935</v>
      </c>
      <c r="H20" s="358">
        <f>Admisión!H21/Aspirantes!H20</f>
        <v>0.23827302966533162</v>
      </c>
      <c r="I20" s="442">
        <f>Admisión!I21/Aspirantes!I20</f>
        <v>0.32720450281425889</v>
      </c>
      <c r="J20" s="742">
        <f>Admisión!J21/Aspirantes!J20</f>
        <v>0.22436590436590437</v>
      </c>
      <c r="K20" s="730">
        <f>Admisión!K21/Aspirantes!K20</f>
        <v>0.24302246426140231</v>
      </c>
      <c r="L20" s="445">
        <f>Admisión!L21/Aspirantes!L20</f>
        <v>0.30320460147904682</v>
      </c>
      <c r="M20" s="742">
        <f>Admisión!M21/Aspirantes!M20</f>
        <v>0.20734449163127655</v>
      </c>
      <c r="N20" s="358">
        <f>Admisión!N21/Aspirantes!N20</f>
        <v>0.22349927300422351</v>
      </c>
      <c r="O20" s="442">
        <f>Admisión!O21/Aspirantes!O20</f>
        <v>0.25009127418765975</v>
      </c>
      <c r="P20" s="742">
        <f>Admisión!P21/Aspirantes!P20</f>
        <v>0.18985942189227611</v>
      </c>
      <c r="Q20" s="730">
        <f>Admisión!Q21/Aspirantes!Q20</f>
        <v>0.2005713914680865</v>
      </c>
      <c r="R20" s="445">
        <f>Admisión!R21/Aspirantes!R20</f>
        <v>0.23285661899523286</v>
      </c>
      <c r="S20" s="742">
        <f>Admisión!S21/Aspirantes!S20</f>
        <v>0.20233854731299364</v>
      </c>
      <c r="T20" s="730">
        <f>Admisión!T21/Aspirantes!T20</f>
        <v>0.20765935681861775</v>
      </c>
      <c r="U20" s="445">
        <f>Admisión!U21/Aspirantes!U20</f>
        <v>0.21521837010355696</v>
      </c>
      <c r="V20" s="742">
        <f>Admisión!V21/Aspirantes!V20</f>
        <v>0.20409283362082484</v>
      </c>
      <c r="W20" s="2709">
        <f>Admisión!W21/Aspirantes!W20</f>
        <v>0.20574290484140234</v>
      </c>
    </row>
    <row r="21" spans="1:23" s="761" customFormat="1" ht="15">
      <c r="A21" s="767"/>
      <c r="B21" s="709" t="s">
        <v>544</v>
      </c>
      <c r="C21" s="648">
        <f>Admisión!C22/Aspirantes!C21</f>
        <v>1.0961538461538463</v>
      </c>
      <c r="D21" s="729">
        <f>Admisión!D22/Aspirantes!D21</f>
        <v>0.41610738255033558</v>
      </c>
      <c r="E21" s="728">
        <f>Admisión!E22/Aspirantes!E21</f>
        <v>0.59203980099502485</v>
      </c>
      <c r="F21" s="727"/>
      <c r="G21" s="729">
        <f>Admisión!G22/Aspirantes!G21</f>
        <v>0.65644171779141103</v>
      </c>
      <c r="H21" s="726">
        <f>Admisión!H22/Aspirantes!H21</f>
        <v>0.65644171779141103</v>
      </c>
      <c r="I21" s="648">
        <f>Admisión!I22/Aspirantes!I21</f>
        <v>1.0609756097560976</v>
      </c>
      <c r="J21" s="729">
        <f>Admisión!J22/Aspirantes!J21</f>
        <v>0.46081504702194359</v>
      </c>
      <c r="K21" s="728">
        <f>Admisión!K22/Aspirantes!K21</f>
        <v>0.58354114713216954</v>
      </c>
      <c r="L21" s="727">
        <f>Admisión!L22/Aspirantes!L21</f>
        <v>0.875</v>
      </c>
      <c r="M21" s="729">
        <f>Admisión!M22/Aspirantes!M21</f>
        <v>0.35501355013550134</v>
      </c>
      <c r="N21" s="726">
        <f>Admisión!N22/Aspirantes!N21</f>
        <v>0.43187066974595845</v>
      </c>
      <c r="O21" s="648">
        <f>Admisión!O22/Aspirantes!O21</f>
        <v>1</v>
      </c>
      <c r="P21" s="729">
        <f>Admisión!P22/Aspirantes!P21</f>
        <v>0.3065068493150685</v>
      </c>
      <c r="Q21" s="728">
        <f>Admisión!Q22/Aspirantes!Q21</f>
        <v>0.37209302325581395</v>
      </c>
      <c r="R21" s="647">
        <f>Admisión!R22/Aspirantes!R21</f>
        <v>0.71186440677966101</v>
      </c>
      <c r="S21" s="725">
        <f>Admisión!S22/Aspirantes!S21</f>
        <v>0.28043143297380585</v>
      </c>
      <c r="T21" s="724">
        <f>Admisión!T22/Aspirantes!T21</f>
        <v>0.34680573663624509</v>
      </c>
      <c r="U21" s="647">
        <f>Admisión!U22/Aspirantes!U21</f>
        <v>0.20057720057720058</v>
      </c>
      <c r="V21" s="725">
        <f>Admisión!V22/Aspirantes!V21</f>
        <v>0.36681887366818872</v>
      </c>
      <c r="W21" s="2743">
        <f>Admisión!W22/Aspirantes!W21</f>
        <v>0.2814814814814815</v>
      </c>
    </row>
    <row r="22" spans="1:23" s="761" customFormat="1" ht="15.75" thickBot="1">
      <c r="A22" s="767"/>
      <c r="B22" s="708" t="s">
        <v>1127</v>
      </c>
      <c r="C22" s="737">
        <f>Admisión!C23/Aspirantes!C22</f>
        <v>0.15888137676705594</v>
      </c>
      <c r="D22" s="738">
        <f>Admisión!D23/Aspirantes!D22</f>
        <v>0.10211462366506403</v>
      </c>
      <c r="E22" s="723">
        <f>Admisión!E23/Aspirantes!E22</f>
        <v>0.1223472712834415</v>
      </c>
      <c r="F22" s="739">
        <f>Admisión!F23/Aspirantes!F22</f>
        <v>0.15435395341937397</v>
      </c>
      <c r="G22" s="738">
        <f>Admisión!G23/Aspirantes!G22</f>
        <v>9.0355822723369297E-2</v>
      </c>
      <c r="H22" s="452">
        <f>Admisión!H23/Aspirantes!H22</f>
        <v>0.11178442816341735</v>
      </c>
      <c r="I22" s="737">
        <f>Admisión!I23/Aspirantes!I22</f>
        <v>0.15322706672917644</v>
      </c>
      <c r="J22" s="738">
        <f>Admisión!J23/Aspirantes!J22</f>
        <v>8.5806567378431731E-2</v>
      </c>
      <c r="K22" s="723">
        <f>Admisión!K23/Aspirantes!K22</f>
        <v>0.10702604333177582</v>
      </c>
      <c r="L22" s="739">
        <f>Admisión!L23/Aspirantes!L22</f>
        <v>0.17373364937231148</v>
      </c>
      <c r="M22" s="738">
        <f>Admisión!M23/Aspirantes!M22</f>
        <v>7.9372978352824086E-2</v>
      </c>
      <c r="N22" s="452">
        <f>Admisión!N23/Aspirantes!N22</f>
        <v>0.10656816111729582</v>
      </c>
      <c r="O22" s="737">
        <f>Admisión!O23/Aspirantes!O22</f>
        <v>0.16482742427799954</v>
      </c>
      <c r="P22" s="738">
        <f>Admisión!P23/Aspirantes!P22</f>
        <v>7.5346334008836918E-2</v>
      </c>
      <c r="Q22" s="723">
        <f>Admisión!Q23/Aspirantes!Q22</f>
        <v>0.10201035496058584</v>
      </c>
      <c r="R22" s="739">
        <f>Admisión!R23/Aspirantes!R22</f>
        <v>0.15825653421967065</v>
      </c>
      <c r="S22" s="738">
        <f>Admisión!S23/Aspirantes!S22</f>
        <v>8.8333892054978214E-2</v>
      </c>
      <c r="T22" s="723">
        <f>Admisión!T23/Aspirantes!T22</f>
        <v>0.10982632116652735</v>
      </c>
      <c r="U22" s="739">
        <f>Admisión!U23/Aspirantes!U22</f>
        <v>0.17161099431596979</v>
      </c>
      <c r="V22" s="738">
        <f>Admisión!V23/Aspirantes!V22</f>
        <v>8.0660516726305767E-2</v>
      </c>
      <c r="W22" s="2710">
        <f>Admisión!W23/Aspirantes!W22</f>
        <v>0.10763439866986883</v>
      </c>
    </row>
    <row r="23" spans="1:23" s="761" customFormat="1" ht="15.75" thickBot="1">
      <c r="A23" s="767"/>
      <c r="B23" s="2519" t="s">
        <v>16</v>
      </c>
      <c r="C23" s="2526">
        <f>Admisión!C24/Aspirantes!C23</f>
        <v>0.2005168986083499</v>
      </c>
      <c r="D23" s="2527">
        <f>Admisión!D24/Aspirantes!D23</f>
        <v>0.14236130445273493</v>
      </c>
      <c r="E23" s="717">
        <f>Admisión!E24/Aspirantes!E23</f>
        <v>0.16086907006466145</v>
      </c>
      <c r="F23" s="2527">
        <f>Admisión!F24/Aspirantes!F23</f>
        <v>0.17527957622130666</v>
      </c>
      <c r="G23" s="2527">
        <f>Admisión!G24/Aspirantes!G23</f>
        <v>0.12600675500129904</v>
      </c>
      <c r="H23" s="722">
        <f>Admisión!H24/Aspirantes!H23</f>
        <v>0.14042885527570087</v>
      </c>
      <c r="I23" s="2526">
        <f>Admisión!I24/Aspirantes!I23</f>
        <v>0.18842947509530392</v>
      </c>
      <c r="J23" s="2527">
        <f>Admisión!J24/Aspirantes!J23</f>
        <v>0.12314971905302971</v>
      </c>
      <c r="K23" s="717">
        <f>Admisión!K24/Aspirantes!K23</f>
        <v>0.14083388184025966</v>
      </c>
      <c r="L23" s="2527">
        <f>Admisión!L24/Aspirantes!L23</f>
        <v>0.19930281199163374</v>
      </c>
      <c r="M23" s="2527">
        <f>Admisión!M24/Aspirantes!M23</f>
        <v>0.11793372319688109</v>
      </c>
      <c r="N23" s="722">
        <f>Admisión!N24/Aspirantes!N23</f>
        <v>0.13825403642357201</v>
      </c>
      <c r="O23" s="2526">
        <f>Admisión!O24/Aspirantes!O23</f>
        <v>0.18332846349709897</v>
      </c>
      <c r="P23" s="2527">
        <f>Admisión!P24/Aspirantes!P23</f>
        <v>0.11192585803034932</v>
      </c>
      <c r="Q23" s="717">
        <f>Admisión!Q24/Aspirantes!Q23</f>
        <v>0.13038083935699643</v>
      </c>
      <c r="R23" s="2528">
        <f>Admisión!R24/Aspirantes!R23</f>
        <v>0.18315643934772885</v>
      </c>
      <c r="S23" s="2528">
        <f>Admisión!S24/Aspirantes!S23</f>
        <v>0.12206301239137664</v>
      </c>
      <c r="T23" s="721">
        <f>Admisión!T24/Aspirantes!T23</f>
        <v>0.13808772079528969</v>
      </c>
      <c r="U23" s="2528">
        <f>Admisión!U24/Aspirantes!U23</f>
        <v>0.19233347297863426</v>
      </c>
      <c r="V23" s="2528">
        <f>Admisión!V24/Aspirantes!V23</f>
        <v>0.11851163576466613</v>
      </c>
      <c r="W23" s="721">
        <f>Admisión!W24/Aspirantes!W23</f>
        <v>0.13707969357541017</v>
      </c>
    </row>
    <row r="24" spans="1:23" ht="13.5" thickBot="1">
      <c r="A24" s="770"/>
      <c r="R24" s="759"/>
      <c r="S24" s="759"/>
      <c r="T24" s="759"/>
    </row>
    <row r="25" spans="1:23" ht="15.75" thickBot="1">
      <c r="B25" s="2397"/>
      <c r="C25" s="5327" t="s">
        <v>1209</v>
      </c>
      <c r="D25" s="5328"/>
      <c r="E25" s="5328"/>
      <c r="F25" s="5328"/>
      <c r="G25" s="5328"/>
      <c r="H25" s="5328"/>
      <c r="I25" s="5329"/>
      <c r="R25" s="759"/>
      <c r="S25" s="759"/>
      <c r="T25" s="759"/>
    </row>
    <row r="26" spans="1:23" ht="31.5" customHeight="1" thickBot="1">
      <c r="B26" s="29"/>
      <c r="C26" s="659">
        <v>2011</v>
      </c>
      <c r="D26" s="658">
        <v>2012</v>
      </c>
      <c r="E26" s="658">
        <v>2013</v>
      </c>
      <c r="F26" s="658">
        <v>2014</v>
      </c>
      <c r="G26" s="658">
        <v>2015</v>
      </c>
      <c r="H26" s="411">
        <v>2016</v>
      </c>
      <c r="I26" s="411">
        <v>2017</v>
      </c>
      <c r="R26" s="759"/>
      <c r="S26" s="759"/>
      <c r="T26" s="759"/>
    </row>
    <row r="27" spans="1:23" ht="15">
      <c r="B27" s="2386" t="s">
        <v>936</v>
      </c>
      <c r="C27" s="2449">
        <f>Admisión!C28/Aspirantes!C27</f>
        <v>1.1492537313432836</v>
      </c>
      <c r="D27" s="2450">
        <f>Admisión!D28/Aspirantes!D27</f>
        <v>0.96969696969696972</v>
      </c>
      <c r="E27" s="2450">
        <f>Admisión!E28/Aspirantes!E27</f>
        <v>1.2166666666666666</v>
      </c>
      <c r="F27" s="2450">
        <f>Admisión!F28/Aspirantes!F27</f>
        <v>0.84848484848484851</v>
      </c>
      <c r="G27" s="2451">
        <f>Admisión!G28/Aspirantes!G27</f>
        <v>1</v>
      </c>
      <c r="H27" s="1965">
        <f>Admisión!H28/Aspirantes!H27</f>
        <v>0.75609756097560976</v>
      </c>
      <c r="I27" s="734">
        <f>Admisión!I28/Aspirantes!I27</f>
        <v>0.70114942528735635</v>
      </c>
      <c r="R27" s="759"/>
      <c r="S27" s="759"/>
      <c r="T27" s="759"/>
    </row>
    <row r="28" spans="1:23" ht="15">
      <c r="B28" s="2387" t="s">
        <v>4401</v>
      </c>
      <c r="C28" s="2449"/>
      <c r="D28" s="2450"/>
      <c r="E28" s="2450"/>
      <c r="F28" s="2450"/>
      <c r="G28" s="2451"/>
      <c r="H28" s="1965"/>
      <c r="I28" s="734">
        <f>Admisión!I29/Aspirantes!I28</f>
        <v>0.23322683706070288</v>
      </c>
      <c r="R28" s="759"/>
      <c r="S28" s="759"/>
      <c r="T28" s="759"/>
    </row>
    <row r="29" spans="1:23" ht="15" customHeight="1">
      <c r="B29" s="2388" t="s">
        <v>938</v>
      </c>
      <c r="C29" s="2452">
        <f>Admisión!C30/Aspirantes!C29</f>
        <v>0.47904191616766467</v>
      </c>
      <c r="D29" s="2453">
        <f>Admisión!D30/Aspirantes!D29</f>
        <v>0.60317460317460314</v>
      </c>
      <c r="E29" s="2453">
        <f>Admisión!E30/Aspirantes!E29</f>
        <v>0.49659863945578231</v>
      </c>
      <c r="F29" s="2453">
        <f>Admisión!F30/Aspirantes!F29</f>
        <v>0.80487804878048785</v>
      </c>
      <c r="G29" s="2454">
        <f>Admisión!G30/Aspirantes!G29</f>
        <v>0.49707602339181284</v>
      </c>
      <c r="H29" s="730">
        <f>Admisión!H30/Aspirantes!H29</f>
        <v>0.44594594594594594</v>
      </c>
      <c r="I29" s="714">
        <f>Admisión!I30/Aspirantes!I29</f>
        <v>0.435</v>
      </c>
      <c r="R29" s="759"/>
      <c r="S29" s="759"/>
      <c r="T29" s="759"/>
    </row>
    <row r="30" spans="1:23" ht="15" customHeight="1">
      <c r="B30" s="2389" t="s">
        <v>4402</v>
      </c>
      <c r="C30" s="2455"/>
      <c r="D30" s="2456"/>
      <c r="E30" s="2456"/>
      <c r="F30" s="2456"/>
      <c r="G30" s="2457"/>
      <c r="H30" s="1968"/>
      <c r="I30" s="1961">
        <f>Admisión!I31/Aspirantes!I30</f>
        <v>0.12101910828025478</v>
      </c>
      <c r="R30" s="759"/>
      <c r="S30" s="759"/>
      <c r="T30" s="759"/>
    </row>
    <row r="31" spans="1:23" ht="15">
      <c r="B31" s="2388" t="s">
        <v>937</v>
      </c>
      <c r="C31" s="2452"/>
      <c r="D31" s="2453"/>
      <c r="E31" s="2453">
        <f>Admisión!E32/Aspirantes!E31</f>
        <v>0.25882352941176473</v>
      </c>
      <c r="F31" s="2453">
        <f>Admisión!F32/Aspirantes!F31</f>
        <v>0.13020833333333334</v>
      </c>
      <c r="G31" s="2454">
        <f>Admisión!G32/Aspirantes!G31</f>
        <v>0.10236220472440945</v>
      </c>
      <c r="H31" s="730">
        <f>Admisión!H32/Aspirantes!H31</f>
        <v>0.10839160839160839</v>
      </c>
      <c r="I31" s="714">
        <f>Admisión!I32/Aspirantes!I31</f>
        <v>0.16030534351145037</v>
      </c>
      <c r="R31" s="759"/>
      <c r="S31" s="759"/>
      <c r="T31" s="759"/>
    </row>
    <row r="32" spans="1:23" ht="15.75" thickBot="1">
      <c r="B32" s="2390" t="s">
        <v>306</v>
      </c>
      <c r="C32" s="2458">
        <f>Admisión!C33/Aspirantes!C32</f>
        <v>0.48214285714285715</v>
      </c>
      <c r="D32" s="2459">
        <f>Admisión!D33/Aspirantes!D32</f>
        <v>0.55223880597014929</v>
      </c>
      <c r="E32" s="2459">
        <f>Admisión!E33/Aspirantes!E32</f>
        <v>0.60550458715596334</v>
      </c>
      <c r="F32" s="2459">
        <f>Admisión!F33/Aspirantes!F32</f>
        <v>0.43010752688172044</v>
      </c>
      <c r="G32" s="2460">
        <f>Admisión!G33/Aspirantes!G32</f>
        <v>0.3546099290780142</v>
      </c>
      <c r="H32" s="723">
        <f>Admisión!H33/Aspirantes!H32</f>
        <v>0.41807909604519772</v>
      </c>
      <c r="I32" s="715">
        <f>Admisión!I33/Aspirantes!I32</f>
        <v>0.45402298850574713</v>
      </c>
      <c r="R32" s="759"/>
      <c r="S32" s="759"/>
      <c r="T32" s="759"/>
    </row>
    <row r="33" spans="1:20" ht="15.75" thickBot="1">
      <c r="A33" s="422"/>
      <c r="B33" s="2391"/>
      <c r="C33" s="2419"/>
      <c r="D33" s="2419"/>
      <c r="E33" s="2419"/>
      <c r="F33" s="2419"/>
      <c r="G33" s="2419"/>
      <c r="H33" s="634"/>
      <c r="I33" s="29"/>
      <c r="R33" s="759"/>
      <c r="S33" s="759"/>
      <c r="T33" s="759"/>
    </row>
    <row r="34" spans="1:20" ht="15" customHeight="1">
      <c r="B34" s="2386" t="s">
        <v>1</v>
      </c>
      <c r="C34" s="2461">
        <f>Admisión!C35/Aspirantes!C34</f>
        <v>1.1492537313432836</v>
      </c>
      <c r="D34" s="2462">
        <f>Admisión!D35/Aspirantes!D34</f>
        <v>0.96969696969696972</v>
      </c>
      <c r="E34" s="2462">
        <f>Admisión!E35/Aspirantes!E34</f>
        <v>1.2166666666666666</v>
      </c>
      <c r="F34" s="2462">
        <f>Admisión!F35/Aspirantes!F34</f>
        <v>0.84848484848484851</v>
      </c>
      <c r="G34" s="2463">
        <f>Admisión!G35/Aspirantes!G34</f>
        <v>1</v>
      </c>
      <c r="H34" s="731">
        <f>Admisión!H35/Aspirantes!H34</f>
        <v>0.75609756097560976</v>
      </c>
      <c r="I34" s="747">
        <f>Admisión!I35/Aspirantes!I34</f>
        <v>0.33500000000000002</v>
      </c>
      <c r="R34" s="759"/>
      <c r="S34" s="759"/>
      <c r="T34" s="759"/>
    </row>
    <row r="35" spans="1:20" ht="15">
      <c r="B35" s="2388" t="s">
        <v>3</v>
      </c>
      <c r="C35" s="2452">
        <f>Admisión!C36/Aspirantes!C35</f>
        <v>0.47904191616766467</v>
      </c>
      <c r="D35" s="2453">
        <f>Admisión!D36/Aspirantes!D35</f>
        <v>0.60317460317460314</v>
      </c>
      <c r="E35" s="2453">
        <f>Admisión!E36/Aspirantes!E35</f>
        <v>0.49659863945578231</v>
      </c>
      <c r="F35" s="2453">
        <f>Admisión!F36/Aspirantes!F35</f>
        <v>0.80487804878048785</v>
      </c>
      <c r="G35" s="2454">
        <f>Admisión!G36/Aspirantes!G35</f>
        <v>0.49707602339181284</v>
      </c>
      <c r="H35" s="730">
        <f>Admisión!H36/Aspirantes!H35</f>
        <v>0.44594594594594594</v>
      </c>
      <c r="I35" s="714">
        <f>Admisión!I36/Aspirantes!I35</f>
        <v>0.24319066147859922</v>
      </c>
      <c r="R35" s="759"/>
      <c r="S35" s="759"/>
      <c r="T35" s="759"/>
    </row>
    <row r="36" spans="1:20" ht="15.75" thickBot="1">
      <c r="B36" s="2392" t="s">
        <v>2</v>
      </c>
      <c r="C36" s="2464">
        <f>Admisión!C37/Aspirantes!C36</f>
        <v>0.48214285714285715</v>
      </c>
      <c r="D36" s="2465">
        <f>Admisión!D37/Aspirantes!D36</f>
        <v>0.55223880597014929</v>
      </c>
      <c r="E36" s="2465">
        <f>Admisión!E37/Aspirantes!E36</f>
        <v>0.45360824742268041</v>
      </c>
      <c r="F36" s="2465">
        <f>Admisión!F37/Aspirantes!F36</f>
        <v>0.22807017543859648</v>
      </c>
      <c r="G36" s="2466">
        <f>Admisión!G37/Aspirantes!G36</f>
        <v>0.19240506329113924</v>
      </c>
      <c r="H36" s="1966">
        <f>Admisión!H37/Aspirantes!H36</f>
        <v>0.22678185745140389</v>
      </c>
      <c r="I36" s="718">
        <f>Admisión!I37/Aspirantes!I36</f>
        <v>0.27752293577981652</v>
      </c>
      <c r="R36" s="759"/>
      <c r="S36" s="759"/>
      <c r="T36" s="759"/>
    </row>
    <row r="37" spans="1:20" ht="15.75" thickBot="1">
      <c r="B37" s="2393" t="s">
        <v>544</v>
      </c>
      <c r="C37" s="2467">
        <f>Admisión!C38/Aspirantes!C37</f>
        <v>0.59203980099502485</v>
      </c>
      <c r="D37" s="2468">
        <f>Admisión!D38/Aspirantes!D37</f>
        <v>0.65644171779141103</v>
      </c>
      <c r="E37" s="2468">
        <f>Admisión!E38/Aspirantes!E37</f>
        <v>0.58354114713216954</v>
      </c>
      <c r="F37" s="2468">
        <f>Admisión!F38/Aspirantes!F37</f>
        <v>0.43187066974595845</v>
      </c>
      <c r="G37" s="2468">
        <f>Admisión!G38/Aspirantes!G37</f>
        <v>0.37209302325581395</v>
      </c>
      <c r="H37" s="1967">
        <f>Admisión!H38/Aspirantes!H37</f>
        <v>0.34680573663624509</v>
      </c>
      <c r="I37" s="720">
        <f>Admisión!I38/Aspirantes!I37</f>
        <v>0.2814814814814815</v>
      </c>
      <c r="R37" s="759"/>
      <c r="S37" s="759"/>
      <c r="T37" s="759"/>
    </row>
    <row r="38" spans="1:20" s="422" customFormat="1" ht="9" customHeight="1" thickBot="1">
      <c r="B38" s="2391"/>
      <c r="C38" s="2429"/>
      <c r="D38" s="2429"/>
      <c r="E38" s="2429"/>
      <c r="F38" s="2429"/>
      <c r="G38" s="2429"/>
      <c r="H38" s="2429"/>
      <c r="I38" s="2431"/>
      <c r="J38" s="669"/>
      <c r="K38" s="669"/>
      <c r="L38" s="669"/>
      <c r="M38" s="669"/>
      <c r="N38" s="758"/>
    </row>
    <row r="39" spans="1:20" ht="15">
      <c r="B39" s="710" t="s">
        <v>1155</v>
      </c>
      <c r="C39" s="2461">
        <f>Admisión!C40/Aspirantes!C39</f>
        <v>0.14967501643175346</v>
      </c>
      <c r="D39" s="2462">
        <f>Admisión!D40/Aspirantes!D39</f>
        <v>0.1216404077849861</v>
      </c>
      <c r="E39" s="2462">
        <f>Admisión!E40/Aspirantes!E39</f>
        <v>0.12938498154599704</v>
      </c>
      <c r="F39" s="2462">
        <f>Admisión!F40/Aspirantes!F39</f>
        <v>0.12844465203176086</v>
      </c>
      <c r="G39" s="2469">
        <f>Admisión!G40/Aspirantes!G39</f>
        <v>0.12253814383725296</v>
      </c>
      <c r="H39" s="731">
        <f>Admisión!H40/Aspirantes!H39</f>
        <v>0.1319006913462521</v>
      </c>
      <c r="I39" s="747">
        <f>Admisión!I40/Aspirantes!I39</f>
        <v>0.14092462171396694</v>
      </c>
      <c r="J39" s="673"/>
      <c r="K39" s="673"/>
      <c r="L39" s="669"/>
      <c r="M39" s="669"/>
      <c r="N39" s="70"/>
      <c r="R39" s="759"/>
      <c r="S39" s="759"/>
      <c r="T39" s="759"/>
    </row>
    <row r="40" spans="1:20" ht="15" customHeight="1">
      <c r="B40" s="646" t="s">
        <v>911</v>
      </c>
      <c r="C40" s="2452">
        <f>Admisión!C41/Aspirantes!C40</f>
        <v>0.25058411214953269</v>
      </c>
      <c r="D40" s="2453">
        <f>Admisión!D41/Aspirantes!D40</f>
        <v>0.25559481743227325</v>
      </c>
      <c r="E40" s="2453">
        <f>Admisión!E41/Aspirantes!E40</f>
        <v>0.14912540764897717</v>
      </c>
      <c r="F40" s="2453">
        <f>Admisión!F41/Aspirantes!F40</f>
        <v>0.18086734693877551</v>
      </c>
      <c r="G40" s="2470">
        <f>Admisión!G41/Aspirantes!G40</f>
        <v>0.17722085477735511</v>
      </c>
      <c r="H40" s="730">
        <f>Admisión!H41/Aspirantes!H40</f>
        <v>0.16873600651333198</v>
      </c>
      <c r="I40" s="714">
        <f>Admisión!I41/Aspirantes!I40</f>
        <v>0.17322673226732269</v>
      </c>
      <c r="J40" s="673"/>
      <c r="K40" s="673"/>
      <c r="L40" s="669"/>
      <c r="M40" s="669"/>
      <c r="N40" s="70"/>
      <c r="R40" s="759"/>
      <c r="S40" s="759"/>
      <c r="T40" s="759"/>
    </row>
    <row r="41" spans="1:20" ht="15" customHeight="1">
      <c r="B41" s="646" t="s">
        <v>1199</v>
      </c>
      <c r="C41" s="2452">
        <f>Admisión!C42/Aspirantes!C41</f>
        <v>0.30508474576271188</v>
      </c>
      <c r="D41" s="2453">
        <f>Admisión!D42/Aspirantes!D41</f>
        <v>0.43006993006993005</v>
      </c>
      <c r="E41" s="2453">
        <f>Admisión!E42/Aspirantes!E41</f>
        <v>0.4120819848975189</v>
      </c>
      <c r="F41" s="2453">
        <f>Admisión!F42/Aspirantes!F41</f>
        <v>0.34952298352124894</v>
      </c>
      <c r="G41" s="2470">
        <f>Admisión!G42/Aspirantes!G41</f>
        <v>0.23127753303964757</v>
      </c>
      <c r="H41" s="730">
        <f>Admisión!H42/Aspirantes!H41</f>
        <v>0.21637744034707157</v>
      </c>
      <c r="I41" s="714">
        <f>Admisión!I42/Aspirantes!I41</f>
        <v>0.25058411214953269</v>
      </c>
      <c r="J41" s="673"/>
      <c r="K41" s="673"/>
      <c r="L41" s="669"/>
      <c r="M41" s="669"/>
      <c r="N41" s="70"/>
      <c r="R41" s="759"/>
      <c r="S41" s="759"/>
      <c r="T41" s="759"/>
    </row>
    <row r="42" spans="1:20" ht="15">
      <c r="B42" s="646" t="s">
        <v>1153</v>
      </c>
      <c r="C42" s="2452">
        <f>Admisión!C43/Aspirantes!C42</f>
        <v>0.26745079950799511</v>
      </c>
      <c r="D42" s="2453">
        <f>Admisión!D43/Aspirantes!D42</f>
        <v>0.23827302966533162</v>
      </c>
      <c r="E42" s="2453">
        <f>Admisión!E43/Aspirantes!E42</f>
        <v>0.24302246426140231</v>
      </c>
      <c r="F42" s="2453">
        <f>Admisión!F43/Aspirantes!F42</f>
        <v>0.22349927300422351</v>
      </c>
      <c r="G42" s="2470">
        <f>Admisión!G43/Aspirantes!G42</f>
        <v>0.2005713914680865</v>
      </c>
      <c r="H42" s="730">
        <f>Admisión!H43/Aspirantes!H42</f>
        <v>0.20765935681861775</v>
      </c>
      <c r="I42" s="714">
        <f>Admisión!I43/Aspirantes!I42</f>
        <v>0.20574290484140234</v>
      </c>
      <c r="L42" s="671"/>
      <c r="M42" s="671"/>
      <c r="R42" s="759"/>
      <c r="S42" s="759"/>
      <c r="T42" s="759"/>
    </row>
    <row r="43" spans="1:20" ht="15">
      <c r="B43" s="709" t="s">
        <v>544</v>
      </c>
      <c r="C43" s="2452">
        <f>Admisión!C44/Aspirantes!C43</f>
        <v>0.59203980099502485</v>
      </c>
      <c r="D43" s="2453">
        <f>Admisión!D44/Aspirantes!D43</f>
        <v>0.65644171779141103</v>
      </c>
      <c r="E43" s="2453">
        <f>Admisión!E44/Aspirantes!E43</f>
        <v>0.58354114713216954</v>
      </c>
      <c r="F43" s="2453">
        <f>Admisión!F44/Aspirantes!F43</f>
        <v>0.43187066974595845</v>
      </c>
      <c r="G43" s="2470">
        <f>Admisión!G44/Aspirantes!G43</f>
        <v>0.37209302325581395</v>
      </c>
      <c r="H43" s="730">
        <f>Admisión!H44/Aspirantes!H43</f>
        <v>0.34680573663624509</v>
      </c>
      <c r="I43" s="714">
        <f>Admisión!I44/Aspirantes!I43</f>
        <v>0.2814814814814815</v>
      </c>
      <c r="O43" s="760"/>
      <c r="P43" s="760"/>
      <c r="Q43" s="760"/>
      <c r="R43" s="760"/>
      <c r="S43" s="760"/>
      <c r="T43" s="759"/>
    </row>
    <row r="44" spans="1:20" ht="15.75" thickBot="1">
      <c r="A44" s="422"/>
      <c r="B44" s="708" t="s">
        <v>1127</v>
      </c>
      <c r="C44" s="2458">
        <f>Admisión!C45/Aspirantes!C44</f>
        <v>0.1223472712834415</v>
      </c>
      <c r="D44" s="2459">
        <f>Admisión!D45/Aspirantes!D44</f>
        <v>0.11178442816341735</v>
      </c>
      <c r="E44" s="2459">
        <f>Admisión!E45/Aspirantes!E44</f>
        <v>0.10702604333177582</v>
      </c>
      <c r="F44" s="2459">
        <f>Admisión!F45/Aspirantes!F44</f>
        <v>0.10656816111729582</v>
      </c>
      <c r="G44" s="2471">
        <f>Admisión!G45/Aspirantes!G44</f>
        <v>0.10201035496058584</v>
      </c>
      <c r="H44" s="723">
        <f>Admisión!H45/Aspirantes!H44</f>
        <v>0.10982632116652735</v>
      </c>
      <c r="I44" s="715">
        <f>Admisión!I45/Aspirantes!I44</f>
        <v>0.10763439866986883</v>
      </c>
      <c r="R44" s="759"/>
      <c r="S44" s="759"/>
      <c r="T44" s="759"/>
    </row>
    <row r="45" spans="1:20" ht="15" customHeight="1" thickBot="1">
      <c r="B45" s="2525" t="s">
        <v>16</v>
      </c>
      <c r="C45" s="2467">
        <f>Admisión!C46/Aspirantes!C45</f>
        <v>0.16086907006466145</v>
      </c>
      <c r="D45" s="2468">
        <f>Admisión!D46/Aspirantes!D45</f>
        <v>0.14042885527570087</v>
      </c>
      <c r="E45" s="2468">
        <f>Admisión!E46/Aspirantes!E45</f>
        <v>0.14083388184025966</v>
      </c>
      <c r="F45" s="2468">
        <f>Admisión!F46/Aspirantes!F45</f>
        <v>0.13825403642357201</v>
      </c>
      <c r="G45" s="2472">
        <f>Admisión!G46/Aspirantes!G45</f>
        <v>0.13038083935699643</v>
      </c>
      <c r="H45" s="1967">
        <f>Admisión!H46/Aspirantes!H45</f>
        <v>0.13808772079528969</v>
      </c>
      <c r="I45" s="720">
        <f>Admisión!I46/Aspirantes!I45</f>
        <v>0.13707969357541017</v>
      </c>
      <c r="R45" s="759"/>
      <c r="S45" s="759"/>
      <c r="T45" s="759"/>
    </row>
    <row r="46" spans="1:20" s="422" customFormat="1" ht="20.25" customHeight="1">
      <c r="A46" s="767" t="s">
        <v>4562</v>
      </c>
      <c r="B46" s="636"/>
      <c r="C46" s="2443"/>
      <c r="D46" s="2443"/>
      <c r="E46" s="2443"/>
      <c r="F46" s="2443"/>
      <c r="G46" s="2443"/>
      <c r="H46" s="632"/>
      <c r="I46" s="2420"/>
    </row>
    <row r="48" spans="1:20" ht="13.5" thickBot="1">
      <c r="B48" s="760"/>
      <c r="C48" s="759"/>
      <c r="D48" s="759"/>
      <c r="E48" s="759"/>
      <c r="F48" s="759"/>
    </row>
    <row r="49" spans="6:6">
      <c r="F49" s="637"/>
    </row>
  </sheetData>
  <mergeCells count="11">
    <mergeCell ref="U4:W4"/>
    <mergeCell ref="C25:I25"/>
    <mergeCell ref="O4:Q4"/>
    <mergeCell ref="R4:T4"/>
    <mergeCell ref="A10:A11"/>
    <mergeCell ref="A4:A5"/>
    <mergeCell ref="B4:B5"/>
    <mergeCell ref="C4:E4"/>
    <mergeCell ref="F4:H4"/>
    <mergeCell ref="I4:K4"/>
    <mergeCell ref="L4:N4"/>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AC13"/>
  <sheetViews>
    <sheetView showGridLines="0" zoomScaleNormal="100" workbookViewId="0"/>
  </sheetViews>
  <sheetFormatPr baseColWidth="10" defaultColWidth="11.42578125" defaultRowHeight="15"/>
  <cols>
    <col min="1" max="1" width="11.5703125" style="45" bestFit="1" customWidth="1"/>
    <col min="2" max="7" width="5.28515625" style="45" bestFit="1" customWidth="1"/>
    <col min="8" max="8" width="5.28515625" style="45" customWidth="1"/>
    <col min="9" max="14" width="5.28515625" style="45" bestFit="1" customWidth="1"/>
    <col min="15" max="15" width="5.28515625" style="45" customWidth="1"/>
    <col min="16" max="16" width="5.28515625" style="45" bestFit="1" customWidth="1"/>
    <col min="17" max="21" width="5.5703125" style="45" bestFit="1" customWidth="1"/>
    <col min="22" max="22" width="6.7109375" style="45" customWidth="1"/>
    <col min="23" max="27" width="5.5703125" style="45" bestFit="1" customWidth="1"/>
    <col min="28" max="28" width="4.5703125" style="45" bestFit="1" customWidth="1"/>
    <col min="29" max="29" width="7.28515625" style="45" customWidth="1"/>
    <col min="30" max="16384" width="11.42578125" style="45"/>
  </cols>
  <sheetData>
    <row r="1" spans="1:29" s="759" customFormat="1" ht="12.75">
      <c r="A1" s="815" t="s">
        <v>1621</v>
      </c>
      <c r="B1" s="764"/>
      <c r="C1" s="568"/>
      <c r="D1" s="671"/>
      <c r="E1" s="671"/>
      <c r="F1" s="671"/>
    </row>
    <row r="2" spans="1:29" ht="18.75">
      <c r="A2" s="4244" t="s">
        <v>1235</v>
      </c>
      <c r="M2" s="761"/>
      <c r="N2" s="761"/>
      <c r="O2" s="761"/>
    </row>
    <row r="3" spans="1:29" ht="15.75" thickBot="1"/>
    <row r="4" spans="1:29" ht="15.75" thickBot="1">
      <c r="B4" s="5346" t="s">
        <v>1233</v>
      </c>
      <c r="C4" s="5347"/>
      <c r="D4" s="5347"/>
      <c r="E4" s="5347"/>
      <c r="F4" s="5347"/>
      <c r="G4" s="5347"/>
      <c r="H4" s="5347"/>
      <c r="I4" s="5347"/>
      <c r="J4" s="5347"/>
      <c r="K4" s="5347"/>
      <c r="L4" s="5347"/>
      <c r="M4" s="5347"/>
      <c r="N4" s="5347"/>
      <c r="O4" s="5348"/>
      <c r="P4" s="5346" t="s">
        <v>1234</v>
      </c>
      <c r="Q4" s="5347"/>
      <c r="R4" s="5347"/>
      <c r="S4" s="5347"/>
      <c r="T4" s="5347"/>
      <c r="U4" s="5347"/>
      <c r="V4" s="5347"/>
      <c r="W4" s="5347"/>
      <c r="X4" s="5347"/>
      <c r="Y4" s="5347"/>
      <c r="Z4" s="5347"/>
      <c r="AA4" s="5347"/>
      <c r="AB4" s="5347"/>
      <c r="AC4" s="5348"/>
    </row>
    <row r="5" spans="1:29" ht="15.75" thickBot="1">
      <c r="A5" s="652"/>
      <c r="B5" s="5343" t="s">
        <v>1183</v>
      </c>
      <c r="C5" s="5344"/>
      <c r="D5" s="5344"/>
      <c r="E5" s="5344"/>
      <c r="F5" s="5344"/>
      <c r="G5" s="5344"/>
      <c r="H5" s="5345"/>
      <c r="I5" s="5349" t="s">
        <v>1184</v>
      </c>
      <c r="J5" s="5350"/>
      <c r="K5" s="5350"/>
      <c r="L5" s="5350"/>
      <c r="M5" s="5350"/>
      <c r="N5" s="5350"/>
      <c r="O5" s="5351"/>
      <c r="P5" s="5354" t="s">
        <v>1183</v>
      </c>
      <c r="Q5" s="5355"/>
      <c r="R5" s="5355"/>
      <c r="S5" s="5355"/>
      <c r="T5" s="5355"/>
      <c r="U5" s="5355"/>
      <c r="V5" s="5356"/>
      <c r="W5" s="5349" t="s">
        <v>1184</v>
      </c>
      <c r="X5" s="5350"/>
      <c r="Y5" s="5350"/>
      <c r="Z5" s="5350"/>
      <c r="AA5" s="5350"/>
      <c r="AB5" s="5350"/>
      <c r="AC5" s="5351"/>
    </row>
    <row r="6" spans="1:29" ht="15.75" thickBot="1">
      <c r="A6" s="652"/>
      <c r="B6" s="2523">
        <v>2011</v>
      </c>
      <c r="C6" s="2524">
        <v>2012</v>
      </c>
      <c r="D6" s="2524">
        <v>2013</v>
      </c>
      <c r="E6" s="2524">
        <v>2014</v>
      </c>
      <c r="F6" s="2524">
        <v>2015</v>
      </c>
      <c r="G6" s="2524">
        <v>2016</v>
      </c>
      <c r="H6" s="4220">
        <v>2017</v>
      </c>
      <c r="I6" s="2523">
        <v>2011</v>
      </c>
      <c r="J6" s="2524">
        <v>2012</v>
      </c>
      <c r="K6" s="2524">
        <v>2013</v>
      </c>
      <c r="L6" s="2524">
        <v>2014</v>
      </c>
      <c r="M6" s="2524">
        <v>2015</v>
      </c>
      <c r="N6" s="2524">
        <v>2016</v>
      </c>
      <c r="O6" s="4220">
        <v>2017</v>
      </c>
      <c r="P6" s="2523">
        <v>2011</v>
      </c>
      <c r="Q6" s="2524">
        <v>2012</v>
      </c>
      <c r="R6" s="2524">
        <v>2013</v>
      </c>
      <c r="S6" s="2524">
        <v>2014</v>
      </c>
      <c r="T6" s="2524">
        <v>2015</v>
      </c>
      <c r="U6" s="2524">
        <v>2016</v>
      </c>
      <c r="V6" s="4220">
        <v>2017</v>
      </c>
      <c r="W6" s="2523">
        <v>2011</v>
      </c>
      <c r="X6" s="2524">
        <v>2012</v>
      </c>
      <c r="Y6" s="2524">
        <v>2013</v>
      </c>
      <c r="Z6" s="2524">
        <v>2014</v>
      </c>
      <c r="AA6" s="2524">
        <v>2015</v>
      </c>
      <c r="AB6" s="2524">
        <v>2016</v>
      </c>
      <c r="AC6" s="4221">
        <v>2017</v>
      </c>
    </row>
    <row r="7" spans="1:29">
      <c r="A7" s="1900" t="s">
        <v>1</v>
      </c>
      <c r="B7" s="1970">
        <f>'Admisión por sexo'!B7/'Aspirantes por sexo'!B7</f>
        <v>1.2</v>
      </c>
      <c r="C7" s="776">
        <f>'Admisión por sexo'!C7/'Aspirantes por sexo'!C7</f>
        <v>1</v>
      </c>
      <c r="D7" s="776">
        <f>'Admisión por sexo'!D7/'Aspirantes por sexo'!D7</f>
        <v>1.55</v>
      </c>
      <c r="E7" s="776">
        <f>'Admisión por sexo'!E7/'Aspirantes por sexo'!E7</f>
        <v>0.84375</v>
      </c>
      <c r="F7" s="776">
        <f>'Admisión por sexo'!F7/'Aspirantes por sexo'!F7</f>
        <v>1</v>
      </c>
      <c r="G7" s="776">
        <f>'Admisión por sexo'!G7/'Aspirantes por sexo'!G7</f>
        <v>0.70588235294117652</v>
      </c>
      <c r="H7" s="1951">
        <f>'Admisión por sexo'!H7/'Aspirantes por sexo'!H7</f>
        <v>0.44166666666666665</v>
      </c>
      <c r="I7" s="777">
        <f>'Admisión por sexo'!I7/'Aspirantes por sexo'!I7</f>
        <v>1.1276595744680851</v>
      </c>
      <c r="J7" s="649">
        <f>'Admisión por sexo'!J7/'Aspirantes por sexo'!J7</f>
        <v>0.94444444444444442</v>
      </c>
      <c r="K7" s="649">
        <f>'Admisión por sexo'!K7/'Aspirantes por sexo'!K7</f>
        <v>1.05</v>
      </c>
      <c r="L7" s="649">
        <f>'Admisión por sexo'!L7/'Aspirantes por sexo'!L7</f>
        <v>0.8529411764705882</v>
      </c>
      <c r="M7" s="649">
        <f>'Admisión por sexo'!M7/'Aspirantes por sexo'!M7</f>
        <v>1</v>
      </c>
      <c r="N7" s="649">
        <f>'Admisión por sexo'!N7/'Aspirantes por sexo'!N7</f>
        <v>0.76923076923076927</v>
      </c>
      <c r="O7" s="1951">
        <f>'Admisión por sexo'!O7/'Aspirantes por sexo'!O7</f>
        <v>0.28928571428571431</v>
      </c>
      <c r="P7" s="1970">
        <f>'Admisión por sexo'!W7/'Aspirantes por sexo'!W7</f>
        <v>1.2</v>
      </c>
      <c r="Q7" s="776">
        <f>'Admisión por sexo'!X7/'Aspirantes por sexo'!X7</f>
        <v>1.1142857142857143</v>
      </c>
      <c r="R7" s="776">
        <f>'Admisión por sexo'!Y7/'Aspirantes por sexo'!Y7</f>
        <v>1.2727272727272727</v>
      </c>
      <c r="S7" s="776">
        <f>'Admisión por sexo'!Z7/'Aspirantes por sexo'!Z7</f>
        <v>1.1149425287356323</v>
      </c>
      <c r="T7" s="776">
        <f>'Admisión por sexo'!AA7/'Aspirantes por sexo'!AA7</f>
        <v>1.0833333333333333</v>
      </c>
      <c r="U7" s="776">
        <f>'Admisión por sexo'!AB7/'Aspirantes por sexo'!AB7</f>
        <v>1.0364963503649636</v>
      </c>
      <c r="V7" s="1951">
        <f>'Admisión por sexo'!AC7/'Aspirantes por sexo'!AC7</f>
        <v>0.75875486381322954</v>
      </c>
      <c r="W7" s="777">
        <f>'Admisión por sexo'!AD7/'Aspirantes por sexo'!AD7</f>
        <v>1.1276595744680851</v>
      </c>
      <c r="X7" s="649">
        <f>'Admisión por sexo'!AE7/'Aspirantes por sexo'!AE7</f>
        <v>1.0769230769230769</v>
      </c>
      <c r="Y7" s="649">
        <f>'Admisión por sexo'!AF7/'Aspirantes por sexo'!AF7</f>
        <v>1.0666666666666667</v>
      </c>
      <c r="Z7" s="649">
        <f>'Admisión por sexo'!AG7/'Aspirantes por sexo'!AG7</f>
        <v>1.014388489208633</v>
      </c>
      <c r="AA7" s="649">
        <f>'Admisión por sexo'!AH7/'Aspirantes por sexo'!AH7</f>
        <v>1.0108108108108107</v>
      </c>
      <c r="AB7" s="649">
        <f>'Admisión por sexo'!AI7/'Aspirantes por sexo'!AI7</f>
        <v>0.94799999999999995</v>
      </c>
      <c r="AC7" s="1947">
        <f>'Admisión por sexo'!AJ7/'Aspirantes por sexo'!AJ7</f>
        <v>0.6</v>
      </c>
    </row>
    <row r="8" spans="1:29">
      <c r="A8" s="1901" t="s">
        <v>3</v>
      </c>
      <c r="B8" s="1971">
        <f>'Admisión por sexo'!B8/'Aspirantes por sexo'!B8</f>
        <v>0.54545454545454541</v>
      </c>
      <c r="C8" s="1969">
        <f>'Admisión por sexo'!C8/'Aspirantes por sexo'!C8</f>
        <v>0.67647058823529416</v>
      </c>
      <c r="D8" s="1969">
        <f>'Admisión por sexo'!D8/'Aspirantes por sexo'!D8</f>
        <v>0.49056603773584906</v>
      </c>
      <c r="E8" s="1969">
        <f>'Admisión por sexo'!E8/'Aspirantes por sexo'!E8</f>
        <v>0.28000000000000003</v>
      </c>
      <c r="F8" s="1969">
        <f>'Admisión por sexo'!F8/'Aspirantes por sexo'!F8</f>
        <v>0.26940639269406391</v>
      </c>
      <c r="G8" s="1969">
        <f>'Admisión por sexo'!G8/'Aspirantes por sexo'!G8</f>
        <v>0.25490196078431371</v>
      </c>
      <c r="H8" s="1952">
        <f>'Admisión por sexo'!H8/'Aspirantes por sexo'!H8</f>
        <v>0.22991689750692521</v>
      </c>
      <c r="I8" s="1924">
        <f>'Admisión por sexo'!I8/'Aspirantes por sexo'!I8</f>
        <v>0.37681159420289856</v>
      </c>
      <c r="J8" s="1923">
        <f>'Admisión por sexo'!J8/'Aspirantes por sexo'!J8</f>
        <v>0.45454545454545453</v>
      </c>
      <c r="K8" s="1923">
        <f>'Admisión por sexo'!K8/'Aspirantes por sexo'!K8</f>
        <v>0.23863636363636365</v>
      </c>
      <c r="L8" s="1923">
        <f>'Admisión por sexo'!L8/'Aspirantes por sexo'!L8</f>
        <v>0.17777777777777778</v>
      </c>
      <c r="M8" s="1923">
        <f>'Admisión por sexo'!M8/'Aspirantes por sexo'!M8</f>
        <v>0.14772727272727273</v>
      </c>
      <c r="N8" s="1923">
        <f>'Admisión por sexo'!N8/'Aspirantes por sexo'!N8</f>
        <v>0.16346153846153846</v>
      </c>
      <c r="O8" s="1952">
        <f>'Admisión por sexo'!O8/'Aspirantes por sexo'!O8</f>
        <v>0.27450980392156865</v>
      </c>
      <c r="P8" s="1971">
        <f>'Admisión por sexo'!W8/'Aspirantes por sexo'!W8</f>
        <v>0.54545454545454541</v>
      </c>
      <c r="Q8" s="1969">
        <f>'Admisión por sexo'!X8/'Aspirantes por sexo'!X8</f>
        <v>0.57894736842105265</v>
      </c>
      <c r="R8" s="1969">
        <f>'Admisión por sexo'!Y8/'Aspirantes por sexo'!Y8</f>
        <v>0.53974895397489542</v>
      </c>
      <c r="S8" s="1969">
        <f>'Admisión por sexo'!Z8/'Aspirantes por sexo'!Z8</f>
        <v>0.43958868894601544</v>
      </c>
      <c r="T8" s="1969">
        <f>'Admisión por sexo'!AA8/'Aspirantes por sexo'!AA8</f>
        <v>0.37828947368421051</v>
      </c>
      <c r="U8" s="1969">
        <f>'Admisión por sexo'!AB8/'Aspirantes por sexo'!AB8</f>
        <v>0.34183082271147164</v>
      </c>
      <c r="V8" s="1952">
        <f>'Admisión por sexo'!AC8/'Aspirantes por sexo'!AC8</f>
        <v>0.30882352941176472</v>
      </c>
      <c r="W8" s="1924">
        <f>'Admisión por sexo'!AD8/'Aspirantes por sexo'!AD8</f>
        <v>0.37681159420289856</v>
      </c>
      <c r="X8" s="1923">
        <f>'Admisión por sexo'!AE8/'Aspirantes por sexo'!AE8</f>
        <v>0.40196078431372551</v>
      </c>
      <c r="Y8" s="1923">
        <f>'Admisión por sexo'!AF8/'Aspirantes por sexo'!AF8</f>
        <v>0.32631578947368423</v>
      </c>
      <c r="Z8" s="1923">
        <f>'Admisión por sexo'!AG8/'Aspirantes por sexo'!AG8</f>
        <v>0.26461538461538464</v>
      </c>
      <c r="AA8" s="1923">
        <f>'Admisión por sexo'!AH8/'Aspirantes por sexo'!AH8</f>
        <v>0.22355289421157684</v>
      </c>
      <c r="AB8" s="1923">
        <f>'Admisión por sexo'!AI8/'Aspirantes por sexo'!AI8</f>
        <v>0.20592383638928069</v>
      </c>
      <c r="AC8" s="1948">
        <f>'Admisión por sexo'!AJ8/'Aspirantes por sexo'!AJ8</f>
        <v>0.21809744779582366</v>
      </c>
    </row>
    <row r="9" spans="1:29" ht="15.75" thickBot="1">
      <c r="A9" s="1902" t="s">
        <v>2</v>
      </c>
      <c r="B9" s="1972">
        <f>'Admisión por sexo'!B9/'Aspirantes por sexo'!B9</f>
        <v>0.43925233644859812</v>
      </c>
      <c r="C9" s="1973">
        <f>'Admisión por sexo'!C9/'Aspirantes por sexo'!C9</f>
        <v>0.46153846153846156</v>
      </c>
      <c r="D9" s="1973">
        <f>'Admisión por sexo'!D9/'Aspirantes por sexo'!D9</f>
        <v>0.45</v>
      </c>
      <c r="E9" s="1973">
        <f>'Admisión por sexo'!E9/'Aspirantes por sexo'!E9</f>
        <v>0.64</v>
      </c>
      <c r="F9" s="1973">
        <f>'Admisión por sexo'!F9/'Aspirantes por sexo'!F9</f>
        <v>0.40707964601769914</v>
      </c>
      <c r="G9" s="1973">
        <f>'Admisión por sexo'!G9/'Aspirantes por sexo'!G9</f>
        <v>0.42763157894736842</v>
      </c>
      <c r="H9" s="1953">
        <f>'Admisión por sexo'!H9/'Aspirantes por sexo'!H9</f>
        <v>0.28085106382978725</v>
      </c>
      <c r="I9" s="1925">
        <f>'Admisión por sexo'!I9/'Aspirantes por sexo'!I9</f>
        <v>0.56666666666666665</v>
      </c>
      <c r="J9" s="1926">
        <f>'Admisión por sexo'!J9/'Aspirantes por sexo'!J9</f>
        <v>0.79166666666666663</v>
      </c>
      <c r="K9" s="1926">
        <f>'Admisión por sexo'!K9/'Aspirantes por sexo'!K9</f>
        <v>0.91489361702127658</v>
      </c>
      <c r="L9" s="1926">
        <f>'Admisión por sexo'!L9/'Aspirantes por sexo'!L9</f>
        <v>1.03125</v>
      </c>
      <c r="M9" s="1926">
        <f>'Admisión por sexo'!M9/'Aspirantes por sexo'!M9</f>
        <v>0.51724137931034486</v>
      </c>
      <c r="N9" s="1926">
        <f>'Admisión por sexo'!N9/'Aspirantes por sexo'!N9</f>
        <v>0.5714285714285714</v>
      </c>
      <c r="O9" s="1953">
        <f>'Admisión por sexo'!O9/'Aspirantes por sexo'!O9</f>
        <v>0.27363184079601988</v>
      </c>
      <c r="P9" s="1972">
        <f>'Admisión por sexo'!W9/'Aspirantes por sexo'!W9</f>
        <v>0.43925233644859812</v>
      </c>
      <c r="Q9" s="1973">
        <f>'Admisión por sexo'!X9/'Aspirantes por sexo'!X9</f>
        <v>0.4452054794520548</v>
      </c>
      <c r="R9" s="1973">
        <f>'Admisión por sexo'!Y9/'Aspirantes por sexo'!Y9</f>
        <v>0.44715447154471544</v>
      </c>
      <c r="S9" s="1973">
        <f>'Admisión por sexo'!Z9/'Aspirantes por sexo'!Z9</f>
        <v>0.47972972972972971</v>
      </c>
      <c r="T9" s="1973">
        <f>'Admisión por sexo'!AA9/'Aspirantes por sexo'!AA9</f>
        <v>0.45965770171149145</v>
      </c>
      <c r="U9" s="1973">
        <f>'Admisión por sexo'!AB9/'Aspirantes por sexo'!AB9</f>
        <v>0.45098039215686275</v>
      </c>
      <c r="V9" s="1953">
        <f>'Admisión por sexo'!AC9/'Aspirantes por sexo'!AC9</f>
        <v>0.40075376884422109</v>
      </c>
      <c r="W9" s="1925">
        <f>'Admisión por sexo'!AD9/'Aspirantes por sexo'!AD9</f>
        <v>0.56666666666666665</v>
      </c>
      <c r="X9" s="1926">
        <f>'Admisión por sexo'!AE9/'Aspirantes por sexo'!AE9</f>
        <v>0.63095238095238093</v>
      </c>
      <c r="Y9" s="1926">
        <f>'Admisión por sexo'!AF9/'Aspirantes por sexo'!AF9</f>
        <v>0.73282442748091603</v>
      </c>
      <c r="Z9" s="1926">
        <f>'Admisión por sexo'!AG9/'Aspirantes por sexo'!AG9</f>
        <v>0.79141104294478526</v>
      </c>
      <c r="AA9" s="1926">
        <f>'Admisión por sexo'!AH9/'Aspirantes por sexo'!AH9</f>
        <v>0.71945701357466063</v>
      </c>
      <c r="AB9" s="1926">
        <f>'Admisión por sexo'!AI9/'Aspirantes por sexo'!AI9</f>
        <v>0.68384879725085912</v>
      </c>
      <c r="AC9" s="1949">
        <f>'Admisión por sexo'!AJ9/'Aspirantes por sexo'!AJ9</f>
        <v>0.51626016260162599</v>
      </c>
    </row>
    <row r="10" spans="1:29" ht="15.75" thickBot="1">
      <c r="A10" s="1903" t="s">
        <v>544</v>
      </c>
      <c r="B10" s="780">
        <f>'Admisión por sexo'!B10/'Aspirantes por sexo'!B10</f>
        <v>0.55309734513274333</v>
      </c>
      <c r="C10" s="779">
        <f>'Admisión por sexo'!C10/'Aspirantes por sexo'!C10</f>
        <v>0.63636363636363635</v>
      </c>
      <c r="D10" s="779">
        <f>'Admisión por sexo'!D10/'Aspirantes por sexo'!D10</f>
        <v>0.5663716814159292</v>
      </c>
      <c r="E10" s="779">
        <f>'Admisión por sexo'!E10/'Aspirantes por sexo'!E10</f>
        <v>0.43534482758620691</v>
      </c>
      <c r="F10" s="779">
        <f>'Admisión por sexo'!F10/'Aspirantes por sexo'!F10</f>
        <v>0.37808219178082192</v>
      </c>
      <c r="G10" s="779">
        <f>'Admisión por sexo'!G10/'Aspirantes por sexo'!G10</f>
        <v>0.33490566037735847</v>
      </c>
      <c r="H10" s="1954">
        <f>'Admisión por sexo'!H10/'Aspirantes por sexo'!H10</f>
        <v>0.28212290502793297</v>
      </c>
      <c r="I10" s="780">
        <f>'Admisión por sexo'!I10/'Aspirantes por sexo'!I10</f>
        <v>0.64204545454545459</v>
      </c>
      <c r="J10" s="779">
        <f>'Admisión por sexo'!J10/'Aspirantes por sexo'!J10</f>
        <v>0.68</v>
      </c>
      <c r="K10" s="779">
        <f>'Admisión por sexo'!K10/'Aspirantes por sexo'!K10</f>
        <v>0.60571428571428576</v>
      </c>
      <c r="L10" s="779">
        <f>'Admisión por sexo'!L10/'Aspirantes por sexo'!L10</f>
        <v>0.42786069651741293</v>
      </c>
      <c r="M10" s="779">
        <f>'Admisión por sexo'!M10/'Aspirantes por sexo'!M10</f>
        <v>0.36428571428571427</v>
      </c>
      <c r="N10" s="779">
        <f>'Admisión por sexo'!N10/'Aspirantes por sexo'!N10</f>
        <v>0.36151603498542273</v>
      </c>
      <c r="O10" s="1954">
        <f>'Admisión por sexo'!O10/'Aspirantes por sexo'!O10</f>
        <v>0.28075709779179808</v>
      </c>
      <c r="P10" s="780">
        <f>'Admisión por sexo'!W10/'Aspirantes por sexo'!W10</f>
        <v>0.55309734513274333</v>
      </c>
      <c r="Q10" s="779">
        <f>'Admisión por sexo'!X10/'Aspirantes por sexo'!X10</f>
        <v>0.57643312101910826</v>
      </c>
      <c r="R10" s="779">
        <f>'Admisión por sexo'!Y10/'Aspirantes por sexo'!Y10</f>
        <v>0.57222222222222219</v>
      </c>
      <c r="S10" s="779">
        <f>'Admisión por sexo'!Z10/'Aspirantes por sexo'!Z10</f>
        <v>0.5310880829015544</v>
      </c>
      <c r="T10" s="779">
        <f>'Admisión por sexo'!AA10/'Aspirantes por sexo'!AA10</f>
        <v>0.48197009674582236</v>
      </c>
      <c r="U10" s="779">
        <f>'Admisión por sexo'!AB10/'Aspirantes por sexo'!AB10</f>
        <v>0.44202434336963486</v>
      </c>
      <c r="V10" s="1954">
        <f>'Admisión por sexo'!AC10/'Aspirantes por sexo'!AC10</f>
        <v>0.39174352217830477</v>
      </c>
      <c r="W10" s="780">
        <f>'Admisión por sexo'!AD10/'Aspirantes por sexo'!AD10</f>
        <v>0.64204545454545459</v>
      </c>
      <c r="X10" s="779">
        <f>'Admisión por sexo'!AE10/'Aspirantes por sexo'!AE10</f>
        <v>0.65338645418326691</v>
      </c>
      <c r="Y10" s="779">
        <f>'Admisión por sexo'!AF10/'Aspirantes por sexo'!AF10</f>
        <v>0.63380281690140849</v>
      </c>
      <c r="Z10" s="779">
        <f>'Admisión por sexo'!AG10/'Aspirantes por sexo'!AG10</f>
        <v>0.56778309409888361</v>
      </c>
      <c r="AA10" s="779">
        <f>'Admisión por sexo'!AH10/'Aspirantes por sexo'!AH10</f>
        <v>0.50496141124586547</v>
      </c>
      <c r="AB10" s="779">
        <f>'Admisión por sexo'!AI10/'Aspirantes por sexo'!AI10</f>
        <v>0.46560000000000001</v>
      </c>
      <c r="AC10" s="1950">
        <f>'Admisión por sexo'!AJ10/'Aspirantes por sexo'!AJ10</f>
        <v>0.40339702760084928</v>
      </c>
    </row>
    <row r="11" spans="1:29">
      <c r="A11" s="767" t="s">
        <v>32</v>
      </c>
      <c r="C11" s="68"/>
    </row>
    <row r="13" spans="1:29">
      <c r="C13" s="68"/>
    </row>
  </sheetData>
  <mergeCells count="6">
    <mergeCell ref="B5:H5"/>
    <mergeCell ref="I5:O5"/>
    <mergeCell ref="B4:O4"/>
    <mergeCell ref="P5:V5"/>
    <mergeCell ref="W5:AC5"/>
    <mergeCell ref="P4:AC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H15"/>
  <sheetViews>
    <sheetView showGridLines="0" workbookViewId="0"/>
  </sheetViews>
  <sheetFormatPr baseColWidth="10" defaultRowHeight="12.75"/>
  <cols>
    <col min="1" max="1" width="7" bestFit="1" customWidth="1"/>
    <col min="2" max="2" width="12.28515625" bestFit="1" customWidth="1"/>
    <col min="6" max="6" width="15.7109375" customWidth="1"/>
    <col min="7" max="7" width="16.5703125" customWidth="1"/>
  </cols>
  <sheetData>
    <row r="1" spans="1:8">
      <c r="A1" s="1088" t="s">
        <v>1621</v>
      </c>
      <c r="B1" s="3624"/>
    </row>
    <row r="3" spans="1:8" ht="18.75">
      <c r="A3" s="63" t="s">
        <v>4328</v>
      </c>
    </row>
    <row r="4" spans="1:8" ht="19.5" thickBot="1">
      <c r="A4" s="63"/>
    </row>
    <row r="5" spans="1:8" ht="13.5" thickBot="1">
      <c r="C5" s="5357">
        <v>2016</v>
      </c>
      <c r="D5" s="5358"/>
      <c r="F5" s="5357">
        <v>2017</v>
      </c>
      <c r="G5" s="5358"/>
    </row>
    <row r="6" spans="1:8" ht="15.75" thickBot="1">
      <c r="A6" s="5364" t="s">
        <v>29</v>
      </c>
      <c r="B6" s="5364" t="s">
        <v>33</v>
      </c>
      <c r="C6" s="802" t="s">
        <v>52</v>
      </c>
      <c r="D6" s="1539" t="s">
        <v>53</v>
      </c>
      <c r="F6" s="802" t="s">
        <v>52</v>
      </c>
      <c r="G6" s="1539" t="s">
        <v>53</v>
      </c>
    </row>
    <row r="7" spans="1:8" ht="15.75" thickBot="1">
      <c r="A7" s="5365"/>
      <c r="B7" s="5365"/>
      <c r="C7" s="2014" t="s">
        <v>4327</v>
      </c>
      <c r="D7" s="2015" t="s">
        <v>4327</v>
      </c>
      <c r="F7" s="2014" t="s">
        <v>4327</v>
      </c>
      <c r="G7" s="3098" t="s">
        <v>4327</v>
      </c>
    </row>
    <row r="8" spans="1:8" ht="15">
      <c r="A8" s="5366" t="s">
        <v>1</v>
      </c>
      <c r="B8" s="410" t="s">
        <v>936</v>
      </c>
      <c r="C8" s="1267">
        <v>513.20000000000005</v>
      </c>
      <c r="D8" s="1540">
        <v>479.9</v>
      </c>
      <c r="E8" s="3619">
        <f>SUM(C8:D8)</f>
        <v>993.1</v>
      </c>
      <c r="F8" s="1540">
        <v>519.79999999999995</v>
      </c>
      <c r="G8" s="1254">
        <v>526.4</v>
      </c>
      <c r="H8" s="1543">
        <f t="shared" ref="H8:H13" si="0">SUM(F8:G8)</f>
        <v>1046.1999999999998</v>
      </c>
    </row>
    <row r="9" spans="1:8" ht="15">
      <c r="A9" s="5367"/>
      <c r="B9" s="1878" t="s">
        <v>4401</v>
      </c>
      <c r="C9" s="1235"/>
      <c r="D9" s="3614"/>
      <c r="E9" s="3620"/>
      <c r="F9" s="3614">
        <v>550.1</v>
      </c>
      <c r="G9" s="1258">
        <v>596.20000000000005</v>
      </c>
      <c r="H9" s="3615">
        <f t="shared" si="0"/>
        <v>1146.3000000000002</v>
      </c>
    </row>
    <row r="10" spans="1:8" ht="15">
      <c r="A10" s="5368" t="s">
        <v>3</v>
      </c>
      <c r="B10" s="1536" t="s">
        <v>938</v>
      </c>
      <c r="C10" s="1236">
        <v>546.4</v>
      </c>
      <c r="D10" s="1541">
        <v>550.4</v>
      </c>
      <c r="E10" s="3621">
        <f>SUM(C10:D10)</f>
        <v>1096.8</v>
      </c>
      <c r="F10" s="3617">
        <v>550.20000000000005</v>
      </c>
      <c r="G10" s="1255">
        <v>595.79999999999995</v>
      </c>
      <c r="H10" s="1544">
        <f t="shared" si="0"/>
        <v>1146</v>
      </c>
    </row>
    <row r="11" spans="1:8" ht="15">
      <c r="A11" s="5367"/>
      <c r="B11" s="1536" t="s">
        <v>4402</v>
      </c>
      <c r="C11" s="3616"/>
      <c r="D11" s="3617"/>
      <c r="E11" s="3621"/>
      <c r="F11" s="3617"/>
      <c r="G11" s="1255">
        <v>655.6</v>
      </c>
      <c r="H11" s="1544">
        <f t="shared" si="0"/>
        <v>655.6</v>
      </c>
    </row>
    <row r="12" spans="1:8" ht="15" customHeight="1">
      <c r="A12" s="5359" t="s">
        <v>2</v>
      </c>
      <c r="B12" s="1537" t="s">
        <v>306</v>
      </c>
      <c r="C12" s="1236">
        <v>556.4</v>
      </c>
      <c r="D12" s="1541">
        <v>594.70000000000005</v>
      </c>
      <c r="E12" s="3621">
        <f>SUM(C12:D12)</f>
        <v>1151.0999999999999</v>
      </c>
      <c r="F12" s="3617">
        <v>490.2</v>
      </c>
      <c r="G12" s="1255">
        <v>584.29999999999995</v>
      </c>
      <c r="H12" s="1544">
        <f t="shared" si="0"/>
        <v>1074.5</v>
      </c>
    </row>
    <row r="13" spans="1:8" ht="15.75" thickBot="1">
      <c r="A13" s="5360"/>
      <c r="B13" s="1538" t="s">
        <v>937</v>
      </c>
      <c r="C13" s="1268"/>
      <c r="D13" s="1542">
        <v>650</v>
      </c>
      <c r="E13" s="3622">
        <f>SUM(C13:D13)</f>
        <v>650</v>
      </c>
      <c r="F13" s="3133"/>
      <c r="G13" s="1266">
        <v>638.4</v>
      </c>
      <c r="H13" s="1545">
        <f t="shared" si="0"/>
        <v>638.4</v>
      </c>
    </row>
    <row r="14" spans="1:8" ht="16.5" thickBot="1">
      <c r="A14" s="5361" t="s">
        <v>4330</v>
      </c>
      <c r="B14" s="5362"/>
      <c r="C14" s="5362"/>
      <c r="D14" s="5363"/>
      <c r="E14" s="3618">
        <f>SUM(E8:E13)/7</f>
        <v>555.85714285714289</v>
      </c>
      <c r="F14" s="5369" t="s">
        <v>4330</v>
      </c>
      <c r="G14" s="5370"/>
      <c r="H14" s="3623">
        <f>SUM(F8:G13)/10</f>
        <v>570.70000000000005</v>
      </c>
    </row>
    <row r="15" spans="1:8">
      <c r="A15" s="416" t="s">
        <v>4563</v>
      </c>
    </row>
  </sheetData>
  <mergeCells count="9">
    <mergeCell ref="F5:G5"/>
    <mergeCell ref="A12:A13"/>
    <mergeCell ref="A14:D14"/>
    <mergeCell ref="A6:A7"/>
    <mergeCell ref="B6:B7"/>
    <mergeCell ref="C5:D5"/>
    <mergeCell ref="A8:A9"/>
    <mergeCell ref="A10:A11"/>
    <mergeCell ref="F14:G14"/>
  </mergeCells>
  <conditionalFormatting sqref="B8:B13">
    <cfRule type="duplicateValues" dxfId="0" priority="1"/>
  </conditionalFormatting>
  <hyperlinks>
    <hyperlink ref="A1" location="Índice!A1" display="ÍNDIC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9B2195"/>
  </sheetPr>
  <dimension ref="A1:AZ81"/>
  <sheetViews>
    <sheetView showGridLines="0" zoomScaleNormal="100" workbookViewId="0"/>
  </sheetViews>
  <sheetFormatPr baseColWidth="10" defaultRowHeight="15"/>
  <cols>
    <col min="1" max="1" width="8.140625" style="415" customWidth="1"/>
    <col min="2" max="2" width="2.85546875" style="415" bestFit="1" customWidth="1"/>
    <col min="3" max="3" width="32.85546875" style="415" bestFit="1" customWidth="1"/>
    <col min="4" max="5" width="5.5703125" style="415" bestFit="1" customWidth="1"/>
    <col min="6" max="7" width="5.140625" style="415" bestFit="1" customWidth="1"/>
    <col min="8" max="9" width="5.5703125" style="415" bestFit="1" customWidth="1"/>
    <col min="10" max="17" width="5.5703125" style="415" customWidth="1"/>
    <col min="18" max="18" width="5.140625" style="415" bestFit="1" customWidth="1"/>
    <col min="19" max="19" width="5.5703125" style="415" bestFit="1" customWidth="1"/>
    <col min="20" max="20" width="5.140625" style="415" bestFit="1" customWidth="1"/>
    <col min="21" max="22" width="5.5703125" style="415" bestFit="1" customWidth="1"/>
    <col min="23" max="23" width="5.140625" style="415" bestFit="1" customWidth="1"/>
    <col min="24" max="24" width="5.140625" style="415" customWidth="1"/>
    <col min="25" max="26" width="5" style="415" bestFit="1" customWidth="1"/>
    <col min="27" max="30" width="5.5703125" style="415" bestFit="1" customWidth="1"/>
    <col min="31" max="31" width="5.5703125" style="415" customWidth="1"/>
    <col min="32" max="32" width="5.5703125" style="415" bestFit="1" customWidth="1"/>
    <col min="33" max="33" width="5.140625" style="415" bestFit="1" customWidth="1"/>
    <col min="34" max="34" width="5.5703125" style="415" bestFit="1" customWidth="1"/>
    <col min="35" max="37" width="5.140625" style="415" bestFit="1" customWidth="1"/>
    <col min="38" max="38" width="5.5703125" style="415" bestFit="1" customWidth="1"/>
    <col min="39" max="45" width="5.140625" style="415" customWidth="1"/>
    <col min="46" max="51" width="5.140625" style="415" bestFit="1" customWidth="1"/>
    <col min="52" max="52" width="5.140625" style="415" customWidth="1"/>
    <col min="53" max="288" width="11.42578125" style="415"/>
    <col min="289" max="289" width="29.85546875" style="415" bestFit="1" customWidth="1"/>
    <col min="290" max="290" width="25.140625" style="415" bestFit="1" customWidth="1"/>
    <col min="291" max="306" width="8.7109375" style="415" customWidth="1"/>
    <col min="307" max="544" width="11.42578125" style="415"/>
    <col min="545" max="545" width="29.85546875" style="415" bestFit="1" customWidth="1"/>
    <col min="546" max="546" width="25.140625" style="415" bestFit="1" customWidth="1"/>
    <col min="547" max="562" width="8.7109375" style="415" customWidth="1"/>
    <col min="563" max="800" width="11.42578125" style="415"/>
    <col min="801" max="801" width="29.85546875" style="415" bestFit="1" customWidth="1"/>
    <col min="802" max="802" width="25.140625" style="415" bestFit="1" customWidth="1"/>
    <col min="803" max="818" width="8.7109375" style="415" customWidth="1"/>
    <col min="819" max="1056" width="11.42578125" style="415"/>
    <col min="1057" max="1057" width="29.85546875" style="415" bestFit="1" customWidth="1"/>
    <col min="1058" max="1058" width="25.140625" style="415" bestFit="1" customWidth="1"/>
    <col min="1059" max="1074" width="8.7109375" style="415" customWidth="1"/>
    <col min="1075" max="1312" width="11.42578125" style="415"/>
    <col min="1313" max="1313" width="29.85546875" style="415" bestFit="1" customWidth="1"/>
    <col min="1314" max="1314" width="25.140625" style="415" bestFit="1" customWidth="1"/>
    <col min="1315" max="1330" width="8.7109375" style="415" customWidth="1"/>
    <col min="1331" max="1568" width="11.42578125" style="415"/>
    <col min="1569" max="1569" width="29.85546875" style="415" bestFit="1" customWidth="1"/>
    <col min="1570" max="1570" width="25.140625" style="415" bestFit="1" customWidth="1"/>
    <col min="1571" max="1586" width="8.7109375" style="415" customWidth="1"/>
    <col min="1587" max="1824" width="11.42578125" style="415"/>
    <col min="1825" max="1825" width="29.85546875" style="415" bestFit="1" customWidth="1"/>
    <col min="1826" max="1826" width="25.140625" style="415" bestFit="1" customWidth="1"/>
    <col min="1827" max="1842" width="8.7109375" style="415" customWidth="1"/>
    <col min="1843" max="2080" width="11.42578125" style="415"/>
    <col min="2081" max="2081" width="29.85546875" style="415" bestFit="1" customWidth="1"/>
    <col min="2082" max="2082" width="25.140625" style="415" bestFit="1" customWidth="1"/>
    <col min="2083" max="2098" width="8.7109375" style="415" customWidth="1"/>
    <col min="2099" max="2336" width="11.42578125" style="415"/>
    <col min="2337" max="2337" width="29.85546875" style="415" bestFit="1" customWidth="1"/>
    <col min="2338" max="2338" width="25.140625" style="415" bestFit="1" customWidth="1"/>
    <col min="2339" max="2354" width="8.7109375" style="415" customWidth="1"/>
    <col min="2355" max="2592" width="11.42578125" style="415"/>
    <col min="2593" max="2593" width="29.85546875" style="415" bestFit="1" customWidth="1"/>
    <col min="2594" max="2594" width="25.140625" style="415" bestFit="1" customWidth="1"/>
    <col min="2595" max="2610" width="8.7109375" style="415" customWidth="1"/>
    <col min="2611" max="2848" width="11.42578125" style="415"/>
    <col min="2849" max="2849" width="29.85546875" style="415" bestFit="1" customWidth="1"/>
    <col min="2850" max="2850" width="25.140625" style="415" bestFit="1" customWidth="1"/>
    <col min="2851" max="2866" width="8.7109375" style="415" customWidth="1"/>
    <col min="2867" max="3104" width="11.42578125" style="415"/>
    <col min="3105" max="3105" width="29.85546875" style="415" bestFit="1" customWidth="1"/>
    <col min="3106" max="3106" width="25.140625" style="415" bestFit="1" customWidth="1"/>
    <col min="3107" max="3122" width="8.7109375" style="415" customWidth="1"/>
    <col min="3123" max="3360" width="11.42578125" style="415"/>
    <col min="3361" max="3361" width="29.85546875" style="415" bestFit="1" customWidth="1"/>
    <col min="3362" max="3362" width="25.140625" style="415" bestFit="1" customWidth="1"/>
    <col min="3363" max="3378" width="8.7109375" style="415" customWidth="1"/>
    <col min="3379" max="3616" width="11.42578125" style="415"/>
    <col min="3617" max="3617" width="29.85546875" style="415" bestFit="1" customWidth="1"/>
    <col min="3618" max="3618" width="25.140625" style="415" bestFit="1" customWidth="1"/>
    <col min="3619" max="3634" width="8.7109375" style="415" customWidth="1"/>
    <col min="3635" max="3872" width="11.42578125" style="415"/>
    <col min="3873" max="3873" width="29.85546875" style="415" bestFit="1" customWidth="1"/>
    <col min="3874" max="3874" width="25.140625" style="415" bestFit="1" customWidth="1"/>
    <col min="3875" max="3890" width="8.7109375" style="415" customWidth="1"/>
    <col min="3891" max="4128" width="11.42578125" style="415"/>
    <col min="4129" max="4129" width="29.85546875" style="415" bestFit="1" customWidth="1"/>
    <col min="4130" max="4130" width="25.140625" style="415" bestFit="1" customWidth="1"/>
    <col min="4131" max="4146" width="8.7109375" style="415" customWidth="1"/>
    <col min="4147" max="4384" width="11.42578125" style="415"/>
    <col min="4385" max="4385" width="29.85546875" style="415" bestFit="1" customWidth="1"/>
    <col min="4386" max="4386" width="25.140625" style="415" bestFit="1" customWidth="1"/>
    <col min="4387" max="4402" width="8.7109375" style="415" customWidth="1"/>
    <col min="4403" max="4640" width="11.42578125" style="415"/>
    <col min="4641" max="4641" width="29.85546875" style="415" bestFit="1" customWidth="1"/>
    <col min="4642" max="4642" width="25.140625" style="415" bestFit="1" customWidth="1"/>
    <col min="4643" max="4658" width="8.7109375" style="415" customWidth="1"/>
    <col min="4659" max="4896" width="11.42578125" style="415"/>
    <col min="4897" max="4897" width="29.85546875" style="415" bestFit="1" customWidth="1"/>
    <col min="4898" max="4898" width="25.140625" style="415" bestFit="1" customWidth="1"/>
    <col min="4899" max="4914" width="8.7109375" style="415" customWidth="1"/>
    <col min="4915" max="5152" width="11.42578125" style="415"/>
    <col min="5153" max="5153" width="29.85546875" style="415" bestFit="1" customWidth="1"/>
    <col min="5154" max="5154" width="25.140625" style="415" bestFit="1" customWidth="1"/>
    <col min="5155" max="5170" width="8.7109375" style="415" customWidth="1"/>
    <col min="5171" max="5408" width="11.42578125" style="415"/>
    <col min="5409" max="5409" width="29.85546875" style="415" bestFit="1" customWidth="1"/>
    <col min="5410" max="5410" width="25.140625" style="415" bestFit="1" customWidth="1"/>
    <col min="5411" max="5426" width="8.7109375" style="415" customWidth="1"/>
    <col min="5427" max="5664" width="11.42578125" style="415"/>
    <col min="5665" max="5665" width="29.85546875" style="415" bestFit="1" customWidth="1"/>
    <col min="5666" max="5666" width="25.140625" style="415" bestFit="1" customWidth="1"/>
    <col min="5667" max="5682" width="8.7109375" style="415" customWidth="1"/>
    <col min="5683" max="5920" width="11.42578125" style="415"/>
    <col min="5921" max="5921" width="29.85546875" style="415" bestFit="1" customWidth="1"/>
    <col min="5922" max="5922" width="25.140625" style="415" bestFit="1" customWidth="1"/>
    <col min="5923" max="5938" width="8.7109375" style="415" customWidth="1"/>
    <col min="5939" max="6176" width="11.42578125" style="415"/>
    <col min="6177" max="6177" width="29.85546875" style="415" bestFit="1" customWidth="1"/>
    <col min="6178" max="6178" width="25.140625" style="415" bestFit="1" customWidth="1"/>
    <col min="6179" max="6194" width="8.7109375" style="415" customWidth="1"/>
    <col min="6195" max="6432" width="11.42578125" style="415"/>
    <col min="6433" max="6433" width="29.85546875" style="415" bestFit="1" customWidth="1"/>
    <col min="6434" max="6434" width="25.140625" style="415" bestFit="1" customWidth="1"/>
    <col min="6435" max="6450" width="8.7109375" style="415" customWidth="1"/>
    <col min="6451" max="6688" width="11.42578125" style="415"/>
    <col min="6689" max="6689" width="29.85546875" style="415" bestFit="1" customWidth="1"/>
    <col min="6690" max="6690" width="25.140625" style="415" bestFit="1" customWidth="1"/>
    <col min="6691" max="6706" width="8.7109375" style="415" customWidth="1"/>
    <col min="6707" max="6944" width="11.42578125" style="415"/>
    <col min="6945" max="6945" width="29.85546875" style="415" bestFit="1" customWidth="1"/>
    <col min="6946" max="6946" width="25.140625" style="415" bestFit="1" customWidth="1"/>
    <col min="6947" max="6962" width="8.7109375" style="415" customWidth="1"/>
    <col min="6963" max="7200" width="11.42578125" style="415"/>
    <col min="7201" max="7201" width="29.85546875" style="415" bestFit="1" customWidth="1"/>
    <col min="7202" max="7202" width="25.140625" style="415" bestFit="1" customWidth="1"/>
    <col min="7203" max="7218" width="8.7109375" style="415" customWidth="1"/>
    <col min="7219" max="7456" width="11.42578125" style="415"/>
    <col min="7457" max="7457" width="29.85546875" style="415" bestFit="1" customWidth="1"/>
    <col min="7458" max="7458" width="25.140625" style="415" bestFit="1" customWidth="1"/>
    <col min="7459" max="7474" width="8.7109375" style="415" customWidth="1"/>
    <col min="7475" max="7712" width="11.42578125" style="415"/>
    <col min="7713" max="7713" width="29.85546875" style="415" bestFit="1" customWidth="1"/>
    <col min="7714" max="7714" width="25.140625" style="415" bestFit="1" customWidth="1"/>
    <col min="7715" max="7730" width="8.7109375" style="415" customWidth="1"/>
    <col min="7731" max="7968" width="11.42578125" style="415"/>
    <col min="7969" max="7969" width="29.85546875" style="415" bestFit="1" customWidth="1"/>
    <col min="7970" max="7970" width="25.140625" style="415" bestFit="1" customWidth="1"/>
    <col min="7971" max="7986" width="8.7109375" style="415" customWidth="1"/>
    <col min="7987" max="8224" width="11.42578125" style="415"/>
    <col min="8225" max="8225" width="29.85546875" style="415" bestFit="1" customWidth="1"/>
    <col min="8226" max="8226" width="25.140625" style="415" bestFit="1" customWidth="1"/>
    <col min="8227" max="8242" width="8.7109375" style="415" customWidth="1"/>
    <col min="8243" max="8480" width="11.42578125" style="415"/>
    <col min="8481" max="8481" width="29.85546875" style="415" bestFit="1" customWidth="1"/>
    <col min="8482" max="8482" width="25.140625" style="415" bestFit="1" customWidth="1"/>
    <col min="8483" max="8498" width="8.7109375" style="415" customWidth="1"/>
    <col min="8499" max="8736" width="11.42578125" style="415"/>
    <col min="8737" max="8737" width="29.85546875" style="415" bestFit="1" customWidth="1"/>
    <col min="8738" max="8738" width="25.140625" style="415" bestFit="1" customWidth="1"/>
    <col min="8739" max="8754" width="8.7109375" style="415" customWidth="1"/>
    <col min="8755" max="8992" width="11.42578125" style="415"/>
    <col min="8993" max="8993" width="29.85546875" style="415" bestFit="1" customWidth="1"/>
    <col min="8994" max="8994" width="25.140625" style="415" bestFit="1" customWidth="1"/>
    <col min="8995" max="9010" width="8.7109375" style="415" customWidth="1"/>
    <col min="9011" max="9248" width="11.42578125" style="415"/>
    <col min="9249" max="9249" width="29.85546875" style="415" bestFit="1" customWidth="1"/>
    <col min="9250" max="9250" width="25.140625" style="415" bestFit="1" customWidth="1"/>
    <col min="9251" max="9266" width="8.7109375" style="415" customWidth="1"/>
    <col min="9267" max="9504" width="11.42578125" style="415"/>
    <col min="9505" max="9505" width="29.85546875" style="415" bestFit="1" customWidth="1"/>
    <col min="9506" max="9506" width="25.140625" style="415" bestFit="1" customWidth="1"/>
    <col min="9507" max="9522" width="8.7109375" style="415" customWidth="1"/>
    <col min="9523" max="9760" width="11.42578125" style="415"/>
    <col min="9761" max="9761" width="29.85546875" style="415" bestFit="1" customWidth="1"/>
    <col min="9762" max="9762" width="25.140625" style="415" bestFit="1" customWidth="1"/>
    <col min="9763" max="9778" width="8.7109375" style="415" customWidth="1"/>
    <col min="9779" max="10016" width="11.42578125" style="415"/>
    <col min="10017" max="10017" width="29.85546875" style="415" bestFit="1" customWidth="1"/>
    <col min="10018" max="10018" width="25.140625" style="415" bestFit="1" customWidth="1"/>
    <col min="10019" max="10034" width="8.7109375" style="415" customWidth="1"/>
    <col min="10035" max="10272" width="11.42578125" style="415"/>
    <col min="10273" max="10273" width="29.85546875" style="415" bestFit="1" customWidth="1"/>
    <col min="10274" max="10274" width="25.140625" style="415" bestFit="1" customWidth="1"/>
    <col min="10275" max="10290" width="8.7109375" style="415" customWidth="1"/>
    <col min="10291" max="10528" width="11.42578125" style="415"/>
    <col min="10529" max="10529" width="29.85546875" style="415" bestFit="1" customWidth="1"/>
    <col min="10530" max="10530" width="25.140625" style="415" bestFit="1" customWidth="1"/>
    <col min="10531" max="10546" width="8.7109375" style="415" customWidth="1"/>
    <col min="10547" max="10784" width="11.42578125" style="415"/>
    <col min="10785" max="10785" width="29.85546875" style="415" bestFit="1" customWidth="1"/>
    <col min="10786" max="10786" width="25.140625" style="415" bestFit="1" customWidth="1"/>
    <col min="10787" max="10802" width="8.7109375" style="415" customWidth="1"/>
    <col min="10803" max="11040" width="11.42578125" style="415"/>
    <col min="11041" max="11041" width="29.85546875" style="415" bestFit="1" customWidth="1"/>
    <col min="11042" max="11042" width="25.140625" style="415" bestFit="1" customWidth="1"/>
    <col min="11043" max="11058" width="8.7109375" style="415" customWidth="1"/>
    <col min="11059" max="11296" width="11.42578125" style="415"/>
    <col min="11297" max="11297" width="29.85546875" style="415" bestFit="1" customWidth="1"/>
    <col min="11298" max="11298" width="25.140625" style="415" bestFit="1" customWidth="1"/>
    <col min="11299" max="11314" width="8.7109375" style="415" customWidth="1"/>
    <col min="11315" max="11552" width="11.42578125" style="415"/>
    <col min="11553" max="11553" width="29.85546875" style="415" bestFit="1" customWidth="1"/>
    <col min="11554" max="11554" width="25.140625" style="415" bestFit="1" customWidth="1"/>
    <col min="11555" max="11570" width="8.7109375" style="415" customWidth="1"/>
    <col min="11571" max="11808" width="11.42578125" style="415"/>
    <col min="11809" max="11809" width="29.85546875" style="415" bestFit="1" customWidth="1"/>
    <col min="11810" max="11810" width="25.140625" style="415" bestFit="1" customWidth="1"/>
    <col min="11811" max="11826" width="8.7109375" style="415" customWidth="1"/>
    <col min="11827" max="12064" width="11.42578125" style="415"/>
    <col min="12065" max="12065" width="29.85546875" style="415" bestFit="1" customWidth="1"/>
    <col min="12066" max="12066" width="25.140625" style="415" bestFit="1" customWidth="1"/>
    <col min="12067" max="12082" width="8.7109375" style="415" customWidth="1"/>
    <col min="12083" max="12320" width="11.42578125" style="415"/>
    <col min="12321" max="12321" width="29.85546875" style="415" bestFit="1" customWidth="1"/>
    <col min="12322" max="12322" width="25.140625" style="415" bestFit="1" customWidth="1"/>
    <col min="12323" max="12338" width="8.7109375" style="415" customWidth="1"/>
    <col min="12339" max="12576" width="11.42578125" style="415"/>
    <col min="12577" max="12577" width="29.85546875" style="415" bestFit="1" customWidth="1"/>
    <col min="12578" max="12578" width="25.140625" style="415" bestFit="1" customWidth="1"/>
    <col min="12579" max="12594" width="8.7109375" style="415" customWidth="1"/>
    <col min="12595" max="12832" width="11.42578125" style="415"/>
    <col min="12833" max="12833" width="29.85546875" style="415" bestFit="1" customWidth="1"/>
    <col min="12834" max="12834" width="25.140625" style="415" bestFit="1" customWidth="1"/>
    <col min="12835" max="12850" width="8.7109375" style="415" customWidth="1"/>
    <col min="12851" max="13088" width="11.42578125" style="415"/>
    <col min="13089" max="13089" width="29.85546875" style="415" bestFit="1" customWidth="1"/>
    <col min="13090" max="13090" width="25.140625" style="415" bestFit="1" customWidth="1"/>
    <col min="13091" max="13106" width="8.7109375" style="415" customWidth="1"/>
    <col min="13107" max="13344" width="11.42578125" style="415"/>
    <col min="13345" max="13345" width="29.85546875" style="415" bestFit="1" customWidth="1"/>
    <col min="13346" max="13346" width="25.140625" style="415" bestFit="1" customWidth="1"/>
    <col min="13347" max="13362" width="8.7109375" style="415" customWidth="1"/>
    <col min="13363" max="13600" width="11.42578125" style="415"/>
    <col min="13601" max="13601" width="29.85546875" style="415" bestFit="1" customWidth="1"/>
    <col min="13602" max="13602" width="25.140625" style="415" bestFit="1" customWidth="1"/>
    <col min="13603" max="13618" width="8.7109375" style="415" customWidth="1"/>
    <col min="13619" max="13856" width="11.42578125" style="415"/>
    <col min="13857" max="13857" width="29.85546875" style="415" bestFit="1" customWidth="1"/>
    <col min="13858" max="13858" width="25.140625" style="415" bestFit="1" customWidth="1"/>
    <col min="13859" max="13874" width="8.7109375" style="415" customWidth="1"/>
    <col min="13875" max="14112" width="11.42578125" style="415"/>
    <col min="14113" max="14113" width="29.85546875" style="415" bestFit="1" customWidth="1"/>
    <col min="14114" max="14114" width="25.140625" style="415" bestFit="1" customWidth="1"/>
    <col min="14115" max="14130" width="8.7109375" style="415" customWidth="1"/>
    <col min="14131" max="14368" width="11.42578125" style="415"/>
    <col min="14369" max="14369" width="29.85546875" style="415" bestFit="1" customWidth="1"/>
    <col min="14370" max="14370" width="25.140625" style="415" bestFit="1" customWidth="1"/>
    <col min="14371" max="14386" width="8.7109375" style="415" customWidth="1"/>
    <col min="14387" max="14624" width="11.42578125" style="415"/>
    <col min="14625" max="14625" width="29.85546875" style="415" bestFit="1" customWidth="1"/>
    <col min="14626" max="14626" width="25.140625" style="415" bestFit="1" customWidth="1"/>
    <col min="14627" max="14642" width="8.7109375" style="415" customWidth="1"/>
    <col min="14643" max="14880" width="11.42578125" style="415"/>
    <col min="14881" max="14881" width="29.85546875" style="415" bestFit="1" customWidth="1"/>
    <col min="14882" max="14882" width="25.140625" style="415" bestFit="1" customWidth="1"/>
    <col min="14883" max="14898" width="8.7109375" style="415" customWidth="1"/>
    <col min="14899" max="15136" width="11.42578125" style="415"/>
    <col min="15137" max="15137" width="29.85546875" style="415" bestFit="1" customWidth="1"/>
    <col min="15138" max="15138" width="25.140625" style="415" bestFit="1" customWidth="1"/>
    <col min="15139" max="15154" width="8.7109375" style="415" customWidth="1"/>
    <col min="15155" max="15392" width="11.42578125" style="415"/>
    <col min="15393" max="15393" width="29.85546875" style="415" bestFit="1" customWidth="1"/>
    <col min="15394" max="15394" width="25.140625" style="415" bestFit="1" customWidth="1"/>
    <col min="15395" max="15410" width="8.7109375" style="415" customWidth="1"/>
    <col min="15411" max="15648" width="11.42578125" style="415"/>
    <col min="15649" max="15649" width="29.85546875" style="415" bestFit="1" customWidth="1"/>
    <col min="15650" max="15650" width="25.140625" style="415" bestFit="1" customWidth="1"/>
    <col min="15651" max="15666" width="8.7109375" style="415" customWidth="1"/>
    <col min="15667" max="15904" width="11.42578125" style="415"/>
    <col min="15905" max="15905" width="29.85546875" style="415" bestFit="1" customWidth="1"/>
    <col min="15906" max="15906" width="25.140625" style="415" bestFit="1" customWidth="1"/>
    <col min="15907" max="15922" width="8.7109375" style="415" customWidth="1"/>
    <col min="15923" max="16160" width="11.42578125" style="415"/>
    <col min="16161" max="16161" width="29.85546875" style="415" bestFit="1" customWidth="1"/>
    <col min="16162" max="16162" width="25.140625" style="415" bestFit="1" customWidth="1"/>
    <col min="16163" max="16178" width="8.7109375" style="415" customWidth="1"/>
    <col min="16179" max="16384" width="11.42578125" style="415"/>
  </cols>
  <sheetData>
    <row r="1" spans="1:52">
      <c r="A1" s="1330" t="s">
        <v>1621</v>
      </c>
      <c r="C1" s="568"/>
    </row>
    <row r="2" spans="1:52" ht="18.75">
      <c r="A2" s="1330"/>
      <c r="C2" s="4248" t="s">
        <v>4840</v>
      </c>
    </row>
    <row r="3" spans="1:52" ht="15.75" thickBot="1">
      <c r="D3" s="552"/>
      <c r="E3" s="552"/>
      <c r="F3" s="552"/>
      <c r="G3" s="553"/>
      <c r="H3" s="553"/>
      <c r="I3" s="553"/>
      <c r="J3" s="553"/>
      <c r="K3" s="553"/>
      <c r="L3" s="553"/>
      <c r="M3" s="553"/>
      <c r="N3" s="553"/>
      <c r="O3" s="553"/>
      <c r="P3" s="553"/>
      <c r="Q3" s="553"/>
      <c r="R3" s="552"/>
      <c r="S3" s="552"/>
      <c r="T3" s="552"/>
      <c r="U3" s="553"/>
      <c r="V3" s="553"/>
      <c r="W3" s="553"/>
      <c r="X3" s="553"/>
      <c r="Y3" s="552"/>
      <c r="Z3" s="552"/>
      <c r="AA3" s="552"/>
      <c r="AB3" s="553"/>
      <c r="AC3" s="553"/>
      <c r="AD3" s="553"/>
      <c r="AE3" s="553"/>
      <c r="AF3" s="552"/>
      <c r="AG3" s="552"/>
      <c r="AH3" s="552"/>
      <c r="AI3" s="553"/>
      <c r="AJ3" s="553"/>
      <c r="AT3" s="552"/>
      <c r="AU3" s="552"/>
      <c r="AV3" s="552"/>
      <c r="AW3" s="553"/>
      <c r="AX3" s="553"/>
      <c r="AY3" s="553"/>
      <c r="AZ3" s="553"/>
    </row>
    <row r="4" spans="1:52" ht="15.75" customHeight="1" thickBot="1">
      <c r="B4" s="2473"/>
      <c r="C4" s="2473"/>
      <c r="D4" s="5377" t="s">
        <v>940</v>
      </c>
      <c r="E4" s="5378"/>
      <c r="F4" s="5378"/>
      <c r="G4" s="5378"/>
      <c r="H4" s="5378"/>
      <c r="I4" s="5378"/>
      <c r="J4" s="5378"/>
      <c r="K4" s="5378"/>
      <c r="L4" s="5378"/>
      <c r="M4" s="5378"/>
      <c r="N4" s="5378"/>
      <c r="O4" s="5378"/>
      <c r="P4" s="5378"/>
      <c r="Q4" s="5378"/>
      <c r="R4" s="5378"/>
      <c r="S4" s="5378"/>
      <c r="T4" s="5378"/>
      <c r="U4" s="5378"/>
      <c r="V4" s="5378"/>
      <c r="W4" s="5378"/>
      <c r="X4" s="5378"/>
      <c r="Y4" s="5378"/>
      <c r="Z4" s="5378"/>
      <c r="AA4" s="5378"/>
      <c r="AB4" s="5378"/>
      <c r="AC4" s="5378"/>
      <c r="AD4" s="5378"/>
      <c r="AE4" s="5378"/>
      <c r="AF4" s="5378"/>
      <c r="AG4" s="5378"/>
      <c r="AH4" s="5378"/>
      <c r="AI4" s="5378"/>
      <c r="AJ4" s="5378"/>
      <c r="AK4" s="5378"/>
      <c r="AL4" s="5378"/>
      <c r="AM4" s="5378"/>
      <c r="AN4" s="5378"/>
      <c r="AO4" s="5378"/>
      <c r="AP4" s="5378"/>
      <c r="AQ4" s="5378"/>
      <c r="AR4" s="5378"/>
      <c r="AS4" s="5378"/>
      <c r="AT4" s="5378"/>
      <c r="AU4" s="5378"/>
      <c r="AV4" s="5378"/>
      <c r="AW4" s="5378"/>
      <c r="AX4" s="5378"/>
      <c r="AY4" s="5378"/>
      <c r="AZ4" s="5379"/>
    </row>
    <row r="5" spans="1:52" ht="30.75" customHeight="1" thickBot="1">
      <c r="B5" s="2473"/>
      <c r="C5" s="2473"/>
      <c r="D5" s="5377" t="s">
        <v>1</v>
      </c>
      <c r="E5" s="5378"/>
      <c r="F5" s="5378"/>
      <c r="G5" s="5378"/>
      <c r="H5" s="5378"/>
      <c r="I5" s="5378"/>
      <c r="J5" s="5378"/>
      <c r="K5" s="5378"/>
      <c r="L5" s="5378"/>
      <c r="M5" s="5378"/>
      <c r="N5" s="5378"/>
      <c r="O5" s="5378"/>
      <c r="P5" s="5378"/>
      <c r="Q5" s="5378"/>
      <c r="R5" s="5377" t="s">
        <v>2</v>
      </c>
      <c r="S5" s="5378"/>
      <c r="T5" s="5378"/>
      <c r="U5" s="5378"/>
      <c r="V5" s="5378"/>
      <c r="W5" s="5378"/>
      <c r="X5" s="5378"/>
      <c r="Y5" s="5378"/>
      <c r="Z5" s="5378"/>
      <c r="AA5" s="5378"/>
      <c r="AB5" s="5378"/>
      <c r="AC5" s="5378"/>
      <c r="AD5" s="5378"/>
      <c r="AE5" s="5378"/>
      <c r="AF5" s="5377" t="s">
        <v>3</v>
      </c>
      <c r="AG5" s="5378"/>
      <c r="AH5" s="5378"/>
      <c r="AI5" s="5378"/>
      <c r="AJ5" s="5378"/>
      <c r="AK5" s="5378"/>
      <c r="AL5" s="5378"/>
      <c r="AM5" s="5378"/>
      <c r="AN5" s="5378"/>
      <c r="AO5" s="5378"/>
      <c r="AP5" s="5378"/>
      <c r="AQ5" s="5378"/>
      <c r="AR5" s="5378"/>
      <c r="AS5" s="5378"/>
      <c r="AT5" s="5380" t="s">
        <v>544</v>
      </c>
      <c r="AU5" s="5381"/>
      <c r="AV5" s="5381"/>
      <c r="AW5" s="5381"/>
      <c r="AX5" s="5381"/>
      <c r="AY5" s="5381"/>
      <c r="AZ5" s="5381"/>
    </row>
    <row r="6" spans="1:52" ht="15.75" customHeight="1" thickBot="1">
      <c r="B6" s="2473"/>
      <c r="C6" s="2473"/>
      <c r="D6" s="5374" t="s">
        <v>936</v>
      </c>
      <c r="E6" s="5375"/>
      <c r="F6" s="5375"/>
      <c r="G6" s="5375"/>
      <c r="H6" s="5375"/>
      <c r="I6" s="5375"/>
      <c r="J6" s="5376"/>
      <c r="K6" s="5374" t="s">
        <v>4401</v>
      </c>
      <c r="L6" s="5375"/>
      <c r="M6" s="5375"/>
      <c r="N6" s="5375"/>
      <c r="O6" s="5375"/>
      <c r="P6" s="5375"/>
      <c r="Q6" s="5376"/>
      <c r="R6" s="5374" t="s">
        <v>306</v>
      </c>
      <c r="S6" s="5375"/>
      <c r="T6" s="5375"/>
      <c r="U6" s="5375"/>
      <c r="V6" s="5375"/>
      <c r="W6" s="5375"/>
      <c r="X6" s="5376"/>
      <c r="Y6" s="5374" t="s">
        <v>937</v>
      </c>
      <c r="Z6" s="5375"/>
      <c r="AA6" s="5375"/>
      <c r="AB6" s="5375"/>
      <c r="AC6" s="5375"/>
      <c r="AD6" s="5375"/>
      <c r="AE6" s="5376"/>
      <c r="AF6" s="5374" t="s">
        <v>938</v>
      </c>
      <c r="AG6" s="5375"/>
      <c r="AH6" s="5375"/>
      <c r="AI6" s="5375"/>
      <c r="AJ6" s="5375"/>
      <c r="AK6" s="5375"/>
      <c r="AL6" s="5376"/>
      <c r="AM6" s="5374" t="s">
        <v>4402</v>
      </c>
      <c r="AN6" s="5375"/>
      <c r="AO6" s="5375"/>
      <c r="AP6" s="5375"/>
      <c r="AQ6" s="5375"/>
      <c r="AR6" s="5375"/>
      <c r="AS6" s="5376"/>
      <c r="AT6" s="5382"/>
      <c r="AU6" s="5383"/>
      <c r="AV6" s="5383"/>
      <c r="AW6" s="5383"/>
      <c r="AX6" s="5383"/>
      <c r="AY6" s="5383"/>
      <c r="AZ6" s="5383"/>
    </row>
    <row r="7" spans="1:52" s="417" customFormat="1" ht="15.75" thickBot="1">
      <c r="B7" s="2474"/>
      <c r="C7" s="2475"/>
      <c r="D7" s="2534">
        <v>2011</v>
      </c>
      <c r="E7" s="2535">
        <v>2012</v>
      </c>
      <c r="F7" s="2535">
        <v>2013</v>
      </c>
      <c r="G7" s="2535">
        <v>2014</v>
      </c>
      <c r="H7" s="2536">
        <v>2015</v>
      </c>
      <c r="I7" s="2536">
        <v>2016</v>
      </c>
      <c r="J7" s="2537">
        <v>2017</v>
      </c>
      <c r="K7" s="2573">
        <v>2011</v>
      </c>
      <c r="L7" s="2536">
        <v>2012</v>
      </c>
      <c r="M7" s="2536">
        <v>2013</v>
      </c>
      <c r="N7" s="2536">
        <v>2014</v>
      </c>
      <c r="O7" s="2536">
        <v>2015</v>
      </c>
      <c r="P7" s="2536">
        <v>2016</v>
      </c>
      <c r="Q7" s="2537">
        <v>2017</v>
      </c>
      <c r="R7" s="2534">
        <v>2011</v>
      </c>
      <c r="S7" s="2535">
        <v>2012</v>
      </c>
      <c r="T7" s="2535">
        <v>2013</v>
      </c>
      <c r="U7" s="2535">
        <v>2014</v>
      </c>
      <c r="V7" s="2535">
        <v>2015</v>
      </c>
      <c r="W7" s="2535">
        <v>2016</v>
      </c>
      <c r="X7" s="2574">
        <v>2017</v>
      </c>
      <c r="Y7" s="2534">
        <v>2011</v>
      </c>
      <c r="Z7" s="2535">
        <v>2012</v>
      </c>
      <c r="AA7" s="2535">
        <v>2013</v>
      </c>
      <c r="AB7" s="2535">
        <v>2014</v>
      </c>
      <c r="AC7" s="2535">
        <v>2015</v>
      </c>
      <c r="AD7" s="2535">
        <v>2016</v>
      </c>
      <c r="AE7" s="2574">
        <v>2017</v>
      </c>
      <c r="AF7" s="2534">
        <v>2011</v>
      </c>
      <c r="AG7" s="2535">
        <v>2012</v>
      </c>
      <c r="AH7" s="2535">
        <v>2013</v>
      </c>
      <c r="AI7" s="2535">
        <v>2014</v>
      </c>
      <c r="AJ7" s="2535">
        <v>2015</v>
      </c>
      <c r="AK7" s="2535">
        <v>2016</v>
      </c>
      <c r="AL7" s="2574">
        <v>2017</v>
      </c>
      <c r="AM7" s="2534">
        <v>2011</v>
      </c>
      <c r="AN7" s="2535">
        <v>2012</v>
      </c>
      <c r="AO7" s="2535">
        <v>2013</v>
      </c>
      <c r="AP7" s="2535">
        <v>2014</v>
      </c>
      <c r="AQ7" s="2535">
        <v>2015</v>
      </c>
      <c r="AR7" s="2535">
        <v>2016</v>
      </c>
      <c r="AS7" s="2574">
        <v>2017</v>
      </c>
      <c r="AT7" s="2534">
        <v>2011</v>
      </c>
      <c r="AU7" s="2535">
        <v>2012</v>
      </c>
      <c r="AV7" s="2535">
        <v>2013</v>
      </c>
      <c r="AW7" s="2535">
        <v>2014</v>
      </c>
      <c r="AX7" s="2536">
        <v>2015</v>
      </c>
      <c r="AY7" s="2536">
        <v>2016</v>
      </c>
      <c r="AZ7" s="2537">
        <v>2017</v>
      </c>
    </row>
    <row r="8" spans="1:52" s="417" customFormat="1" ht="15.75" thickBot="1">
      <c r="B8" s="2474"/>
      <c r="C8" s="2529" t="s">
        <v>1186</v>
      </c>
      <c r="D8" s="2545">
        <v>77</v>
      </c>
      <c r="E8" s="2546">
        <v>32</v>
      </c>
      <c r="F8" s="2546">
        <v>73</v>
      </c>
      <c r="G8" s="2546">
        <v>56</v>
      </c>
      <c r="H8" s="2547">
        <v>79</v>
      </c>
      <c r="I8" s="2547">
        <v>62</v>
      </c>
      <c r="J8" s="2564">
        <v>61</v>
      </c>
      <c r="K8" s="2576"/>
      <c r="L8" s="2547"/>
      <c r="M8" s="2547"/>
      <c r="N8" s="2547"/>
      <c r="O8" s="2547"/>
      <c r="P8" s="2547"/>
      <c r="Q8" s="2548">
        <v>73</v>
      </c>
      <c r="R8" s="2545">
        <v>81</v>
      </c>
      <c r="S8" s="2546">
        <v>37</v>
      </c>
      <c r="T8" s="2546">
        <v>66</v>
      </c>
      <c r="U8" s="2546">
        <v>40</v>
      </c>
      <c r="V8" s="2546">
        <v>50</v>
      </c>
      <c r="W8" s="2546">
        <v>74</v>
      </c>
      <c r="X8" s="2577">
        <v>79</v>
      </c>
      <c r="Y8" s="2545"/>
      <c r="Z8" s="2546"/>
      <c r="AA8" s="2546">
        <v>22</v>
      </c>
      <c r="AB8" s="2546">
        <v>25</v>
      </c>
      <c r="AC8" s="2546">
        <v>26</v>
      </c>
      <c r="AD8" s="2546">
        <v>31</v>
      </c>
      <c r="AE8" s="2577">
        <v>42</v>
      </c>
      <c r="AF8" s="2545">
        <v>80</v>
      </c>
      <c r="AG8" s="2546">
        <v>38</v>
      </c>
      <c r="AH8" s="2546">
        <v>73</v>
      </c>
      <c r="AI8" s="2546">
        <v>66</v>
      </c>
      <c r="AJ8" s="2546">
        <v>85</v>
      </c>
      <c r="AK8" s="2546">
        <v>99</v>
      </c>
      <c r="AL8" s="2577">
        <v>87</v>
      </c>
      <c r="AM8" s="2545"/>
      <c r="AN8" s="2546"/>
      <c r="AO8" s="2546"/>
      <c r="AP8" s="2546"/>
      <c r="AQ8" s="2546"/>
      <c r="AR8" s="2546"/>
      <c r="AS8" s="2577">
        <v>38</v>
      </c>
      <c r="AT8" s="2545">
        <v>238</v>
      </c>
      <c r="AU8" s="2546">
        <v>107</v>
      </c>
      <c r="AV8" s="2546">
        <v>234</v>
      </c>
      <c r="AW8" s="2546">
        <v>187</v>
      </c>
      <c r="AX8" s="2547">
        <v>240</v>
      </c>
      <c r="AY8" s="2547">
        <v>266</v>
      </c>
      <c r="AZ8" s="2548">
        <f t="shared" ref="AZ8:AZ14" si="0">J8+Q8+X8+AE8+AL8+AS8</f>
        <v>380</v>
      </c>
    </row>
    <row r="9" spans="1:52" s="417" customFormat="1">
      <c r="B9" s="5371" t="s">
        <v>1222</v>
      </c>
      <c r="C9" s="2476" t="s">
        <v>1210</v>
      </c>
      <c r="D9" s="2477">
        <v>10</v>
      </c>
      <c r="E9" s="2478">
        <v>7</v>
      </c>
      <c r="F9" s="2478">
        <v>12</v>
      </c>
      <c r="G9" s="2478">
        <v>11</v>
      </c>
      <c r="H9" s="2478">
        <v>13</v>
      </c>
      <c r="I9" s="2478">
        <v>13</v>
      </c>
      <c r="J9" s="2565">
        <v>5</v>
      </c>
      <c r="K9" s="2477"/>
      <c r="L9" s="2478"/>
      <c r="M9" s="2478"/>
      <c r="N9" s="2478"/>
      <c r="O9" s="2478"/>
      <c r="P9" s="2478"/>
      <c r="Q9" s="2479">
        <v>3</v>
      </c>
      <c r="R9" s="2477">
        <v>12</v>
      </c>
      <c r="S9" s="2478">
        <v>10</v>
      </c>
      <c r="T9" s="2478">
        <v>10</v>
      </c>
      <c r="U9" s="2478">
        <v>11</v>
      </c>
      <c r="V9" s="2478">
        <v>11</v>
      </c>
      <c r="W9" s="2478">
        <v>12</v>
      </c>
      <c r="X9" s="2479">
        <v>5</v>
      </c>
      <c r="Y9" s="2477"/>
      <c r="Z9" s="2478"/>
      <c r="AA9" s="2478">
        <v>2</v>
      </c>
      <c r="AB9" s="2478">
        <v>4</v>
      </c>
      <c r="AC9" s="2478">
        <v>3</v>
      </c>
      <c r="AD9" s="2478">
        <v>1</v>
      </c>
      <c r="AE9" s="2479">
        <v>2</v>
      </c>
      <c r="AF9" s="2477">
        <v>10</v>
      </c>
      <c r="AG9" s="2478">
        <v>8</v>
      </c>
      <c r="AH9" s="2478">
        <v>8</v>
      </c>
      <c r="AI9" s="2478">
        <v>10</v>
      </c>
      <c r="AJ9" s="2478">
        <v>18</v>
      </c>
      <c r="AK9" s="2478">
        <v>15</v>
      </c>
      <c r="AL9" s="2479">
        <v>8</v>
      </c>
      <c r="AM9" s="2477"/>
      <c r="AN9" s="2478"/>
      <c r="AO9" s="2478"/>
      <c r="AP9" s="2478"/>
      <c r="AQ9" s="2478"/>
      <c r="AR9" s="2478"/>
      <c r="AS9" s="2479">
        <v>0</v>
      </c>
      <c r="AT9" s="2477">
        <v>32</v>
      </c>
      <c r="AU9" s="2478">
        <v>25</v>
      </c>
      <c r="AV9" s="2478">
        <v>32</v>
      </c>
      <c r="AW9" s="2478">
        <v>36</v>
      </c>
      <c r="AX9" s="2478">
        <v>45</v>
      </c>
      <c r="AY9" s="2478">
        <v>41</v>
      </c>
      <c r="AZ9" s="2479">
        <f t="shared" si="0"/>
        <v>23</v>
      </c>
    </row>
    <row r="10" spans="1:52" s="417" customFormat="1" ht="15.75" thickBot="1">
      <c r="B10" s="5372"/>
      <c r="C10" s="2530" t="s">
        <v>1211</v>
      </c>
      <c r="D10" s="2549">
        <v>22</v>
      </c>
      <c r="E10" s="2550">
        <v>8</v>
      </c>
      <c r="F10" s="2550">
        <v>19</v>
      </c>
      <c r="G10" s="2550">
        <v>15</v>
      </c>
      <c r="H10" s="2550">
        <v>9</v>
      </c>
      <c r="I10" s="2550">
        <v>16</v>
      </c>
      <c r="J10" s="2566">
        <f>J13-J9</f>
        <v>21</v>
      </c>
      <c r="K10" s="2549"/>
      <c r="L10" s="2550"/>
      <c r="M10" s="2550"/>
      <c r="N10" s="2550"/>
      <c r="O10" s="2550"/>
      <c r="P10" s="2550"/>
      <c r="Q10" s="2551">
        <v>23</v>
      </c>
      <c r="R10" s="2549">
        <v>14</v>
      </c>
      <c r="S10" s="2550">
        <v>8</v>
      </c>
      <c r="T10" s="2550">
        <v>19</v>
      </c>
      <c r="U10" s="2550">
        <v>6</v>
      </c>
      <c r="V10" s="2550">
        <v>8</v>
      </c>
      <c r="W10" s="2550">
        <v>17</v>
      </c>
      <c r="X10" s="2551">
        <v>28</v>
      </c>
      <c r="Y10" s="2549"/>
      <c r="Z10" s="2550"/>
      <c r="AA10" s="2550">
        <v>5</v>
      </c>
      <c r="AB10" s="2550">
        <v>5</v>
      </c>
      <c r="AC10" s="2550">
        <v>4</v>
      </c>
      <c r="AD10" s="2550">
        <v>7</v>
      </c>
      <c r="AE10" s="2551">
        <v>8</v>
      </c>
      <c r="AF10" s="2549">
        <v>14</v>
      </c>
      <c r="AG10" s="2550">
        <v>7</v>
      </c>
      <c r="AH10" s="2550">
        <v>9</v>
      </c>
      <c r="AI10" s="2550">
        <v>12</v>
      </c>
      <c r="AJ10" s="2550">
        <v>21</v>
      </c>
      <c r="AK10" s="2550">
        <v>18</v>
      </c>
      <c r="AL10" s="2551">
        <v>21</v>
      </c>
      <c r="AM10" s="2549"/>
      <c r="AN10" s="2550"/>
      <c r="AO10" s="2550"/>
      <c r="AP10" s="2550"/>
      <c r="AQ10" s="2550"/>
      <c r="AR10" s="2550"/>
      <c r="AS10" s="2551">
        <v>12</v>
      </c>
      <c r="AT10" s="2549">
        <v>50</v>
      </c>
      <c r="AU10" s="2550">
        <v>23</v>
      </c>
      <c r="AV10" s="2550">
        <v>52</v>
      </c>
      <c r="AW10" s="2550">
        <v>38</v>
      </c>
      <c r="AX10" s="2550">
        <v>42</v>
      </c>
      <c r="AY10" s="2550">
        <v>58</v>
      </c>
      <c r="AZ10" s="2551">
        <f t="shared" si="0"/>
        <v>113</v>
      </c>
    </row>
    <row r="11" spans="1:52" s="417" customFormat="1">
      <c r="B11" s="5372"/>
      <c r="C11" s="2476" t="s">
        <v>1213</v>
      </c>
      <c r="D11" s="2477">
        <v>19</v>
      </c>
      <c r="E11" s="2478">
        <v>12</v>
      </c>
      <c r="F11" s="2478">
        <v>18</v>
      </c>
      <c r="G11" s="2478">
        <v>21</v>
      </c>
      <c r="H11" s="2478">
        <v>16</v>
      </c>
      <c r="I11" s="2478">
        <v>20</v>
      </c>
      <c r="J11" s="2565">
        <f>J13-J12</f>
        <v>20</v>
      </c>
      <c r="K11" s="2477"/>
      <c r="L11" s="2478"/>
      <c r="M11" s="2478"/>
      <c r="N11" s="2478"/>
      <c r="O11" s="2478"/>
      <c r="P11" s="2478"/>
      <c r="Q11" s="2479">
        <v>15</v>
      </c>
      <c r="R11" s="2477">
        <v>13</v>
      </c>
      <c r="S11" s="2478">
        <v>14</v>
      </c>
      <c r="T11" s="2478">
        <v>22</v>
      </c>
      <c r="U11" s="2478">
        <v>12</v>
      </c>
      <c r="V11" s="2478">
        <v>16</v>
      </c>
      <c r="W11" s="2478">
        <v>17</v>
      </c>
      <c r="X11" s="2479">
        <v>15</v>
      </c>
      <c r="Y11" s="2477"/>
      <c r="Z11" s="2478"/>
      <c r="AA11" s="2478">
        <v>5</v>
      </c>
      <c r="AB11" s="2478">
        <v>7</v>
      </c>
      <c r="AC11" s="2478">
        <v>3</v>
      </c>
      <c r="AD11" s="2478">
        <v>5</v>
      </c>
      <c r="AE11" s="2479">
        <v>4</v>
      </c>
      <c r="AF11" s="2477">
        <v>16</v>
      </c>
      <c r="AG11" s="2478">
        <v>12</v>
      </c>
      <c r="AH11" s="2478">
        <v>11</v>
      </c>
      <c r="AI11" s="2478">
        <v>16</v>
      </c>
      <c r="AJ11" s="2478">
        <v>25</v>
      </c>
      <c r="AK11" s="2478">
        <v>24</v>
      </c>
      <c r="AL11" s="2479">
        <v>17</v>
      </c>
      <c r="AM11" s="2477"/>
      <c r="AN11" s="2478"/>
      <c r="AO11" s="2478"/>
      <c r="AP11" s="2478"/>
      <c r="AQ11" s="2478"/>
      <c r="AR11" s="2478"/>
      <c r="AS11" s="2479">
        <v>4</v>
      </c>
      <c r="AT11" s="2477">
        <v>48</v>
      </c>
      <c r="AU11" s="2478">
        <v>38</v>
      </c>
      <c r="AV11" s="2478">
        <v>56</v>
      </c>
      <c r="AW11" s="2478">
        <v>56</v>
      </c>
      <c r="AX11" s="2478">
        <v>60</v>
      </c>
      <c r="AY11" s="2478">
        <v>66</v>
      </c>
      <c r="AZ11" s="2479">
        <f t="shared" si="0"/>
        <v>75</v>
      </c>
    </row>
    <row r="12" spans="1:52" s="417" customFormat="1" ht="15.75" thickBot="1">
      <c r="B12" s="5372"/>
      <c r="C12" s="2530" t="s">
        <v>1212</v>
      </c>
      <c r="D12" s="2549">
        <v>13</v>
      </c>
      <c r="E12" s="2550">
        <v>3</v>
      </c>
      <c r="F12" s="2550">
        <v>13</v>
      </c>
      <c r="G12" s="2550">
        <v>5</v>
      </c>
      <c r="H12" s="2550">
        <v>6</v>
      </c>
      <c r="I12" s="2550">
        <v>9</v>
      </c>
      <c r="J12" s="2566">
        <v>6</v>
      </c>
      <c r="K12" s="2549"/>
      <c r="L12" s="2550"/>
      <c r="M12" s="2550"/>
      <c r="N12" s="2550"/>
      <c r="O12" s="2550"/>
      <c r="P12" s="2550"/>
      <c r="Q12" s="2551">
        <v>11</v>
      </c>
      <c r="R12" s="2549">
        <v>13</v>
      </c>
      <c r="S12" s="2550">
        <v>4</v>
      </c>
      <c r="T12" s="2550">
        <v>7</v>
      </c>
      <c r="U12" s="2550">
        <v>5</v>
      </c>
      <c r="V12" s="2550">
        <v>3</v>
      </c>
      <c r="W12" s="2550">
        <v>12</v>
      </c>
      <c r="X12" s="2551">
        <v>18</v>
      </c>
      <c r="Y12" s="2549"/>
      <c r="Z12" s="2550"/>
      <c r="AA12" s="2550">
        <v>2</v>
      </c>
      <c r="AB12" s="2550">
        <v>2</v>
      </c>
      <c r="AC12" s="2550">
        <v>4</v>
      </c>
      <c r="AD12" s="2550">
        <v>3</v>
      </c>
      <c r="AE12" s="2551">
        <v>6</v>
      </c>
      <c r="AF12" s="2549">
        <v>8</v>
      </c>
      <c r="AG12" s="2550">
        <v>3</v>
      </c>
      <c r="AH12" s="2550">
        <v>6</v>
      </c>
      <c r="AI12" s="2550">
        <v>6</v>
      </c>
      <c r="AJ12" s="2550">
        <v>14</v>
      </c>
      <c r="AK12" s="2550">
        <v>9</v>
      </c>
      <c r="AL12" s="2551">
        <v>12</v>
      </c>
      <c r="AM12" s="2549"/>
      <c r="AN12" s="2550"/>
      <c r="AO12" s="2550"/>
      <c r="AP12" s="2550"/>
      <c r="AQ12" s="2550"/>
      <c r="AR12" s="2550"/>
      <c r="AS12" s="2551">
        <v>8</v>
      </c>
      <c r="AT12" s="2549">
        <v>34</v>
      </c>
      <c r="AU12" s="2550">
        <v>10</v>
      </c>
      <c r="AV12" s="2550">
        <v>28</v>
      </c>
      <c r="AW12" s="2550">
        <v>18</v>
      </c>
      <c r="AX12" s="2550">
        <v>27</v>
      </c>
      <c r="AY12" s="2550">
        <v>33</v>
      </c>
      <c r="AZ12" s="2551">
        <f t="shared" si="0"/>
        <v>61</v>
      </c>
    </row>
    <row r="13" spans="1:52" s="417" customFormat="1">
      <c r="B13" s="5372"/>
      <c r="C13" s="2480" t="s">
        <v>941</v>
      </c>
      <c r="D13" s="2552">
        <v>32</v>
      </c>
      <c r="E13" s="2553">
        <v>15</v>
      </c>
      <c r="F13" s="2553">
        <v>31</v>
      </c>
      <c r="G13" s="2553">
        <v>26</v>
      </c>
      <c r="H13" s="2553">
        <v>22</v>
      </c>
      <c r="I13" s="2553">
        <v>29</v>
      </c>
      <c r="J13" s="2567">
        <f>J8-J14</f>
        <v>26</v>
      </c>
      <c r="K13" s="2552"/>
      <c r="L13" s="2553"/>
      <c r="M13" s="2553"/>
      <c r="N13" s="2553"/>
      <c r="O13" s="2553"/>
      <c r="P13" s="2553"/>
      <c r="Q13" s="2554">
        <v>26</v>
      </c>
      <c r="R13" s="2552">
        <v>26</v>
      </c>
      <c r="S13" s="2553">
        <v>18</v>
      </c>
      <c r="T13" s="2553">
        <v>29</v>
      </c>
      <c r="U13" s="2553">
        <v>17</v>
      </c>
      <c r="V13" s="2553">
        <v>19</v>
      </c>
      <c r="W13" s="2553">
        <v>29</v>
      </c>
      <c r="X13" s="2554">
        <v>33</v>
      </c>
      <c r="Y13" s="2552"/>
      <c r="Z13" s="2553"/>
      <c r="AA13" s="2553">
        <v>7</v>
      </c>
      <c r="AB13" s="2553">
        <v>9</v>
      </c>
      <c r="AC13" s="2553">
        <v>7</v>
      </c>
      <c r="AD13" s="2553">
        <v>8</v>
      </c>
      <c r="AE13" s="2554">
        <v>10</v>
      </c>
      <c r="AF13" s="2552">
        <v>24</v>
      </c>
      <c r="AG13" s="2553">
        <v>15</v>
      </c>
      <c r="AH13" s="2553">
        <v>17</v>
      </c>
      <c r="AI13" s="2553">
        <v>22</v>
      </c>
      <c r="AJ13" s="2553">
        <v>39</v>
      </c>
      <c r="AK13" s="2553">
        <v>33</v>
      </c>
      <c r="AL13" s="2554">
        <v>29</v>
      </c>
      <c r="AM13" s="2552"/>
      <c r="AN13" s="2553"/>
      <c r="AO13" s="2553"/>
      <c r="AP13" s="2553"/>
      <c r="AQ13" s="2553"/>
      <c r="AR13" s="2553"/>
      <c r="AS13" s="2554">
        <v>12</v>
      </c>
      <c r="AT13" s="2552">
        <v>82</v>
      </c>
      <c r="AU13" s="2553">
        <v>48</v>
      </c>
      <c r="AV13" s="2553">
        <v>84</v>
      </c>
      <c r="AW13" s="2553">
        <v>74</v>
      </c>
      <c r="AX13" s="2553">
        <v>87</v>
      </c>
      <c r="AY13" s="2553">
        <v>99</v>
      </c>
      <c r="AZ13" s="2554">
        <f t="shared" si="0"/>
        <v>136</v>
      </c>
    </row>
    <row r="14" spans="1:52" s="417" customFormat="1" ht="15.75" thickBot="1">
      <c r="B14" s="5372"/>
      <c r="C14" s="2531" t="s">
        <v>1214</v>
      </c>
      <c r="D14" s="2549">
        <v>45</v>
      </c>
      <c r="E14" s="2550">
        <v>17</v>
      </c>
      <c r="F14" s="2550">
        <v>42</v>
      </c>
      <c r="G14" s="2550">
        <v>30</v>
      </c>
      <c r="H14" s="2550">
        <v>57</v>
      </c>
      <c r="I14" s="2550">
        <v>33</v>
      </c>
      <c r="J14" s="2566">
        <v>35</v>
      </c>
      <c r="K14" s="2549"/>
      <c r="L14" s="2550"/>
      <c r="M14" s="2550"/>
      <c r="N14" s="2550"/>
      <c r="O14" s="2550"/>
      <c r="P14" s="2550"/>
      <c r="Q14" s="2551">
        <v>47</v>
      </c>
      <c r="R14" s="2549">
        <v>55</v>
      </c>
      <c r="S14" s="2550">
        <v>19</v>
      </c>
      <c r="T14" s="2550">
        <v>37</v>
      </c>
      <c r="U14" s="2550">
        <v>23</v>
      </c>
      <c r="V14" s="2550">
        <v>31</v>
      </c>
      <c r="W14" s="2550">
        <v>45</v>
      </c>
      <c r="X14" s="2551">
        <v>46</v>
      </c>
      <c r="Y14" s="2549"/>
      <c r="Z14" s="2550"/>
      <c r="AA14" s="2550">
        <v>15</v>
      </c>
      <c r="AB14" s="2550">
        <v>16</v>
      </c>
      <c r="AC14" s="2550">
        <v>19</v>
      </c>
      <c r="AD14" s="2550">
        <v>23</v>
      </c>
      <c r="AE14" s="2551">
        <v>32</v>
      </c>
      <c r="AF14" s="2549">
        <v>56</v>
      </c>
      <c r="AG14" s="2550">
        <v>23</v>
      </c>
      <c r="AH14" s="2550">
        <v>56</v>
      </c>
      <c r="AI14" s="2550">
        <v>44</v>
      </c>
      <c r="AJ14" s="2550">
        <v>46</v>
      </c>
      <c r="AK14" s="2550">
        <v>66</v>
      </c>
      <c r="AL14" s="2551">
        <v>58</v>
      </c>
      <c r="AM14" s="2549"/>
      <c r="AN14" s="2550"/>
      <c r="AO14" s="2550"/>
      <c r="AP14" s="2550"/>
      <c r="AQ14" s="2550"/>
      <c r="AR14" s="2550"/>
      <c r="AS14" s="2551">
        <v>26</v>
      </c>
      <c r="AT14" s="2549">
        <v>156</v>
      </c>
      <c r="AU14" s="2550">
        <v>59</v>
      </c>
      <c r="AV14" s="2550">
        <v>150</v>
      </c>
      <c r="AW14" s="2550">
        <v>113</v>
      </c>
      <c r="AX14" s="2550">
        <v>153</v>
      </c>
      <c r="AY14" s="2550">
        <v>167</v>
      </c>
      <c r="AZ14" s="2551">
        <f t="shared" si="0"/>
        <v>244</v>
      </c>
    </row>
    <row r="15" spans="1:52" s="417" customFormat="1">
      <c r="B15" s="5372"/>
      <c r="C15" s="2476" t="s">
        <v>1210</v>
      </c>
      <c r="D15" s="2485">
        <f t="shared" ref="D15:W15" si="1">D9/D$8</f>
        <v>0.12987012987012986</v>
      </c>
      <c r="E15" s="2486">
        <f t="shared" si="1"/>
        <v>0.21875</v>
      </c>
      <c r="F15" s="2486">
        <f t="shared" si="1"/>
        <v>0.16438356164383561</v>
      </c>
      <c r="G15" s="2486">
        <f t="shared" si="1"/>
        <v>0.19642857142857142</v>
      </c>
      <c r="H15" s="2486">
        <f t="shared" si="1"/>
        <v>0.16455696202531644</v>
      </c>
      <c r="I15" s="2486">
        <f>I9/I$8</f>
        <v>0.20967741935483872</v>
      </c>
      <c r="J15" s="2568">
        <f>J9/J8</f>
        <v>8.1967213114754092E-2</v>
      </c>
      <c r="K15" s="2481"/>
      <c r="L15" s="2482"/>
      <c r="M15" s="2482"/>
      <c r="N15" s="2482"/>
      <c r="O15" s="2482"/>
      <c r="P15" s="2482"/>
      <c r="Q15" s="2483">
        <f>Q9/Q8</f>
        <v>4.1095890410958902E-2</v>
      </c>
      <c r="R15" s="2481">
        <f t="shared" si="1"/>
        <v>0.14814814814814814</v>
      </c>
      <c r="S15" s="2482">
        <f t="shared" si="1"/>
        <v>0.27027027027027029</v>
      </c>
      <c r="T15" s="2482">
        <f t="shared" si="1"/>
        <v>0.15151515151515152</v>
      </c>
      <c r="U15" s="2482">
        <f t="shared" si="1"/>
        <v>0.27500000000000002</v>
      </c>
      <c r="V15" s="2482">
        <f t="shared" si="1"/>
        <v>0.22</v>
      </c>
      <c r="W15" s="2482">
        <f t="shared" si="1"/>
        <v>0.16216216216216217</v>
      </c>
      <c r="X15" s="2483">
        <f>X9/X8</f>
        <v>6.3291139240506333E-2</v>
      </c>
      <c r="Y15" s="2481"/>
      <c r="Z15" s="2482"/>
      <c r="AA15" s="2482">
        <f t="shared" ref="AA15:AY15" si="2">AA9/AA$8</f>
        <v>9.0909090909090912E-2</v>
      </c>
      <c r="AB15" s="2482">
        <f t="shared" si="2"/>
        <v>0.16</v>
      </c>
      <c r="AC15" s="2482">
        <f t="shared" si="2"/>
        <v>0.11538461538461539</v>
      </c>
      <c r="AD15" s="2482">
        <f t="shared" si="2"/>
        <v>3.2258064516129031E-2</v>
      </c>
      <c r="AE15" s="2483">
        <f t="shared" ref="AE15:AE20" si="3">AE9/AE$8</f>
        <v>4.7619047619047616E-2</v>
      </c>
      <c r="AF15" s="2481">
        <f t="shared" si="2"/>
        <v>0.125</v>
      </c>
      <c r="AG15" s="2482">
        <f t="shared" si="2"/>
        <v>0.21052631578947367</v>
      </c>
      <c r="AH15" s="2482">
        <f t="shared" si="2"/>
        <v>0.1095890410958904</v>
      </c>
      <c r="AI15" s="2482">
        <f t="shared" si="2"/>
        <v>0.15151515151515152</v>
      </c>
      <c r="AJ15" s="2482">
        <f t="shared" si="2"/>
        <v>0.21176470588235294</v>
      </c>
      <c r="AK15" s="2482">
        <f t="shared" si="2"/>
        <v>0.15151515151515152</v>
      </c>
      <c r="AL15" s="2483">
        <f t="shared" ref="AL15:AL20" si="4">AL9/AL$8</f>
        <v>9.1954022988505746E-2</v>
      </c>
      <c r="AM15" s="2481"/>
      <c r="AN15" s="2482"/>
      <c r="AO15" s="2482"/>
      <c r="AP15" s="2482"/>
      <c r="AQ15" s="2482"/>
      <c r="AR15" s="2482"/>
      <c r="AS15" s="2483">
        <f t="shared" ref="AS15:AS20" si="5">AS9/AS$8</f>
        <v>0</v>
      </c>
      <c r="AT15" s="2481">
        <f t="shared" si="2"/>
        <v>0.13445378151260504</v>
      </c>
      <c r="AU15" s="2482">
        <f t="shared" si="2"/>
        <v>0.23364485981308411</v>
      </c>
      <c r="AV15" s="2482">
        <f t="shared" si="2"/>
        <v>0.13675213675213677</v>
      </c>
      <c r="AW15" s="2482">
        <f t="shared" si="2"/>
        <v>0.19251336898395721</v>
      </c>
      <c r="AX15" s="2482">
        <f t="shared" si="2"/>
        <v>0.1875</v>
      </c>
      <c r="AY15" s="2482">
        <f t="shared" si="2"/>
        <v>0.15413533834586465</v>
      </c>
      <c r="AZ15" s="2483">
        <f t="shared" ref="AZ15:AZ20" si="6">AZ9/AZ$8</f>
        <v>6.0526315789473685E-2</v>
      </c>
    </row>
    <row r="16" spans="1:52" s="417" customFormat="1" ht="15.75" thickBot="1">
      <c r="B16" s="5372"/>
      <c r="C16" s="2530" t="s">
        <v>1211</v>
      </c>
      <c r="D16" s="2555">
        <f t="shared" ref="D16:W16" si="7">D10/D$8</f>
        <v>0.2857142857142857</v>
      </c>
      <c r="E16" s="2556">
        <f t="shared" si="7"/>
        <v>0.25</v>
      </c>
      <c r="F16" s="2556">
        <f t="shared" si="7"/>
        <v>0.26027397260273971</v>
      </c>
      <c r="G16" s="2556">
        <f t="shared" si="7"/>
        <v>0.26785714285714285</v>
      </c>
      <c r="H16" s="2556">
        <f t="shared" si="7"/>
        <v>0.11392405063291139</v>
      </c>
      <c r="I16" s="2556">
        <f>I10/I$8</f>
        <v>0.25806451612903225</v>
      </c>
      <c r="J16" s="2569">
        <f>J10/J8</f>
        <v>0.34426229508196721</v>
      </c>
      <c r="K16" s="2561"/>
      <c r="L16" s="2562"/>
      <c r="M16" s="2562"/>
      <c r="N16" s="2562"/>
      <c r="O16" s="2562"/>
      <c r="P16" s="2562"/>
      <c r="Q16" s="2563">
        <f>Q10/Q8</f>
        <v>0.31506849315068491</v>
      </c>
      <c r="R16" s="2561">
        <f t="shared" si="7"/>
        <v>0.1728395061728395</v>
      </c>
      <c r="S16" s="2562">
        <f t="shared" si="7"/>
        <v>0.21621621621621623</v>
      </c>
      <c r="T16" s="2562">
        <f t="shared" si="7"/>
        <v>0.2878787878787879</v>
      </c>
      <c r="U16" s="2562">
        <f t="shared" si="7"/>
        <v>0.15</v>
      </c>
      <c r="V16" s="2562">
        <f t="shared" si="7"/>
        <v>0.16</v>
      </c>
      <c r="W16" s="2562">
        <f t="shared" si="7"/>
        <v>0.22972972972972974</v>
      </c>
      <c r="X16" s="2563">
        <f>X10/X8</f>
        <v>0.35443037974683544</v>
      </c>
      <c r="Y16" s="2561"/>
      <c r="Z16" s="2562"/>
      <c r="AA16" s="2562">
        <f t="shared" ref="AA16:AY16" si="8">AA10/AA$8</f>
        <v>0.22727272727272727</v>
      </c>
      <c r="AB16" s="2562">
        <f t="shared" si="8"/>
        <v>0.2</v>
      </c>
      <c r="AC16" s="2562">
        <f t="shared" si="8"/>
        <v>0.15384615384615385</v>
      </c>
      <c r="AD16" s="2562">
        <f t="shared" si="8"/>
        <v>0.22580645161290322</v>
      </c>
      <c r="AE16" s="2563">
        <f t="shared" si="3"/>
        <v>0.19047619047619047</v>
      </c>
      <c r="AF16" s="2561">
        <f t="shared" si="8"/>
        <v>0.17499999999999999</v>
      </c>
      <c r="AG16" s="2562">
        <f t="shared" si="8"/>
        <v>0.18421052631578946</v>
      </c>
      <c r="AH16" s="2562">
        <f t="shared" si="8"/>
        <v>0.12328767123287671</v>
      </c>
      <c r="AI16" s="2562">
        <f t="shared" si="8"/>
        <v>0.18181818181818182</v>
      </c>
      <c r="AJ16" s="2562">
        <f t="shared" si="8"/>
        <v>0.24705882352941178</v>
      </c>
      <c r="AK16" s="2562">
        <f t="shared" si="8"/>
        <v>0.18181818181818182</v>
      </c>
      <c r="AL16" s="2563">
        <f t="shared" si="4"/>
        <v>0.2413793103448276</v>
      </c>
      <c r="AM16" s="2561"/>
      <c r="AN16" s="2562"/>
      <c r="AO16" s="2562"/>
      <c r="AP16" s="2562"/>
      <c r="AQ16" s="2562"/>
      <c r="AR16" s="2562"/>
      <c r="AS16" s="2563">
        <f t="shared" si="5"/>
        <v>0.31578947368421051</v>
      </c>
      <c r="AT16" s="2561">
        <f t="shared" si="8"/>
        <v>0.21008403361344538</v>
      </c>
      <c r="AU16" s="2562">
        <f t="shared" si="8"/>
        <v>0.21495327102803738</v>
      </c>
      <c r="AV16" s="2562">
        <f t="shared" si="8"/>
        <v>0.22222222222222221</v>
      </c>
      <c r="AW16" s="2562">
        <f t="shared" si="8"/>
        <v>0.20320855614973263</v>
      </c>
      <c r="AX16" s="2562">
        <f t="shared" si="8"/>
        <v>0.17499999999999999</v>
      </c>
      <c r="AY16" s="2562">
        <f t="shared" si="8"/>
        <v>0.21804511278195488</v>
      </c>
      <c r="AZ16" s="2563">
        <f t="shared" si="6"/>
        <v>0.29736842105263156</v>
      </c>
    </row>
    <row r="17" spans="2:52" s="417" customFormat="1">
      <c r="B17" s="5372"/>
      <c r="C17" s="2532" t="s">
        <v>1213</v>
      </c>
      <c r="D17" s="2481">
        <f t="shared" ref="D17:V17" si="9">D11/D$8</f>
        <v>0.24675324675324675</v>
      </c>
      <c r="E17" s="2482">
        <f t="shared" si="9"/>
        <v>0.375</v>
      </c>
      <c r="F17" s="2482">
        <f t="shared" si="9"/>
        <v>0.24657534246575341</v>
      </c>
      <c r="G17" s="2482">
        <f t="shared" si="9"/>
        <v>0.375</v>
      </c>
      <c r="H17" s="2482">
        <f>H11/H$8</f>
        <v>0.20253164556962025</v>
      </c>
      <c r="I17" s="2482">
        <f>I11/I$8</f>
        <v>0.32258064516129031</v>
      </c>
      <c r="J17" s="2570">
        <f>J11/J8</f>
        <v>0.32786885245901637</v>
      </c>
      <c r="K17" s="2481"/>
      <c r="L17" s="2482"/>
      <c r="M17" s="2482"/>
      <c r="N17" s="2482"/>
      <c r="O17" s="2482"/>
      <c r="P17" s="2482"/>
      <c r="Q17" s="2483">
        <f>Q11/Q8</f>
        <v>0.20547945205479451</v>
      </c>
      <c r="R17" s="2481">
        <f t="shared" si="9"/>
        <v>0.16049382716049382</v>
      </c>
      <c r="S17" s="2482">
        <f t="shared" si="9"/>
        <v>0.3783783783783784</v>
      </c>
      <c r="T17" s="2482">
        <f t="shared" si="9"/>
        <v>0.33333333333333331</v>
      </c>
      <c r="U17" s="2482">
        <f t="shared" si="9"/>
        <v>0.3</v>
      </c>
      <c r="V17" s="2482">
        <f t="shared" si="9"/>
        <v>0.32</v>
      </c>
      <c r="W17" s="2482">
        <f>W11/W$8</f>
        <v>0.22972972972972974</v>
      </c>
      <c r="X17" s="2483">
        <f>X11/X8</f>
        <v>0.189873417721519</v>
      </c>
      <c r="Y17" s="2481"/>
      <c r="Z17" s="2482"/>
      <c r="AA17" s="2482">
        <f t="shared" ref="AA17:AY17" si="10">AA11/AA$8</f>
        <v>0.22727272727272727</v>
      </c>
      <c r="AB17" s="2482">
        <f t="shared" si="10"/>
        <v>0.28000000000000003</v>
      </c>
      <c r="AC17" s="2482">
        <f t="shared" si="10"/>
        <v>0.11538461538461539</v>
      </c>
      <c r="AD17" s="2482">
        <f t="shared" si="10"/>
        <v>0.16129032258064516</v>
      </c>
      <c r="AE17" s="2482">
        <f t="shared" si="3"/>
        <v>9.5238095238095233E-2</v>
      </c>
      <c r="AF17" s="2481">
        <f t="shared" si="10"/>
        <v>0.2</v>
      </c>
      <c r="AG17" s="2482">
        <f t="shared" si="10"/>
        <v>0.31578947368421051</v>
      </c>
      <c r="AH17" s="2482">
        <f t="shared" si="10"/>
        <v>0.15068493150684931</v>
      </c>
      <c r="AI17" s="2482">
        <f t="shared" si="10"/>
        <v>0.24242424242424243</v>
      </c>
      <c r="AJ17" s="2482">
        <f t="shared" si="10"/>
        <v>0.29411764705882354</v>
      </c>
      <c r="AK17" s="2482">
        <f t="shared" si="10"/>
        <v>0.24242424242424243</v>
      </c>
      <c r="AL17" s="2483">
        <f t="shared" si="4"/>
        <v>0.19540229885057472</v>
      </c>
      <c r="AM17" s="2481"/>
      <c r="AN17" s="2482"/>
      <c r="AO17" s="2482"/>
      <c r="AP17" s="2482"/>
      <c r="AQ17" s="2482"/>
      <c r="AR17" s="2482"/>
      <c r="AS17" s="2483">
        <f t="shared" si="5"/>
        <v>0.10526315789473684</v>
      </c>
      <c r="AT17" s="2481">
        <f t="shared" si="10"/>
        <v>0.20168067226890757</v>
      </c>
      <c r="AU17" s="2482">
        <f t="shared" si="10"/>
        <v>0.35514018691588783</v>
      </c>
      <c r="AV17" s="2482">
        <f t="shared" si="10"/>
        <v>0.23931623931623933</v>
      </c>
      <c r="AW17" s="2482">
        <f t="shared" si="10"/>
        <v>0.29946524064171121</v>
      </c>
      <c r="AX17" s="2482">
        <f t="shared" si="10"/>
        <v>0.25</v>
      </c>
      <c r="AY17" s="2482">
        <f t="shared" si="10"/>
        <v>0.24812030075187969</v>
      </c>
      <c r="AZ17" s="2483">
        <f t="shared" si="6"/>
        <v>0.19736842105263158</v>
      </c>
    </row>
    <row r="18" spans="2:52" s="417" customFormat="1" ht="15.75" thickBot="1">
      <c r="B18" s="5372"/>
      <c r="C18" s="2484" t="s">
        <v>1212</v>
      </c>
      <c r="D18" s="2561">
        <f t="shared" ref="D18:W18" si="11">D12/D$8</f>
        <v>0.16883116883116883</v>
      </c>
      <c r="E18" s="2562">
        <f t="shared" si="11"/>
        <v>9.375E-2</v>
      </c>
      <c r="F18" s="2562">
        <f t="shared" si="11"/>
        <v>0.17808219178082191</v>
      </c>
      <c r="G18" s="2562">
        <f t="shared" si="11"/>
        <v>8.9285714285714288E-2</v>
      </c>
      <c r="H18" s="2562">
        <f t="shared" si="11"/>
        <v>7.5949367088607597E-2</v>
      </c>
      <c r="I18" s="2562">
        <f t="shared" si="11"/>
        <v>0.14516129032258066</v>
      </c>
      <c r="J18" s="2571">
        <f>J12/J8</f>
        <v>9.8360655737704916E-2</v>
      </c>
      <c r="K18" s="2561"/>
      <c r="L18" s="2562"/>
      <c r="M18" s="2562"/>
      <c r="N18" s="2562"/>
      <c r="O18" s="2562"/>
      <c r="P18" s="2562"/>
      <c r="Q18" s="2563">
        <f>Q12/Q8</f>
        <v>0.15068493150684931</v>
      </c>
      <c r="R18" s="2561">
        <f t="shared" si="11"/>
        <v>0.16049382716049382</v>
      </c>
      <c r="S18" s="2562">
        <f t="shared" si="11"/>
        <v>0.10810810810810811</v>
      </c>
      <c r="T18" s="2562">
        <f t="shared" si="11"/>
        <v>0.10606060606060606</v>
      </c>
      <c r="U18" s="2562">
        <f t="shared" si="11"/>
        <v>0.125</v>
      </c>
      <c r="V18" s="2562">
        <f t="shared" si="11"/>
        <v>0.06</v>
      </c>
      <c r="W18" s="2562">
        <f t="shared" si="11"/>
        <v>0.16216216216216217</v>
      </c>
      <c r="X18" s="2563">
        <f>X12/X8</f>
        <v>0.22784810126582278</v>
      </c>
      <c r="Y18" s="2561"/>
      <c r="Z18" s="2562"/>
      <c r="AA18" s="2562">
        <f t="shared" ref="AA18:AY18" si="12">AA12/AA$8</f>
        <v>9.0909090909090912E-2</v>
      </c>
      <c r="AB18" s="2562">
        <f t="shared" si="12"/>
        <v>0.08</v>
      </c>
      <c r="AC18" s="2562">
        <f t="shared" si="12"/>
        <v>0.15384615384615385</v>
      </c>
      <c r="AD18" s="2562">
        <f t="shared" si="12"/>
        <v>9.6774193548387094E-2</v>
      </c>
      <c r="AE18" s="2562">
        <f t="shared" si="3"/>
        <v>0.14285714285714285</v>
      </c>
      <c r="AF18" s="2561">
        <f t="shared" si="12"/>
        <v>0.1</v>
      </c>
      <c r="AG18" s="2562">
        <f t="shared" si="12"/>
        <v>7.8947368421052627E-2</v>
      </c>
      <c r="AH18" s="2562">
        <f t="shared" si="12"/>
        <v>8.2191780821917804E-2</v>
      </c>
      <c r="AI18" s="2562">
        <f t="shared" si="12"/>
        <v>9.0909090909090912E-2</v>
      </c>
      <c r="AJ18" s="2562">
        <f t="shared" si="12"/>
        <v>0.16470588235294117</v>
      </c>
      <c r="AK18" s="2562">
        <f t="shared" si="12"/>
        <v>9.0909090909090912E-2</v>
      </c>
      <c r="AL18" s="2563">
        <f t="shared" si="4"/>
        <v>0.13793103448275862</v>
      </c>
      <c r="AM18" s="2561"/>
      <c r="AN18" s="2562"/>
      <c r="AO18" s="2562"/>
      <c r="AP18" s="2562"/>
      <c r="AQ18" s="2562"/>
      <c r="AR18" s="2562"/>
      <c r="AS18" s="2563">
        <f t="shared" si="5"/>
        <v>0.21052631578947367</v>
      </c>
      <c r="AT18" s="2561">
        <f t="shared" si="12"/>
        <v>0.14285714285714285</v>
      </c>
      <c r="AU18" s="2562">
        <f t="shared" si="12"/>
        <v>9.3457943925233641E-2</v>
      </c>
      <c r="AV18" s="2562">
        <f t="shared" si="12"/>
        <v>0.11965811965811966</v>
      </c>
      <c r="AW18" s="2562">
        <f t="shared" si="12"/>
        <v>9.6256684491978606E-2</v>
      </c>
      <c r="AX18" s="2562">
        <f t="shared" si="12"/>
        <v>0.1125</v>
      </c>
      <c r="AY18" s="2562">
        <f t="shared" si="12"/>
        <v>0.12406015037593984</v>
      </c>
      <c r="AZ18" s="2563">
        <f t="shared" si="6"/>
        <v>0.16052631578947368</v>
      </c>
    </row>
    <row r="19" spans="2:52" s="417" customFormat="1">
      <c r="B19" s="5372"/>
      <c r="C19" s="2487" t="s">
        <v>941</v>
      </c>
      <c r="D19" s="2488">
        <f t="shared" ref="D19:W19" si="13">D13/D$8</f>
        <v>0.41558441558441561</v>
      </c>
      <c r="E19" s="2489">
        <f t="shared" si="13"/>
        <v>0.46875</v>
      </c>
      <c r="F19" s="2489">
        <f t="shared" si="13"/>
        <v>0.42465753424657532</v>
      </c>
      <c r="G19" s="2489">
        <f t="shared" si="13"/>
        <v>0.4642857142857143</v>
      </c>
      <c r="H19" s="2489">
        <f t="shared" si="13"/>
        <v>0.27848101265822783</v>
      </c>
      <c r="I19" s="2489">
        <f t="shared" si="13"/>
        <v>0.46774193548387094</v>
      </c>
      <c r="J19" s="2572">
        <f>J13/J8</f>
        <v>0.42622950819672129</v>
      </c>
      <c r="K19" s="2558"/>
      <c r="L19" s="2559"/>
      <c r="M19" s="2559"/>
      <c r="N19" s="2559"/>
      <c r="O19" s="2559"/>
      <c r="P19" s="2559"/>
      <c r="Q19" s="2560">
        <f>Q13/Q8</f>
        <v>0.35616438356164382</v>
      </c>
      <c r="R19" s="2558">
        <f t="shared" si="13"/>
        <v>0.32098765432098764</v>
      </c>
      <c r="S19" s="2559">
        <f t="shared" si="13"/>
        <v>0.48648648648648651</v>
      </c>
      <c r="T19" s="2559">
        <f t="shared" si="13"/>
        <v>0.43939393939393939</v>
      </c>
      <c r="U19" s="2559">
        <f t="shared" si="13"/>
        <v>0.42499999999999999</v>
      </c>
      <c r="V19" s="2559">
        <f t="shared" si="13"/>
        <v>0.38</v>
      </c>
      <c r="W19" s="2559">
        <f t="shared" si="13"/>
        <v>0.39189189189189189</v>
      </c>
      <c r="X19" s="2560">
        <f>X13/X8</f>
        <v>0.41772151898734178</v>
      </c>
      <c r="Y19" s="2558"/>
      <c r="Z19" s="2559"/>
      <c r="AA19" s="2559">
        <f t="shared" ref="AA19:AY19" si="14">AA13/AA$8</f>
        <v>0.31818181818181818</v>
      </c>
      <c r="AB19" s="2559">
        <f t="shared" si="14"/>
        <v>0.36</v>
      </c>
      <c r="AC19" s="2559">
        <f t="shared" si="14"/>
        <v>0.26923076923076922</v>
      </c>
      <c r="AD19" s="2559">
        <f t="shared" si="14"/>
        <v>0.25806451612903225</v>
      </c>
      <c r="AE19" s="2560">
        <f t="shared" si="3"/>
        <v>0.23809523809523808</v>
      </c>
      <c r="AF19" s="2558">
        <f t="shared" si="14"/>
        <v>0.3</v>
      </c>
      <c r="AG19" s="2559">
        <f t="shared" si="14"/>
        <v>0.39473684210526316</v>
      </c>
      <c r="AH19" s="2559">
        <f t="shared" si="14"/>
        <v>0.23287671232876711</v>
      </c>
      <c r="AI19" s="2559">
        <f t="shared" si="14"/>
        <v>0.33333333333333331</v>
      </c>
      <c r="AJ19" s="2559">
        <f t="shared" si="14"/>
        <v>0.45882352941176469</v>
      </c>
      <c r="AK19" s="2559">
        <f t="shared" si="14"/>
        <v>0.33333333333333331</v>
      </c>
      <c r="AL19" s="2560">
        <f t="shared" si="4"/>
        <v>0.33333333333333331</v>
      </c>
      <c r="AM19" s="2558"/>
      <c r="AN19" s="2559"/>
      <c r="AO19" s="2559"/>
      <c r="AP19" s="2559"/>
      <c r="AQ19" s="2559"/>
      <c r="AR19" s="2559"/>
      <c r="AS19" s="2560">
        <f t="shared" si="5"/>
        <v>0.31578947368421051</v>
      </c>
      <c r="AT19" s="2558">
        <f t="shared" si="14"/>
        <v>0.34453781512605042</v>
      </c>
      <c r="AU19" s="2559">
        <f t="shared" si="14"/>
        <v>0.44859813084112149</v>
      </c>
      <c r="AV19" s="2559">
        <f t="shared" si="14"/>
        <v>0.35897435897435898</v>
      </c>
      <c r="AW19" s="2559">
        <f t="shared" si="14"/>
        <v>0.39572192513368987</v>
      </c>
      <c r="AX19" s="2559">
        <f t="shared" si="14"/>
        <v>0.36249999999999999</v>
      </c>
      <c r="AY19" s="2559">
        <f t="shared" si="14"/>
        <v>0.37218045112781956</v>
      </c>
      <c r="AZ19" s="2560">
        <f t="shared" si="6"/>
        <v>0.35789473684210527</v>
      </c>
    </row>
    <row r="20" spans="2:52" s="417" customFormat="1" ht="15.75" thickBot="1">
      <c r="B20" s="5373"/>
      <c r="C20" s="2531" t="s">
        <v>1214</v>
      </c>
      <c r="D20" s="2555">
        <f t="shared" ref="D20:W20" si="15">D14/D$8</f>
        <v>0.58441558441558439</v>
      </c>
      <c r="E20" s="2556">
        <f t="shared" si="15"/>
        <v>0.53125</v>
      </c>
      <c r="F20" s="2556">
        <f t="shared" si="15"/>
        <v>0.57534246575342463</v>
      </c>
      <c r="G20" s="2556">
        <f t="shared" si="15"/>
        <v>0.5357142857142857</v>
      </c>
      <c r="H20" s="2556">
        <f t="shared" si="15"/>
        <v>0.72151898734177211</v>
      </c>
      <c r="I20" s="2556">
        <f t="shared" si="15"/>
        <v>0.532258064516129</v>
      </c>
      <c r="J20" s="2569">
        <f>J14/J8</f>
        <v>0.57377049180327866</v>
      </c>
      <c r="K20" s="2555"/>
      <c r="L20" s="2556"/>
      <c r="M20" s="2556"/>
      <c r="N20" s="2556"/>
      <c r="O20" s="2556"/>
      <c r="P20" s="2556"/>
      <c r="Q20" s="2557">
        <f>Q14/Q8</f>
        <v>0.64383561643835618</v>
      </c>
      <c r="R20" s="2555">
        <f t="shared" si="15"/>
        <v>0.67901234567901236</v>
      </c>
      <c r="S20" s="2556">
        <f t="shared" si="15"/>
        <v>0.51351351351351349</v>
      </c>
      <c r="T20" s="2556">
        <f t="shared" si="15"/>
        <v>0.56060606060606055</v>
      </c>
      <c r="U20" s="2556">
        <f t="shared" si="15"/>
        <v>0.57499999999999996</v>
      </c>
      <c r="V20" s="2556">
        <f t="shared" si="15"/>
        <v>0.62</v>
      </c>
      <c r="W20" s="2556">
        <f t="shared" si="15"/>
        <v>0.60810810810810811</v>
      </c>
      <c r="X20" s="2557">
        <f>X14/X8</f>
        <v>0.58227848101265822</v>
      </c>
      <c r="Y20" s="2555"/>
      <c r="Z20" s="2556"/>
      <c r="AA20" s="2556">
        <f t="shared" ref="AA20:AY20" si="16">AA14/AA$8</f>
        <v>0.68181818181818177</v>
      </c>
      <c r="AB20" s="2556">
        <f t="shared" si="16"/>
        <v>0.64</v>
      </c>
      <c r="AC20" s="2556">
        <f t="shared" si="16"/>
        <v>0.73076923076923073</v>
      </c>
      <c r="AD20" s="2556">
        <f t="shared" si="16"/>
        <v>0.74193548387096775</v>
      </c>
      <c r="AE20" s="2557">
        <f t="shared" si="3"/>
        <v>0.76190476190476186</v>
      </c>
      <c r="AF20" s="2555">
        <f t="shared" si="16"/>
        <v>0.7</v>
      </c>
      <c r="AG20" s="2556">
        <f t="shared" si="16"/>
        <v>0.60526315789473684</v>
      </c>
      <c r="AH20" s="2556">
        <f t="shared" si="16"/>
        <v>0.76712328767123283</v>
      </c>
      <c r="AI20" s="2556">
        <f t="shared" si="16"/>
        <v>0.66666666666666663</v>
      </c>
      <c r="AJ20" s="2556">
        <f t="shared" si="16"/>
        <v>0.54117647058823526</v>
      </c>
      <c r="AK20" s="2556">
        <f t="shared" si="16"/>
        <v>0.66666666666666663</v>
      </c>
      <c r="AL20" s="2557">
        <f t="shared" si="4"/>
        <v>0.66666666666666663</v>
      </c>
      <c r="AM20" s="2555"/>
      <c r="AN20" s="2556"/>
      <c r="AO20" s="2556"/>
      <c r="AP20" s="2556"/>
      <c r="AQ20" s="2556"/>
      <c r="AR20" s="2556"/>
      <c r="AS20" s="2557">
        <f t="shared" si="5"/>
        <v>0.68421052631578949</v>
      </c>
      <c r="AT20" s="2555">
        <f t="shared" si="16"/>
        <v>0.65546218487394958</v>
      </c>
      <c r="AU20" s="2556">
        <f t="shared" si="16"/>
        <v>0.55140186915887845</v>
      </c>
      <c r="AV20" s="2556">
        <f t="shared" si="16"/>
        <v>0.64102564102564108</v>
      </c>
      <c r="AW20" s="2556">
        <f t="shared" si="16"/>
        <v>0.60427807486631013</v>
      </c>
      <c r="AX20" s="2556">
        <f t="shared" si="16"/>
        <v>0.63749999999999996</v>
      </c>
      <c r="AY20" s="2556">
        <f t="shared" si="16"/>
        <v>0.6278195488721805</v>
      </c>
      <c r="AZ20" s="2557">
        <f t="shared" si="6"/>
        <v>0.64210526315789473</v>
      </c>
    </row>
    <row r="21" spans="2:52" s="417" customFormat="1">
      <c r="B21" s="5371" t="s">
        <v>958</v>
      </c>
      <c r="C21" s="2490" t="s">
        <v>942</v>
      </c>
      <c r="D21" s="2491">
        <v>12</v>
      </c>
      <c r="E21" s="2492">
        <v>8</v>
      </c>
      <c r="F21" s="2492">
        <v>8</v>
      </c>
      <c r="G21" s="2492">
        <v>10</v>
      </c>
      <c r="H21" s="2492">
        <v>9</v>
      </c>
      <c r="I21" s="2492">
        <v>12</v>
      </c>
      <c r="J21" s="2494">
        <v>0</v>
      </c>
      <c r="K21" s="2491"/>
      <c r="L21" s="2492"/>
      <c r="M21" s="2492"/>
      <c r="N21" s="2492"/>
      <c r="O21" s="2492"/>
      <c r="P21" s="2492"/>
      <c r="Q21" s="2494">
        <v>0</v>
      </c>
      <c r="R21" s="2491">
        <v>9</v>
      </c>
      <c r="S21" s="2492">
        <v>8</v>
      </c>
      <c r="T21" s="2492">
        <v>11</v>
      </c>
      <c r="U21" s="2492">
        <v>6</v>
      </c>
      <c r="V21" s="2492">
        <v>9</v>
      </c>
      <c r="W21" s="2492">
        <v>11</v>
      </c>
      <c r="X21" s="2494">
        <v>9</v>
      </c>
      <c r="Y21" s="2491"/>
      <c r="Z21" s="2492"/>
      <c r="AA21" s="2492">
        <v>1</v>
      </c>
      <c r="AB21" s="2492">
        <v>1</v>
      </c>
      <c r="AC21" s="2492">
        <v>3</v>
      </c>
      <c r="AD21" s="2492">
        <v>1</v>
      </c>
      <c r="AE21" s="2494">
        <v>0</v>
      </c>
      <c r="AF21" s="2491">
        <v>6</v>
      </c>
      <c r="AG21" s="2492">
        <v>7</v>
      </c>
      <c r="AH21" s="2492">
        <v>4</v>
      </c>
      <c r="AI21" s="2492">
        <v>13</v>
      </c>
      <c r="AJ21" s="2492">
        <v>20</v>
      </c>
      <c r="AK21" s="2492">
        <v>12</v>
      </c>
      <c r="AL21" s="2494">
        <v>8</v>
      </c>
      <c r="AM21" s="2491"/>
      <c r="AN21" s="2492"/>
      <c r="AO21" s="2492"/>
      <c r="AP21" s="2492"/>
      <c r="AQ21" s="2492"/>
      <c r="AR21" s="2492"/>
      <c r="AS21" s="2494">
        <v>23</v>
      </c>
      <c r="AT21" s="2491">
        <v>27</v>
      </c>
      <c r="AU21" s="2492">
        <v>23</v>
      </c>
      <c r="AV21" s="2492">
        <v>24</v>
      </c>
      <c r="AW21" s="2492">
        <v>30</v>
      </c>
      <c r="AX21" s="2492">
        <v>41</v>
      </c>
      <c r="AY21" s="2492">
        <v>36</v>
      </c>
      <c r="AZ21" s="2494">
        <f>J21+Q21+X21+AE21+AL21+AS21</f>
        <v>40</v>
      </c>
    </row>
    <row r="22" spans="2:52" s="417" customFormat="1">
      <c r="B22" s="5372"/>
      <c r="C22" s="2533" t="s">
        <v>943</v>
      </c>
      <c r="D22" s="2541">
        <v>5</v>
      </c>
      <c r="E22" s="2505">
        <v>4</v>
      </c>
      <c r="F22" s="2505">
        <v>8</v>
      </c>
      <c r="G22" s="2505">
        <v>6</v>
      </c>
      <c r="H22" s="2505">
        <v>8</v>
      </c>
      <c r="I22" s="2505">
        <v>6</v>
      </c>
      <c r="J22" s="2542">
        <v>4</v>
      </c>
      <c r="K22" s="2541"/>
      <c r="L22" s="2505"/>
      <c r="M22" s="2505"/>
      <c r="N22" s="2505"/>
      <c r="O22" s="2505"/>
      <c r="P22" s="2505"/>
      <c r="Q22" s="2542">
        <v>2</v>
      </c>
      <c r="R22" s="2541">
        <v>3</v>
      </c>
      <c r="S22" s="2505">
        <v>2</v>
      </c>
      <c r="T22" s="2505">
        <v>5</v>
      </c>
      <c r="U22" s="2505">
        <v>4</v>
      </c>
      <c r="V22" s="2505">
        <v>6</v>
      </c>
      <c r="W22" s="2505">
        <v>6</v>
      </c>
      <c r="X22" s="2542">
        <v>13</v>
      </c>
      <c r="Y22" s="2541"/>
      <c r="Z22" s="2505"/>
      <c r="AA22" s="2505">
        <v>2</v>
      </c>
      <c r="AB22" s="2505">
        <v>2</v>
      </c>
      <c r="AC22" s="2505">
        <v>0</v>
      </c>
      <c r="AD22" s="2505">
        <v>2</v>
      </c>
      <c r="AE22" s="2542">
        <v>1</v>
      </c>
      <c r="AF22" s="2541">
        <v>8</v>
      </c>
      <c r="AG22" s="2505">
        <v>4</v>
      </c>
      <c r="AH22" s="2505">
        <v>4</v>
      </c>
      <c r="AI22" s="2505">
        <v>3</v>
      </c>
      <c r="AJ22" s="2505">
        <v>6</v>
      </c>
      <c r="AK22" s="2505">
        <v>13</v>
      </c>
      <c r="AL22" s="2542">
        <v>11</v>
      </c>
      <c r="AM22" s="2541"/>
      <c r="AN22" s="2505"/>
      <c r="AO22" s="2505"/>
      <c r="AP22" s="2505"/>
      <c r="AQ22" s="2505"/>
      <c r="AR22" s="2505"/>
      <c r="AS22" s="2542">
        <v>5</v>
      </c>
      <c r="AT22" s="2541">
        <v>16</v>
      </c>
      <c r="AU22" s="2505">
        <v>10</v>
      </c>
      <c r="AV22" s="2505">
        <v>19</v>
      </c>
      <c r="AW22" s="2505">
        <v>15</v>
      </c>
      <c r="AX22" s="2505">
        <v>20</v>
      </c>
      <c r="AY22" s="2505">
        <v>27</v>
      </c>
      <c r="AZ22" s="2542">
        <f t="shared" ref="AZ22:AZ29" si="17">J22+Q22+X22+AE22+AL22+AS22</f>
        <v>36</v>
      </c>
    </row>
    <row r="23" spans="2:52" s="417" customFormat="1">
      <c r="B23" s="5372"/>
      <c r="C23" s="2533" t="s">
        <v>944</v>
      </c>
      <c r="D23" s="2541">
        <v>5</v>
      </c>
      <c r="E23" s="2505">
        <v>0</v>
      </c>
      <c r="F23" s="2505">
        <v>1</v>
      </c>
      <c r="G23" s="2505">
        <v>4</v>
      </c>
      <c r="H23" s="2505">
        <v>1</v>
      </c>
      <c r="I23" s="2505">
        <v>1</v>
      </c>
      <c r="J23" s="2542">
        <v>3</v>
      </c>
      <c r="K23" s="2541"/>
      <c r="L23" s="2505"/>
      <c r="M23" s="2505"/>
      <c r="N23" s="2505"/>
      <c r="O23" s="2505"/>
      <c r="P23" s="2505"/>
      <c r="Q23" s="2542">
        <v>6</v>
      </c>
      <c r="R23" s="2541">
        <v>4</v>
      </c>
      <c r="S23" s="2505">
        <v>3</v>
      </c>
      <c r="T23" s="2505">
        <v>7</v>
      </c>
      <c r="U23" s="2505">
        <v>2</v>
      </c>
      <c r="V23" s="2505">
        <v>2</v>
      </c>
      <c r="W23" s="2505">
        <v>1</v>
      </c>
      <c r="X23" s="2542">
        <v>2</v>
      </c>
      <c r="Y23" s="2541"/>
      <c r="Z23" s="2505"/>
      <c r="AA23" s="2505">
        <v>3</v>
      </c>
      <c r="AB23" s="2505">
        <v>0</v>
      </c>
      <c r="AC23" s="2505">
        <v>1</v>
      </c>
      <c r="AD23" s="2505">
        <v>3</v>
      </c>
      <c r="AE23" s="2542">
        <v>0</v>
      </c>
      <c r="AF23" s="2541">
        <v>3</v>
      </c>
      <c r="AG23" s="2505">
        <v>2</v>
      </c>
      <c r="AH23" s="2505">
        <v>3</v>
      </c>
      <c r="AI23" s="2505">
        <v>3</v>
      </c>
      <c r="AJ23" s="2505">
        <v>8</v>
      </c>
      <c r="AK23" s="2505">
        <v>2</v>
      </c>
      <c r="AL23" s="2542">
        <v>1</v>
      </c>
      <c r="AM23" s="2541"/>
      <c r="AN23" s="2505"/>
      <c r="AO23" s="2505"/>
      <c r="AP23" s="2505"/>
      <c r="AQ23" s="2505"/>
      <c r="AR23" s="2505"/>
      <c r="AS23" s="2542">
        <v>2</v>
      </c>
      <c r="AT23" s="2541">
        <v>12</v>
      </c>
      <c r="AU23" s="2505">
        <v>5</v>
      </c>
      <c r="AV23" s="2505">
        <v>14</v>
      </c>
      <c r="AW23" s="2505">
        <v>9</v>
      </c>
      <c r="AX23" s="2505">
        <v>12</v>
      </c>
      <c r="AY23" s="2505">
        <v>7</v>
      </c>
      <c r="AZ23" s="2542">
        <f t="shared" si="17"/>
        <v>14</v>
      </c>
    </row>
    <row r="24" spans="2:52" s="417" customFormat="1">
      <c r="B24" s="5372"/>
      <c r="C24" s="2533" t="s">
        <v>945</v>
      </c>
      <c r="D24" s="2541">
        <v>3</v>
      </c>
      <c r="E24" s="2505">
        <v>2</v>
      </c>
      <c r="F24" s="2505">
        <v>7</v>
      </c>
      <c r="G24" s="2505">
        <v>4</v>
      </c>
      <c r="H24" s="2505">
        <v>3</v>
      </c>
      <c r="I24" s="2505">
        <v>8</v>
      </c>
      <c r="J24" s="2542">
        <v>5</v>
      </c>
      <c r="K24" s="2541"/>
      <c r="L24" s="2505"/>
      <c r="M24" s="2505"/>
      <c r="N24" s="2505"/>
      <c r="O24" s="2505"/>
      <c r="P24" s="2505"/>
      <c r="Q24" s="2542">
        <v>5</v>
      </c>
      <c r="R24" s="2541">
        <v>3</v>
      </c>
      <c r="S24" s="2505">
        <v>2</v>
      </c>
      <c r="T24" s="2505">
        <v>3</v>
      </c>
      <c r="U24" s="2505">
        <v>3</v>
      </c>
      <c r="V24" s="2505">
        <v>1</v>
      </c>
      <c r="W24" s="2505">
        <v>5</v>
      </c>
      <c r="X24" s="2542">
        <v>4</v>
      </c>
      <c r="Y24" s="2541"/>
      <c r="Z24" s="2505"/>
      <c r="AA24" s="2505">
        <v>0</v>
      </c>
      <c r="AB24" s="2505">
        <v>4</v>
      </c>
      <c r="AC24" s="2505">
        <v>1</v>
      </c>
      <c r="AD24" s="2505">
        <v>2</v>
      </c>
      <c r="AE24" s="2542">
        <v>1</v>
      </c>
      <c r="AF24" s="2541">
        <v>6</v>
      </c>
      <c r="AG24" s="2505">
        <v>0</v>
      </c>
      <c r="AH24" s="2505">
        <v>5</v>
      </c>
      <c r="AI24" s="2505">
        <v>2</v>
      </c>
      <c r="AJ24" s="2505">
        <v>2</v>
      </c>
      <c r="AK24" s="2505">
        <v>1</v>
      </c>
      <c r="AL24" s="2542">
        <v>6</v>
      </c>
      <c r="AM24" s="2541"/>
      <c r="AN24" s="2505"/>
      <c r="AO24" s="2505"/>
      <c r="AP24" s="2505"/>
      <c r="AQ24" s="2505"/>
      <c r="AR24" s="2505"/>
      <c r="AS24" s="2542">
        <v>5</v>
      </c>
      <c r="AT24" s="2541">
        <v>12</v>
      </c>
      <c r="AU24" s="2505">
        <v>4</v>
      </c>
      <c r="AV24" s="2505">
        <v>15</v>
      </c>
      <c r="AW24" s="2505">
        <v>13</v>
      </c>
      <c r="AX24" s="2505">
        <v>7</v>
      </c>
      <c r="AY24" s="2505">
        <v>16</v>
      </c>
      <c r="AZ24" s="2542">
        <f t="shared" si="17"/>
        <v>26</v>
      </c>
    </row>
    <row r="25" spans="2:52" s="417" customFormat="1">
      <c r="B25" s="5372"/>
      <c r="C25" s="2533" t="s">
        <v>946</v>
      </c>
      <c r="D25" s="2541">
        <v>3</v>
      </c>
      <c r="E25" s="2505">
        <v>1</v>
      </c>
      <c r="F25" s="2505">
        <v>5</v>
      </c>
      <c r="G25" s="2505">
        <v>0</v>
      </c>
      <c r="H25" s="2505">
        <v>1</v>
      </c>
      <c r="I25" s="2505">
        <v>1</v>
      </c>
      <c r="J25" s="2542">
        <v>5</v>
      </c>
      <c r="K25" s="2541"/>
      <c r="L25" s="2505"/>
      <c r="M25" s="2505"/>
      <c r="N25" s="2505"/>
      <c r="O25" s="2505"/>
      <c r="P25" s="2505"/>
      <c r="Q25" s="2542">
        <v>2</v>
      </c>
      <c r="R25" s="2541">
        <v>2</v>
      </c>
      <c r="S25" s="2505">
        <v>2</v>
      </c>
      <c r="T25" s="2505">
        <v>2</v>
      </c>
      <c r="U25" s="2505">
        <v>1</v>
      </c>
      <c r="V25" s="2505">
        <v>1</v>
      </c>
      <c r="W25" s="2505">
        <v>4</v>
      </c>
      <c r="X25" s="2542">
        <v>1</v>
      </c>
      <c r="Y25" s="2541"/>
      <c r="Z25" s="2505"/>
      <c r="AA25" s="2505">
        <v>0</v>
      </c>
      <c r="AB25" s="2505">
        <v>2</v>
      </c>
      <c r="AC25" s="2505">
        <v>1</v>
      </c>
      <c r="AD25" s="2505">
        <v>0</v>
      </c>
      <c r="AE25" s="2542">
        <v>0</v>
      </c>
      <c r="AF25" s="2541">
        <v>1</v>
      </c>
      <c r="AG25" s="2505">
        <v>1</v>
      </c>
      <c r="AH25" s="2505">
        <v>0</v>
      </c>
      <c r="AI25" s="2505">
        <v>0</v>
      </c>
      <c r="AJ25" s="2505">
        <v>2</v>
      </c>
      <c r="AK25" s="2505">
        <v>2</v>
      </c>
      <c r="AL25" s="2542">
        <v>3</v>
      </c>
      <c r="AM25" s="2541"/>
      <c r="AN25" s="2505"/>
      <c r="AO25" s="2505"/>
      <c r="AP25" s="2505"/>
      <c r="AQ25" s="2505"/>
      <c r="AR25" s="2505"/>
      <c r="AS25" s="2542">
        <v>1</v>
      </c>
      <c r="AT25" s="2541">
        <v>6</v>
      </c>
      <c r="AU25" s="2505">
        <v>4</v>
      </c>
      <c r="AV25" s="2505">
        <v>7</v>
      </c>
      <c r="AW25" s="2505">
        <v>3</v>
      </c>
      <c r="AX25" s="2505">
        <v>5</v>
      </c>
      <c r="AY25" s="2505">
        <v>7</v>
      </c>
      <c r="AZ25" s="2542">
        <f t="shared" si="17"/>
        <v>12</v>
      </c>
    </row>
    <row r="26" spans="2:52" s="417" customFormat="1">
      <c r="B26" s="5372"/>
      <c r="C26" s="2533" t="s">
        <v>947</v>
      </c>
      <c r="D26" s="2541">
        <v>4</v>
      </c>
      <c r="E26" s="2505">
        <v>0</v>
      </c>
      <c r="F26" s="2505">
        <v>0</v>
      </c>
      <c r="G26" s="2505">
        <v>0</v>
      </c>
      <c r="H26" s="2505">
        <v>0</v>
      </c>
      <c r="I26" s="2505">
        <v>1</v>
      </c>
      <c r="J26" s="2542">
        <v>5</v>
      </c>
      <c r="K26" s="2541"/>
      <c r="L26" s="2505"/>
      <c r="M26" s="2505"/>
      <c r="N26" s="2505"/>
      <c r="O26" s="2505"/>
      <c r="P26" s="2505"/>
      <c r="Q26" s="2542">
        <v>2</v>
      </c>
      <c r="R26" s="2541">
        <v>2</v>
      </c>
      <c r="S26" s="2505">
        <v>1</v>
      </c>
      <c r="T26" s="2505">
        <v>0</v>
      </c>
      <c r="U26" s="2505">
        <v>1</v>
      </c>
      <c r="V26" s="2505">
        <v>0</v>
      </c>
      <c r="W26" s="2505">
        <v>1</v>
      </c>
      <c r="X26" s="2542">
        <v>2</v>
      </c>
      <c r="Y26" s="2541"/>
      <c r="Z26" s="2505"/>
      <c r="AA26" s="2505">
        <v>0</v>
      </c>
      <c r="AB26" s="2505">
        <v>0</v>
      </c>
      <c r="AC26" s="2505">
        <v>1</v>
      </c>
      <c r="AD26" s="2505">
        <v>0</v>
      </c>
      <c r="AE26" s="2542">
        <v>0</v>
      </c>
      <c r="AF26" s="2541">
        <v>0</v>
      </c>
      <c r="AG26" s="2505">
        <v>0</v>
      </c>
      <c r="AH26" s="2505">
        <v>1</v>
      </c>
      <c r="AI26" s="2505">
        <v>0</v>
      </c>
      <c r="AJ26" s="2505">
        <v>0</v>
      </c>
      <c r="AK26" s="2505">
        <v>2</v>
      </c>
      <c r="AL26" s="2542">
        <v>0</v>
      </c>
      <c r="AM26" s="2541"/>
      <c r="AN26" s="2505"/>
      <c r="AO26" s="2505"/>
      <c r="AP26" s="2505"/>
      <c r="AQ26" s="2505"/>
      <c r="AR26" s="2505"/>
      <c r="AS26" s="2542">
        <v>1</v>
      </c>
      <c r="AT26" s="2541">
        <v>6</v>
      </c>
      <c r="AU26" s="2505">
        <v>1</v>
      </c>
      <c r="AV26" s="2505">
        <v>1</v>
      </c>
      <c r="AW26" s="2505">
        <v>1</v>
      </c>
      <c r="AX26" s="2505">
        <v>1</v>
      </c>
      <c r="AY26" s="2505">
        <v>4</v>
      </c>
      <c r="AZ26" s="2542">
        <f>J26+Q26+X26+AE26+AL26+AS26</f>
        <v>10</v>
      </c>
    </row>
    <row r="27" spans="2:52" s="417" customFormat="1">
      <c r="B27" s="5372"/>
      <c r="C27" s="2533" t="s">
        <v>948</v>
      </c>
      <c r="D27" s="2541">
        <v>0</v>
      </c>
      <c r="E27" s="2505">
        <v>0</v>
      </c>
      <c r="F27" s="2505">
        <v>1</v>
      </c>
      <c r="G27" s="2505">
        <v>1</v>
      </c>
      <c r="H27" s="2505">
        <v>0</v>
      </c>
      <c r="I27" s="2505">
        <v>0</v>
      </c>
      <c r="J27" s="2542">
        <v>2</v>
      </c>
      <c r="K27" s="2541"/>
      <c r="L27" s="2505"/>
      <c r="M27" s="2505"/>
      <c r="N27" s="2505"/>
      <c r="O27" s="2505"/>
      <c r="P27" s="2505"/>
      <c r="Q27" s="2542">
        <v>5</v>
      </c>
      <c r="R27" s="2541">
        <v>2</v>
      </c>
      <c r="S27" s="2505">
        <v>0</v>
      </c>
      <c r="T27" s="2505">
        <v>1</v>
      </c>
      <c r="U27" s="2505">
        <v>0</v>
      </c>
      <c r="V27" s="2505">
        <v>0</v>
      </c>
      <c r="W27" s="2505">
        <v>1</v>
      </c>
      <c r="X27" s="2542">
        <v>2</v>
      </c>
      <c r="Y27" s="2541"/>
      <c r="Z27" s="2505"/>
      <c r="AA27" s="2505">
        <v>0</v>
      </c>
      <c r="AB27" s="2505">
        <v>0</v>
      </c>
      <c r="AC27" s="2505">
        <v>0</v>
      </c>
      <c r="AD27" s="2505">
        <v>0</v>
      </c>
      <c r="AE27" s="2542">
        <v>6</v>
      </c>
      <c r="AF27" s="2541">
        <v>0</v>
      </c>
      <c r="AG27" s="2505">
        <v>1</v>
      </c>
      <c r="AH27" s="2505">
        <v>0</v>
      </c>
      <c r="AI27" s="2505">
        <v>1</v>
      </c>
      <c r="AJ27" s="2505">
        <v>1</v>
      </c>
      <c r="AK27" s="2505">
        <v>0</v>
      </c>
      <c r="AL27" s="2542">
        <v>0</v>
      </c>
      <c r="AM27" s="2541"/>
      <c r="AN27" s="2505"/>
      <c r="AO27" s="2505"/>
      <c r="AP27" s="2505"/>
      <c r="AQ27" s="2505"/>
      <c r="AR27" s="2505"/>
      <c r="AS27" s="2542">
        <v>0</v>
      </c>
      <c r="AT27" s="2541">
        <v>2</v>
      </c>
      <c r="AU27" s="2505">
        <v>1</v>
      </c>
      <c r="AV27" s="2505">
        <v>2</v>
      </c>
      <c r="AW27" s="2505">
        <v>2</v>
      </c>
      <c r="AX27" s="2505">
        <v>1</v>
      </c>
      <c r="AY27" s="2505">
        <v>1</v>
      </c>
      <c r="AZ27" s="2542">
        <f t="shared" si="17"/>
        <v>15</v>
      </c>
    </row>
    <row r="28" spans="2:52" s="417" customFormat="1">
      <c r="B28" s="5372"/>
      <c r="C28" s="2533" t="s">
        <v>949</v>
      </c>
      <c r="D28" s="2541">
        <v>0</v>
      </c>
      <c r="E28" s="2505">
        <v>0</v>
      </c>
      <c r="F28" s="2505">
        <v>1</v>
      </c>
      <c r="G28" s="2505">
        <v>1</v>
      </c>
      <c r="H28" s="2505">
        <v>0</v>
      </c>
      <c r="I28" s="2505">
        <v>0</v>
      </c>
      <c r="J28" s="2542">
        <v>1</v>
      </c>
      <c r="K28" s="2541"/>
      <c r="L28" s="2505"/>
      <c r="M28" s="2505"/>
      <c r="N28" s="2505"/>
      <c r="O28" s="2505"/>
      <c r="P28" s="2505"/>
      <c r="Q28" s="2542">
        <v>2</v>
      </c>
      <c r="R28" s="2541">
        <v>0</v>
      </c>
      <c r="S28" s="2505">
        <v>0</v>
      </c>
      <c r="T28" s="2505">
        <v>0</v>
      </c>
      <c r="U28" s="2505">
        <v>0</v>
      </c>
      <c r="V28" s="2505">
        <v>0</v>
      </c>
      <c r="W28" s="2505">
        <v>0</v>
      </c>
      <c r="X28" s="2542">
        <v>0</v>
      </c>
      <c r="Y28" s="2541"/>
      <c r="Z28" s="2505"/>
      <c r="AA28" s="2505">
        <v>1</v>
      </c>
      <c r="AB28" s="2505">
        <v>0</v>
      </c>
      <c r="AC28" s="2505">
        <v>0</v>
      </c>
      <c r="AD28" s="2505">
        <v>0</v>
      </c>
      <c r="AE28" s="2542">
        <v>2</v>
      </c>
      <c r="AF28" s="2541">
        <v>0</v>
      </c>
      <c r="AG28" s="2505">
        <v>0</v>
      </c>
      <c r="AH28" s="2505">
        <v>0</v>
      </c>
      <c r="AI28" s="2505">
        <v>0</v>
      </c>
      <c r="AJ28" s="2505">
        <v>0</v>
      </c>
      <c r="AK28" s="2505">
        <v>0</v>
      </c>
      <c r="AL28" s="2542">
        <v>0</v>
      </c>
      <c r="AM28" s="2541"/>
      <c r="AN28" s="2505"/>
      <c r="AO28" s="2505"/>
      <c r="AP28" s="2505"/>
      <c r="AQ28" s="2505"/>
      <c r="AR28" s="2505"/>
      <c r="AS28" s="2542">
        <v>0</v>
      </c>
      <c r="AT28" s="2541">
        <v>0</v>
      </c>
      <c r="AU28" s="2505">
        <v>0</v>
      </c>
      <c r="AV28" s="2505">
        <v>2</v>
      </c>
      <c r="AW28" s="2505">
        <v>1</v>
      </c>
      <c r="AX28" s="2505">
        <v>0</v>
      </c>
      <c r="AY28" s="2505">
        <v>0</v>
      </c>
      <c r="AZ28" s="2542">
        <f t="shared" si="17"/>
        <v>5</v>
      </c>
    </row>
    <row r="29" spans="2:52" s="417" customFormat="1" ht="15.75" thickBot="1">
      <c r="B29" s="5372"/>
      <c r="C29" s="2496" t="s">
        <v>950</v>
      </c>
      <c r="D29" s="2578">
        <v>0</v>
      </c>
      <c r="E29" s="2579">
        <v>0</v>
      </c>
      <c r="F29" s="2579">
        <v>0</v>
      </c>
      <c r="G29" s="2579">
        <v>0</v>
      </c>
      <c r="H29" s="2579">
        <v>0</v>
      </c>
      <c r="I29" s="2579">
        <v>0</v>
      </c>
      <c r="J29" s="2580">
        <v>1</v>
      </c>
      <c r="K29" s="2578"/>
      <c r="L29" s="2579"/>
      <c r="M29" s="2579"/>
      <c r="N29" s="2579"/>
      <c r="O29" s="2579"/>
      <c r="P29" s="2579"/>
      <c r="Q29" s="2580">
        <v>2</v>
      </c>
      <c r="R29" s="2578">
        <v>1</v>
      </c>
      <c r="S29" s="2579">
        <v>0</v>
      </c>
      <c r="T29" s="2579">
        <v>0</v>
      </c>
      <c r="U29" s="2579">
        <v>0</v>
      </c>
      <c r="V29" s="2579">
        <v>0</v>
      </c>
      <c r="W29" s="2579">
        <v>0</v>
      </c>
      <c r="X29" s="2580">
        <v>0</v>
      </c>
      <c r="Y29" s="2578"/>
      <c r="Z29" s="2579"/>
      <c r="AA29" s="2579">
        <v>0</v>
      </c>
      <c r="AB29" s="2579">
        <v>0</v>
      </c>
      <c r="AC29" s="2579">
        <v>0</v>
      </c>
      <c r="AD29" s="2579">
        <v>0</v>
      </c>
      <c r="AE29" s="2580">
        <v>0</v>
      </c>
      <c r="AF29" s="2578">
        <v>0</v>
      </c>
      <c r="AG29" s="2579">
        <v>0</v>
      </c>
      <c r="AH29" s="2579">
        <v>0</v>
      </c>
      <c r="AI29" s="2579">
        <v>0</v>
      </c>
      <c r="AJ29" s="2579">
        <v>0</v>
      </c>
      <c r="AK29" s="2579">
        <v>1</v>
      </c>
      <c r="AL29" s="2580">
        <v>0</v>
      </c>
      <c r="AM29" s="2578"/>
      <c r="AN29" s="2579"/>
      <c r="AO29" s="2579"/>
      <c r="AP29" s="2579"/>
      <c r="AQ29" s="2579"/>
      <c r="AR29" s="2579"/>
      <c r="AS29" s="2580">
        <v>1</v>
      </c>
      <c r="AT29" s="2578">
        <v>1</v>
      </c>
      <c r="AU29" s="2579">
        <v>0</v>
      </c>
      <c r="AV29" s="2579">
        <v>0</v>
      </c>
      <c r="AW29" s="2579">
        <v>0</v>
      </c>
      <c r="AX29" s="2579">
        <v>0</v>
      </c>
      <c r="AY29" s="2579">
        <v>1</v>
      </c>
      <c r="AZ29" s="2580">
        <f t="shared" si="17"/>
        <v>4</v>
      </c>
    </row>
    <row r="30" spans="2:52" s="417" customFormat="1" ht="15.75" thickBot="1">
      <c r="B30" s="5372"/>
      <c r="C30" s="2497" t="s">
        <v>24</v>
      </c>
      <c r="D30" s="2573">
        <v>32</v>
      </c>
      <c r="E30" s="2536">
        <v>15</v>
      </c>
      <c r="F30" s="2536">
        <v>31</v>
      </c>
      <c r="G30" s="2536">
        <v>26</v>
      </c>
      <c r="H30" s="2536">
        <v>22</v>
      </c>
      <c r="I30" s="2536">
        <v>29</v>
      </c>
      <c r="J30" s="2581">
        <f>SUM(J21:J29)</f>
        <v>26</v>
      </c>
      <c r="K30" s="2573"/>
      <c r="L30" s="2536"/>
      <c r="M30" s="2536"/>
      <c r="N30" s="2536"/>
      <c r="O30" s="2536"/>
      <c r="P30" s="2536"/>
      <c r="Q30" s="2537">
        <f>SUM(Q21:Q29)</f>
        <v>26</v>
      </c>
      <c r="R30" s="2573">
        <v>26</v>
      </c>
      <c r="S30" s="2536">
        <v>18</v>
      </c>
      <c r="T30" s="2536">
        <v>29</v>
      </c>
      <c r="U30" s="2536">
        <v>17</v>
      </c>
      <c r="V30" s="2536">
        <v>19</v>
      </c>
      <c r="W30" s="2536">
        <v>29</v>
      </c>
      <c r="X30" s="2537">
        <f>SUM(X21:X29)</f>
        <v>33</v>
      </c>
      <c r="Y30" s="2582"/>
      <c r="Z30" s="2536"/>
      <c r="AA30" s="2536">
        <v>7</v>
      </c>
      <c r="AB30" s="2536">
        <v>9</v>
      </c>
      <c r="AC30" s="2536">
        <v>7</v>
      </c>
      <c r="AD30" s="2536">
        <v>8</v>
      </c>
      <c r="AE30" s="2581">
        <f>SUM(AE21:AE29)</f>
        <v>10</v>
      </c>
      <c r="AF30" s="2573">
        <v>24</v>
      </c>
      <c r="AG30" s="2536">
        <v>15</v>
      </c>
      <c r="AH30" s="2536">
        <v>17</v>
      </c>
      <c r="AI30" s="2536">
        <v>22</v>
      </c>
      <c r="AJ30" s="2536">
        <v>39</v>
      </c>
      <c r="AK30" s="2536">
        <v>33</v>
      </c>
      <c r="AL30" s="2537">
        <f>SUM(AL21:AL29)</f>
        <v>29</v>
      </c>
      <c r="AM30" s="2573"/>
      <c r="AN30" s="2536"/>
      <c r="AO30" s="2536"/>
      <c r="AP30" s="2536"/>
      <c r="AQ30" s="2536"/>
      <c r="AR30" s="2536"/>
      <c r="AS30" s="2537">
        <f>SUM(AS21:AS29)</f>
        <v>38</v>
      </c>
      <c r="AT30" s="2573">
        <v>82</v>
      </c>
      <c r="AU30" s="2536">
        <v>48</v>
      </c>
      <c r="AV30" s="2536">
        <v>84</v>
      </c>
      <c r="AW30" s="2536">
        <v>74</v>
      </c>
      <c r="AX30" s="2536">
        <v>87</v>
      </c>
      <c r="AY30" s="2536">
        <v>99</v>
      </c>
      <c r="AZ30" s="2537">
        <f>SUM(AZ21:AZ29)</f>
        <v>162</v>
      </c>
    </row>
    <row r="31" spans="2:52" s="417" customFormat="1">
      <c r="B31" s="5372"/>
      <c r="C31" s="2498" t="s">
        <v>1215</v>
      </c>
      <c r="D31" s="2587">
        <f t="shared" ref="D31:W31" si="18">D21/D$30</f>
        <v>0.375</v>
      </c>
      <c r="E31" s="2588">
        <f t="shared" si="18"/>
        <v>0.53333333333333333</v>
      </c>
      <c r="F31" s="2588">
        <f t="shared" si="18"/>
        <v>0.25806451612903225</v>
      </c>
      <c r="G31" s="2588">
        <f t="shared" si="18"/>
        <v>0.38461538461538464</v>
      </c>
      <c r="H31" s="2588">
        <f t="shared" si="18"/>
        <v>0.40909090909090912</v>
      </c>
      <c r="I31" s="2588">
        <f>I21/I$30</f>
        <v>0.41379310344827586</v>
      </c>
      <c r="J31" s="2483">
        <f>J21/J$30</f>
        <v>0</v>
      </c>
      <c r="K31" s="2481"/>
      <c r="L31" s="2482"/>
      <c r="M31" s="2482"/>
      <c r="N31" s="2482"/>
      <c r="O31" s="2482"/>
      <c r="P31" s="2482"/>
      <c r="Q31" s="2483">
        <f>Q21/Q$30</f>
        <v>0</v>
      </c>
      <c r="R31" s="2585">
        <f t="shared" si="18"/>
        <v>0.34615384615384615</v>
      </c>
      <c r="S31" s="2583">
        <f t="shared" si="18"/>
        <v>0.44444444444444442</v>
      </c>
      <c r="T31" s="2583">
        <f t="shared" si="18"/>
        <v>0.37931034482758619</v>
      </c>
      <c r="U31" s="2583">
        <f t="shared" si="18"/>
        <v>0.35294117647058826</v>
      </c>
      <c r="V31" s="2583">
        <f t="shared" si="18"/>
        <v>0.47368421052631576</v>
      </c>
      <c r="W31" s="2583">
        <f t="shared" si="18"/>
        <v>0.37931034482758619</v>
      </c>
      <c r="X31" s="2611">
        <f>X21/X$30</f>
        <v>0.27272727272727271</v>
      </c>
      <c r="Y31" s="2596"/>
      <c r="Z31" s="2597"/>
      <c r="AA31" s="2588">
        <f t="shared" ref="AA31:AY31" si="19">AA21/AA$30</f>
        <v>0.14285714285714285</v>
      </c>
      <c r="AB31" s="2588">
        <f t="shared" si="19"/>
        <v>0.1111111111111111</v>
      </c>
      <c r="AC31" s="2588">
        <f t="shared" si="19"/>
        <v>0.42857142857142855</v>
      </c>
      <c r="AD31" s="2588">
        <f t="shared" si="19"/>
        <v>0.125</v>
      </c>
      <c r="AE31" s="2483">
        <f>AE21/AE$30</f>
        <v>0</v>
      </c>
      <c r="AF31" s="2587">
        <f t="shared" si="19"/>
        <v>0.25</v>
      </c>
      <c r="AG31" s="2588">
        <f t="shared" si="19"/>
        <v>0.46666666666666667</v>
      </c>
      <c r="AH31" s="2588">
        <f t="shared" si="19"/>
        <v>0.23529411764705882</v>
      </c>
      <c r="AI31" s="2588">
        <f t="shared" si="19"/>
        <v>0.59090909090909094</v>
      </c>
      <c r="AJ31" s="2588">
        <f t="shared" si="19"/>
        <v>0.51282051282051277</v>
      </c>
      <c r="AK31" s="2588">
        <f t="shared" si="19"/>
        <v>0.36363636363636365</v>
      </c>
      <c r="AL31" s="2483">
        <f>AL21/AL$30</f>
        <v>0.27586206896551724</v>
      </c>
      <c r="AM31" s="2481"/>
      <c r="AN31" s="2482"/>
      <c r="AO31" s="2482"/>
      <c r="AP31" s="2482"/>
      <c r="AQ31" s="2482"/>
      <c r="AR31" s="2482"/>
      <c r="AS31" s="2483">
        <f>AS21/AS$30</f>
        <v>0.60526315789473684</v>
      </c>
      <c r="AT31" s="2587">
        <f t="shared" si="19"/>
        <v>0.32926829268292684</v>
      </c>
      <c r="AU31" s="2588">
        <f t="shared" si="19"/>
        <v>0.47916666666666669</v>
      </c>
      <c r="AV31" s="2588">
        <f t="shared" si="19"/>
        <v>0.2857142857142857</v>
      </c>
      <c r="AW31" s="2588">
        <f t="shared" si="19"/>
        <v>0.40540540540540543</v>
      </c>
      <c r="AX31" s="2588">
        <f t="shared" si="19"/>
        <v>0.47126436781609193</v>
      </c>
      <c r="AY31" s="2588">
        <f t="shared" si="19"/>
        <v>0.36363636363636365</v>
      </c>
      <c r="AZ31" s="2483">
        <f>AZ21/AZ$30</f>
        <v>0.24691358024691357</v>
      </c>
    </row>
    <row r="32" spans="2:52" s="417" customFormat="1">
      <c r="B32" s="5372"/>
      <c r="C32" s="2495" t="s">
        <v>1216</v>
      </c>
      <c r="D32" s="2589">
        <f>(SUM(D$21:D22))/D$30</f>
        <v>0.53125</v>
      </c>
      <c r="E32" s="2584">
        <f>(SUM(E$21:E22))/E$30</f>
        <v>0.8</v>
      </c>
      <c r="F32" s="2583">
        <f>(SUM(F$21:F22))/F$30</f>
        <v>0.5161290322580645</v>
      </c>
      <c r="G32" s="2583">
        <f>(SUM(G$21:G22))/G$30</f>
        <v>0.61538461538461542</v>
      </c>
      <c r="H32" s="2583">
        <f>(SUM(H$21:H22))/H$30</f>
        <v>0.77272727272727271</v>
      </c>
      <c r="I32" s="2583">
        <f>(SUM(I$21:I22))/I$30</f>
        <v>0.62068965517241381</v>
      </c>
      <c r="J32" s="2540">
        <f>(SUM(J$21:J22))/J$30</f>
        <v>0.15384615384615385</v>
      </c>
      <c r="K32" s="2539"/>
      <c r="L32" s="2538"/>
      <c r="M32" s="2538"/>
      <c r="N32" s="2538"/>
      <c r="O32" s="2538"/>
      <c r="P32" s="2538"/>
      <c r="Q32" s="2540">
        <f>(SUM(Q$21:Q22))/Q$30</f>
        <v>7.6923076923076927E-2</v>
      </c>
      <c r="R32" s="2585">
        <f>(SUM(R$21:R22))/R$30</f>
        <v>0.46153846153846156</v>
      </c>
      <c r="S32" s="2583">
        <f>(SUM(S$21:S22))/S$30</f>
        <v>0.55555555555555558</v>
      </c>
      <c r="T32" s="2583">
        <f>(SUM(T$21:T22))/T$30</f>
        <v>0.55172413793103448</v>
      </c>
      <c r="U32" s="2583">
        <f>(SUM(U$21:U22))/U$30</f>
        <v>0.58823529411764708</v>
      </c>
      <c r="V32" s="2583">
        <f>(SUM(V$21:V22))/V$30</f>
        <v>0.78947368421052633</v>
      </c>
      <c r="W32" s="2583">
        <f>(SUM(W$21:W22))/W$30</f>
        <v>0.58620689655172409</v>
      </c>
      <c r="X32" s="2611">
        <f>(SUM(X$21:X22))/X$30</f>
        <v>0.66666666666666663</v>
      </c>
      <c r="Y32" s="2590"/>
      <c r="Z32" s="2584"/>
      <c r="AA32" s="2583">
        <f>(SUM(AA$21:AA22))/AA$30</f>
        <v>0.42857142857142855</v>
      </c>
      <c r="AB32" s="2583">
        <f>(SUM(AB$21:AB22))/AB$30</f>
        <v>0.33333333333333331</v>
      </c>
      <c r="AC32" s="2583">
        <f>(SUM(AC$21:AC22))/AC$30</f>
        <v>0.42857142857142855</v>
      </c>
      <c r="AD32" s="2583">
        <f>(SUM(AD$21:AD22))/AD$30</f>
        <v>0.375</v>
      </c>
      <c r="AE32" s="2540">
        <f>(SUM(AE$21:AE22))/AE$30</f>
        <v>0.1</v>
      </c>
      <c r="AF32" s="2589">
        <f>(SUM(AF$21:AF22))/AF$30</f>
        <v>0.58333333333333337</v>
      </c>
      <c r="AG32" s="2583">
        <f>(SUM(AG$21:AG22))/AG$30</f>
        <v>0.73333333333333328</v>
      </c>
      <c r="AH32" s="2583">
        <f>(SUM(AH$21:AH22))/AH$30</f>
        <v>0.47058823529411764</v>
      </c>
      <c r="AI32" s="2583">
        <f>(SUM(AI$21:AI22))/AI$30</f>
        <v>0.72727272727272729</v>
      </c>
      <c r="AJ32" s="2583">
        <f>(SUM(AJ$21:AJ22))/AJ$30</f>
        <v>0.66666666666666663</v>
      </c>
      <c r="AK32" s="2583">
        <f>(SUM(AK$21:AK22))/AK$30</f>
        <v>0.75757575757575757</v>
      </c>
      <c r="AL32" s="2540">
        <f>(SUM(AL$21:AL22))/AL$30</f>
        <v>0.65517241379310343</v>
      </c>
      <c r="AM32" s="2539"/>
      <c r="AN32" s="2538"/>
      <c r="AO32" s="2538"/>
      <c r="AP32" s="2538"/>
      <c r="AQ32" s="2538"/>
      <c r="AR32" s="2538"/>
      <c r="AS32" s="2540">
        <f>(SUM(AS$21:AS22))/AS$30</f>
        <v>0.73684210526315785</v>
      </c>
      <c r="AT32" s="2589">
        <f>(SUM(AT$21:AT22))/AT$30</f>
        <v>0.52439024390243905</v>
      </c>
      <c r="AU32" s="2583">
        <f>(SUM(AU$21:AU22))/AU$30</f>
        <v>0.6875</v>
      </c>
      <c r="AV32" s="2583">
        <f>(SUM(AV$21:AV22))/AV$30</f>
        <v>0.51190476190476186</v>
      </c>
      <c r="AW32" s="2583">
        <f>(SUM(AW$21:AW22))/AW$30</f>
        <v>0.60810810810810811</v>
      </c>
      <c r="AX32" s="2583">
        <f>(SUM(AX$21:AX22))/AX$30</f>
        <v>0.70114942528735635</v>
      </c>
      <c r="AY32" s="2583">
        <f>(SUM(AY$21:AY22))/AY$30</f>
        <v>0.63636363636363635</v>
      </c>
      <c r="AZ32" s="2540">
        <f>(SUM(AZ$21:AZ22))/AZ$30</f>
        <v>0.46913580246913578</v>
      </c>
    </row>
    <row r="33" spans="2:52" s="417" customFormat="1">
      <c r="B33" s="5372"/>
      <c r="C33" s="2495" t="s">
        <v>1217</v>
      </c>
      <c r="D33" s="2590">
        <f>(SUM(D$21:D23))/D$30</f>
        <v>0.6875</v>
      </c>
      <c r="E33" s="2584">
        <f>(SUM(E$21:E23))/E$30</f>
        <v>0.8</v>
      </c>
      <c r="F33" s="2584">
        <f>(SUM(F$21:F23))/F$30</f>
        <v>0.54838709677419351</v>
      </c>
      <c r="G33" s="2584">
        <f>(SUM(G$21:G23))/G$30</f>
        <v>0.76923076923076927</v>
      </c>
      <c r="H33" s="2584">
        <f>(SUM(H$21:H23))/H$30</f>
        <v>0.81818181818181823</v>
      </c>
      <c r="I33" s="2584">
        <f>(SUM(I$21:I23))/I$30</f>
        <v>0.65517241379310343</v>
      </c>
      <c r="J33" s="2591">
        <f>(SUM(J$21:J23))/J$30</f>
        <v>0.26923076923076922</v>
      </c>
      <c r="K33" s="2590"/>
      <c r="L33" s="2584"/>
      <c r="M33" s="2584"/>
      <c r="N33" s="2584"/>
      <c r="O33" s="2584"/>
      <c r="P33" s="2584"/>
      <c r="Q33" s="2591">
        <f>(SUM(Q$21:Q23))/Q$30</f>
        <v>0.30769230769230771</v>
      </c>
      <c r="R33" s="2585">
        <f>(SUM(R$21:R23))/R$30</f>
        <v>0.61538461538461542</v>
      </c>
      <c r="S33" s="2584">
        <f>(SUM(S$21:S23))/S$30</f>
        <v>0.72222222222222221</v>
      </c>
      <c r="T33" s="2584">
        <f>(SUM(T$21:T23))/T$30</f>
        <v>0.7931034482758621</v>
      </c>
      <c r="U33" s="2584">
        <f>(SUM(U$21:U23))/U$30</f>
        <v>0.70588235294117652</v>
      </c>
      <c r="V33" s="2584">
        <f>(SUM(V$21:V23))/V$30</f>
        <v>0.89473684210526316</v>
      </c>
      <c r="W33" s="2584">
        <f>(SUM(W$21:W23))/W$30</f>
        <v>0.62068965517241381</v>
      </c>
      <c r="X33" s="2595">
        <f>(SUM(X$21:X23))/X$30</f>
        <v>0.72727272727272729</v>
      </c>
      <c r="Y33" s="2590"/>
      <c r="Z33" s="2584"/>
      <c r="AA33" s="2584">
        <f>(SUM(AA$21:AA23))/AA$30</f>
        <v>0.8571428571428571</v>
      </c>
      <c r="AB33" s="2583">
        <f>(SUM(AB$21:AB23))/AB$30</f>
        <v>0.33333333333333331</v>
      </c>
      <c r="AC33" s="2583">
        <f>(SUM(AC$21:AC23))/AC$30</f>
        <v>0.5714285714285714</v>
      </c>
      <c r="AD33" s="2583">
        <f>(SUM(AD$21:AD23))/AD$30</f>
        <v>0.75</v>
      </c>
      <c r="AE33" s="2540">
        <f>(SUM(AE$21:AE23))/AE$30</f>
        <v>0.1</v>
      </c>
      <c r="AF33" s="2590">
        <f>(SUM(AF$21:AF23))/AF$30</f>
        <v>0.70833333333333337</v>
      </c>
      <c r="AG33" s="2584">
        <f>(SUM(AG$21:AG23))/AG$30</f>
        <v>0.8666666666666667</v>
      </c>
      <c r="AH33" s="2583">
        <f>(SUM(AH$21:AH23))/AH$30</f>
        <v>0.6470588235294118</v>
      </c>
      <c r="AI33" s="2584">
        <f>(SUM(AI$21:AI23))/AI$30</f>
        <v>0.86363636363636365</v>
      </c>
      <c r="AJ33" s="2584">
        <f>(SUM(AJ$21:AJ23))/AJ$30</f>
        <v>0.87179487179487181</v>
      </c>
      <c r="AK33" s="2584">
        <f>(SUM(AK$21:AK23))/AK$30</f>
        <v>0.81818181818181823</v>
      </c>
      <c r="AL33" s="2591">
        <f>(SUM(AL$21:AL23))/AL$30</f>
        <v>0.68965517241379315</v>
      </c>
      <c r="AM33" s="2590"/>
      <c r="AN33" s="2584"/>
      <c r="AO33" s="2584"/>
      <c r="AP33" s="2584"/>
      <c r="AQ33" s="2584"/>
      <c r="AR33" s="2584"/>
      <c r="AS33" s="2591">
        <f>(SUM(AS$21:AS23))/AS$30</f>
        <v>0.78947368421052633</v>
      </c>
      <c r="AT33" s="2590">
        <f>(SUM(AT$21:AT23))/AT$30</f>
        <v>0.67073170731707321</v>
      </c>
      <c r="AU33" s="2584">
        <f>(SUM(AU$21:AU23))/AU$30</f>
        <v>0.79166666666666663</v>
      </c>
      <c r="AV33" s="2584">
        <f>(SUM(AV$21:AV23))/AV$30</f>
        <v>0.6785714285714286</v>
      </c>
      <c r="AW33" s="2584">
        <f>(SUM(AW$21:AW23))/AW$30</f>
        <v>0.72972972972972971</v>
      </c>
      <c r="AX33" s="2584">
        <f>(SUM(AX$21:AX23))/AX$30</f>
        <v>0.83908045977011492</v>
      </c>
      <c r="AY33" s="2584">
        <f>(SUM(AY$21:AY23))/AY$30</f>
        <v>0.70707070707070707</v>
      </c>
      <c r="AZ33" s="2591">
        <f>(SUM(AZ$21:AZ23))/AZ$30</f>
        <v>0.55555555555555558</v>
      </c>
    </row>
    <row r="34" spans="2:52" s="417" customFormat="1">
      <c r="B34" s="5372"/>
      <c r="C34" s="2495" t="s">
        <v>1218</v>
      </c>
      <c r="D34" s="2590">
        <f>(SUM(D$21:D24))/D$30</f>
        <v>0.78125</v>
      </c>
      <c r="E34" s="2584">
        <f>(SUM(E$21:E24))/E$30</f>
        <v>0.93333333333333335</v>
      </c>
      <c r="F34" s="2584">
        <f>(SUM(F$21:F24))/F$30</f>
        <v>0.77419354838709675</v>
      </c>
      <c r="G34" s="2584">
        <f>(SUM(G$21:G24))/G$30</f>
        <v>0.92307692307692313</v>
      </c>
      <c r="H34" s="2584">
        <f>(SUM(H$21:H24))/H$30</f>
        <v>0.95454545454545459</v>
      </c>
      <c r="I34" s="2584">
        <f>(SUM(I$21:I24))/I$30</f>
        <v>0.93103448275862066</v>
      </c>
      <c r="J34" s="2591">
        <f>(SUM(J$21:J24))/J$30</f>
        <v>0.46153846153846156</v>
      </c>
      <c r="K34" s="2590"/>
      <c r="L34" s="2584"/>
      <c r="M34" s="2584"/>
      <c r="N34" s="2584"/>
      <c r="O34" s="2584"/>
      <c r="P34" s="2584"/>
      <c r="Q34" s="2591">
        <f>(SUM(Q$21:Q24))/Q$30</f>
        <v>0.5</v>
      </c>
      <c r="R34" s="2586">
        <f>(SUM(R$21:R24))/R$30</f>
        <v>0.73076923076923073</v>
      </c>
      <c r="S34" s="2584">
        <f>(SUM(S$21:S24))/S$30</f>
        <v>0.83333333333333337</v>
      </c>
      <c r="T34" s="2584">
        <f>(SUM(T$21:T24))/T$30</f>
        <v>0.89655172413793105</v>
      </c>
      <c r="U34" s="2584">
        <f>(SUM(U$21:U24))/U$30</f>
        <v>0.88235294117647056</v>
      </c>
      <c r="V34" s="2584">
        <f>(SUM(V$21:V24))/V$30</f>
        <v>0.94736842105263153</v>
      </c>
      <c r="W34" s="2584">
        <f>(SUM(W$21:W24))/W$30</f>
        <v>0.7931034482758621</v>
      </c>
      <c r="X34" s="2595">
        <f>(SUM(X$21:X24))/X$30</f>
        <v>0.84848484848484851</v>
      </c>
      <c r="Y34" s="2590"/>
      <c r="Z34" s="2584"/>
      <c r="AA34" s="2584">
        <f>(SUM(AA$21:AA24))/AA$30</f>
        <v>0.8571428571428571</v>
      </c>
      <c r="AB34" s="2583">
        <f>(SUM(AB$21:AB24))/AB$30</f>
        <v>0.77777777777777779</v>
      </c>
      <c r="AC34" s="2584">
        <f>(SUM(AC$21:AC24))/AC$30</f>
        <v>0.7142857142857143</v>
      </c>
      <c r="AD34" s="2584">
        <f>(SUM(AD$21:AD24))/AD$30</f>
        <v>1</v>
      </c>
      <c r="AE34" s="2591">
        <f>(SUM(AE$21:AE24))/AE$30</f>
        <v>0.2</v>
      </c>
      <c r="AF34" s="2590">
        <f>(SUM(AF$21:AF24))/AF$30</f>
        <v>0.95833333333333337</v>
      </c>
      <c r="AG34" s="2584">
        <f>(SUM(AG$21:AG24))/AG$30</f>
        <v>0.8666666666666667</v>
      </c>
      <c r="AH34" s="2584">
        <f>(SUM(AH$21:AH24))/AH$30</f>
        <v>0.94117647058823528</v>
      </c>
      <c r="AI34" s="2584">
        <f>(SUM(AI$21:AI24))/AI$30</f>
        <v>0.95454545454545459</v>
      </c>
      <c r="AJ34" s="2584">
        <f>(SUM(AJ$21:AJ24))/AJ$30</f>
        <v>0.92307692307692313</v>
      </c>
      <c r="AK34" s="2584">
        <f>(SUM(AK$21:AK24))/AK$30</f>
        <v>0.84848484848484851</v>
      </c>
      <c r="AL34" s="2591">
        <f>(SUM(AL$21:AL24))/AL$30</f>
        <v>0.89655172413793105</v>
      </c>
      <c r="AM34" s="2590"/>
      <c r="AN34" s="2584"/>
      <c r="AO34" s="2584"/>
      <c r="AP34" s="2584"/>
      <c r="AQ34" s="2584"/>
      <c r="AR34" s="2584"/>
      <c r="AS34" s="2591">
        <f>(SUM(AS$21:AS24))/AS$30</f>
        <v>0.92105263157894735</v>
      </c>
      <c r="AT34" s="2590">
        <f>(SUM(AT$21:AT24))/AT$30</f>
        <v>0.81707317073170727</v>
      </c>
      <c r="AU34" s="2584">
        <f>(SUM(AU$21:AU24))/AU$30</f>
        <v>0.875</v>
      </c>
      <c r="AV34" s="2584">
        <f>(SUM(AV$21:AV24))/AV$30</f>
        <v>0.8571428571428571</v>
      </c>
      <c r="AW34" s="2584">
        <f>(SUM(AW$21:AW24))/AW$30</f>
        <v>0.90540540540540537</v>
      </c>
      <c r="AX34" s="2584">
        <f>(SUM(AX$21:AX24))/AX$30</f>
        <v>0.91954022988505746</v>
      </c>
      <c r="AY34" s="2584">
        <f>(SUM(AY$21:AY24))/AY$30</f>
        <v>0.86868686868686873</v>
      </c>
      <c r="AZ34" s="2591">
        <f>(SUM(AZ$21:AZ24))/AZ$30</f>
        <v>0.71604938271604934</v>
      </c>
    </row>
    <row r="35" spans="2:52" s="417" customFormat="1">
      <c r="B35" s="5372"/>
      <c r="C35" s="2495" t="s">
        <v>1219</v>
      </c>
      <c r="D35" s="2590">
        <f>(SUM(D$21:D25))/D$30</f>
        <v>0.875</v>
      </c>
      <c r="E35" s="2584">
        <f>(SUM(E$21:E25))/E$30</f>
        <v>1</v>
      </c>
      <c r="F35" s="2584">
        <f>(SUM(F$21:F25))/F$30</f>
        <v>0.93548387096774188</v>
      </c>
      <c r="G35" s="2584">
        <f>(SUM(G$21:G25))/G$30</f>
        <v>0.92307692307692313</v>
      </c>
      <c r="H35" s="2584">
        <f>(SUM(H$21:H25))/H$30</f>
        <v>1</v>
      </c>
      <c r="I35" s="2584">
        <f>(SUM(I$21:I25))/I$30</f>
        <v>0.96551724137931039</v>
      </c>
      <c r="J35" s="2591">
        <f>(SUM(J$21:J25))/J$30</f>
        <v>0.65384615384615385</v>
      </c>
      <c r="K35" s="2590"/>
      <c r="L35" s="2584"/>
      <c r="M35" s="2584"/>
      <c r="N35" s="2584"/>
      <c r="O35" s="2584"/>
      <c r="P35" s="2584"/>
      <c r="Q35" s="2591">
        <f>(SUM(Q$21:Q25))/Q$30</f>
        <v>0.57692307692307687</v>
      </c>
      <c r="R35" s="2586">
        <f>(SUM(R$21:R25))/R$30</f>
        <v>0.80769230769230771</v>
      </c>
      <c r="S35" s="2584">
        <f>(SUM(S$21:S25))/S$30</f>
        <v>0.94444444444444442</v>
      </c>
      <c r="T35" s="2584">
        <f>(SUM(T$21:T25))/T$30</f>
        <v>0.96551724137931039</v>
      </c>
      <c r="U35" s="2584">
        <f>(SUM(U$21:U25))/U$30</f>
        <v>0.94117647058823528</v>
      </c>
      <c r="V35" s="2584">
        <f>(SUM(V$21:V25))/V$30</f>
        <v>1</v>
      </c>
      <c r="W35" s="2584">
        <f>(SUM(W$21:W25))/W$30</f>
        <v>0.93103448275862066</v>
      </c>
      <c r="X35" s="2595">
        <f>(SUM(X$21:X25))/X$30</f>
        <v>0.87878787878787878</v>
      </c>
      <c r="Y35" s="2590"/>
      <c r="Z35" s="2584"/>
      <c r="AA35" s="2584">
        <f>(SUM(AA$21:AA25))/AA$30</f>
        <v>0.8571428571428571</v>
      </c>
      <c r="AB35" s="2584">
        <f>(SUM(AB$21:AB25))/AB$30</f>
        <v>1</v>
      </c>
      <c r="AC35" s="2584">
        <f>(SUM(AC$21:AC25))/AC$30</f>
        <v>0.8571428571428571</v>
      </c>
      <c r="AD35" s="2584">
        <f>(SUM(AD$21:AD25))/AD$30</f>
        <v>1</v>
      </c>
      <c r="AE35" s="2591">
        <f>(SUM(AE$21:AE25))/AE$30</f>
        <v>0.2</v>
      </c>
      <c r="AF35" s="2590">
        <f>(SUM(AF$21:AF25))/AF$30</f>
        <v>1</v>
      </c>
      <c r="AG35" s="2584">
        <f>(SUM(AG$21:AG25))/AG$30</f>
        <v>0.93333333333333335</v>
      </c>
      <c r="AH35" s="2584">
        <f>(SUM(AH$21:AH25))/AH$30</f>
        <v>0.94117647058823528</v>
      </c>
      <c r="AI35" s="2584">
        <f>(SUM(AI$21:AI25))/AI$30</f>
        <v>0.95454545454545459</v>
      </c>
      <c r="AJ35" s="2584">
        <f>(SUM(AJ$21:AJ25))/AJ$30</f>
        <v>0.97435897435897434</v>
      </c>
      <c r="AK35" s="2584">
        <f>(SUM(AK$21:AK25))/AK$30</f>
        <v>0.90909090909090906</v>
      </c>
      <c r="AL35" s="2591">
        <f>(SUM(AL$21:AL25))/AL$30</f>
        <v>1</v>
      </c>
      <c r="AM35" s="2590"/>
      <c r="AN35" s="2584"/>
      <c r="AO35" s="2584"/>
      <c r="AP35" s="2584"/>
      <c r="AQ35" s="2584"/>
      <c r="AR35" s="2584"/>
      <c r="AS35" s="2591">
        <f>(SUM(AS$21:AS25))/AS$30</f>
        <v>0.94736842105263153</v>
      </c>
      <c r="AT35" s="2590">
        <f>(SUM(AT$21:AT25))/AT$30</f>
        <v>0.8902439024390244</v>
      </c>
      <c r="AU35" s="2584">
        <f>(SUM(AU$21:AU25))/AU$30</f>
        <v>0.95833333333333337</v>
      </c>
      <c r="AV35" s="2584">
        <f>(SUM(AV$21:AV25))/AV$30</f>
        <v>0.94047619047619047</v>
      </c>
      <c r="AW35" s="2584">
        <f>(SUM(AW$21:AW25))/AW$30</f>
        <v>0.94594594594594594</v>
      </c>
      <c r="AX35" s="2584">
        <f>(SUM(AX$21:AX25))/AX$30</f>
        <v>0.97701149425287359</v>
      </c>
      <c r="AY35" s="2584">
        <f>(SUM(AY$21:AY25))/AY$30</f>
        <v>0.93939393939393945</v>
      </c>
      <c r="AZ35" s="2591">
        <f>(SUM(AZ$21:AZ25))/AZ$30</f>
        <v>0.79012345679012341</v>
      </c>
    </row>
    <row r="36" spans="2:52" s="417" customFormat="1">
      <c r="B36" s="5372"/>
      <c r="C36" s="2495" t="s">
        <v>1220</v>
      </c>
      <c r="D36" s="2590">
        <f>(SUM(D$21:D26))/D$30</f>
        <v>1</v>
      </c>
      <c r="E36" s="2584">
        <f>(SUM(E$21:E26))/E$30</f>
        <v>1</v>
      </c>
      <c r="F36" s="2584">
        <f>(SUM(F$21:F26))/F$30</f>
        <v>0.93548387096774188</v>
      </c>
      <c r="G36" s="2584">
        <f>(SUM(G$21:G26))/G$30</f>
        <v>0.92307692307692313</v>
      </c>
      <c r="H36" s="2584">
        <f>(SUM(H$21:H26))/H$30</f>
        <v>1</v>
      </c>
      <c r="I36" s="2584">
        <f>(SUM(I$21:I26))/I$30</f>
        <v>1</v>
      </c>
      <c r="J36" s="2591">
        <f>(SUM(J$21:J26))/J$30</f>
        <v>0.84615384615384615</v>
      </c>
      <c r="K36" s="2590"/>
      <c r="L36" s="2584"/>
      <c r="M36" s="2584"/>
      <c r="N36" s="2584"/>
      <c r="O36" s="2584"/>
      <c r="P36" s="2584"/>
      <c r="Q36" s="2591">
        <f>(SUM(Q$21:Q26))/Q$30</f>
        <v>0.65384615384615385</v>
      </c>
      <c r="R36" s="2586">
        <f>(SUM(R$21:R26))/R$30</f>
        <v>0.88461538461538458</v>
      </c>
      <c r="S36" s="2584">
        <f>(SUM(S$21:S26))/S$30</f>
        <v>1</v>
      </c>
      <c r="T36" s="2584">
        <f>(SUM(T$21:T26))/T$30</f>
        <v>0.96551724137931039</v>
      </c>
      <c r="U36" s="2584">
        <f>(SUM(U$21:U26))/U$30</f>
        <v>1</v>
      </c>
      <c r="V36" s="2584">
        <f>(SUM(V$21:V26))/V$30</f>
        <v>1</v>
      </c>
      <c r="W36" s="2584">
        <f>(SUM(W$21:W26))/W$30</f>
        <v>0.96551724137931039</v>
      </c>
      <c r="X36" s="2595">
        <f>(SUM(X$21:X26))/X$30</f>
        <v>0.93939393939393945</v>
      </c>
      <c r="Y36" s="2590"/>
      <c r="Z36" s="2584"/>
      <c r="AA36" s="2584">
        <f>(SUM(AA$21:AA26))/AA$30</f>
        <v>0.8571428571428571</v>
      </c>
      <c r="AB36" s="2584">
        <f>(SUM(AB$21:AB26))/AB$30</f>
        <v>1</v>
      </c>
      <c r="AC36" s="2584">
        <f>(SUM(AC$21:AC26))/AC$30</f>
        <v>1</v>
      </c>
      <c r="AD36" s="2584">
        <f>(SUM(AD$21:AD26))/AD$30</f>
        <v>1</v>
      </c>
      <c r="AE36" s="2591">
        <f>(SUM(AE$21:AE26))/AE$30</f>
        <v>0.2</v>
      </c>
      <c r="AF36" s="2590">
        <f>(SUM(AF$21:AF26))/AF$30</f>
        <v>1</v>
      </c>
      <c r="AG36" s="2584">
        <f>(SUM(AG$21:AG26))/AG$30</f>
        <v>0.93333333333333335</v>
      </c>
      <c r="AH36" s="2584">
        <f>(SUM(AH$21:AH26))/AH$30</f>
        <v>1</v>
      </c>
      <c r="AI36" s="2584">
        <f>(SUM(AI$21:AI26))/AI$30</f>
        <v>0.95454545454545459</v>
      </c>
      <c r="AJ36" s="2584">
        <f>(SUM(AJ$21:AJ26))/AJ$30</f>
        <v>0.97435897435897434</v>
      </c>
      <c r="AK36" s="2584">
        <f>(SUM(AK$21:AK26))/AK$30</f>
        <v>0.96969696969696972</v>
      </c>
      <c r="AL36" s="2591">
        <f>(SUM(AL$21:AL26))/AL$30</f>
        <v>1</v>
      </c>
      <c r="AM36" s="2590"/>
      <c r="AN36" s="2584"/>
      <c r="AO36" s="2584"/>
      <c r="AP36" s="2584"/>
      <c r="AQ36" s="2584"/>
      <c r="AR36" s="2584"/>
      <c r="AS36" s="2591">
        <f>(SUM(AS$21:AS26))/AS$30</f>
        <v>0.97368421052631582</v>
      </c>
      <c r="AT36" s="2590">
        <f>(SUM(AT$21:AT26))/AT$30</f>
        <v>0.96341463414634143</v>
      </c>
      <c r="AU36" s="2584">
        <f>(SUM(AU$21:AU26))/AU$30</f>
        <v>0.97916666666666663</v>
      </c>
      <c r="AV36" s="2584">
        <f>(SUM(AV$21:AV26))/AV$30</f>
        <v>0.95238095238095233</v>
      </c>
      <c r="AW36" s="2584">
        <f>(SUM(AW$21:AW26))/AW$30</f>
        <v>0.95945945945945943</v>
      </c>
      <c r="AX36" s="2584">
        <f>(SUM(AX$21:AX26))/AX$30</f>
        <v>0.9885057471264368</v>
      </c>
      <c r="AY36" s="2584">
        <f>(SUM(AY$21:AY26))/AY$30</f>
        <v>0.97979797979797978</v>
      </c>
      <c r="AZ36" s="2591">
        <f>(SUM(AZ$21:AZ26))/AZ$30</f>
        <v>0.85185185185185186</v>
      </c>
    </row>
    <row r="37" spans="2:52" s="417" customFormat="1" ht="15.75" thickBot="1">
      <c r="B37" s="5373"/>
      <c r="C37" s="2499" t="s">
        <v>1221</v>
      </c>
      <c r="D37" s="2598">
        <f>(SUM(D$27:D29))/D$30</f>
        <v>0</v>
      </c>
      <c r="E37" s="2599">
        <f>(SUM(E$27:E29))/E$30</f>
        <v>0</v>
      </c>
      <c r="F37" s="2599">
        <f>(SUM(F$27:F29))/F$30</f>
        <v>6.4516129032258063E-2</v>
      </c>
      <c r="G37" s="2599">
        <f>(SUM(G$27:G29))/G$30</f>
        <v>7.6923076923076927E-2</v>
      </c>
      <c r="H37" s="2599">
        <f>(SUM(H$27:H29))/H$30</f>
        <v>0</v>
      </c>
      <c r="I37" s="2599">
        <f>(SUM(I$27:I29))/I$30</f>
        <v>0</v>
      </c>
      <c r="J37" s="2600">
        <f>(SUM(J$27:J29))/J$30</f>
        <v>0.15384615384615385</v>
      </c>
      <c r="K37" s="2598"/>
      <c r="L37" s="2599"/>
      <c r="M37" s="2599"/>
      <c r="N37" s="2599"/>
      <c r="O37" s="2599"/>
      <c r="P37" s="2599"/>
      <c r="Q37" s="2600">
        <f>(SUM(Q$27:Q29))/Q$30</f>
        <v>0.34615384615384615</v>
      </c>
      <c r="R37" s="2601">
        <f>(SUM(R$27:R29))/R$30</f>
        <v>0.11538461538461539</v>
      </c>
      <c r="S37" s="2599">
        <f>(SUM(S$27:S29))/S$30</f>
        <v>0</v>
      </c>
      <c r="T37" s="2599">
        <f>(SUM(T$27:T29))/T$30</f>
        <v>3.4482758620689655E-2</v>
      </c>
      <c r="U37" s="2599">
        <f>(SUM(U$27:U29))/U$30</f>
        <v>0</v>
      </c>
      <c r="V37" s="2599">
        <f>(SUM(V$27:V29))/V$30</f>
        <v>0</v>
      </c>
      <c r="W37" s="2599">
        <f>(SUM(W$27:W29))/W$30</f>
        <v>3.4482758620689655E-2</v>
      </c>
      <c r="X37" s="2602">
        <f>(SUM(X$27:X29))/X$30</f>
        <v>6.0606060606060608E-2</v>
      </c>
      <c r="Y37" s="2598"/>
      <c r="Z37" s="2599"/>
      <c r="AA37" s="2599">
        <f>(SUM(AA$27:AA29))/AA$30</f>
        <v>0.14285714285714285</v>
      </c>
      <c r="AB37" s="2599">
        <f>(SUM(AB$27:AB29))/AB$30</f>
        <v>0</v>
      </c>
      <c r="AC37" s="2599">
        <f>(SUM(AC$27:AC29))/AC$30</f>
        <v>0</v>
      </c>
      <c r="AD37" s="2599">
        <f>(SUM(AD$27:AD29))/AD$30</f>
        <v>0</v>
      </c>
      <c r="AE37" s="2600">
        <f>(SUM(AE$27:AE29))/AE$30</f>
        <v>0.8</v>
      </c>
      <c r="AF37" s="2598">
        <f>(SUM(AF$27:AF29))/AF$30</f>
        <v>0</v>
      </c>
      <c r="AG37" s="2599">
        <f>(SUM(AG$27:AG29))/AG$30</f>
        <v>6.6666666666666666E-2</v>
      </c>
      <c r="AH37" s="2599">
        <f>(SUM(AH$27:AH29))/AH$30</f>
        <v>0</v>
      </c>
      <c r="AI37" s="2599">
        <f>(SUM(AI$27:AI29))/AI$30</f>
        <v>4.5454545454545456E-2</v>
      </c>
      <c r="AJ37" s="2599">
        <f>(SUM(AJ$27:AJ29))/AJ$30</f>
        <v>2.564102564102564E-2</v>
      </c>
      <c r="AK37" s="2599">
        <f>(SUM(AK$27:AK29))/AK$30</f>
        <v>3.0303030303030304E-2</v>
      </c>
      <c r="AL37" s="2600">
        <f>(SUM(AL$27:AL29))/AL$30</f>
        <v>0</v>
      </c>
      <c r="AM37" s="2598"/>
      <c r="AN37" s="2599"/>
      <c r="AO37" s="2599"/>
      <c r="AP37" s="2599"/>
      <c r="AQ37" s="2599"/>
      <c r="AR37" s="2599"/>
      <c r="AS37" s="2600">
        <f>(SUM(AS$27:AS29))/AS$30</f>
        <v>2.6315789473684209E-2</v>
      </c>
      <c r="AT37" s="2598">
        <f>(SUM(AT$27:AT29))/AT$30</f>
        <v>3.6585365853658534E-2</v>
      </c>
      <c r="AU37" s="2599">
        <f>(SUM(AU$27:AU29))/AU$30</f>
        <v>2.0833333333333332E-2</v>
      </c>
      <c r="AV37" s="2599">
        <f>(SUM(AV$27:AV29))/AV$30</f>
        <v>4.7619047619047616E-2</v>
      </c>
      <c r="AW37" s="2599">
        <f>(SUM(AW$27:AW29))/AW$30</f>
        <v>4.0540540540540543E-2</v>
      </c>
      <c r="AX37" s="2599">
        <f>(SUM(AX$27:AX29))/AX$30</f>
        <v>1.1494252873563218E-2</v>
      </c>
      <c r="AY37" s="2599">
        <f>(SUM(AY$27:AY29))/AY$30</f>
        <v>2.0202020202020204E-2</v>
      </c>
      <c r="AZ37" s="2600">
        <f>(SUM(AZ$27:AZ29))/AZ$30</f>
        <v>0.14814814814814814</v>
      </c>
    </row>
    <row r="38" spans="2:52" s="417" customFormat="1">
      <c r="B38" s="5371" t="s">
        <v>959</v>
      </c>
      <c r="C38" s="2490" t="s">
        <v>942</v>
      </c>
      <c r="D38" s="2500">
        <v>0</v>
      </c>
      <c r="E38" s="2501">
        <v>0</v>
      </c>
      <c r="F38" s="2501">
        <v>0</v>
      </c>
      <c r="G38" s="2501">
        <v>1</v>
      </c>
      <c r="H38" s="2501">
        <v>2</v>
      </c>
      <c r="I38" s="2501">
        <v>1</v>
      </c>
      <c r="J38" s="2502">
        <v>1</v>
      </c>
      <c r="K38" s="2500"/>
      <c r="L38" s="2501"/>
      <c r="M38" s="2501"/>
      <c r="N38" s="2501"/>
      <c r="O38" s="2501"/>
      <c r="P38" s="2501"/>
      <c r="Q38" s="2502">
        <v>0</v>
      </c>
      <c r="R38" s="2500">
        <v>2</v>
      </c>
      <c r="S38" s="2501">
        <v>1</v>
      </c>
      <c r="T38" s="2501">
        <v>0</v>
      </c>
      <c r="U38" s="2501">
        <v>1</v>
      </c>
      <c r="V38" s="2501">
        <v>2</v>
      </c>
      <c r="W38" s="2501">
        <v>2</v>
      </c>
      <c r="X38" s="2502">
        <v>1</v>
      </c>
      <c r="Y38" s="2500"/>
      <c r="Z38" s="2501"/>
      <c r="AA38" s="2501">
        <v>0</v>
      </c>
      <c r="AB38" s="2501">
        <v>0</v>
      </c>
      <c r="AC38" s="2501">
        <v>0</v>
      </c>
      <c r="AD38" s="2501">
        <v>0</v>
      </c>
      <c r="AE38" s="2502">
        <v>1</v>
      </c>
      <c r="AF38" s="2500">
        <v>2</v>
      </c>
      <c r="AG38" s="2501">
        <v>0</v>
      </c>
      <c r="AH38" s="2501">
        <v>2</v>
      </c>
      <c r="AI38" s="2501">
        <v>3</v>
      </c>
      <c r="AJ38" s="2501">
        <v>5</v>
      </c>
      <c r="AK38" s="2501">
        <v>0</v>
      </c>
      <c r="AL38" s="2502">
        <v>0</v>
      </c>
      <c r="AM38" s="2500"/>
      <c r="AN38" s="2501"/>
      <c r="AO38" s="2501"/>
      <c r="AP38" s="2501"/>
      <c r="AQ38" s="2501"/>
      <c r="AR38" s="2501"/>
      <c r="AS38" s="2502">
        <v>0</v>
      </c>
      <c r="AT38" s="2500">
        <v>4</v>
      </c>
      <c r="AU38" s="2501">
        <v>1</v>
      </c>
      <c r="AV38" s="2501">
        <v>2</v>
      </c>
      <c r="AW38" s="2501">
        <v>5</v>
      </c>
      <c r="AX38" s="2501">
        <v>9</v>
      </c>
      <c r="AY38" s="2501">
        <v>3</v>
      </c>
      <c r="AZ38" s="2502">
        <f>J38+Q38+X38+AE38+AL38+AS38</f>
        <v>3</v>
      </c>
    </row>
    <row r="39" spans="2:52" s="417" customFormat="1">
      <c r="B39" s="5372"/>
      <c r="C39" s="2495" t="s">
        <v>943</v>
      </c>
      <c r="D39" s="2604">
        <v>6</v>
      </c>
      <c r="E39" s="2603">
        <v>5</v>
      </c>
      <c r="F39" s="2603">
        <v>5</v>
      </c>
      <c r="G39" s="2603">
        <v>5</v>
      </c>
      <c r="H39" s="2603">
        <v>6</v>
      </c>
      <c r="I39" s="2603">
        <v>7</v>
      </c>
      <c r="J39" s="2605">
        <v>5</v>
      </c>
      <c r="K39" s="2604"/>
      <c r="L39" s="2603"/>
      <c r="M39" s="2603"/>
      <c r="N39" s="2603"/>
      <c r="O39" s="2603"/>
      <c r="P39" s="2603"/>
      <c r="Q39" s="2605">
        <v>3</v>
      </c>
      <c r="R39" s="2604">
        <v>6</v>
      </c>
      <c r="S39" s="2603">
        <v>0</v>
      </c>
      <c r="T39" s="2603">
        <v>10</v>
      </c>
      <c r="U39" s="2603">
        <v>1</v>
      </c>
      <c r="V39" s="2603">
        <v>3</v>
      </c>
      <c r="W39" s="2603">
        <v>4</v>
      </c>
      <c r="X39" s="2605">
        <v>1</v>
      </c>
      <c r="Y39" s="2604"/>
      <c r="Z39" s="2603"/>
      <c r="AA39" s="2603">
        <v>0</v>
      </c>
      <c r="AB39" s="2603">
        <v>0</v>
      </c>
      <c r="AC39" s="2603">
        <v>1</v>
      </c>
      <c r="AD39" s="2603">
        <v>0</v>
      </c>
      <c r="AE39" s="2605">
        <v>2</v>
      </c>
      <c r="AF39" s="2604">
        <v>3</v>
      </c>
      <c r="AG39" s="2603">
        <v>3</v>
      </c>
      <c r="AH39" s="2603">
        <v>2</v>
      </c>
      <c r="AI39" s="2603">
        <v>4</v>
      </c>
      <c r="AJ39" s="2603">
        <v>8</v>
      </c>
      <c r="AK39" s="2603">
        <v>4</v>
      </c>
      <c r="AL39" s="2605">
        <v>4</v>
      </c>
      <c r="AM39" s="2604"/>
      <c r="AN39" s="2603"/>
      <c r="AO39" s="2603"/>
      <c r="AP39" s="2603"/>
      <c r="AQ39" s="2603"/>
      <c r="AR39" s="2603"/>
      <c r="AS39" s="2605">
        <v>1</v>
      </c>
      <c r="AT39" s="2604">
        <v>15</v>
      </c>
      <c r="AU39" s="2603">
        <v>8</v>
      </c>
      <c r="AV39" s="2603">
        <v>17</v>
      </c>
      <c r="AW39" s="2603">
        <v>10</v>
      </c>
      <c r="AX39" s="2603">
        <v>18</v>
      </c>
      <c r="AY39" s="2603">
        <v>15</v>
      </c>
      <c r="AZ39" s="2605">
        <f t="shared" ref="AZ39:AZ46" si="20">J39+Q39+X39+AE39+AL39+AS39</f>
        <v>16</v>
      </c>
    </row>
    <row r="40" spans="2:52" s="417" customFormat="1">
      <c r="B40" s="5372"/>
      <c r="C40" s="2495" t="s">
        <v>944</v>
      </c>
      <c r="D40" s="2604">
        <v>6</v>
      </c>
      <c r="E40" s="2603">
        <v>6</v>
      </c>
      <c r="F40" s="2603">
        <v>5</v>
      </c>
      <c r="G40" s="2603">
        <v>6</v>
      </c>
      <c r="H40" s="2603">
        <v>9</v>
      </c>
      <c r="I40" s="2603">
        <v>6</v>
      </c>
      <c r="J40" s="2605">
        <v>7</v>
      </c>
      <c r="K40" s="2604"/>
      <c r="L40" s="2603"/>
      <c r="M40" s="2603"/>
      <c r="N40" s="2603"/>
      <c r="O40" s="2603"/>
      <c r="P40" s="2603"/>
      <c r="Q40" s="2605">
        <v>7</v>
      </c>
      <c r="R40" s="2604">
        <v>9</v>
      </c>
      <c r="S40" s="2603">
        <v>4</v>
      </c>
      <c r="T40" s="2603">
        <v>6</v>
      </c>
      <c r="U40" s="2603">
        <v>3</v>
      </c>
      <c r="V40" s="2603">
        <v>2</v>
      </c>
      <c r="W40" s="2603">
        <v>6</v>
      </c>
      <c r="X40" s="2605">
        <v>2</v>
      </c>
      <c r="Y40" s="2604"/>
      <c r="Z40" s="2603"/>
      <c r="AA40" s="2603">
        <v>2</v>
      </c>
      <c r="AB40" s="2603">
        <v>1</v>
      </c>
      <c r="AC40" s="2603">
        <v>0</v>
      </c>
      <c r="AD40" s="2603">
        <v>4</v>
      </c>
      <c r="AE40" s="2605">
        <v>2</v>
      </c>
      <c r="AF40" s="2604">
        <v>4</v>
      </c>
      <c r="AG40" s="2603">
        <v>6</v>
      </c>
      <c r="AH40" s="2603">
        <v>9</v>
      </c>
      <c r="AI40" s="2603">
        <v>8</v>
      </c>
      <c r="AJ40" s="2603">
        <v>9</v>
      </c>
      <c r="AK40" s="2603">
        <v>5</v>
      </c>
      <c r="AL40" s="2605">
        <v>3</v>
      </c>
      <c r="AM40" s="2604"/>
      <c r="AN40" s="2603"/>
      <c r="AO40" s="2603"/>
      <c r="AP40" s="2603"/>
      <c r="AQ40" s="2603"/>
      <c r="AR40" s="2603"/>
      <c r="AS40" s="2605">
        <v>3</v>
      </c>
      <c r="AT40" s="2604">
        <v>19</v>
      </c>
      <c r="AU40" s="2603">
        <v>16</v>
      </c>
      <c r="AV40" s="2603">
        <v>22</v>
      </c>
      <c r="AW40" s="2603">
        <v>18</v>
      </c>
      <c r="AX40" s="2603">
        <v>20</v>
      </c>
      <c r="AY40" s="2603">
        <v>21</v>
      </c>
      <c r="AZ40" s="2605">
        <f t="shared" si="20"/>
        <v>24</v>
      </c>
    </row>
    <row r="41" spans="2:52" s="417" customFormat="1">
      <c r="B41" s="5372"/>
      <c r="C41" s="2495" t="s">
        <v>945</v>
      </c>
      <c r="D41" s="2604">
        <v>14</v>
      </c>
      <c r="E41" s="2603">
        <v>8</v>
      </c>
      <c r="F41" s="2603">
        <v>7</v>
      </c>
      <c r="G41" s="2603">
        <v>13</v>
      </c>
      <c r="H41" s="2603">
        <v>15</v>
      </c>
      <c r="I41" s="2603">
        <v>15</v>
      </c>
      <c r="J41" s="2605">
        <v>10</v>
      </c>
      <c r="K41" s="2604"/>
      <c r="L41" s="2603"/>
      <c r="M41" s="2603"/>
      <c r="N41" s="2603"/>
      <c r="O41" s="2603"/>
      <c r="P41" s="2603"/>
      <c r="Q41" s="2605">
        <v>18</v>
      </c>
      <c r="R41" s="2604">
        <v>10</v>
      </c>
      <c r="S41" s="2603">
        <v>6</v>
      </c>
      <c r="T41" s="2603">
        <v>17</v>
      </c>
      <c r="U41" s="2603">
        <v>8</v>
      </c>
      <c r="V41" s="2603">
        <v>19</v>
      </c>
      <c r="W41" s="2603">
        <v>9</v>
      </c>
      <c r="X41" s="2605">
        <v>18</v>
      </c>
      <c r="Y41" s="2604"/>
      <c r="Z41" s="2603"/>
      <c r="AA41" s="2603">
        <v>5</v>
      </c>
      <c r="AB41" s="2603">
        <v>2</v>
      </c>
      <c r="AC41" s="2603">
        <v>4</v>
      </c>
      <c r="AD41" s="2603">
        <v>5</v>
      </c>
      <c r="AE41" s="2605">
        <v>6</v>
      </c>
      <c r="AF41" s="2604">
        <v>15</v>
      </c>
      <c r="AG41" s="2603">
        <v>4</v>
      </c>
      <c r="AH41" s="2603">
        <v>14</v>
      </c>
      <c r="AI41" s="2603">
        <v>20</v>
      </c>
      <c r="AJ41" s="2603">
        <v>23</v>
      </c>
      <c r="AK41" s="2603">
        <v>21</v>
      </c>
      <c r="AL41" s="2605">
        <v>17</v>
      </c>
      <c r="AM41" s="2604"/>
      <c r="AN41" s="2603"/>
      <c r="AO41" s="2603"/>
      <c r="AP41" s="2603"/>
      <c r="AQ41" s="2603"/>
      <c r="AR41" s="2603"/>
      <c r="AS41" s="2605">
        <v>6</v>
      </c>
      <c r="AT41" s="2604">
        <v>39</v>
      </c>
      <c r="AU41" s="2603">
        <v>18</v>
      </c>
      <c r="AV41" s="2603">
        <v>43</v>
      </c>
      <c r="AW41" s="2603">
        <v>43</v>
      </c>
      <c r="AX41" s="2603">
        <v>61</v>
      </c>
      <c r="AY41" s="2603">
        <v>50</v>
      </c>
      <c r="AZ41" s="2605">
        <f t="shared" si="20"/>
        <v>75</v>
      </c>
    </row>
    <row r="42" spans="2:52" s="417" customFormat="1">
      <c r="B42" s="5372"/>
      <c r="C42" s="2495" t="s">
        <v>946</v>
      </c>
      <c r="D42" s="2604">
        <v>14</v>
      </c>
      <c r="E42" s="2603">
        <v>6</v>
      </c>
      <c r="F42" s="2603">
        <v>11</v>
      </c>
      <c r="G42" s="2603">
        <v>10</v>
      </c>
      <c r="H42" s="2603">
        <v>15</v>
      </c>
      <c r="I42" s="2603">
        <v>11</v>
      </c>
      <c r="J42" s="2605">
        <v>13</v>
      </c>
      <c r="K42" s="2604"/>
      <c r="L42" s="2603"/>
      <c r="M42" s="2603"/>
      <c r="N42" s="2603"/>
      <c r="O42" s="2603"/>
      <c r="P42" s="2603"/>
      <c r="Q42" s="2605">
        <v>7</v>
      </c>
      <c r="R42" s="2604">
        <v>23</v>
      </c>
      <c r="S42" s="2603">
        <v>6</v>
      </c>
      <c r="T42" s="2603">
        <v>9</v>
      </c>
      <c r="U42" s="2603">
        <v>10</v>
      </c>
      <c r="V42" s="2603">
        <v>10</v>
      </c>
      <c r="W42" s="2603">
        <v>12</v>
      </c>
      <c r="X42" s="2605">
        <v>13</v>
      </c>
      <c r="Y42" s="2604"/>
      <c r="Z42" s="2603"/>
      <c r="AA42" s="2603">
        <v>5</v>
      </c>
      <c r="AB42" s="2603">
        <v>4</v>
      </c>
      <c r="AC42" s="2603">
        <v>3</v>
      </c>
      <c r="AD42" s="2603">
        <v>5</v>
      </c>
      <c r="AE42" s="2605">
        <v>4</v>
      </c>
      <c r="AF42" s="2604">
        <v>9</v>
      </c>
      <c r="AG42" s="2603">
        <v>8</v>
      </c>
      <c r="AH42" s="2603">
        <v>12</v>
      </c>
      <c r="AI42" s="2603">
        <v>8</v>
      </c>
      <c r="AJ42" s="2603">
        <v>12</v>
      </c>
      <c r="AK42" s="2603">
        <v>16</v>
      </c>
      <c r="AL42" s="2605">
        <v>12</v>
      </c>
      <c r="AM42" s="2604"/>
      <c r="AN42" s="2603"/>
      <c r="AO42" s="2603"/>
      <c r="AP42" s="2603"/>
      <c r="AQ42" s="2603"/>
      <c r="AR42" s="2603"/>
      <c r="AS42" s="2605">
        <v>8</v>
      </c>
      <c r="AT42" s="2604">
        <v>46</v>
      </c>
      <c r="AU42" s="2603">
        <v>20</v>
      </c>
      <c r="AV42" s="2603">
        <v>37</v>
      </c>
      <c r="AW42" s="2603">
        <v>32</v>
      </c>
      <c r="AX42" s="2603">
        <v>40</v>
      </c>
      <c r="AY42" s="2603">
        <v>44</v>
      </c>
      <c r="AZ42" s="2605">
        <f t="shared" si="20"/>
        <v>57</v>
      </c>
    </row>
    <row r="43" spans="2:52" s="417" customFormat="1">
      <c r="B43" s="5372"/>
      <c r="C43" s="2495" t="s">
        <v>947</v>
      </c>
      <c r="D43" s="2604">
        <v>11</v>
      </c>
      <c r="E43" s="2603">
        <v>1</v>
      </c>
      <c r="F43" s="2603">
        <v>15</v>
      </c>
      <c r="G43" s="2603">
        <v>7</v>
      </c>
      <c r="H43" s="2603">
        <v>10</v>
      </c>
      <c r="I43" s="2603">
        <v>7</v>
      </c>
      <c r="J43" s="2605">
        <v>8</v>
      </c>
      <c r="K43" s="2604"/>
      <c r="L43" s="2603"/>
      <c r="M43" s="2603"/>
      <c r="N43" s="2603"/>
      <c r="O43" s="2603"/>
      <c r="P43" s="2603"/>
      <c r="Q43" s="2605">
        <v>11</v>
      </c>
      <c r="R43" s="2604">
        <v>8</v>
      </c>
      <c r="S43" s="2603">
        <v>9</v>
      </c>
      <c r="T43" s="2603">
        <v>6</v>
      </c>
      <c r="U43" s="2603">
        <v>7</v>
      </c>
      <c r="V43" s="2603">
        <v>5</v>
      </c>
      <c r="W43" s="2603">
        <v>13</v>
      </c>
      <c r="X43" s="2605">
        <v>8</v>
      </c>
      <c r="Y43" s="2604"/>
      <c r="Z43" s="2603"/>
      <c r="AA43" s="2603">
        <v>5</v>
      </c>
      <c r="AB43" s="2603">
        <v>3</v>
      </c>
      <c r="AC43" s="2603">
        <v>2</v>
      </c>
      <c r="AD43" s="2603">
        <v>4</v>
      </c>
      <c r="AE43" s="2605">
        <v>7</v>
      </c>
      <c r="AF43" s="2604">
        <v>12</v>
      </c>
      <c r="AG43" s="2603">
        <v>5</v>
      </c>
      <c r="AH43" s="2603">
        <v>11</v>
      </c>
      <c r="AI43" s="2603">
        <v>5</v>
      </c>
      <c r="AJ43" s="2603">
        <v>9</v>
      </c>
      <c r="AK43" s="2603">
        <v>13</v>
      </c>
      <c r="AL43" s="2605">
        <v>14</v>
      </c>
      <c r="AM43" s="2604"/>
      <c r="AN43" s="2603"/>
      <c r="AO43" s="2603"/>
      <c r="AP43" s="2603"/>
      <c r="AQ43" s="2603"/>
      <c r="AR43" s="2603"/>
      <c r="AS43" s="2605">
        <v>5</v>
      </c>
      <c r="AT43" s="2604">
        <v>31</v>
      </c>
      <c r="AU43" s="2603">
        <v>15</v>
      </c>
      <c r="AV43" s="2603">
        <v>37</v>
      </c>
      <c r="AW43" s="2603">
        <v>22</v>
      </c>
      <c r="AX43" s="2603">
        <v>26</v>
      </c>
      <c r="AY43" s="2603">
        <v>37</v>
      </c>
      <c r="AZ43" s="2605">
        <f t="shared" si="20"/>
        <v>53</v>
      </c>
    </row>
    <row r="44" spans="2:52" s="417" customFormat="1">
      <c r="B44" s="5372"/>
      <c r="C44" s="2495" t="s">
        <v>948</v>
      </c>
      <c r="D44" s="2604">
        <v>10</v>
      </c>
      <c r="E44" s="2603">
        <v>2</v>
      </c>
      <c r="F44" s="2603">
        <v>18</v>
      </c>
      <c r="G44" s="2603">
        <v>8</v>
      </c>
      <c r="H44" s="2603">
        <v>13</v>
      </c>
      <c r="I44" s="2603">
        <v>6</v>
      </c>
      <c r="J44" s="2605">
        <v>8</v>
      </c>
      <c r="K44" s="2604"/>
      <c r="L44" s="2603"/>
      <c r="M44" s="2603"/>
      <c r="N44" s="2603"/>
      <c r="O44" s="2603"/>
      <c r="P44" s="2603"/>
      <c r="Q44" s="2605">
        <v>15</v>
      </c>
      <c r="R44" s="2604">
        <v>11</v>
      </c>
      <c r="S44" s="2603">
        <v>7</v>
      </c>
      <c r="T44" s="2603">
        <v>10</v>
      </c>
      <c r="U44" s="2603">
        <v>4</v>
      </c>
      <c r="V44" s="2603">
        <v>5</v>
      </c>
      <c r="W44" s="2603">
        <v>17</v>
      </c>
      <c r="X44" s="2605">
        <v>20</v>
      </c>
      <c r="Y44" s="2604"/>
      <c r="Z44" s="2603"/>
      <c r="AA44" s="2603">
        <v>3</v>
      </c>
      <c r="AB44" s="2603">
        <v>6</v>
      </c>
      <c r="AC44" s="2603">
        <v>5</v>
      </c>
      <c r="AD44" s="2603">
        <v>5</v>
      </c>
      <c r="AE44" s="2605">
        <v>9</v>
      </c>
      <c r="AF44" s="2604">
        <v>17</v>
      </c>
      <c r="AG44" s="2603">
        <v>4</v>
      </c>
      <c r="AH44" s="2603">
        <v>10</v>
      </c>
      <c r="AI44" s="2603">
        <v>10</v>
      </c>
      <c r="AJ44" s="2603">
        <v>12</v>
      </c>
      <c r="AK44" s="2603">
        <v>13</v>
      </c>
      <c r="AL44" s="2605">
        <v>17</v>
      </c>
      <c r="AM44" s="2604"/>
      <c r="AN44" s="2603"/>
      <c r="AO44" s="2603"/>
      <c r="AP44" s="2603"/>
      <c r="AQ44" s="2603"/>
      <c r="AR44" s="2603"/>
      <c r="AS44" s="2605">
        <v>7</v>
      </c>
      <c r="AT44" s="2604">
        <v>38</v>
      </c>
      <c r="AU44" s="2603">
        <v>13</v>
      </c>
      <c r="AV44" s="2603">
        <v>41</v>
      </c>
      <c r="AW44" s="2603">
        <v>28</v>
      </c>
      <c r="AX44" s="2603">
        <v>35</v>
      </c>
      <c r="AY44" s="2603">
        <v>41</v>
      </c>
      <c r="AZ44" s="2605">
        <f t="shared" si="20"/>
        <v>76</v>
      </c>
    </row>
    <row r="45" spans="2:52" s="417" customFormat="1">
      <c r="B45" s="5372"/>
      <c r="C45" s="2495" t="s">
        <v>949</v>
      </c>
      <c r="D45" s="2604">
        <v>10</v>
      </c>
      <c r="E45" s="2603">
        <v>2</v>
      </c>
      <c r="F45" s="2603">
        <v>7</v>
      </c>
      <c r="G45" s="2603">
        <v>5</v>
      </c>
      <c r="H45" s="2603">
        <v>8</v>
      </c>
      <c r="I45" s="2603">
        <v>8</v>
      </c>
      <c r="J45" s="2605">
        <v>6</v>
      </c>
      <c r="K45" s="2604"/>
      <c r="L45" s="2603"/>
      <c r="M45" s="2603"/>
      <c r="N45" s="2603"/>
      <c r="O45" s="2603"/>
      <c r="P45" s="2603"/>
      <c r="Q45" s="2605">
        <v>7</v>
      </c>
      <c r="R45" s="2604">
        <v>6</v>
      </c>
      <c r="S45" s="2603">
        <v>2</v>
      </c>
      <c r="T45" s="2603">
        <v>3</v>
      </c>
      <c r="U45" s="2603">
        <v>3</v>
      </c>
      <c r="V45" s="2603">
        <v>4</v>
      </c>
      <c r="W45" s="2603">
        <v>9</v>
      </c>
      <c r="X45" s="2605">
        <v>12</v>
      </c>
      <c r="Y45" s="2604"/>
      <c r="Z45" s="2603"/>
      <c r="AA45" s="2603">
        <v>1</v>
      </c>
      <c r="AB45" s="2603">
        <v>5</v>
      </c>
      <c r="AC45" s="2603">
        <v>5</v>
      </c>
      <c r="AD45" s="2603">
        <v>6</v>
      </c>
      <c r="AE45" s="2605">
        <v>7</v>
      </c>
      <c r="AF45" s="2604">
        <v>12</v>
      </c>
      <c r="AG45" s="2603">
        <v>5</v>
      </c>
      <c r="AH45" s="2603">
        <v>10</v>
      </c>
      <c r="AI45" s="2603">
        <v>6</v>
      </c>
      <c r="AJ45" s="2603">
        <v>4</v>
      </c>
      <c r="AK45" s="2603">
        <v>16</v>
      </c>
      <c r="AL45" s="2605">
        <v>13</v>
      </c>
      <c r="AM45" s="2604"/>
      <c r="AN45" s="2603"/>
      <c r="AO45" s="2603"/>
      <c r="AP45" s="2603"/>
      <c r="AQ45" s="2603"/>
      <c r="AR45" s="2603"/>
      <c r="AS45" s="2605">
        <v>3</v>
      </c>
      <c r="AT45" s="2604">
        <v>28</v>
      </c>
      <c r="AU45" s="2603">
        <v>9</v>
      </c>
      <c r="AV45" s="2603">
        <v>21</v>
      </c>
      <c r="AW45" s="2603">
        <v>19</v>
      </c>
      <c r="AX45" s="2603">
        <v>21</v>
      </c>
      <c r="AY45" s="2603">
        <v>39</v>
      </c>
      <c r="AZ45" s="2605">
        <f t="shared" si="20"/>
        <v>48</v>
      </c>
    </row>
    <row r="46" spans="2:52" s="417" customFormat="1" ht="15.75" thickBot="1">
      <c r="B46" s="5372"/>
      <c r="C46" s="2496" t="s">
        <v>950</v>
      </c>
      <c r="D46" s="2607">
        <v>5</v>
      </c>
      <c r="E46" s="2608">
        <v>2</v>
      </c>
      <c r="F46" s="2608">
        <v>5</v>
      </c>
      <c r="G46" s="2608">
        <v>1</v>
      </c>
      <c r="H46" s="2608">
        <v>1</v>
      </c>
      <c r="I46" s="2608">
        <v>1</v>
      </c>
      <c r="J46" s="2609">
        <v>3</v>
      </c>
      <c r="K46" s="2607"/>
      <c r="L46" s="2608"/>
      <c r="M46" s="2608"/>
      <c r="N46" s="2608"/>
      <c r="O46" s="2608"/>
      <c r="P46" s="2608"/>
      <c r="Q46" s="2609">
        <v>5</v>
      </c>
      <c r="R46" s="2607">
        <v>6</v>
      </c>
      <c r="S46" s="2608">
        <v>1</v>
      </c>
      <c r="T46" s="2608">
        <v>5</v>
      </c>
      <c r="U46" s="2608">
        <v>3</v>
      </c>
      <c r="V46" s="2608">
        <v>0</v>
      </c>
      <c r="W46" s="2608">
        <v>2</v>
      </c>
      <c r="X46" s="2609">
        <v>4</v>
      </c>
      <c r="Y46" s="2607"/>
      <c r="Z46" s="2608"/>
      <c r="AA46" s="2608">
        <v>1</v>
      </c>
      <c r="AB46" s="2608">
        <v>4</v>
      </c>
      <c r="AC46" s="2608">
        <v>6</v>
      </c>
      <c r="AD46" s="2608">
        <v>2</v>
      </c>
      <c r="AE46" s="2609">
        <v>4</v>
      </c>
      <c r="AF46" s="2607">
        <v>6</v>
      </c>
      <c r="AG46" s="2610">
        <v>3</v>
      </c>
      <c r="AH46" s="2608">
        <v>3</v>
      </c>
      <c r="AI46" s="2608">
        <v>2</v>
      </c>
      <c r="AJ46" s="2608">
        <v>3</v>
      </c>
      <c r="AK46" s="2608">
        <v>11</v>
      </c>
      <c r="AL46" s="2609">
        <v>7</v>
      </c>
      <c r="AM46" s="2607"/>
      <c r="AN46" s="2608"/>
      <c r="AO46" s="2608"/>
      <c r="AP46" s="2608"/>
      <c r="AQ46" s="2608"/>
      <c r="AR46" s="2608"/>
      <c r="AS46" s="2609">
        <v>5</v>
      </c>
      <c r="AT46" s="2607">
        <v>17</v>
      </c>
      <c r="AU46" s="2608">
        <v>6</v>
      </c>
      <c r="AV46" s="2608">
        <v>14</v>
      </c>
      <c r="AW46" s="2608">
        <v>10</v>
      </c>
      <c r="AX46" s="2608">
        <v>10</v>
      </c>
      <c r="AY46" s="2608">
        <v>16</v>
      </c>
      <c r="AZ46" s="2609">
        <f t="shared" si="20"/>
        <v>28</v>
      </c>
    </row>
    <row r="47" spans="2:52" s="417" customFormat="1" ht="15.75" thickBot="1">
      <c r="B47" s="5372"/>
      <c r="C47" s="2497" t="s">
        <v>24</v>
      </c>
      <c r="D47" s="2573">
        <v>76</v>
      </c>
      <c r="E47" s="2536">
        <v>32</v>
      </c>
      <c r="F47" s="2536">
        <v>73</v>
      </c>
      <c r="G47" s="2536">
        <v>56</v>
      </c>
      <c r="H47" s="2536">
        <v>79</v>
      </c>
      <c r="I47" s="2536">
        <v>62</v>
      </c>
      <c r="J47" s="2537">
        <f>SUM(J38:J46)</f>
        <v>61</v>
      </c>
      <c r="K47" s="2573"/>
      <c r="L47" s="2536"/>
      <c r="M47" s="2536"/>
      <c r="N47" s="2536"/>
      <c r="O47" s="2536"/>
      <c r="P47" s="2536"/>
      <c r="Q47" s="2537">
        <f>SUM(Q38:Q46)</f>
        <v>73</v>
      </c>
      <c r="R47" s="2573">
        <v>81</v>
      </c>
      <c r="S47" s="2536">
        <v>36</v>
      </c>
      <c r="T47" s="2536">
        <v>66</v>
      </c>
      <c r="U47" s="2536">
        <v>40</v>
      </c>
      <c r="V47" s="2536">
        <v>50</v>
      </c>
      <c r="W47" s="2536">
        <v>74</v>
      </c>
      <c r="X47" s="2537">
        <f>SUM(X38:X46)</f>
        <v>79</v>
      </c>
      <c r="Y47" s="2573"/>
      <c r="Z47" s="2536"/>
      <c r="AA47" s="2536">
        <v>22</v>
      </c>
      <c r="AB47" s="2536">
        <v>25</v>
      </c>
      <c r="AC47" s="2536">
        <v>26</v>
      </c>
      <c r="AD47" s="2536">
        <v>31</v>
      </c>
      <c r="AE47" s="2537">
        <f>SUM(AE38:AE46)</f>
        <v>42</v>
      </c>
      <c r="AF47" s="2573">
        <v>80</v>
      </c>
      <c r="AG47" s="2536">
        <v>38</v>
      </c>
      <c r="AH47" s="2536">
        <v>73</v>
      </c>
      <c r="AI47" s="2536">
        <v>66</v>
      </c>
      <c r="AJ47" s="2536">
        <v>85</v>
      </c>
      <c r="AK47" s="2536">
        <v>99</v>
      </c>
      <c r="AL47" s="2537">
        <f>SUM(AL38:AL46)</f>
        <v>87</v>
      </c>
      <c r="AM47" s="2573"/>
      <c r="AN47" s="2536"/>
      <c r="AO47" s="2536"/>
      <c r="AP47" s="2536"/>
      <c r="AQ47" s="2536"/>
      <c r="AR47" s="2536"/>
      <c r="AS47" s="2537">
        <f>SUM(AS38:AS46)</f>
        <v>38</v>
      </c>
      <c r="AT47" s="2573">
        <v>237</v>
      </c>
      <c r="AU47" s="2536">
        <v>106</v>
      </c>
      <c r="AV47" s="2536">
        <v>234</v>
      </c>
      <c r="AW47" s="2536">
        <v>187</v>
      </c>
      <c r="AX47" s="2536">
        <v>240</v>
      </c>
      <c r="AY47" s="2536">
        <v>266</v>
      </c>
      <c r="AZ47" s="2537">
        <f>SUM(AZ38:AZ46)</f>
        <v>380</v>
      </c>
    </row>
    <row r="48" spans="2:52" s="417" customFormat="1">
      <c r="B48" s="5372"/>
      <c r="C48" s="2498" t="s">
        <v>1215</v>
      </c>
      <c r="D48" s="2587">
        <f t="shared" ref="D48:J48" si="21">D38/D$47</f>
        <v>0</v>
      </c>
      <c r="E48" s="2588">
        <f t="shared" si="21"/>
        <v>0</v>
      </c>
      <c r="F48" s="2588">
        <f t="shared" si="21"/>
        <v>0</v>
      </c>
      <c r="G48" s="2588">
        <f t="shared" si="21"/>
        <v>1.7857142857142856E-2</v>
      </c>
      <c r="H48" s="2588">
        <f t="shared" si="21"/>
        <v>2.5316455696202531E-2</v>
      </c>
      <c r="I48" s="2588">
        <f t="shared" si="21"/>
        <v>1.6129032258064516E-2</v>
      </c>
      <c r="J48" s="2483">
        <f t="shared" si="21"/>
        <v>1.6393442622950821E-2</v>
      </c>
      <c r="K48" s="2481"/>
      <c r="L48" s="2482"/>
      <c r="M48" s="2482"/>
      <c r="N48" s="2482"/>
      <c r="O48" s="2482"/>
      <c r="P48" s="2482"/>
      <c r="Q48" s="2483">
        <f t="shared" ref="Q48:X48" si="22">Q38/Q$47</f>
        <v>0</v>
      </c>
      <c r="R48" s="2587">
        <f t="shared" si="22"/>
        <v>2.4691358024691357E-2</v>
      </c>
      <c r="S48" s="2588">
        <f t="shared" si="22"/>
        <v>2.7777777777777776E-2</v>
      </c>
      <c r="T48" s="2588">
        <f t="shared" si="22"/>
        <v>0</v>
      </c>
      <c r="U48" s="2588">
        <f t="shared" si="22"/>
        <v>2.5000000000000001E-2</v>
      </c>
      <c r="V48" s="2588">
        <f t="shared" si="22"/>
        <v>0.04</v>
      </c>
      <c r="W48" s="2588">
        <f t="shared" si="22"/>
        <v>2.7027027027027029E-2</v>
      </c>
      <c r="X48" s="2483">
        <f t="shared" si="22"/>
        <v>1.2658227848101266E-2</v>
      </c>
      <c r="Y48" s="2616"/>
      <c r="Z48" s="2597"/>
      <c r="AA48" s="2588">
        <f t="shared" ref="AA48:AL48" si="23">AA38/AA$47</f>
        <v>0</v>
      </c>
      <c r="AB48" s="2588">
        <f t="shared" si="23"/>
        <v>0</v>
      </c>
      <c r="AC48" s="2588">
        <f t="shared" si="23"/>
        <v>0</v>
      </c>
      <c r="AD48" s="2588">
        <f t="shared" si="23"/>
        <v>0</v>
      </c>
      <c r="AE48" s="2570">
        <f t="shared" si="23"/>
        <v>2.3809523809523808E-2</v>
      </c>
      <c r="AF48" s="2587">
        <f t="shared" si="23"/>
        <v>2.5000000000000001E-2</v>
      </c>
      <c r="AG48" s="2588">
        <f t="shared" si="23"/>
        <v>0</v>
      </c>
      <c r="AH48" s="2588">
        <f t="shared" si="23"/>
        <v>2.7397260273972601E-2</v>
      </c>
      <c r="AI48" s="2588">
        <f t="shared" si="23"/>
        <v>4.5454545454545456E-2</v>
      </c>
      <c r="AJ48" s="2588">
        <f t="shared" si="23"/>
        <v>5.8823529411764705E-2</v>
      </c>
      <c r="AK48" s="2588">
        <f t="shared" si="23"/>
        <v>0</v>
      </c>
      <c r="AL48" s="2483">
        <f t="shared" si="23"/>
        <v>0</v>
      </c>
      <c r="AM48" s="2615"/>
      <c r="AN48" s="2482"/>
      <c r="AO48" s="2482"/>
      <c r="AP48" s="2482"/>
      <c r="AQ48" s="2482"/>
      <c r="AR48" s="2482"/>
      <c r="AS48" s="2570">
        <f t="shared" ref="AS48:AZ48" si="24">AS38/AS$47</f>
        <v>0</v>
      </c>
      <c r="AT48" s="2587">
        <f t="shared" si="24"/>
        <v>1.6877637130801686E-2</v>
      </c>
      <c r="AU48" s="2588">
        <f t="shared" si="24"/>
        <v>9.433962264150943E-3</v>
      </c>
      <c r="AV48" s="2588">
        <f t="shared" si="24"/>
        <v>8.5470085470085479E-3</v>
      </c>
      <c r="AW48" s="2588">
        <f t="shared" si="24"/>
        <v>2.6737967914438502E-2</v>
      </c>
      <c r="AX48" s="2588">
        <f t="shared" si="24"/>
        <v>3.7499999999999999E-2</v>
      </c>
      <c r="AY48" s="2588">
        <f t="shared" si="24"/>
        <v>1.1278195488721804E-2</v>
      </c>
      <c r="AZ48" s="2483">
        <f t="shared" si="24"/>
        <v>7.8947368421052634E-3</v>
      </c>
    </row>
    <row r="49" spans="2:52" s="417" customFormat="1">
      <c r="B49" s="5372"/>
      <c r="C49" s="2495" t="s">
        <v>1216</v>
      </c>
      <c r="D49" s="2589">
        <f>(SUM(D$38:D39))/D$47</f>
        <v>7.8947368421052627E-2</v>
      </c>
      <c r="E49" s="2583">
        <f>(SUM(E$38:E39))/E$47</f>
        <v>0.15625</v>
      </c>
      <c r="F49" s="2583">
        <f>(SUM(F$38:F39))/F$47</f>
        <v>6.8493150684931503E-2</v>
      </c>
      <c r="G49" s="2583">
        <f>(SUM(G$38:G39))/G$47</f>
        <v>0.10714285714285714</v>
      </c>
      <c r="H49" s="2583">
        <f>(SUM(H$38:H39))/H$47</f>
        <v>0.10126582278481013</v>
      </c>
      <c r="I49" s="2583">
        <f>(SUM(I$38:I39))/I$47</f>
        <v>0.12903225806451613</v>
      </c>
      <c r="J49" s="2540">
        <f>(SUM(J$38:J39))/J$47</f>
        <v>9.8360655737704916E-2</v>
      </c>
      <c r="K49" s="2539"/>
      <c r="L49" s="2538"/>
      <c r="M49" s="2538"/>
      <c r="N49" s="2538"/>
      <c r="O49" s="2538"/>
      <c r="P49" s="2538"/>
      <c r="Q49" s="2540">
        <f>(SUM(Q$38:Q39))/Q$47</f>
        <v>4.1095890410958902E-2</v>
      </c>
      <c r="R49" s="2589">
        <f>(SUM(R$38:R39))/R$47</f>
        <v>9.8765432098765427E-2</v>
      </c>
      <c r="S49" s="2583">
        <f>(SUM(S$38:S39))/S$47</f>
        <v>2.7777777777777776E-2</v>
      </c>
      <c r="T49" s="2583">
        <f>(SUM(T$38:T39))/T$47</f>
        <v>0.15151515151515152</v>
      </c>
      <c r="U49" s="2583">
        <f>(SUM(U$38:U39))/U$47</f>
        <v>0.05</v>
      </c>
      <c r="V49" s="2583">
        <f>(SUM(V$38:V39))/V$47</f>
        <v>0.1</v>
      </c>
      <c r="W49" s="2583">
        <f>(SUM(W$38:W39))/W$47</f>
        <v>8.1081081081081086E-2</v>
      </c>
      <c r="X49" s="2540">
        <f>(SUM(X$38:X39))/X$47</f>
        <v>2.5316455696202531E-2</v>
      </c>
      <c r="Y49" s="2586"/>
      <c r="Z49" s="2584"/>
      <c r="AA49" s="2583">
        <f>(SUM(AA$38:AA39))/AA$47</f>
        <v>0</v>
      </c>
      <c r="AB49" s="2583">
        <f>(SUM(AB$38:AB39))/AB$47</f>
        <v>0</v>
      </c>
      <c r="AC49" s="2583">
        <f>(SUM(AC$38:AC39))/AC$47</f>
        <v>3.8461538461538464E-2</v>
      </c>
      <c r="AD49" s="2583">
        <f>(SUM(AD$38:AD39))/AD$47</f>
        <v>0</v>
      </c>
      <c r="AE49" s="2611">
        <f>(SUM(AE$38:AE39))/AE$47</f>
        <v>7.1428571428571425E-2</v>
      </c>
      <c r="AF49" s="2589">
        <f>(SUM(AF$38:AF39))/AF$47</f>
        <v>6.25E-2</v>
      </c>
      <c r="AG49" s="2583">
        <f>(SUM(AG$38:AG39))/AG$47</f>
        <v>7.8947368421052627E-2</v>
      </c>
      <c r="AH49" s="2583">
        <f>(SUM(AH$38:AH39))/AH$47</f>
        <v>5.4794520547945202E-2</v>
      </c>
      <c r="AI49" s="2583">
        <f>(SUM(AI$38:AI39))/AI$47</f>
        <v>0.10606060606060606</v>
      </c>
      <c r="AJ49" s="2583">
        <f>(SUM(AJ$38:AJ39))/AJ$47</f>
        <v>0.15294117647058825</v>
      </c>
      <c r="AK49" s="2583">
        <f>(SUM(AK$38:AK39))/AK$47</f>
        <v>4.0404040404040407E-2</v>
      </c>
      <c r="AL49" s="2540">
        <f>(SUM(AL$38:AL39))/AL$47</f>
        <v>4.5977011494252873E-2</v>
      </c>
      <c r="AM49" s="2575"/>
      <c r="AN49" s="2538"/>
      <c r="AO49" s="2538"/>
      <c r="AP49" s="2538"/>
      <c r="AQ49" s="2538"/>
      <c r="AR49" s="2538"/>
      <c r="AS49" s="2611">
        <f>(SUM(AS$38:AS39))/AS$47</f>
        <v>2.6315789473684209E-2</v>
      </c>
      <c r="AT49" s="2589">
        <f>(SUM(AT$38:AT39))/AT$47</f>
        <v>8.0168776371308023E-2</v>
      </c>
      <c r="AU49" s="2583">
        <f>(SUM(AU$38:AU39))/AU$47</f>
        <v>8.4905660377358486E-2</v>
      </c>
      <c r="AV49" s="2583">
        <f>(SUM(AV$38:AV39))/AV$47</f>
        <v>8.11965811965812E-2</v>
      </c>
      <c r="AW49" s="2583">
        <f>(SUM(AW$38:AW39))/AW$47</f>
        <v>8.0213903743315509E-2</v>
      </c>
      <c r="AX49" s="2583">
        <f>(SUM(AX$38:AX39))/AX$47</f>
        <v>0.1125</v>
      </c>
      <c r="AY49" s="2583">
        <f>(SUM(AY$38:AY39))/AY$47</f>
        <v>6.7669172932330823E-2</v>
      </c>
      <c r="AZ49" s="2540">
        <f>(SUM(AZ$38:AZ39))/AZ$47</f>
        <v>0.05</v>
      </c>
    </row>
    <row r="50" spans="2:52" s="417" customFormat="1">
      <c r="B50" s="5372"/>
      <c r="C50" s="2495" t="s">
        <v>1217</v>
      </c>
      <c r="D50" s="2589">
        <f>(SUM(D$38:D40))/D$47</f>
        <v>0.15789473684210525</v>
      </c>
      <c r="E50" s="2583">
        <f>(SUM(E$38:E40))/E$47</f>
        <v>0.34375</v>
      </c>
      <c r="F50" s="2583">
        <f>(SUM(F$38:F40))/F$47</f>
        <v>0.13698630136986301</v>
      </c>
      <c r="G50" s="2583">
        <f>(SUM(G$38:G40))/G$47</f>
        <v>0.21428571428571427</v>
      </c>
      <c r="H50" s="2583">
        <f>(SUM(H$38:H40))/H$47</f>
        <v>0.21518987341772153</v>
      </c>
      <c r="I50" s="2583">
        <f>(SUM(I$38:I40))/I$47</f>
        <v>0.22580645161290322</v>
      </c>
      <c r="J50" s="2540">
        <f>(SUM(J$38:J40))/J$47</f>
        <v>0.21311475409836064</v>
      </c>
      <c r="K50" s="2539"/>
      <c r="L50" s="2538"/>
      <c r="M50" s="2538"/>
      <c r="N50" s="2538"/>
      <c r="O50" s="2538"/>
      <c r="P50" s="2538"/>
      <c r="Q50" s="2540">
        <f>(SUM(Q$38:Q40))/Q$47</f>
        <v>0.13698630136986301</v>
      </c>
      <c r="R50" s="2589">
        <f>(SUM(R$38:R40))/R$47</f>
        <v>0.20987654320987653</v>
      </c>
      <c r="S50" s="2583">
        <f>(SUM(S$38:S40))/S$47</f>
        <v>0.1388888888888889</v>
      </c>
      <c r="T50" s="2583">
        <f>(SUM(T$38:T40))/T$47</f>
        <v>0.24242424242424243</v>
      </c>
      <c r="U50" s="2583">
        <f>(SUM(U$38:U40))/U$47</f>
        <v>0.125</v>
      </c>
      <c r="V50" s="2583">
        <f>(SUM(V$38:V40))/V$47</f>
        <v>0.14000000000000001</v>
      </c>
      <c r="W50" s="2583">
        <f>(SUM(W$38:W40))/W$47</f>
        <v>0.16216216216216217</v>
      </c>
      <c r="X50" s="2540">
        <f>(SUM(X$38:X40))/X$47</f>
        <v>5.0632911392405063E-2</v>
      </c>
      <c r="Y50" s="2586"/>
      <c r="Z50" s="2584"/>
      <c r="AA50" s="2583">
        <f>(SUM(AA$38:AA40))/AA$47</f>
        <v>9.0909090909090912E-2</v>
      </c>
      <c r="AB50" s="2583">
        <f>(SUM(AB$38:AB40))/AB$47</f>
        <v>0.04</v>
      </c>
      <c r="AC50" s="2583">
        <f>(SUM(AC$38:AC40))/AC$47</f>
        <v>3.8461538461538464E-2</v>
      </c>
      <c r="AD50" s="2583">
        <f>(SUM(AD$38:AD40))/AD$47</f>
        <v>0.12903225806451613</v>
      </c>
      <c r="AE50" s="2611">
        <f>(SUM(AE$38:AE40))/AE$47</f>
        <v>0.11904761904761904</v>
      </c>
      <c r="AF50" s="2589">
        <f>(SUM(AF$38:AF40))/AF$47</f>
        <v>0.1125</v>
      </c>
      <c r="AG50" s="2583">
        <f>(SUM(AG$38:AG40))/AG$47</f>
        <v>0.23684210526315788</v>
      </c>
      <c r="AH50" s="2583">
        <f>(SUM(AH$38:AH40))/AH$47</f>
        <v>0.17808219178082191</v>
      </c>
      <c r="AI50" s="2583">
        <f>(SUM(AI$38:AI40))/AI$47</f>
        <v>0.22727272727272727</v>
      </c>
      <c r="AJ50" s="2583">
        <f>(SUM(AJ$38:AJ40))/AJ$47</f>
        <v>0.25882352941176473</v>
      </c>
      <c r="AK50" s="2583">
        <f>(SUM(AK$38:AK40))/AK$47</f>
        <v>9.0909090909090912E-2</v>
      </c>
      <c r="AL50" s="2540">
        <f>(SUM(AL$38:AL40))/AL$47</f>
        <v>8.0459770114942528E-2</v>
      </c>
      <c r="AM50" s="2575"/>
      <c r="AN50" s="2538"/>
      <c r="AO50" s="2538"/>
      <c r="AP50" s="2538"/>
      <c r="AQ50" s="2538"/>
      <c r="AR50" s="2538"/>
      <c r="AS50" s="2611">
        <f>(SUM(AS$38:AS40))/AS$47</f>
        <v>0.10526315789473684</v>
      </c>
      <c r="AT50" s="2589">
        <f>(SUM(AT$38:AT40))/AT$47</f>
        <v>0.16033755274261605</v>
      </c>
      <c r="AU50" s="2583">
        <f>(SUM(AU$38:AU40))/AU$47</f>
        <v>0.23584905660377359</v>
      </c>
      <c r="AV50" s="2583">
        <f>(SUM(AV$38:AV40))/AV$47</f>
        <v>0.1752136752136752</v>
      </c>
      <c r="AW50" s="2583">
        <f>(SUM(AW$38:AW40))/AW$47</f>
        <v>0.17647058823529413</v>
      </c>
      <c r="AX50" s="2583">
        <f>(SUM(AX$38:AX40))/AX$47</f>
        <v>0.19583333333333333</v>
      </c>
      <c r="AY50" s="2583">
        <f>(SUM(AY$38:AY40))/AY$47</f>
        <v>0.14661654135338345</v>
      </c>
      <c r="AZ50" s="2540">
        <f>(SUM(AZ$38:AZ40))/AZ$47</f>
        <v>0.11315789473684211</v>
      </c>
    </row>
    <row r="51" spans="2:52" s="417" customFormat="1">
      <c r="B51" s="5372"/>
      <c r="C51" s="2495" t="s">
        <v>1218</v>
      </c>
      <c r="D51" s="2589">
        <f>(SUM(D$38:D41))/D$47</f>
        <v>0.34210526315789475</v>
      </c>
      <c r="E51" s="2583">
        <f>(SUM(E$38:E41))/E$47</f>
        <v>0.59375</v>
      </c>
      <c r="F51" s="2583">
        <f>(SUM(F$38:F41))/F$47</f>
        <v>0.23287671232876711</v>
      </c>
      <c r="G51" s="2583">
        <f>(SUM(G$38:G41))/G$47</f>
        <v>0.44642857142857145</v>
      </c>
      <c r="H51" s="2583">
        <f>(SUM(H$38:H41))/H$47</f>
        <v>0.4050632911392405</v>
      </c>
      <c r="I51" s="2583">
        <f>(SUM(I$38:I41))/I$47</f>
        <v>0.46774193548387094</v>
      </c>
      <c r="J51" s="2540">
        <f>(SUM(J$38:J41))/J$47</f>
        <v>0.37704918032786883</v>
      </c>
      <c r="K51" s="2539"/>
      <c r="L51" s="2538"/>
      <c r="M51" s="2538"/>
      <c r="N51" s="2538"/>
      <c r="O51" s="2538"/>
      <c r="P51" s="2538"/>
      <c r="Q51" s="2540">
        <f>(SUM(Q$38:Q41))/Q$47</f>
        <v>0.38356164383561642</v>
      </c>
      <c r="R51" s="2589">
        <f>(SUM(R$38:R41))/R$47</f>
        <v>0.33333333333333331</v>
      </c>
      <c r="S51" s="2583">
        <f>(SUM(S$38:S41))/S$47</f>
        <v>0.30555555555555558</v>
      </c>
      <c r="T51" s="2583">
        <f>(SUM(T$38:T41))/T$47</f>
        <v>0.5</v>
      </c>
      <c r="U51" s="2583">
        <f>(SUM(U$38:U41))/U$47</f>
        <v>0.32500000000000001</v>
      </c>
      <c r="V51" s="2583">
        <f>(SUM(V$38:V41))/V$47</f>
        <v>0.52</v>
      </c>
      <c r="W51" s="2583">
        <f>(SUM(W$38:W41))/W$47</f>
        <v>0.28378378378378377</v>
      </c>
      <c r="X51" s="2540">
        <f>(SUM(X$38:X41))/X$47</f>
        <v>0.27848101265822783</v>
      </c>
      <c r="Y51" s="2586"/>
      <c r="Z51" s="2584"/>
      <c r="AA51" s="2583">
        <f>(SUM(AA$38:AA41))/AA$47</f>
        <v>0.31818181818181818</v>
      </c>
      <c r="AB51" s="2583">
        <f>(SUM(AB$38:AB41))/AB$47</f>
        <v>0.12</v>
      </c>
      <c r="AC51" s="2583">
        <f>(SUM(AC$38:AC41))/AC$47</f>
        <v>0.19230769230769232</v>
      </c>
      <c r="AD51" s="2583">
        <f>(SUM(AD$38:AD41))/AD$47</f>
        <v>0.29032258064516131</v>
      </c>
      <c r="AE51" s="2611">
        <f>(SUM(AE$38:AE41))/AE$47</f>
        <v>0.26190476190476192</v>
      </c>
      <c r="AF51" s="2589">
        <f>(SUM(AF$38:AF41))/AF$47</f>
        <v>0.3</v>
      </c>
      <c r="AG51" s="2583">
        <f>(SUM(AG$38:AG41))/AG$47</f>
        <v>0.34210526315789475</v>
      </c>
      <c r="AH51" s="2583">
        <f>(SUM(AH$38:AH41))/AH$47</f>
        <v>0.36986301369863012</v>
      </c>
      <c r="AI51" s="2583">
        <f>(SUM(AI$38:AI41))/AI$47</f>
        <v>0.53030303030303028</v>
      </c>
      <c r="AJ51" s="2583">
        <f>(SUM(AJ$38:AJ41))/AJ$47</f>
        <v>0.52941176470588236</v>
      </c>
      <c r="AK51" s="2583">
        <f>(SUM(AK$38:AK41))/AK$47</f>
        <v>0.30303030303030304</v>
      </c>
      <c r="AL51" s="2540">
        <f>(SUM(AL$38:AL41))/AL$47</f>
        <v>0.27586206896551724</v>
      </c>
      <c r="AM51" s="2575"/>
      <c r="AN51" s="2538"/>
      <c r="AO51" s="2538"/>
      <c r="AP51" s="2538"/>
      <c r="AQ51" s="2538"/>
      <c r="AR51" s="2538"/>
      <c r="AS51" s="2611">
        <f>(SUM(AS$38:AS41))/AS$47</f>
        <v>0.26315789473684209</v>
      </c>
      <c r="AT51" s="2589">
        <f>(SUM(AT$38:AT41))/AT$47</f>
        <v>0.32489451476793246</v>
      </c>
      <c r="AU51" s="2583">
        <f>(SUM(AU$38:AU41))/AU$47</f>
        <v>0.40566037735849059</v>
      </c>
      <c r="AV51" s="2583">
        <f>(SUM(AV$38:AV41))/AV$47</f>
        <v>0.35897435897435898</v>
      </c>
      <c r="AW51" s="2583">
        <f>(SUM(AW$38:AW41))/AW$47</f>
        <v>0.40641711229946526</v>
      </c>
      <c r="AX51" s="2583">
        <f>(SUM(AX$38:AX41))/AX$47</f>
        <v>0.45</v>
      </c>
      <c r="AY51" s="2583">
        <f>(SUM(AY$38:AY41))/AY$47</f>
        <v>0.33458646616541354</v>
      </c>
      <c r="AZ51" s="2540">
        <f>(SUM(AZ$38:AZ41))/AZ$47</f>
        <v>0.31052631578947371</v>
      </c>
    </row>
    <row r="52" spans="2:52" s="417" customFormat="1">
      <c r="B52" s="5372"/>
      <c r="C52" s="2495" t="s">
        <v>1219</v>
      </c>
      <c r="D52" s="2589">
        <f>(SUM(D$38:D42))/D$47</f>
        <v>0.52631578947368418</v>
      </c>
      <c r="E52" s="2584">
        <f>(SUM(E$38:E42))/E$47</f>
        <v>0.78125</v>
      </c>
      <c r="F52" s="2583">
        <f>(SUM(F$38:F42))/F$47</f>
        <v>0.38356164383561642</v>
      </c>
      <c r="G52" s="2583">
        <f>(SUM(G$38:G42))/G$47</f>
        <v>0.625</v>
      </c>
      <c r="H52" s="2583">
        <f>(SUM(H$38:H42))/H$47</f>
        <v>0.59493670886075944</v>
      </c>
      <c r="I52" s="2583">
        <f>(SUM(I$38:I42))/I$47</f>
        <v>0.64516129032258063</v>
      </c>
      <c r="J52" s="2540">
        <f>(SUM(J$38:J42))/J$47</f>
        <v>0.5901639344262295</v>
      </c>
      <c r="K52" s="2539"/>
      <c r="L52" s="2538"/>
      <c r="M52" s="2538"/>
      <c r="N52" s="2538"/>
      <c r="O52" s="2538"/>
      <c r="P52" s="2538"/>
      <c r="Q52" s="2540">
        <f>(SUM(Q$38:Q42))/Q$47</f>
        <v>0.47945205479452052</v>
      </c>
      <c r="R52" s="2589">
        <f>(SUM(R$38:R42))/R$47</f>
        <v>0.61728395061728392</v>
      </c>
      <c r="S52" s="2583">
        <f>(SUM(S$38:S42))/S$47</f>
        <v>0.47222222222222221</v>
      </c>
      <c r="T52" s="2584">
        <f>(SUM(T$38:T42))/T$47</f>
        <v>0.63636363636363635</v>
      </c>
      <c r="U52" s="2583">
        <f>(SUM(U$38:U42))/U$47</f>
        <v>0.57499999999999996</v>
      </c>
      <c r="V52" s="2584">
        <f>(SUM(V$38:V42))/V$47</f>
        <v>0.72</v>
      </c>
      <c r="W52" s="2583">
        <f>(SUM(W$38:W42))/W$47</f>
        <v>0.44594594594594594</v>
      </c>
      <c r="X52" s="2540">
        <f>(SUM(X$38:X42))/X$47</f>
        <v>0.44303797468354428</v>
      </c>
      <c r="Y52" s="2586"/>
      <c r="Z52" s="2584"/>
      <c r="AA52" s="2583">
        <f>(SUM(AA$38:AA42))/AA$47</f>
        <v>0.54545454545454541</v>
      </c>
      <c r="AB52" s="2583">
        <f>(SUM(AB$38:AB42))/AB$47</f>
        <v>0.28000000000000003</v>
      </c>
      <c r="AC52" s="2583">
        <f>(SUM(AC$38:AC42))/AC$47</f>
        <v>0.30769230769230771</v>
      </c>
      <c r="AD52" s="2583">
        <f>(SUM(AD$38:AD42))/AD$47</f>
        <v>0.45161290322580644</v>
      </c>
      <c r="AE52" s="2611">
        <f>(SUM(AE$38:AE42))/AE$47</f>
        <v>0.35714285714285715</v>
      </c>
      <c r="AF52" s="2589">
        <f>(SUM(AF$38:AF42))/AF$47</f>
        <v>0.41249999999999998</v>
      </c>
      <c r="AG52" s="2583">
        <f>(SUM(AG$38:AG42))/AG$47</f>
        <v>0.55263157894736847</v>
      </c>
      <c r="AH52" s="2583">
        <f>(SUM(AH$38:AH42))/AH$47</f>
        <v>0.53424657534246578</v>
      </c>
      <c r="AI52" s="2584">
        <f>(SUM(AI$38:AI42))/AI$47</f>
        <v>0.65151515151515149</v>
      </c>
      <c r="AJ52" s="2584">
        <f>(SUM(AJ$38:AJ42))/AJ$47</f>
        <v>0.6705882352941176</v>
      </c>
      <c r="AK52" s="2583">
        <f>(SUM(AK$38:AK42))/AK$47</f>
        <v>0.46464646464646464</v>
      </c>
      <c r="AL52" s="2540">
        <f>(SUM(AL$38:AL42))/AL$47</f>
        <v>0.41379310344827586</v>
      </c>
      <c r="AM52" s="2575"/>
      <c r="AN52" s="2538"/>
      <c r="AO52" s="2538"/>
      <c r="AP52" s="2538"/>
      <c r="AQ52" s="2538"/>
      <c r="AR52" s="2538"/>
      <c r="AS52" s="2611">
        <f>(SUM(AS$38:AS42))/AS$47</f>
        <v>0.47368421052631576</v>
      </c>
      <c r="AT52" s="2589">
        <f>(SUM(AT$38:AT42))/AT$47</f>
        <v>0.51898734177215189</v>
      </c>
      <c r="AU52" s="2583">
        <f>(SUM(AU$38:AU42))/AU$47</f>
        <v>0.59433962264150941</v>
      </c>
      <c r="AV52" s="2583">
        <f>(SUM(AV$38:AV42))/AV$47</f>
        <v>0.51709401709401714</v>
      </c>
      <c r="AW52" s="2583">
        <f>(SUM(AW$38:AW42))/AW$47</f>
        <v>0.57754010695187163</v>
      </c>
      <c r="AX52" s="2583">
        <f>(SUM(AX$38:AX42))/AX$47</f>
        <v>0.6166666666666667</v>
      </c>
      <c r="AY52" s="2583">
        <f>(SUM(AY$38:AY42))/AY$47</f>
        <v>0.5</v>
      </c>
      <c r="AZ52" s="2540">
        <f>(SUM(AZ$38:AZ42))/AZ$47</f>
        <v>0.46052631578947367</v>
      </c>
    </row>
    <row r="53" spans="2:52" s="417" customFormat="1">
      <c r="B53" s="5372"/>
      <c r="C53" s="2495" t="s">
        <v>1220</v>
      </c>
      <c r="D53" s="2590">
        <f>(SUM(D$38:D43))/D$47</f>
        <v>0.67105263157894735</v>
      </c>
      <c r="E53" s="2584">
        <f>(SUM(E$38:E43))/E$47</f>
        <v>0.8125</v>
      </c>
      <c r="F53" s="2583">
        <f>(SUM(F$38:F43))/F$47</f>
        <v>0.58904109589041098</v>
      </c>
      <c r="G53" s="2584">
        <f>(SUM(G$38:G43))/G$47</f>
        <v>0.75</v>
      </c>
      <c r="H53" s="2584">
        <f>(SUM(H$38:H43))/H$47</f>
        <v>0.72151898734177211</v>
      </c>
      <c r="I53" s="2584">
        <f>(SUM(I$38:I43))/I$47</f>
        <v>0.75806451612903225</v>
      </c>
      <c r="J53" s="2540">
        <f>(SUM(J$38:J43))/J$47</f>
        <v>0.72131147540983609</v>
      </c>
      <c r="K53" s="2590"/>
      <c r="L53" s="2584"/>
      <c r="M53" s="2584"/>
      <c r="N53" s="2584"/>
      <c r="O53" s="2584"/>
      <c r="P53" s="2584"/>
      <c r="Q53" s="2591">
        <f>(SUM(Q$38:Q43))/Q$47</f>
        <v>0.63013698630136983</v>
      </c>
      <c r="R53" s="2590">
        <f>(SUM(R$38:R43))/R$47</f>
        <v>0.71604938271604934</v>
      </c>
      <c r="S53" s="2583">
        <f>(SUM(S$38:S43))/S$47</f>
        <v>0.72222222222222221</v>
      </c>
      <c r="T53" s="2584">
        <f>(SUM(T$38:T43))/T$47</f>
        <v>0.72727272727272729</v>
      </c>
      <c r="U53" s="2584">
        <f>(SUM(U$38:U43))/U$47</f>
        <v>0.75</v>
      </c>
      <c r="V53" s="2584">
        <f>(SUM(V$38:V43))/V$47</f>
        <v>0.82</v>
      </c>
      <c r="W53" s="2583">
        <f>(SUM(W$38:W43))/W$47</f>
        <v>0.6216216216216216</v>
      </c>
      <c r="X53" s="2540">
        <f>(SUM(X$38:X43))/X$47</f>
        <v>0.54430379746835444</v>
      </c>
      <c r="Y53" s="2586"/>
      <c r="Z53" s="2584"/>
      <c r="AA53" s="2584">
        <f>(SUM(AA$38:AA43))/AA$47</f>
        <v>0.77272727272727271</v>
      </c>
      <c r="AB53" s="2583">
        <f>(SUM(AB$38:AB43))/AB$47</f>
        <v>0.4</v>
      </c>
      <c r="AC53" s="2583">
        <f>(SUM(AC$38:AC43))/AC$47</f>
        <v>0.38461538461538464</v>
      </c>
      <c r="AD53" s="2583">
        <f>(SUM(AD$38:AD43))/AD$47</f>
        <v>0.58064516129032262</v>
      </c>
      <c r="AE53" s="2611">
        <f>(SUM(AE$38:AE43))/AE$47</f>
        <v>0.52380952380952384</v>
      </c>
      <c r="AF53" s="2589">
        <f>(SUM(AF$38:AF43))/AF$47</f>
        <v>0.5625</v>
      </c>
      <c r="AG53" s="2584">
        <f>(SUM(AG$38:AG43))/AG$47</f>
        <v>0.68421052631578949</v>
      </c>
      <c r="AH53" s="2584">
        <f>(SUM(AH$38:AH43))/AH$47</f>
        <v>0.68493150684931503</v>
      </c>
      <c r="AI53" s="2584">
        <f>(SUM(AI$38:AI43))/AI$47</f>
        <v>0.72727272727272729</v>
      </c>
      <c r="AJ53" s="2584">
        <f>(SUM(AJ$38:AJ43))/AJ$47</f>
        <v>0.77647058823529413</v>
      </c>
      <c r="AK53" s="2583">
        <f>(SUM(AK$38:AK43))/AK$47</f>
        <v>0.59595959595959591</v>
      </c>
      <c r="AL53" s="2540">
        <f>(SUM(AL$38:AL43))/AL$47</f>
        <v>0.57471264367816088</v>
      </c>
      <c r="AM53" s="2575"/>
      <c r="AN53" s="2538"/>
      <c r="AO53" s="2538"/>
      <c r="AP53" s="2538"/>
      <c r="AQ53" s="2538"/>
      <c r="AR53" s="2538"/>
      <c r="AS53" s="2611">
        <f>(SUM(AS$38:AS43))/AS$47</f>
        <v>0.60526315789473684</v>
      </c>
      <c r="AT53" s="2590">
        <f>(SUM(AT$38:AT43))/AT$47</f>
        <v>0.64978902953586493</v>
      </c>
      <c r="AU53" s="2584">
        <f>(SUM(AU$38:AU43))/AU$47</f>
        <v>0.73584905660377353</v>
      </c>
      <c r="AV53" s="2584">
        <f>(SUM(AV$38:AV43))/AV$47</f>
        <v>0.67521367521367526</v>
      </c>
      <c r="AW53" s="2584">
        <f>(SUM(AW$38:AW43))/AW$47</f>
        <v>0.69518716577540107</v>
      </c>
      <c r="AX53" s="2584">
        <f>(SUM(AX$38:AX43))/AX$47</f>
        <v>0.72499999999999998</v>
      </c>
      <c r="AY53" s="2584">
        <f>(SUM(AY$38:AY43))/AY$47</f>
        <v>0.63909774436090228</v>
      </c>
      <c r="AZ53" s="2591">
        <f>(SUM(AZ$38:AZ43))/AZ$47</f>
        <v>0.6</v>
      </c>
    </row>
    <row r="54" spans="2:52" s="417" customFormat="1" ht="15.75" thickBot="1">
      <c r="B54" s="5373"/>
      <c r="C54" s="2503" t="s">
        <v>1221</v>
      </c>
      <c r="D54" s="2592">
        <f>(SUM(D$44:D46))/D$47</f>
        <v>0.32894736842105265</v>
      </c>
      <c r="E54" s="2593">
        <f>(SUM(E$44:E46))/E$47</f>
        <v>0.1875</v>
      </c>
      <c r="F54" s="2593">
        <f>(SUM(F$44:F46))/F$47</f>
        <v>0.41095890410958902</v>
      </c>
      <c r="G54" s="2593">
        <f>(SUM(G$44:G46))/G$47</f>
        <v>0.25</v>
      </c>
      <c r="H54" s="2593">
        <f>(SUM(H$44:H46))/H$47</f>
        <v>0.27848101265822783</v>
      </c>
      <c r="I54" s="2593">
        <f>(SUM(I$44:I46))/I$47</f>
        <v>0.24193548387096775</v>
      </c>
      <c r="J54" s="2594">
        <f>(SUM(J$44:J46))/J$47</f>
        <v>0.27868852459016391</v>
      </c>
      <c r="K54" s="2592"/>
      <c r="L54" s="2593"/>
      <c r="M54" s="2593"/>
      <c r="N54" s="2593"/>
      <c r="O54" s="2593"/>
      <c r="P54" s="2593"/>
      <c r="Q54" s="2594">
        <f>(SUM(Q$44:Q46))/Q$47</f>
        <v>0.36986301369863012</v>
      </c>
      <c r="R54" s="2592">
        <f>(SUM(R$44:R46))/R$47</f>
        <v>0.2839506172839506</v>
      </c>
      <c r="S54" s="2593">
        <f>(SUM(S$44:S46))/S$47</f>
        <v>0.27777777777777779</v>
      </c>
      <c r="T54" s="2593">
        <f>(SUM(T$44:T46))/T$47</f>
        <v>0.27272727272727271</v>
      </c>
      <c r="U54" s="2593">
        <f>(SUM(U$44:U46))/U$47</f>
        <v>0.25</v>
      </c>
      <c r="V54" s="2593">
        <f>(SUM(V$44:V46))/V$47</f>
        <v>0.18</v>
      </c>
      <c r="W54" s="2593">
        <f>(SUM(W$44:W46))/W$47</f>
        <v>0.3783783783783784</v>
      </c>
      <c r="X54" s="2594">
        <f>(SUM(X$44:X46))/X$47</f>
        <v>0.45569620253164556</v>
      </c>
      <c r="Y54" s="2614"/>
      <c r="Z54" s="2593"/>
      <c r="AA54" s="2593">
        <f>(SUM(AA$44:AA46))/AA$47</f>
        <v>0.22727272727272727</v>
      </c>
      <c r="AB54" s="2612">
        <f>(SUM(AB$44:AB46))/AB$47</f>
        <v>0.6</v>
      </c>
      <c r="AC54" s="2612">
        <f>(SUM(AC$44:AC46))/AC$47</f>
        <v>0.61538461538461542</v>
      </c>
      <c r="AD54" s="2593">
        <f>(SUM(AD$44:AD46))/AD$47</f>
        <v>0.41935483870967744</v>
      </c>
      <c r="AE54" s="2617">
        <f>(SUM(AE$44:AE46))/AE$47</f>
        <v>0.47619047619047616</v>
      </c>
      <c r="AF54" s="2592">
        <f>(SUM(AF$44:AF46))/AF$47</f>
        <v>0.4375</v>
      </c>
      <c r="AG54" s="2593">
        <f>(SUM(AG$44:AG46))/AG$47</f>
        <v>0.31578947368421051</v>
      </c>
      <c r="AH54" s="2593">
        <f>(SUM(AH$44:AH46))/AH$47</f>
        <v>0.31506849315068491</v>
      </c>
      <c r="AI54" s="2593">
        <f>(SUM(AI$44:AI46))/AI$47</f>
        <v>0.27272727272727271</v>
      </c>
      <c r="AJ54" s="2593">
        <f>(SUM(AJ$44:AJ46))/AJ$47</f>
        <v>0.22352941176470589</v>
      </c>
      <c r="AK54" s="2593">
        <f>(SUM(AK$44:AK46))/AK$47</f>
        <v>0.40404040404040403</v>
      </c>
      <c r="AL54" s="2594">
        <f>(SUM(AL$44:AL46))/AL$47</f>
        <v>0.42528735632183906</v>
      </c>
      <c r="AM54" s="2618"/>
      <c r="AN54" s="2562"/>
      <c r="AO54" s="2562"/>
      <c r="AP54" s="2562"/>
      <c r="AQ54" s="2562"/>
      <c r="AR54" s="2562"/>
      <c r="AS54" s="2571">
        <f>(SUM(AS$44:AS46))/AS$47</f>
        <v>0.39473684210526316</v>
      </c>
      <c r="AT54" s="2598">
        <f>(SUM(AT$44:AT46))/AT$47</f>
        <v>0.35021097046413502</v>
      </c>
      <c r="AU54" s="2599">
        <f>(SUM(AU$44:AU46))/AU$47</f>
        <v>0.26415094339622641</v>
      </c>
      <c r="AV54" s="2599">
        <f>(SUM(AV$44:AV46))/AV$47</f>
        <v>0.3247863247863248</v>
      </c>
      <c r="AW54" s="2599">
        <f>(SUM(AW$44:AW46))/AW$47</f>
        <v>0.30481283422459893</v>
      </c>
      <c r="AX54" s="2599">
        <f>(SUM(AX$44:AX46))/AX$47</f>
        <v>0.27500000000000002</v>
      </c>
      <c r="AY54" s="2599">
        <f>(SUM(AY$44:AY46))/AY$47</f>
        <v>0.36090225563909772</v>
      </c>
      <c r="AZ54" s="2600">
        <f>(SUM(AZ$44:AZ46))/AZ$47</f>
        <v>0.4</v>
      </c>
    </row>
    <row r="55" spans="2:52" s="417" customFormat="1">
      <c r="B55" s="5371" t="s">
        <v>951</v>
      </c>
      <c r="C55" s="2619" t="s">
        <v>954</v>
      </c>
      <c r="D55" s="2491">
        <v>1</v>
      </c>
      <c r="E55" s="2492">
        <v>0</v>
      </c>
      <c r="F55" s="2492">
        <v>0</v>
      </c>
      <c r="G55" s="2501">
        <v>1</v>
      </c>
      <c r="H55" s="2492">
        <v>0</v>
      </c>
      <c r="I55" s="2492">
        <v>1</v>
      </c>
      <c r="J55" s="2494">
        <v>3</v>
      </c>
      <c r="K55" s="2491"/>
      <c r="L55" s="2492"/>
      <c r="M55" s="2492"/>
      <c r="N55" s="2492"/>
      <c r="O55" s="2492"/>
      <c r="P55" s="2492"/>
      <c r="Q55" s="2494">
        <v>0</v>
      </c>
      <c r="R55" s="2491">
        <v>3</v>
      </c>
      <c r="S55" s="2492">
        <v>2</v>
      </c>
      <c r="T55" s="2492">
        <v>2</v>
      </c>
      <c r="U55" s="2492">
        <v>1</v>
      </c>
      <c r="V55" s="2492">
        <v>1</v>
      </c>
      <c r="W55" s="2492">
        <v>2</v>
      </c>
      <c r="X55" s="2494">
        <v>1</v>
      </c>
      <c r="Y55" s="2491"/>
      <c r="Z55" s="2492"/>
      <c r="AA55" s="2492">
        <v>1</v>
      </c>
      <c r="AB55" s="2492">
        <v>1</v>
      </c>
      <c r="AC55" s="2492">
        <v>4</v>
      </c>
      <c r="AD55" s="2492">
        <v>3</v>
      </c>
      <c r="AE55" s="2494">
        <v>1</v>
      </c>
      <c r="AF55" s="2491">
        <v>5</v>
      </c>
      <c r="AG55" s="2492">
        <v>1</v>
      </c>
      <c r="AH55" s="2492">
        <v>6</v>
      </c>
      <c r="AI55" s="2492">
        <v>3</v>
      </c>
      <c r="AJ55" s="2492">
        <v>2</v>
      </c>
      <c r="AK55" s="2492">
        <v>10</v>
      </c>
      <c r="AL55" s="2494">
        <v>4</v>
      </c>
      <c r="AM55" s="2491"/>
      <c r="AN55" s="2492"/>
      <c r="AO55" s="2492"/>
      <c r="AP55" s="2492"/>
      <c r="AQ55" s="2492"/>
      <c r="AR55" s="2492"/>
      <c r="AS55" s="2493">
        <v>5</v>
      </c>
      <c r="AT55" s="2491">
        <v>9</v>
      </c>
      <c r="AU55" s="2492">
        <v>3</v>
      </c>
      <c r="AV55" s="2492">
        <v>9</v>
      </c>
      <c r="AW55" s="2501">
        <v>6</v>
      </c>
      <c r="AX55" s="2492">
        <v>7</v>
      </c>
      <c r="AY55" s="2492">
        <v>16</v>
      </c>
      <c r="AZ55" s="2494">
        <f t="shared" ref="AZ55:AZ60" si="25">J55+Q55+X55+AE55+AL55+AS55</f>
        <v>14</v>
      </c>
    </row>
    <row r="56" spans="2:52" s="417" customFormat="1">
      <c r="B56" s="5372"/>
      <c r="C56" s="2533" t="s">
        <v>953</v>
      </c>
      <c r="D56" s="2541">
        <v>14</v>
      </c>
      <c r="E56" s="2505">
        <v>2</v>
      </c>
      <c r="F56" s="2505">
        <v>10</v>
      </c>
      <c r="G56" s="2603">
        <v>9</v>
      </c>
      <c r="H56" s="2505">
        <v>11</v>
      </c>
      <c r="I56" s="2505">
        <v>9</v>
      </c>
      <c r="J56" s="2542">
        <v>13</v>
      </c>
      <c r="K56" s="2541"/>
      <c r="L56" s="2505"/>
      <c r="M56" s="2505"/>
      <c r="N56" s="2505"/>
      <c r="O56" s="2505"/>
      <c r="P56" s="2505"/>
      <c r="Q56" s="2542">
        <v>14</v>
      </c>
      <c r="R56" s="2541">
        <v>13</v>
      </c>
      <c r="S56" s="2505">
        <v>2</v>
      </c>
      <c r="T56" s="2505">
        <v>9</v>
      </c>
      <c r="U56" s="2505">
        <v>5</v>
      </c>
      <c r="V56" s="2505">
        <v>9</v>
      </c>
      <c r="W56" s="2505">
        <v>3</v>
      </c>
      <c r="X56" s="2542">
        <v>18</v>
      </c>
      <c r="Y56" s="2541"/>
      <c r="Z56" s="2505"/>
      <c r="AA56" s="2505">
        <v>5</v>
      </c>
      <c r="AB56" s="2505">
        <v>6</v>
      </c>
      <c r="AC56" s="2505">
        <v>8</v>
      </c>
      <c r="AD56" s="2505">
        <v>7</v>
      </c>
      <c r="AE56" s="2542">
        <v>12</v>
      </c>
      <c r="AF56" s="2541">
        <v>16</v>
      </c>
      <c r="AG56" s="2505">
        <v>8</v>
      </c>
      <c r="AH56" s="2505">
        <v>11</v>
      </c>
      <c r="AI56" s="2505">
        <v>14</v>
      </c>
      <c r="AJ56" s="2505">
        <v>8</v>
      </c>
      <c r="AK56" s="2505">
        <v>19</v>
      </c>
      <c r="AL56" s="2542">
        <v>14</v>
      </c>
      <c r="AM56" s="2541"/>
      <c r="AN56" s="2505"/>
      <c r="AO56" s="2505"/>
      <c r="AP56" s="2505"/>
      <c r="AQ56" s="2505"/>
      <c r="AR56" s="2505"/>
      <c r="AS56" s="2621">
        <v>7</v>
      </c>
      <c r="AT56" s="2541">
        <v>43</v>
      </c>
      <c r="AU56" s="2505">
        <v>12</v>
      </c>
      <c r="AV56" s="2505">
        <v>35</v>
      </c>
      <c r="AW56" s="2603">
        <v>34</v>
      </c>
      <c r="AX56" s="2505">
        <v>36</v>
      </c>
      <c r="AY56" s="2505">
        <v>38</v>
      </c>
      <c r="AZ56" s="2542">
        <f t="shared" si="25"/>
        <v>78</v>
      </c>
    </row>
    <row r="57" spans="2:52" s="417" customFormat="1">
      <c r="B57" s="5372"/>
      <c r="C57" s="2533" t="s">
        <v>1223</v>
      </c>
      <c r="D57" s="2541">
        <v>19</v>
      </c>
      <c r="E57" s="2505">
        <v>10</v>
      </c>
      <c r="F57" s="2505">
        <v>20</v>
      </c>
      <c r="G57" s="2603">
        <v>11</v>
      </c>
      <c r="H57" s="2505">
        <v>27</v>
      </c>
      <c r="I57" s="2505">
        <v>18</v>
      </c>
      <c r="J57" s="2542">
        <f>6+5+2</f>
        <v>13</v>
      </c>
      <c r="K57" s="2541"/>
      <c r="L57" s="2505"/>
      <c r="M57" s="2505"/>
      <c r="N57" s="2505"/>
      <c r="O57" s="2505"/>
      <c r="P57" s="2505"/>
      <c r="Q57" s="2542">
        <v>23</v>
      </c>
      <c r="R57" s="2541">
        <v>20</v>
      </c>
      <c r="S57" s="2505">
        <v>13</v>
      </c>
      <c r="T57" s="2505">
        <v>14</v>
      </c>
      <c r="U57" s="2505">
        <v>12</v>
      </c>
      <c r="V57" s="2505">
        <v>13</v>
      </c>
      <c r="W57" s="2505">
        <v>28</v>
      </c>
      <c r="X57" s="2542">
        <v>20</v>
      </c>
      <c r="Y57" s="2541"/>
      <c r="Z57" s="2505"/>
      <c r="AA57" s="2505">
        <v>11</v>
      </c>
      <c r="AB57" s="2505">
        <v>6</v>
      </c>
      <c r="AC57" s="2505">
        <v>8</v>
      </c>
      <c r="AD57" s="2505">
        <v>6</v>
      </c>
      <c r="AE57" s="2542">
        <v>15</v>
      </c>
      <c r="AF57" s="2541">
        <v>26</v>
      </c>
      <c r="AG57" s="2505">
        <v>13</v>
      </c>
      <c r="AH57" s="2505">
        <v>24</v>
      </c>
      <c r="AI57" s="2505">
        <v>15</v>
      </c>
      <c r="AJ57" s="2505">
        <v>26</v>
      </c>
      <c r="AK57" s="2505">
        <v>30</v>
      </c>
      <c r="AL57" s="2542">
        <v>26</v>
      </c>
      <c r="AM57" s="2541"/>
      <c r="AN57" s="2505"/>
      <c r="AO57" s="2505"/>
      <c r="AP57" s="2505"/>
      <c r="AQ57" s="2505"/>
      <c r="AR57" s="2505"/>
      <c r="AS57" s="2621">
        <v>7</v>
      </c>
      <c r="AT57" s="2541">
        <v>65</v>
      </c>
      <c r="AU57" s="2505">
        <v>36</v>
      </c>
      <c r="AV57" s="2505">
        <v>69</v>
      </c>
      <c r="AW57" s="2603">
        <v>44</v>
      </c>
      <c r="AX57" s="2505">
        <v>74</v>
      </c>
      <c r="AY57" s="2505">
        <v>82</v>
      </c>
      <c r="AZ57" s="2542">
        <f t="shared" si="25"/>
        <v>104</v>
      </c>
    </row>
    <row r="58" spans="2:52" s="417" customFormat="1">
      <c r="B58" s="5372"/>
      <c r="C58" s="2533" t="s">
        <v>952</v>
      </c>
      <c r="D58" s="2541">
        <v>22</v>
      </c>
      <c r="E58" s="2505">
        <v>14</v>
      </c>
      <c r="F58" s="2505">
        <v>24</v>
      </c>
      <c r="G58" s="2603">
        <v>19</v>
      </c>
      <c r="H58" s="2505">
        <v>25</v>
      </c>
      <c r="I58" s="2505">
        <v>15</v>
      </c>
      <c r="J58" s="2542">
        <f>14+1+5</f>
        <v>20</v>
      </c>
      <c r="K58" s="2541"/>
      <c r="L58" s="2505"/>
      <c r="M58" s="2505"/>
      <c r="N58" s="2505"/>
      <c r="O58" s="2505"/>
      <c r="P58" s="2505"/>
      <c r="Q58" s="2542">
        <v>25</v>
      </c>
      <c r="R58" s="2541">
        <v>31</v>
      </c>
      <c r="S58" s="2505">
        <v>14</v>
      </c>
      <c r="T58" s="2505">
        <v>28</v>
      </c>
      <c r="U58" s="2505">
        <v>14</v>
      </c>
      <c r="V58" s="2505">
        <v>18</v>
      </c>
      <c r="W58" s="2505">
        <v>34</v>
      </c>
      <c r="X58" s="2542">
        <v>24</v>
      </c>
      <c r="Y58" s="2541"/>
      <c r="Z58" s="2505"/>
      <c r="AA58" s="2505">
        <v>5</v>
      </c>
      <c r="AB58" s="2505">
        <v>9</v>
      </c>
      <c r="AC58" s="2505">
        <v>1</v>
      </c>
      <c r="AD58" s="2505">
        <v>11</v>
      </c>
      <c r="AE58" s="2542">
        <v>11</v>
      </c>
      <c r="AF58" s="2541">
        <v>22</v>
      </c>
      <c r="AG58" s="2505">
        <v>10</v>
      </c>
      <c r="AH58" s="2505">
        <v>21</v>
      </c>
      <c r="AI58" s="2505">
        <v>21</v>
      </c>
      <c r="AJ58" s="2505">
        <v>31</v>
      </c>
      <c r="AK58" s="2505">
        <v>25</v>
      </c>
      <c r="AL58" s="2542">
        <v>28</v>
      </c>
      <c r="AM58" s="2541"/>
      <c r="AN58" s="2505"/>
      <c r="AO58" s="2505"/>
      <c r="AP58" s="2505"/>
      <c r="AQ58" s="2505"/>
      <c r="AR58" s="2505"/>
      <c r="AS58" s="2621">
        <v>11</v>
      </c>
      <c r="AT58" s="2541">
        <v>75</v>
      </c>
      <c r="AU58" s="2505">
        <v>38</v>
      </c>
      <c r="AV58" s="2505">
        <v>78</v>
      </c>
      <c r="AW58" s="2603">
        <v>63</v>
      </c>
      <c r="AX58" s="2505">
        <v>75</v>
      </c>
      <c r="AY58" s="2505">
        <v>85</v>
      </c>
      <c r="AZ58" s="2542">
        <f t="shared" si="25"/>
        <v>119</v>
      </c>
    </row>
    <row r="59" spans="2:52" s="417" customFormat="1">
      <c r="B59" s="5372"/>
      <c r="C59" s="2533" t="s">
        <v>957</v>
      </c>
      <c r="D59" s="2541">
        <v>5</v>
      </c>
      <c r="E59" s="2505">
        <v>3</v>
      </c>
      <c r="F59" s="2505">
        <v>11</v>
      </c>
      <c r="G59" s="2603">
        <v>12</v>
      </c>
      <c r="H59" s="2505">
        <v>11</v>
      </c>
      <c r="I59" s="2505">
        <v>15</v>
      </c>
      <c r="J59" s="2542">
        <f>6+2</f>
        <v>8</v>
      </c>
      <c r="K59" s="2541"/>
      <c r="L59" s="2505"/>
      <c r="M59" s="2505"/>
      <c r="N59" s="2505"/>
      <c r="O59" s="2505"/>
      <c r="P59" s="2505"/>
      <c r="Q59" s="2542">
        <v>5</v>
      </c>
      <c r="R59" s="2541">
        <v>8</v>
      </c>
      <c r="S59" s="2505">
        <v>2</v>
      </c>
      <c r="T59" s="2505">
        <v>9</v>
      </c>
      <c r="U59" s="2505">
        <v>7</v>
      </c>
      <c r="V59" s="2505">
        <v>7</v>
      </c>
      <c r="W59" s="2505">
        <v>3</v>
      </c>
      <c r="X59" s="2542">
        <v>12</v>
      </c>
      <c r="Y59" s="2541"/>
      <c r="Z59" s="2505"/>
      <c r="AA59" s="2505">
        <v>0</v>
      </c>
      <c r="AB59" s="2505">
        <v>2</v>
      </c>
      <c r="AC59" s="2505">
        <v>5</v>
      </c>
      <c r="AD59" s="2505">
        <v>1</v>
      </c>
      <c r="AE59" s="2542">
        <v>3</v>
      </c>
      <c r="AF59" s="2541">
        <v>6</v>
      </c>
      <c r="AG59" s="2505">
        <v>4</v>
      </c>
      <c r="AH59" s="2505">
        <v>5</v>
      </c>
      <c r="AI59" s="2505">
        <v>7</v>
      </c>
      <c r="AJ59" s="2505">
        <v>13</v>
      </c>
      <c r="AK59" s="2505">
        <v>6</v>
      </c>
      <c r="AL59" s="2542">
        <v>7</v>
      </c>
      <c r="AM59" s="2541"/>
      <c r="AN59" s="2505"/>
      <c r="AO59" s="2505"/>
      <c r="AP59" s="2505"/>
      <c r="AQ59" s="2505"/>
      <c r="AR59" s="2505"/>
      <c r="AS59" s="2621">
        <v>5</v>
      </c>
      <c r="AT59" s="2541">
        <v>19</v>
      </c>
      <c r="AU59" s="2505">
        <v>9</v>
      </c>
      <c r="AV59" s="2505">
        <v>25</v>
      </c>
      <c r="AW59" s="2603">
        <v>28</v>
      </c>
      <c r="AX59" s="2505">
        <v>36</v>
      </c>
      <c r="AY59" s="2505">
        <v>25</v>
      </c>
      <c r="AZ59" s="2542">
        <f t="shared" si="25"/>
        <v>40</v>
      </c>
    </row>
    <row r="60" spans="2:52" s="417" customFormat="1" ht="15.75" thickBot="1">
      <c r="B60" s="5372"/>
      <c r="C60" s="2620" t="s">
        <v>956</v>
      </c>
      <c r="D60" s="2578">
        <v>15</v>
      </c>
      <c r="E60" s="2579">
        <v>3</v>
      </c>
      <c r="F60" s="2579">
        <v>8</v>
      </c>
      <c r="G60" s="2608">
        <v>4</v>
      </c>
      <c r="H60" s="2579">
        <v>5</v>
      </c>
      <c r="I60" s="2579">
        <v>4</v>
      </c>
      <c r="J60" s="2580">
        <f>1+3</f>
        <v>4</v>
      </c>
      <c r="K60" s="2578"/>
      <c r="L60" s="2579"/>
      <c r="M60" s="2579"/>
      <c r="N60" s="2579"/>
      <c r="O60" s="2579"/>
      <c r="P60" s="2579"/>
      <c r="Q60" s="2580">
        <v>6</v>
      </c>
      <c r="R60" s="2578">
        <v>6</v>
      </c>
      <c r="S60" s="2579">
        <v>3</v>
      </c>
      <c r="T60" s="2579">
        <v>4</v>
      </c>
      <c r="U60" s="2579">
        <v>1</v>
      </c>
      <c r="V60" s="2579">
        <v>2</v>
      </c>
      <c r="W60" s="2579">
        <v>4</v>
      </c>
      <c r="X60" s="2580">
        <v>4</v>
      </c>
      <c r="Y60" s="2578"/>
      <c r="Z60" s="2579"/>
      <c r="AA60" s="2579">
        <v>0</v>
      </c>
      <c r="AB60" s="2579">
        <v>1</v>
      </c>
      <c r="AC60" s="2579">
        <v>0</v>
      </c>
      <c r="AD60" s="2579">
        <v>3</v>
      </c>
      <c r="AE60" s="2580">
        <v>0</v>
      </c>
      <c r="AF60" s="2578">
        <v>5</v>
      </c>
      <c r="AG60" s="2579">
        <v>2</v>
      </c>
      <c r="AH60" s="2579">
        <v>6</v>
      </c>
      <c r="AI60" s="2579">
        <v>6</v>
      </c>
      <c r="AJ60" s="2579">
        <v>5</v>
      </c>
      <c r="AK60" s="2579">
        <v>9</v>
      </c>
      <c r="AL60" s="2580">
        <v>8</v>
      </c>
      <c r="AM60" s="2578"/>
      <c r="AN60" s="2579"/>
      <c r="AO60" s="2579"/>
      <c r="AP60" s="2579"/>
      <c r="AQ60" s="2579"/>
      <c r="AR60" s="2579"/>
      <c r="AS60" s="2622">
        <v>3</v>
      </c>
      <c r="AT60" s="2578">
        <v>26</v>
      </c>
      <c r="AU60" s="2579">
        <v>8</v>
      </c>
      <c r="AV60" s="2579">
        <v>18</v>
      </c>
      <c r="AW60" s="2608">
        <v>12</v>
      </c>
      <c r="AX60" s="2579">
        <v>12</v>
      </c>
      <c r="AY60" s="2579">
        <v>20</v>
      </c>
      <c r="AZ60" s="2580">
        <f t="shared" si="25"/>
        <v>25</v>
      </c>
    </row>
    <row r="61" spans="2:52" s="417" customFormat="1" ht="15.75" thickBot="1">
      <c r="B61" s="5372"/>
      <c r="C61" s="2504" t="s">
        <v>24</v>
      </c>
      <c r="D61" s="2573">
        <v>76</v>
      </c>
      <c r="E61" s="2536">
        <v>32</v>
      </c>
      <c r="F61" s="2536">
        <v>73</v>
      </c>
      <c r="G61" s="2536">
        <v>56</v>
      </c>
      <c r="H61" s="2536">
        <v>79</v>
      </c>
      <c r="I61" s="2536">
        <v>62</v>
      </c>
      <c r="J61" s="2537">
        <f>SUM(J55:J60)</f>
        <v>61</v>
      </c>
      <c r="K61" s="2573"/>
      <c r="L61" s="2536"/>
      <c r="M61" s="2536"/>
      <c r="N61" s="2536"/>
      <c r="O61" s="2536"/>
      <c r="P61" s="2536"/>
      <c r="Q61" s="2537">
        <f>SUM(Q55:Q60)</f>
        <v>73</v>
      </c>
      <c r="R61" s="2582">
        <v>81</v>
      </c>
      <c r="S61" s="2536">
        <v>36</v>
      </c>
      <c r="T61" s="2536">
        <v>66</v>
      </c>
      <c r="U61" s="2536">
        <v>40</v>
      </c>
      <c r="V61" s="2536">
        <v>50</v>
      </c>
      <c r="W61" s="2536">
        <v>74</v>
      </c>
      <c r="X61" s="2581">
        <f>SUM(X55:X60)</f>
        <v>79</v>
      </c>
      <c r="Y61" s="2573"/>
      <c r="Z61" s="2536"/>
      <c r="AA61" s="2536">
        <v>22</v>
      </c>
      <c r="AB61" s="2536">
        <v>25</v>
      </c>
      <c r="AC61" s="2536">
        <v>26</v>
      </c>
      <c r="AD61" s="2536">
        <v>31</v>
      </c>
      <c r="AE61" s="2537">
        <f>SUM(AE55:AE60)</f>
        <v>42</v>
      </c>
      <c r="AF61" s="2573">
        <v>80</v>
      </c>
      <c r="AG61" s="2536">
        <v>38</v>
      </c>
      <c r="AH61" s="2536">
        <v>73</v>
      </c>
      <c r="AI61" s="2536">
        <v>66</v>
      </c>
      <c r="AJ61" s="2536">
        <v>85</v>
      </c>
      <c r="AK61" s="2536">
        <v>99</v>
      </c>
      <c r="AL61" s="2537">
        <f>SUM(AL55:AL60)</f>
        <v>87</v>
      </c>
      <c r="AM61" s="2573"/>
      <c r="AN61" s="2536"/>
      <c r="AO61" s="2536"/>
      <c r="AP61" s="2536"/>
      <c r="AQ61" s="2536"/>
      <c r="AR61" s="2536"/>
      <c r="AS61" s="2537">
        <f>SUM(AS55:AS60)</f>
        <v>38</v>
      </c>
      <c r="AT61" s="2573">
        <v>237</v>
      </c>
      <c r="AU61" s="2536">
        <v>106</v>
      </c>
      <c r="AV61" s="2536">
        <v>234</v>
      </c>
      <c r="AW61" s="2536">
        <v>187</v>
      </c>
      <c r="AX61" s="2536">
        <v>240</v>
      </c>
      <c r="AY61" s="2536">
        <v>266</v>
      </c>
      <c r="AZ61" s="2537">
        <f>SUM(AZ55:AZ60)</f>
        <v>380</v>
      </c>
    </row>
    <row r="62" spans="2:52" s="417" customFormat="1">
      <c r="B62" s="5372"/>
      <c r="C62" s="2619" t="s">
        <v>1224</v>
      </c>
      <c r="D62" s="2587">
        <f>D55/D61</f>
        <v>1.3157894736842105E-2</v>
      </c>
      <c r="E62" s="2588">
        <f t="shared" ref="E62:AY62" si="26">E55/E61</f>
        <v>0</v>
      </c>
      <c r="F62" s="2588">
        <f t="shared" si="26"/>
        <v>0</v>
      </c>
      <c r="G62" s="2588">
        <f t="shared" si="26"/>
        <v>1.7857142857142856E-2</v>
      </c>
      <c r="H62" s="2588">
        <f t="shared" si="26"/>
        <v>0</v>
      </c>
      <c r="I62" s="2588">
        <f t="shared" si="26"/>
        <v>1.6129032258064516E-2</v>
      </c>
      <c r="J62" s="2483">
        <f>J55/J61</f>
        <v>4.9180327868852458E-2</v>
      </c>
      <c r="K62" s="2481"/>
      <c r="L62" s="2482"/>
      <c r="M62" s="2482"/>
      <c r="N62" s="2482"/>
      <c r="O62" s="2482"/>
      <c r="P62" s="2482"/>
      <c r="Q62" s="2483">
        <f>Q55/Q61</f>
        <v>0</v>
      </c>
      <c r="R62" s="2587">
        <f t="shared" si="26"/>
        <v>3.7037037037037035E-2</v>
      </c>
      <c r="S62" s="2588">
        <f t="shared" si="26"/>
        <v>5.5555555555555552E-2</v>
      </c>
      <c r="T62" s="2588">
        <f t="shared" si="26"/>
        <v>3.0303030303030304E-2</v>
      </c>
      <c r="U62" s="2588">
        <f t="shared" si="26"/>
        <v>2.5000000000000001E-2</v>
      </c>
      <c r="V62" s="2588">
        <f t="shared" si="26"/>
        <v>0.02</v>
      </c>
      <c r="W62" s="2588">
        <f t="shared" si="26"/>
        <v>2.7027027027027029E-2</v>
      </c>
      <c r="X62" s="2483">
        <f>X55/X61</f>
        <v>1.2658227848101266E-2</v>
      </c>
      <c r="Y62" s="2596"/>
      <c r="Z62" s="2597"/>
      <c r="AA62" s="2588">
        <f t="shared" si="26"/>
        <v>4.5454545454545456E-2</v>
      </c>
      <c r="AB62" s="2588">
        <f t="shared" si="26"/>
        <v>0.04</v>
      </c>
      <c r="AC62" s="2588">
        <f t="shared" si="26"/>
        <v>0.15384615384615385</v>
      </c>
      <c r="AD62" s="2588">
        <f t="shared" si="26"/>
        <v>9.6774193548387094E-2</v>
      </c>
      <c r="AE62" s="2483">
        <f>AE55/AE61</f>
        <v>2.3809523809523808E-2</v>
      </c>
      <c r="AF62" s="2587">
        <f t="shared" si="26"/>
        <v>6.25E-2</v>
      </c>
      <c r="AG62" s="2588">
        <f t="shared" si="26"/>
        <v>2.6315789473684209E-2</v>
      </c>
      <c r="AH62" s="2588">
        <f t="shared" si="26"/>
        <v>8.2191780821917804E-2</v>
      </c>
      <c r="AI62" s="2588">
        <f t="shared" si="26"/>
        <v>4.5454545454545456E-2</v>
      </c>
      <c r="AJ62" s="2588">
        <f t="shared" si="26"/>
        <v>2.3529411764705882E-2</v>
      </c>
      <c r="AK62" s="2588">
        <f t="shared" si="26"/>
        <v>0.10101010101010101</v>
      </c>
      <c r="AL62" s="2483">
        <f>AL55/AL61</f>
        <v>4.5977011494252873E-2</v>
      </c>
      <c r="AM62" s="2481"/>
      <c r="AN62" s="2482"/>
      <c r="AO62" s="2482"/>
      <c r="AP62" s="2482"/>
      <c r="AQ62" s="2482"/>
      <c r="AR62" s="2482"/>
      <c r="AS62" s="2483">
        <f>AS55/AS61</f>
        <v>0.13157894736842105</v>
      </c>
      <c r="AT62" s="2587">
        <f t="shared" si="26"/>
        <v>3.7974683544303799E-2</v>
      </c>
      <c r="AU62" s="2588">
        <f t="shared" si="26"/>
        <v>2.8301886792452831E-2</v>
      </c>
      <c r="AV62" s="2588">
        <f t="shared" si="26"/>
        <v>3.8461538461538464E-2</v>
      </c>
      <c r="AW62" s="2588">
        <f t="shared" si="26"/>
        <v>3.2085561497326207E-2</v>
      </c>
      <c r="AX62" s="2588">
        <f t="shared" si="26"/>
        <v>2.9166666666666667E-2</v>
      </c>
      <c r="AY62" s="2588">
        <f t="shared" si="26"/>
        <v>6.0150375939849621E-2</v>
      </c>
      <c r="AZ62" s="2483">
        <f>AZ55/AZ61</f>
        <v>3.6842105263157891E-2</v>
      </c>
    </row>
    <row r="63" spans="2:52" s="417" customFormat="1">
      <c r="B63" s="5372"/>
      <c r="C63" s="2533" t="s">
        <v>1225</v>
      </c>
      <c r="D63" s="2589">
        <f>SUM(D$55:D56)/D$61</f>
        <v>0.19736842105263158</v>
      </c>
      <c r="E63" s="2583">
        <f>SUM(E$55:E56)/E$61</f>
        <v>6.25E-2</v>
      </c>
      <c r="F63" s="2583">
        <f>SUM(F$55:F56)/F$61</f>
        <v>0.13698630136986301</v>
      </c>
      <c r="G63" s="2583">
        <f>SUM(G$55:G56)/G$61</f>
        <v>0.17857142857142858</v>
      </c>
      <c r="H63" s="2583">
        <f>SUM(H$55:H56)/H$61</f>
        <v>0.13924050632911392</v>
      </c>
      <c r="I63" s="2583">
        <f>SUM(I$55:I56)/I$61</f>
        <v>0.16129032258064516</v>
      </c>
      <c r="J63" s="2540">
        <f>SUM(J$55:J56)/J$61</f>
        <v>0.26229508196721313</v>
      </c>
      <c r="K63" s="2539"/>
      <c r="L63" s="2538"/>
      <c r="M63" s="2538"/>
      <c r="N63" s="2538"/>
      <c r="O63" s="2538"/>
      <c r="P63" s="2538"/>
      <c r="Q63" s="2540">
        <f>SUM(Q$55:Q56)/Q$61</f>
        <v>0.19178082191780821</v>
      </c>
      <c r="R63" s="2589">
        <f>SUM(R$55:R56)/R$61</f>
        <v>0.19753086419753085</v>
      </c>
      <c r="S63" s="2583">
        <f>SUM(S$55:S56)/S$61</f>
        <v>0.1111111111111111</v>
      </c>
      <c r="T63" s="2583">
        <f>SUM(T$55:T56)/T$61</f>
        <v>0.16666666666666666</v>
      </c>
      <c r="U63" s="2583">
        <f>SUM(U$55:U56)/U$61</f>
        <v>0.15</v>
      </c>
      <c r="V63" s="2583">
        <f>SUM(V$55:V56)/V$61</f>
        <v>0.2</v>
      </c>
      <c r="W63" s="2583">
        <f>SUM(W$55:W56)/W$61</f>
        <v>6.7567567567567571E-2</v>
      </c>
      <c r="X63" s="2540">
        <f>SUM(X$55:X56)/X$61</f>
        <v>0.24050632911392406</v>
      </c>
      <c r="Y63" s="2590"/>
      <c r="Z63" s="2584"/>
      <c r="AA63" s="2583">
        <f>SUM(AA$55:AA56)/AA$61</f>
        <v>0.27272727272727271</v>
      </c>
      <c r="AB63" s="2583">
        <f>SUM(AB$55:AB56)/AB$61</f>
        <v>0.28000000000000003</v>
      </c>
      <c r="AC63" s="2583">
        <f>SUM(AC$55:AC56)/AC$61</f>
        <v>0.46153846153846156</v>
      </c>
      <c r="AD63" s="2583">
        <f>SUM(AD$55:AD56)/AD$61</f>
        <v>0.32258064516129031</v>
      </c>
      <c r="AE63" s="2540">
        <f>SUM(AE$55:AE56)/AE$61</f>
        <v>0.30952380952380953</v>
      </c>
      <c r="AF63" s="2589">
        <f>SUM(AF$55:AF56)/AF$61</f>
        <v>0.26250000000000001</v>
      </c>
      <c r="AG63" s="2583">
        <f>SUM(AG$55:AG56)/AG$61</f>
        <v>0.23684210526315788</v>
      </c>
      <c r="AH63" s="2583">
        <f>SUM(AH$55:AH56)/AH$61</f>
        <v>0.23287671232876711</v>
      </c>
      <c r="AI63" s="2583">
        <f>SUM(AI$55:AI56)/AI$61</f>
        <v>0.25757575757575757</v>
      </c>
      <c r="AJ63" s="2583">
        <f>SUM(AJ$55:AJ56)/AJ$61</f>
        <v>0.11764705882352941</v>
      </c>
      <c r="AK63" s="2583">
        <f>SUM(AK$55:AK56)/AK$61</f>
        <v>0.29292929292929293</v>
      </c>
      <c r="AL63" s="2540">
        <f>SUM(AL$55:AL56)/AL$61</f>
        <v>0.20689655172413793</v>
      </c>
      <c r="AM63" s="2539"/>
      <c r="AN63" s="2538"/>
      <c r="AO63" s="2538"/>
      <c r="AP63" s="2538"/>
      <c r="AQ63" s="2538"/>
      <c r="AR63" s="2538"/>
      <c r="AS63" s="2540">
        <f>SUM(AS$55:AS56)/AS$61</f>
        <v>0.31578947368421051</v>
      </c>
      <c r="AT63" s="2589">
        <f>SUM(AT$55:AT56)/AT$61</f>
        <v>0.21940928270042195</v>
      </c>
      <c r="AU63" s="2583">
        <f>SUM(AU$55:AU56)/AU$61</f>
        <v>0.14150943396226415</v>
      </c>
      <c r="AV63" s="2583">
        <f>SUM(AV$55:AV56)/AV$61</f>
        <v>0.18803418803418803</v>
      </c>
      <c r="AW63" s="2583">
        <f>SUM(AW$55:AW56)/AW$61</f>
        <v>0.21390374331550802</v>
      </c>
      <c r="AX63" s="2583">
        <f>SUM(AX$55:AX56)/AX$61</f>
        <v>0.17916666666666667</v>
      </c>
      <c r="AY63" s="2583">
        <f>SUM(AY$55:AY56)/AY$61</f>
        <v>0.20300751879699247</v>
      </c>
      <c r="AZ63" s="2540">
        <f>SUM(AZ$55:AZ56)/AZ$61</f>
        <v>0.24210526315789474</v>
      </c>
    </row>
    <row r="64" spans="2:52" s="417" customFormat="1" ht="30">
      <c r="B64" s="5372"/>
      <c r="C64" s="2533" t="s">
        <v>1226</v>
      </c>
      <c r="D64" s="2589">
        <f>SUM(D$55:D57)/D$61</f>
        <v>0.44736842105263158</v>
      </c>
      <c r="E64" s="2583">
        <f>SUM(E$55:E57)/E$61</f>
        <v>0.375</v>
      </c>
      <c r="F64" s="2583">
        <f>SUM(F$55:F57)/F$61</f>
        <v>0.41095890410958902</v>
      </c>
      <c r="G64" s="2583">
        <f>SUM(G$55:G57)/G$61</f>
        <v>0.375</v>
      </c>
      <c r="H64" s="2583">
        <f>SUM(H$55:H57)/H$61</f>
        <v>0.48101265822784811</v>
      </c>
      <c r="I64" s="2583">
        <f>SUM(I$55:I57)/I$61</f>
        <v>0.45161290322580644</v>
      </c>
      <c r="J64" s="2540">
        <f>SUM(J$55:J57)/J$61</f>
        <v>0.47540983606557374</v>
      </c>
      <c r="K64" s="2539"/>
      <c r="L64" s="2538"/>
      <c r="M64" s="2538"/>
      <c r="N64" s="2538"/>
      <c r="O64" s="2538"/>
      <c r="P64" s="2538"/>
      <c r="Q64" s="2540">
        <f>SUM(Q$55:Q57)/Q$61</f>
        <v>0.50684931506849318</v>
      </c>
      <c r="R64" s="2589">
        <f>SUM(R$55:R57)/R$61</f>
        <v>0.44444444444444442</v>
      </c>
      <c r="S64" s="2583">
        <f>SUM(S$55:S57)/S$61</f>
        <v>0.47222222222222221</v>
      </c>
      <c r="T64" s="2583">
        <f>SUM(T$55:T57)/T$61</f>
        <v>0.37878787878787878</v>
      </c>
      <c r="U64" s="2583">
        <f>SUM(U$55:U57)/U$61</f>
        <v>0.45</v>
      </c>
      <c r="V64" s="2583">
        <f>SUM(V$55:V57)/V$61</f>
        <v>0.46</v>
      </c>
      <c r="W64" s="2583">
        <f>SUM(W$55:W57)/W$61</f>
        <v>0.44594594594594594</v>
      </c>
      <c r="X64" s="2540">
        <f>SUM(X$55:X57)/X$61</f>
        <v>0.49367088607594939</v>
      </c>
      <c r="Y64" s="2590"/>
      <c r="Z64" s="2584"/>
      <c r="AA64" s="2583">
        <f>SUM(AA$55:AA57)/AA$61</f>
        <v>0.77272727272727271</v>
      </c>
      <c r="AB64" s="2583">
        <f>SUM(AB$55:AB57)/AB$61</f>
        <v>0.52</v>
      </c>
      <c r="AC64" s="2583">
        <f>SUM(AC$55:AC57)/AC$61</f>
        <v>0.76923076923076927</v>
      </c>
      <c r="AD64" s="2583">
        <f>SUM(AD$55:AD57)/AD$61</f>
        <v>0.5161290322580645</v>
      </c>
      <c r="AE64" s="2540">
        <f>SUM(AE$55:AE57)/AE$61</f>
        <v>0.66666666666666663</v>
      </c>
      <c r="AF64" s="2589">
        <f>SUM(AF$55:AF57)/AF$61</f>
        <v>0.58750000000000002</v>
      </c>
      <c r="AG64" s="2583">
        <f>SUM(AG$55:AG57)/AG$61</f>
        <v>0.57894736842105265</v>
      </c>
      <c r="AH64" s="2583">
        <f>SUM(AH$55:AH57)/AH$61</f>
        <v>0.56164383561643838</v>
      </c>
      <c r="AI64" s="2583">
        <f>SUM(AI$55:AI57)/AI$61</f>
        <v>0.48484848484848486</v>
      </c>
      <c r="AJ64" s="2583">
        <f>SUM(AJ$55:AJ57)/AJ$61</f>
        <v>0.42352941176470588</v>
      </c>
      <c r="AK64" s="2583">
        <f>SUM(AK$55:AK57)/AK$61</f>
        <v>0.59595959595959591</v>
      </c>
      <c r="AL64" s="2540">
        <f>SUM(AL$55:AL57)/AL$61</f>
        <v>0.50574712643678166</v>
      </c>
      <c r="AM64" s="2539"/>
      <c r="AN64" s="2538"/>
      <c r="AO64" s="2538"/>
      <c r="AP64" s="2538"/>
      <c r="AQ64" s="2538"/>
      <c r="AR64" s="2538"/>
      <c r="AS64" s="2540">
        <f>SUM(AS$55:AS57)/AS$61</f>
        <v>0.5</v>
      </c>
      <c r="AT64" s="2589">
        <f>SUM(AT$55:AT57)/AT$61</f>
        <v>0.49367088607594939</v>
      </c>
      <c r="AU64" s="2583">
        <f>SUM(AU$55:AU57)/AU$61</f>
        <v>0.48113207547169812</v>
      </c>
      <c r="AV64" s="2583">
        <f>SUM(AV$55:AV57)/AV$61</f>
        <v>0.48290598290598291</v>
      </c>
      <c r="AW64" s="2583">
        <f>SUM(AW$55:AW57)/AW$61</f>
        <v>0.44919786096256686</v>
      </c>
      <c r="AX64" s="2583">
        <f>SUM(AX$55:AX57)/AX$61</f>
        <v>0.48749999999999999</v>
      </c>
      <c r="AY64" s="2583">
        <f>SUM(AY$55:AY57)/AY$61</f>
        <v>0.51127819548872178</v>
      </c>
      <c r="AZ64" s="2540">
        <f>SUM(AZ$55:AZ57)/AZ$61</f>
        <v>0.51578947368421058</v>
      </c>
    </row>
    <row r="65" spans="2:52" s="417" customFormat="1">
      <c r="B65" s="5372"/>
      <c r="C65" s="2533" t="s">
        <v>1227</v>
      </c>
      <c r="D65" s="2589">
        <f>SUM(D$55:D58)/D$61</f>
        <v>0.73684210526315785</v>
      </c>
      <c r="E65" s="2583">
        <f>SUM(E$55:E58)/E$61</f>
        <v>0.8125</v>
      </c>
      <c r="F65" s="2583">
        <f>SUM(F$55:F58)/F$61</f>
        <v>0.73972602739726023</v>
      </c>
      <c r="G65" s="2583">
        <f>SUM(G$55:G58)/G$61</f>
        <v>0.7142857142857143</v>
      </c>
      <c r="H65" s="2583">
        <f>SUM(H$55:H58)/H$61</f>
        <v>0.79746835443037978</v>
      </c>
      <c r="I65" s="2583">
        <f>SUM(I$55:I58)/I$61</f>
        <v>0.69354838709677424</v>
      </c>
      <c r="J65" s="2540">
        <f>SUM(J$55:J58)/J$61</f>
        <v>0.80327868852459017</v>
      </c>
      <c r="K65" s="2539"/>
      <c r="L65" s="2538"/>
      <c r="M65" s="2538"/>
      <c r="N65" s="2538"/>
      <c r="O65" s="2538"/>
      <c r="P65" s="2538"/>
      <c r="Q65" s="2540">
        <f>SUM(Q$55:Q58)/Q$61</f>
        <v>0.84931506849315064</v>
      </c>
      <c r="R65" s="2589">
        <f>SUM(R$55:R58)/R$61</f>
        <v>0.8271604938271605</v>
      </c>
      <c r="S65" s="2583">
        <f>SUM(S$55:S58)/S$61</f>
        <v>0.86111111111111116</v>
      </c>
      <c r="T65" s="2583">
        <f>SUM(T$55:T58)/T$61</f>
        <v>0.80303030303030298</v>
      </c>
      <c r="U65" s="2583">
        <f>SUM(U$55:U58)/U$61</f>
        <v>0.8</v>
      </c>
      <c r="V65" s="2583">
        <f>SUM(V$55:V58)/V$61</f>
        <v>0.82</v>
      </c>
      <c r="W65" s="2583">
        <f>SUM(W$55:W58)/W$61</f>
        <v>0.90540540540540537</v>
      </c>
      <c r="X65" s="2540">
        <f>SUM(X$55:X58)/X$61</f>
        <v>0.79746835443037978</v>
      </c>
      <c r="Y65" s="2590"/>
      <c r="Z65" s="2584"/>
      <c r="AA65" s="2584">
        <f>SUM(AA$55:AA58)/AA$61</f>
        <v>1</v>
      </c>
      <c r="AB65" s="2584">
        <f>SUM(AB$55:AB58)/AB$61</f>
        <v>0.88</v>
      </c>
      <c r="AC65" s="2584">
        <f>SUM(AC$55:AC58)/AC$61</f>
        <v>0.80769230769230771</v>
      </c>
      <c r="AD65" s="2584">
        <f>SUM(AD$55:AD58)/AD$61</f>
        <v>0.87096774193548387</v>
      </c>
      <c r="AE65" s="2591">
        <f>SUM(AE$55:AE58)/AE$61</f>
        <v>0.9285714285714286</v>
      </c>
      <c r="AF65" s="2590">
        <f>SUM(AF$55:AF58)/AF$61</f>
        <v>0.86250000000000004</v>
      </c>
      <c r="AG65" s="2584">
        <f>SUM(AG$55:AG58)/AG$61</f>
        <v>0.84210526315789469</v>
      </c>
      <c r="AH65" s="2584">
        <f>SUM(AH$55:AH58)/AH$61</f>
        <v>0.84931506849315064</v>
      </c>
      <c r="AI65" s="2583">
        <f>SUM(AI$55:AI58)/AI$61</f>
        <v>0.80303030303030298</v>
      </c>
      <c r="AJ65" s="2583">
        <f>SUM(AJ$55:AJ58)/AJ$61</f>
        <v>0.78823529411764703</v>
      </c>
      <c r="AK65" s="2584">
        <f>SUM(AK$55:AK58)/AK$61</f>
        <v>0.84848484848484851</v>
      </c>
      <c r="AL65" s="2591">
        <f>SUM(AL$55:AL58)/AL$61</f>
        <v>0.82758620689655171</v>
      </c>
      <c r="AM65" s="2539"/>
      <c r="AN65" s="2538"/>
      <c r="AO65" s="2538"/>
      <c r="AP65" s="2538"/>
      <c r="AQ65" s="2538"/>
      <c r="AR65" s="2538"/>
      <c r="AS65" s="2540">
        <f>SUM(AS$55:AS58)/AS$61</f>
        <v>0.78947368421052633</v>
      </c>
      <c r="AT65" s="2589">
        <f>SUM(AT$55:AT58)/AT$61</f>
        <v>0.810126582278481</v>
      </c>
      <c r="AU65" s="2583">
        <f>SUM(AU$55:AU58)/AU$61</f>
        <v>0.839622641509434</v>
      </c>
      <c r="AV65" s="2583">
        <f>SUM(AV$55:AV58)/AV$61</f>
        <v>0.81623931623931623</v>
      </c>
      <c r="AW65" s="2583">
        <f>SUM(AW$55:AW58)/AW$61</f>
        <v>0.78609625668449201</v>
      </c>
      <c r="AX65" s="2583">
        <f>SUM(AX$55:AX58)/AX$61</f>
        <v>0.8</v>
      </c>
      <c r="AY65" s="2584">
        <f>SUM(AY$55:AY58)/AY$61</f>
        <v>0.83082706766917291</v>
      </c>
      <c r="AZ65" s="2591">
        <f>SUM(AZ$55:AZ58)/AZ$61</f>
        <v>0.82894736842105265</v>
      </c>
    </row>
    <row r="66" spans="2:52" s="417" customFormat="1">
      <c r="B66" s="5372"/>
      <c r="C66" s="2533" t="s">
        <v>1228</v>
      </c>
      <c r="D66" s="2590">
        <f>SUM(D$55:D59)/D$61</f>
        <v>0.80263157894736847</v>
      </c>
      <c r="E66" s="2584">
        <f>SUM(E$55:E59)/E$61</f>
        <v>0.90625</v>
      </c>
      <c r="F66" s="2584">
        <f>SUM(F$55:F59)/F$61</f>
        <v>0.8904109589041096</v>
      </c>
      <c r="G66" s="2623">
        <f>SUM(G$55:G59)/G$61</f>
        <v>0.9285714285714286</v>
      </c>
      <c r="H66" s="2584">
        <f>SUM(H$55:H59)/H$61</f>
        <v>0.93670886075949367</v>
      </c>
      <c r="I66" s="2584">
        <f>SUM(I$55:I59)/I$61</f>
        <v>0.93548387096774188</v>
      </c>
      <c r="J66" s="2591">
        <f>SUM(J$55:J59)/J$61</f>
        <v>0.93442622950819676</v>
      </c>
      <c r="K66" s="2539"/>
      <c r="L66" s="2538"/>
      <c r="M66" s="2538"/>
      <c r="N66" s="2538"/>
      <c r="O66" s="2538"/>
      <c r="P66" s="2538"/>
      <c r="Q66" s="2540">
        <f>SUM(Q$55:Q59)/Q$61</f>
        <v>0.9178082191780822</v>
      </c>
      <c r="R66" s="2590">
        <f>SUM(R$55:R59)/R$61</f>
        <v>0.92592592592592593</v>
      </c>
      <c r="S66" s="2584">
        <f>SUM(S$55:S59)/S$61</f>
        <v>0.91666666666666663</v>
      </c>
      <c r="T66" s="2584">
        <f>SUM(T$55:T59)/T$61</f>
        <v>0.93939393939393945</v>
      </c>
      <c r="U66" s="2584">
        <f>SUM(U$55:U59)/U$61</f>
        <v>0.97499999999999998</v>
      </c>
      <c r="V66" s="2584">
        <f>SUM(V$55:V59)/V$61</f>
        <v>0.96</v>
      </c>
      <c r="W66" s="2584">
        <f>SUM(W$55:W59)/W$61</f>
        <v>0.94594594594594594</v>
      </c>
      <c r="X66" s="2591">
        <f>SUM(X$55:X59)/X$61</f>
        <v>0.94936708860759489</v>
      </c>
      <c r="Y66" s="2590"/>
      <c r="Z66" s="2584"/>
      <c r="AA66" s="2584">
        <f>SUM(AA$55:AA59)/AA$61</f>
        <v>1</v>
      </c>
      <c r="AB66" s="2584">
        <f>SUM(AB$55:AB59)/AB$61</f>
        <v>0.96</v>
      </c>
      <c r="AC66" s="2584">
        <f>SUM(AC$55:AC59)/AC$61</f>
        <v>1</v>
      </c>
      <c r="AD66" s="2584">
        <f>SUM(AD$55:AD59)/AD$61</f>
        <v>0.90322580645161288</v>
      </c>
      <c r="AE66" s="2591">
        <f>SUM(AE$55:AE59)/AE$61</f>
        <v>1</v>
      </c>
      <c r="AF66" s="2590">
        <f>SUM(AF$55:AF59)/AF$61</f>
        <v>0.9375</v>
      </c>
      <c r="AG66" s="2584">
        <f>SUM(AG$55:AG59)/AG$61</f>
        <v>0.94736842105263153</v>
      </c>
      <c r="AH66" s="2584">
        <f>SUM(AH$55:AH59)/AH$61</f>
        <v>0.9178082191780822</v>
      </c>
      <c r="AI66" s="2584">
        <f>SUM(AI$55:AI59)/AI$61</f>
        <v>0.90909090909090906</v>
      </c>
      <c r="AJ66" s="2584">
        <f>SUM(AJ$55:AJ59)/AJ$61</f>
        <v>0.94117647058823528</v>
      </c>
      <c r="AK66" s="2584">
        <f>SUM(AK$55:AK59)/AK$61</f>
        <v>0.90909090909090906</v>
      </c>
      <c r="AL66" s="2591">
        <f>SUM(AL$55:AL59)/AL$61</f>
        <v>0.90804597701149425</v>
      </c>
      <c r="AM66" s="2539"/>
      <c r="AN66" s="2538"/>
      <c r="AO66" s="2538"/>
      <c r="AP66" s="2538"/>
      <c r="AQ66" s="2538"/>
      <c r="AR66" s="2538"/>
      <c r="AS66" s="2540">
        <f>SUM(AS$55:AS59)/AS$61</f>
        <v>0.92105263157894735</v>
      </c>
      <c r="AT66" s="2590">
        <f>SUM(AT$55:AT59)/AT$61</f>
        <v>0.89029535864978904</v>
      </c>
      <c r="AU66" s="2584">
        <f>SUM(AU$55:AU59)/AU$61</f>
        <v>0.92452830188679247</v>
      </c>
      <c r="AV66" s="2584">
        <f>SUM(AV$55:AV59)/AV$61</f>
        <v>0.92307692307692313</v>
      </c>
      <c r="AW66" s="2623">
        <f>SUM(AW$55:AW59)/AW$61</f>
        <v>0.93582887700534756</v>
      </c>
      <c r="AX66" s="2584">
        <f>SUM(AX$55:AX59)/AX$61</f>
        <v>0.95</v>
      </c>
      <c r="AY66" s="2584">
        <f>SUM(AY$55:AY59)/AY$61</f>
        <v>0.92481203007518797</v>
      </c>
      <c r="AZ66" s="2591">
        <f>SUM(AZ$55:AZ59)/AZ$61</f>
        <v>0.93421052631578949</v>
      </c>
    </row>
    <row r="67" spans="2:52" s="417" customFormat="1" ht="15.75" thickBot="1">
      <c r="B67" s="5373"/>
      <c r="C67" s="2620" t="s">
        <v>956</v>
      </c>
      <c r="D67" s="2598">
        <f>SUM(D$60:D60)/D$61</f>
        <v>0.19736842105263158</v>
      </c>
      <c r="E67" s="2599">
        <f>SUM(E$60:E60)/E$61</f>
        <v>9.375E-2</v>
      </c>
      <c r="F67" s="2599">
        <f>SUM(F$60:F60)/F$61</f>
        <v>0.1095890410958904</v>
      </c>
      <c r="G67" s="2625">
        <f>SUM(G$60:G60)/G$61</f>
        <v>7.1428571428571425E-2</v>
      </c>
      <c r="H67" s="2599">
        <f>SUM(H$60:H60)/H$61</f>
        <v>6.3291139240506333E-2</v>
      </c>
      <c r="I67" s="2599">
        <f>SUM(I$60:I60)/I$61</f>
        <v>6.4516129032258063E-2</v>
      </c>
      <c r="J67" s="2600">
        <f>SUM(J$60:J60)/J$61</f>
        <v>6.5573770491803282E-2</v>
      </c>
      <c r="K67" s="2555"/>
      <c r="L67" s="2556"/>
      <c r="M67" s="2556"/>
      <c r="N67" s="2556"/>
      <c r="O67" s="2556"/>
      <c r="P67" s="2556"/>
      <c r="Q67" s="2557">
        <f>SUM(Q$60:Q60)/Q$61</f>
        <v>8.2191780821917804E-2</v>
      </c>
      <c r="R67" s="2598">
        <f>SUM(R$60:R60)/R$61</f>
        <v>7.407407407407407E-2</v>
      </c>
      <c r="S67" s="2599">
        <f>SUM(S$60:S60)/S$61</f>
        <v>8.3333333333333329E-2</v>
      </c>
      <c r="T67" s="2599">
        <f>SUM(T$60:T60)/T$61</f>
        <v>6.0606060606060608E-2</v>
      </c>
      <c r="U67" s="2599">
        <f>SUM(U$60:U60)/U$61</f>
        <v>2.5000000000000001E-2</v>
      </c>
      <c r="V67" s="2599">
        <f>SUM(V$60:V60)/V$61</f>
        <v>0.04</v>
      </c>
      <c r="W67" s="2599">
        <f>SUM(W$60:W60)/W$61</f>
        <v>5.4054054054054057E-2</v>
      </c>
      <c r="X67" s="2600">
        <f>SUM(X$60:X60)/X$61</f>
        <v>5.0632911392405063E-2</v>
      </c>
      <c r="Y67" s="2598"/>
      <c r="Z67" s="2599"/>
      <c r="AA67" s="2599">
        <f>SUM(AA$60:AA60)/AA$61</f>
        <v>0</v>
      </c>
      <c r="AB67" s="2599">
        <f>SUM(AB$60:AB60)/AB$61</f>
        <v>0.04</v>
      </c>
      <c r="AC67" s="2599">
        <f>SUM(AC$60:AC60)/AC$61</f>
        <v>0</v>
      </c>
      <c r="AD67" s="2599">
        <f>SUM(AD$60:AD60)/AD$61</f>
        <v>9.6774193548387094E-2</v>
      </c>
      <c r="AE67" s="2600">
        <f>SUM(AE$60:AE60)/AE$61</f>
        <v>0</v>
      </c>
      <c r="AF67" s="2598">
        <f>SUM(AF$60:AF60)/AF$61</f>
        <v>6.25E-2</v>
      </c>
      <c r="AG67" s="2599">
        <f>SUM(AG$60:AG60)/AG$61</f>
        <v>5.2631578947368418E-2</v>
      </c>
      <c r="AH67" s="2599">
        <f>SUM(AH$60:AH60)/AH$61</f>
        <v>8.2191780821917804E-2</v>
      </c>
      <c r="AI67" s="2599">
        <f>SUM(AI$60:AI60)/AI$61</f>
        <v>9.0909090909090912E-2</v>
      </c>
      <c r="AJ67" s="2599">
        <f>SUM(AJ$60:AJ60)/AJ$61</f>
        <v>5.8823529411764705E-2</v>
      </c>
      <c r="AK67" s="2599">
        <f>SUM(AK$60:AK60)/AK$61</f>
        <v>9.0909090909090912E-2</v>
      </c>
      <c r="AL67" s="2600">
        <f>SUM(AL$60:AL60)/AL$61</f>
        <v>9.1954022988505746E-2</v>
      </c>
      <c r="AM67" s="2555"/>
      <c r="AN67" s="2556"/>
      <c r="AO67" s="2556"/>
      <c r="AP67" s="2556"/>
      <c r="AQ67" s="2556"/>
      <c r="AR67" s="2556"/>
      <c r="AS67" s="2557">
        <f>SUM(AS$60:AS60)/AS$61</f>
        <v>7.8947368421052627E-2</v>
      </c>
      <c r="AT67" s="2598">
        <f>SUM(AT$60:AT60)/AT$61</f>
        <v>0.10970464135021098</v>
      </c>
      <c r="AU67" s="2599">
        <f>SUM(AU$60:AU60)/AU$61</f>
        <v>7.5471698113207544E-2</v>
      </c>
      <c r="AV67" s="2599">
        <f>SUM(AV$60:AV60)/AV$61</f>
        <v>7.6923076923076927E-2</v>
      </c>
      <c r="AW67" s="2625">
        <f>SUM(AW$60:AW60)/AW$61</f>
        <v>6.4171122994652413E-2</v>
      </c>
      <c r="AX67" s="2599">
        <f>SUM(AX$60:AX60)/AX$61</f>
        <v>0.05</v>
      </c>
      <c r="AY67" s="2599">
        <f>SUM(AY$60:AY60)/AY$61</f>
        <v>7.5187969924812026E-2</v>
      </c>
      <c r="AZ67" s="2600">
        <f>SUM(AZ$60:AZ60)/AZ$61</f>
        <v>6.5789473684210523E-2</v>
      </c>
    </row>
    <row r="68" spans="2:52" s="417" customFormat="1">
      <c r="B68" s="5371" t="s">
        <v>955</v>
      </c>
      <c r="C68" s="2619" t="s">
        <v>954</v>
      </c>
      <c r="D68" s="2491">
        <v>1</v>
      </c>
      <c r="E68" s="2492">
        <v>0</v>
      </c>
      <c r="F68" s="2492">
        <v>1</v>
      </c>
      <c r="G68" s="2501">
        <v>2</v>
      </c>
      <c r="H68" s="2492">
        <v>0</v>
      </c>
      <c r="I68" s="2492">
        <v>2</v>
      </c>
      <c r="J68" s="2494">
        <v>1</v>
      </c>
      <c r="K68" s="2491"/>
      <c r="L68" s="2492"/>
      <c r="M68" s="2492"/>
      <c r="N68" s="2492"/>
      <c r="O68" s="2492"/>
      <c r="P68" s="2492"/>
      <c r="Q68" s="2494">
        <v>1</v>
      </c>
      <c r="R68" s="2491">
        <v>2</v>
      </c>
      <c r="S68" s="2492">
        <v>0</v>
      </c>
      <c r="T68" s="2492">
        <v>2</v>
      </c>
      <c r="U68" s="2492">
        <v>0</v>
      </c>
      <c r="V68" s="2492">
        <v>1</v>
      </c>
      <c r="W68" s="2492">
        <v>0</v>
      </c>
      <c r="X68" s="2494">
        <v>1</v>
      </c>
      <c r="Y68" s="2491"/>
      <c r="Z68" s="2492"/>
      <c r="AA68" s="2492">
        <v>2</v>
      </c>
      <c r="AB68" s="2492">
        <v>0</v>
      </c>
      <c r="AC68" s="2492">
        <v>3</v>
      </c>
      <c r="AD68" s="2492">
        <v>3</v>
      </c>
      <c r="AE68" s="2494">
        <v>2</v>
      </c>
      <c r="AF68" s="2491">
        <v>4</v>
      </c>
      <c r="AG68" s="2492">
        <v>1</v>
      </c>
      <c r="AH68" s="2492">
        <v>4</v>
      </c>
      <c r="AI68" s="2492">
        <v>2</v>
      </c>
      <c r="AJ68" s="2492">
        <v>1</v>
      </c>
      <c r="AK68" s="2492">
        <v>7</v>
      </c>
      <c r="AL68" s="2494">
        <v>3</v>
      </c>
      <c r="AM68" s="2491"/>
      <c r="AN68" s="2492"/>
      <c r="AO68" s="2492"/>
      <c r="AP68" s="2492"/>
      <c r="AQ68" s="2492"/>
      <c r="AR68" s="2492"/>
      <c r="AS68" s="2494">
        <v>1</v>
      </c>
      <c r="AT68" s="2491">
        <v>7</v>
      </c>
      <c r="AU68" s="2492">
        <v>1</v>
      </c>
      <c r="AV68" s="2492">
        <v>9</v>
      </c>
      <c r="AW68" s="2501">
        <v>4</v>
      </c>
      <c r="AX68" s="2492">
        <v>5</v>
      </c>
      <c r="AY68" s="2492">
        <v>12</v>
      </c>
      <c r="AZ68" s="2494">
        <f t="shared" ref="AZ68:AZ73" si="27">J68+Q68+X68+AE68+AL68+AS68</f>
        <v>9</v>
      </c>
    </row>
    <row r="69" spans="2:52" s="417" customFormat="1">
      <c r="B69" s="5372"/>
      <c r="C69" s="2533" t="s">
        <v>953</v>
      </c>
      <c r="D69" s="2541">
        <v>11</v>
      </c>
      <c r="E69" s="2505">
        <v>2</v>
      </c>
      <c r="F69" s="2505">
        <v>8</v>
      </c>
      <c r="G69" s="2603">
        <v>4</v>
      </c>
      <c r="H69" s="2505">
        <v>8</v>
      </c>
      <c r="I69" s="2505">
        <v>3</v>
      </c>
      <c r="J69" s="2542">
        <v>10</v>
      </c>
      <c r="K69" s="2541"/>
      <c r="L69" s="2505"/>
      <c r="M69" s="2505"/>
      <c r="N69" s="2505"/>
      <c r="O69" s="2505"/>
      <c r="P69" s="2505"/>
      <c r="Q69" s="2542">
        <v>10</v>
      </c>
      <c r="R69" s="2541">
        <v>8</v>
      </c>
      <c r="S69" s="2505">
        <v>3</v>
      </c>
      <c r="T69" s="2505">
        <v>5</v>
      </c>
      <c r="U69" s="2505">
        <v>5</v>
      </c>
      <c r="V69" s="2505">
        <v>6</v>
      </c>
      <c r="W69" s="2505">
        <v>8</v>
      </c>
      <c r="X69" s="2542">
        <v>5</v>
      </c>
      <c r="Y69" s="2541"/>
      <c r="Z69" s="2505"/>
      <c r="AA69" s="2505">
        <v>5</v>
      </c>
      <c r="AB69" s="2505">
        <v>2</v>
      </c>
      <c r="AC69" s="2505">
        <v>7</v>
      </c>
      <c r="AD69" s="2505">
        <v>6</v>
      </c>
      <c r="AE69" s="2542">
        <v>8</v>
      </c>
      <c r="AF69" s="2541">
        <v>17</v>
      </c>
      <c r="AG69" s="2505">
        <v>4</v>
      </c>
      <c r="AH69" s="2505">
        <v>11</v>
      </c>
      <c r="AI69" s="2505">
        <v>5</v>
      </c>
      <c r="AJ69" s="2505">
        <v>6</v>
      </c>
      <c r="AK69" s="2505">
        <v>22</v>
      </c>
      <c r="AL69" s="2542">
        <v>9</v>
      </c>
      <c r="AM69" s="2541"/>
      <c r="AN69" s="2505"/>
      <c r="AO69" s="2505"/>
      <c r="AP69" s="2505"/>
      <c r="AQ69" s="2505"/>
      <c r="AR69" s="2505"/>
      <c r="AS69" s="2542">
        <v>5</v>
      </c>
      <c r="AT69" s="2541">
        <v>36</v>
      </c>
      <c r="AU69" s="2505">
        <v>9</v>
      </c>
      <c r="AV69" s="2505">
        <v>29</v>
      </c>
      <c r="AW69" s="2603">
        <v>16</v>
      </c>
      <c r="AX69" s="2505">
        <v>27</v>
      </c>
      <c r="AY69" s="2505">
        <v>39</v>
      </c>
      <c r="AZ69" s="2542">
        <f t="shared" si="27"/>
        <v>47</v>
      </c>
    </row>
    <row r="70" spans="2:52" s="417" customFormat="1">
      <c r="B70" s="5372"/>
      <c r="C70" s="2533" t="s">
        <v>1223</v>
      </c>
      <c r="D70" s="2541">
        <v>21</v>
      </c>
      <c r="E70" s="2505">
        <v>12</v>
      </c>
      <c r="F70" s="2505">
        <v>25</v>
      </c>
      <c r="G70" s="2603">
        <v>11</v>
      </c>
      <c r="H70" s="2505">
        <v>17</v>
      </c>
      <c r="I70" s="2505">
        <v>20</v>
      </c>
      <c r="J70" s="2542">
        <f>6+1+6</f>
        <v>13</v>
      </c>
      <c r="K70" s="2541"/>
      <c r="L70" s="2505"/>
      <c r="M70" s="2505"/>
      <c r="N70" s="2505"/>
      <c r="O70" s="2505"/>
      <c r="P70" s="2505"/>
      <c r="Q70" s="2542">
        <v>18</v>
      </c>
      <c r="R70" s="2541">
        <v>28</v>
      </c>
      <c r="S70" s="2505">
        <v>8</v>
      </c>
      <c r="T70" s="2505">
        <v>15</v>
      </c>
      <c r="U70" s="2505">
        <v>16</v>
      </c>
      <c r="V70" s="2505">
        <v>20</v>
      </c>
      <c r="W70" s="2505">
        <v>25</v>
      </c>
      <c r="X70" s="2542">
        <v>26</v>
      </c>
      <c r="Y70" s="2541"/>
      <c r="Z70" s="2505"/>
      <c r="AA70" s="2505">
        <v>9</v>
      </c>
      <c r="AB70" s="2505">
        <v>14</v>
      </c>
      <c r="AC70" s="2505">
        <v>10</v>
      </c>
      <c r="AD70" s="2505">
        <v>13</v>
      </c>
      <c r="AE70" s="2542">
        <v>17</v>
      </c>
      <c r="AF70" s="2541">
        <v>23</v>
      </c>
      <c r="AG70" s="2505">
        <v>12</v>
      </c>
      <c r="AH70" s="2505">
        <v>20</v>
      </c>
      <c r="AI70" s="2505">
        <v>23</v>
      </c>
      <c r="AJ70" s="2505">
        <v>22</v>
      </c>
      <c r="AK70" s="2505">
        <v>26</v>
      </c>
      <c r="AL70" s="2542">
        <v>24</v>
      </c>
      <c r="AM70" s="2541"/>
      <c r="AN70" s="2505"/>
      <c r="AO70" s="2505"/>
      <c r="AP70" s="2505"/>
      <c r="AQ70" s="2505"/>
      <c r="AR70" s="2505"/>
      <c r="AS70" s="2542">
        <v>17</v>
      </c>
      <c r="AT70" s="2541">
        <v>72</v>
      </c>
      <c r="AU70" s="2505">
        <v>32</v>
      </c>
      <c r="AV70" s="2505">
        <v>69</v>
      </c>
      <c r="AW70" s="2603">
        <v>64</v>
      </c>
      <c r="AX70" s="2505">
        <v>69</v>
      </c>
      <c r="AY70" s="2505">
        <v>84</v>
      </c>
      <c r="AZ70" s="2542">
        <f t="shared" si="27"/>
        <v>115</v>
      </c>
    </row>
    <row r="71" spans="2:52" s="417" customFormat="1">
      <c r="B71" s="5372"/>
      <c r="C71" s="2533" t="s">
        <v>952</v>
      </c>
      <c r="D71" s="2541">
        <v>17</v>
      </c>
      <c r="E71" s="2505">
        <v>6</v>
      </c>
      <c r="F71" s="2505">
        <v>20</v>
      </c>
      <c r="G71" s="2603">
        <v>17</v>
      </c>
      <c r="H71" s="2505">
        <v>31</v>
      </c>
      <c r="I71" s="2505">
        <v>17</v>
      </c>
      <c r="J71" s="2542">
        <f>15+1+5</f>
        <v>21</v>
      </c>
      <c r="K71" s="2541"/>
      <c r="L71" s="2505"/>
      <c r="M71" s="2505"/>
      <c r="N71" s="2505"/>
      <c r="O71" s="2505"/>
      <c r="P71" s="2505"/>
      <c r="Q71" s="2542">
        <v>28</v>
      </c>
      <c r="R71" s="2541">
        <v>26</v>
      </c>
      <c r="S71" s="2505">
        <v>11</v>
      </c>
      <c r="T71" s="2505">
        <v>24</v>
      </c>
      <c r="U71" s="2505">
        <v>15</v>
      </c>
      <c r="V71" s="2505">
        <v>14</v>
      </c>
      <c r="W71" s="2505">
        <v>30</v>
      </c>
      <c r="X71" s="2542">
        <v>28</v>
      </c>
      <c r="Y71" s="2541"/>
      <c r="Z71" s="2505"/>
      <c r="AA71" s="2505">
        <v>4</v>
      </c>
      <c r="AB71" s="2505">
        <v>8</v>
      </c>
      <c r="AC71" s="2505">
        <v>4</v>
      </c>
      <c r="AD71" s="2505">
        <v>6</v>
      </c>
      <c r="AE71" s="2542">
        <v>10</v>
      </c>
      <c r="AF71" s="2541">
        <v>18</v>
      </c>
      <c r="AG71" s="2505">
        <v>13</v>
      </c>
      <c r="AH71" s="2505">
        <v>23</v>
      </c>
      <c r="AI71" s="2505">
        <v>21</v>
      </c>
      <c r="AJ71" s="2505">
        <v>31</v>
      </c>
      <c r="AK71" s="2505">
        <v>28</v>
      </c>
      <c r="AL71" s="2542">
        <v>33</v>
      </c>
      <c r="AM71" s="2541"/>
      <c r="AN71" s="2505"/>
      <c r="AO71" s="2505"/>
      <c r="AP71" s="2505"/>
      <c r="AQ71" s="2505"/>
      <c r="AR71" s="2505"/>
      <c r="AS71" s="2542">
        <v>9</v>
      </c>
      <c r="AT71" s="2541">
        <v>61</v>
      </c>
      <c r="AU71" s="2505">
        <v>30</v>
      </c>
      <c r="AV71" s="2505">
        <v>71</v>
      </c>
      <c r="AW71" s="2603">
        <v>61</v>
      </c>
      <c r="AX71" s="2505">
        <v>80</v>
      </c>
      <c r="AY71" s="2505">
        <v>81</v>
      </c>
      <c r="AZ71" s="2542">
        <f t="shared" si="27"/>
        <v>129</v>
      </c>
    </row>
    <row r="72" spans="2:52" s="417" customFormat="1">
      <c r="B72" s="5372"/>
      <c r="C72" s="2533" t="s">
        <v>957</v>
      </c>
      <c r="D72" s="2541">
        <v>14</v>
      </c>
      <c r="E72" s="2505">
        <v>8</v>
      </c>
      <c r="F72" s="2505">
        <v>12</v>
      </c>
      <c r="G72" s="2603">
        <v>18</v>
      </c>
      <c r="H72" s="2505">
        <v>15</v>
      </c>
      <c r="I72" s="2505">
        <v>10</v>
      </c>
      <c r="J72" s="2542">
        <f>8+4</f>
        <v>12</v>
      </c>
      <c r="K72" s="2541"/>
      <c r="L72" s="2505"/>
      <c r="M72" s="2505"/>
      <c r="N72" s="2505"/>
      <c r="O72" s="2505"/>
      <c r="P72" s="2505"/>
      <c r="Q72" s="2542">
        <v>9</v>
      </c>
      <c r="R72" s="2541">
        <v>12</v>
      </c>
      <c r="S72" s="2505">
        <v>8</v>
      </c>
      <c r="T72" s="2505">
        <v>12</v>
      </c>
      <c r="U72" s="2505">
        <v>4</v>
      </c>
      <c r="V72" s="2505">
        <v>6</v>
      </c>
      <c r="W72" s="2505">
        <v>7</v>
      </c>
      <c r="X72" s="2542">
        <v>12</v>
      </c>
      <c r="Y72" s="2541"/>
      <c r="Z72" s="2505"/>
      <c r="AA72" s="2505">
        <v>2</v>
      </c>
      <c r="AB72" s="2505">
        <v>0</v>
      </c>
      <c r="AC72" s="2505">
        <v>1</v>
      </c>
      <c r="AD72" s="2505">
        <v>3</v>
      </c>
      <c r="AE72" s="2542">
        <v>5</v>
      </c>
      <c r="AF72" s="2541">
        <v>9</v>
      </c>
      <c r="AG72" s="2505">
        <v>4</v>
      </c>
      <c r="AH72" s="2505">
        <v>13</v>
      </c>
      <c r="AI72" s="2505">
        <v>10</v>
      </c>
      <c r="AJ72" s="2505">
        <v>16</v>
      </c>
      <c r="AK72" s="2505">
        <v>11</v>
      </c>
      <c r="AL72" s="2542">
        <v>12</v>
      </c>
      <c r="AM72" s="2541"/>
      <c r="AN72" s="2505"/>
      <c r="AO72" s="2505"/>
      <c r="AP72" s="2505"/>
      <c r="AQ72" s="2505"/>
      <c r="AR72" s="2505"/>
      <c r="AS72" s="2542">
        <v>4</v>
      </c>
      <c r="AT72" s="2541">
        <v>35</v>
      </c>
      <c r="AU72" s="2505">
        <v>20</v>
      </c>
      <c r="AV72" s="2505">
        <v>39</v>
      </c>
      <c r="AW72" s="2603">
        <v>32</v>
      </c>
      <c r="AX72" s="2505">
        <v>38</v>
      </c>
      <c r="AY72" s="2505">
        <v>31</v>
      </c>
      <c r="AZ72" s="2542">
        <f t="shared" si="27"/>
        <v>54</v>
      </c>
    </row>
    <row r="73" spans="2:52" s="417" customFormat="1" ht="15.75" thickBot="1">
      <c r="B73" s="5372"/>
      <c r="C73" s="2620" t="s">
        <v>956</v>
      </c>
      <c r="D73" s="2578">
        <v>12</v>
      </c>
      <c r="E73" s="2579">
        <v>4</v>
      </c>
      <c r="F73" s="2579">
        <v>7</v>
      </c>
      <c r="G73" s="2608">
        <v>4</v>
      </c>
      <c r="H73" s="2579">
        <v>8</v>
      </c>
      <c r="I73" s="2579">
        <v>10</v>
      </c>
      <c r="J73" s="2580">
        <v>4</v>
      </c>
      <c r="K73" s="2543"/>
      <c r="L73" s="2506"/>
      <c r="M73" s="2506"/>
      <c r="N73" s="2506"/>
      <c r="O73" s="2506"/>
      <c r="P73" s="2506"/>
      <c r="Q73" s="2544">
        <v>7</v>
      </c>
      <c r="R73" s="2543">
        <v>5</v>
      </c>
      <c r="S73" s="2506">
        <v>6</v>
      </c>
      <c r="T73" s="2506">
        <v>8</v>
      </c>
      <c r="U73" s="2506">
        <v>0</v>
      </c>
      <c r="V73" s="2506">
        <v>3</v>
      </c>
      <c r="W73" s="2506">
        <v>4</v>
      </c>
      <c r="X73" s="2544">
        <v>7</v>
      </c>
      <c r="Y73" s="2543"/>
      <c r="Z73" s="2506"/>
      <c r="AA73" s="2506">
        <v>0</v>
      </c>
      <c r="AB73" s="2506">
        <v>1</v>
      </c>
      <c r="AC73" s="2506">
        <v>1</v>
      </c>
      <c r="AD73" s="2506">
        <v>0</v>
      </c>
      <c r="AE73" s="2544">
        <v>0</v>
      </c>
      <c r="AF73" s="2543">
        <v>9</v>
      </c>
      <c r="AG73" s="2506">
        <v>4</v>
      </c>
      <c r="AH73" s="2506">
        <v>2</v>
      </c>
      <c r="AI73" s="2506">
        <v>5</v>
      </c>
      <c r="AJ73" s="2506">
        <v>9</v>
      </c>
      <c r="AK73" s="2506">
        <v>5</v>
      </c>
      <c r="AL73" s="2544">
        <v>6</v>
      </c>
      <c r="AM73" s="2578"/>
      <c r="AN73" s="2579"/>
      <c r="AO73" s="2579"/>
      <c r="AP73" s="2579"/>
      <c r="AQ73" s="2579"/>
      <c r="AR73" s="2579"/>
      <c r="AS73" s="2580">
        <v>2</v>
      </c>
      <c r="AT73" s="2543">
        <v>26</v>
      </c>
      <c r="AU73" s="2506">
        <v>14</v>
      </c>
      <c r="AV73" s="2506">
        <v>17</v>
      </c>
      <c r="AW73" s="2606">
        <v>10</v>
      </c>
      <c r="AX73" s="2506">
        <v>21</v>
      </c>
      <c r="AY73" s="2506">
        <v>19</v>
      </c>
      <c r="AZ73" s="2544">
        <f t="shared" si="27"/>
        <v>26</v>
      </c>
    </row>
    <row r="74" spans="2:52" s="417" customFormat="1" ht="15.75" thickBot="1">
      <c r="B74" s="5372"/>
      <c r="C74" s="2504" t="s">
        <v>24</v>
      </c>
      <c r="D74" s="2573">
        <f>SUM(D68:D73)</f>
        <v>76</v>
      </c>
      <c r="E74" s="2536">
        <f t="shared" ref="E74:AY74" si="28">SUM(E68:E73)</f>
        <v>32</v>
      </c>
      <c r="F74" s="2536">
        <f t="shared" si="28"/>
        <v>73</v>
      </c>
      <c r="G74" s="2536">
        <f t="shared" si="28"/>
        <v>56</v>
      </c>
      <c r="H74" s="2536">
        <f t="shared" si="28"/>
        <v>79</v>
      </c>
      <c r="I74" s="2536">
        <f t="shared" si="28"/>
        <v>62</v>
      </c>
      <c r="J74" s="2537">
        <f>SUM(J68:J73)</f>
        <v>61</v>
      </c>
      <c r="K74" s="2573"/>
      <c r="L74" s="2536"/>
      <c r="M74" s="2536"/>
      <c r="N74" s="2536"/>
      <c r="O74" s="2536"/>
      <c r="P74" s="2536"/>
      <c r="Q74" s="2537">
        <f>SUM(Q68:Q73)</f>
        <v>73</v>
      </c>
      <c r="R74" s="2573">
        <f t="shared" si="28"/>
        <v>81</v>
      </c>
      <c r="S74" s="2536">
        <f t="shared" si="28"/>
        <v>36</v>
      </c>
      <c r="T74" s="2536">
        <f t="shared" si="28"/>
        <v>66</v>
      </c>
      <c r="U74" s="2536">
        <f t="shared" si="28"/>
        <v>40</v>
      </c>
      <c r="V74" s="2536">
        <f t="shared" si="28"/>
        <v>50</v>
      </c>
      <c r="W74" s="2536">
        <f t="shared" si="28"/>
        <v>74</v>
      </c>
      <c r="X74" s="2537">
        <f>SUM(X68:X73)</f>
        <v>79</v>
      </c>
      <c r="Y74" s="2573">
        <f t="shared" si="28"/>
        <v>0</v>
      </c>
      <c r="Z74" s="2536">
        <f t="shared" si="28"/>
        <v>0</v>
      </c>
      <c r="AA74" s="2536">
        <f t="shared" si="28"/>
        <v>22</v>
      </c>
      <c r="AB74" s="2536">
        <f t="shared" si="28"/>
        <v>25</v>
      </c>
      <c r="AC74" s="2536">
        <f t="shared" si="28"/>
        <v>26</v>
      </c>
      <c r="AD74" s="2536">
        <f t="shared" si="28"/>
        <v>31</v>
      </c>
      <c r="AE74" s="2537">
        <f>SUM(AE68:AE73)</f>
        <v>42</v>
      </c>
      <c r="AF74" s="2573">
        <f t="shared" si="28"/>
        <v>80</v>
      </c>
      <c r="AG74" s="2536">
        <f t="shared" si="28"/>
        <v>38</v>
      </c>
      <c r="AH74" s="2536">
        <f t="shared" si="28"/>
        <v>73</v>
      </c>
      <c r="AI74" s="2536">
        <f t="shared" si="28"/>
        <v>66</v>
      </c>
      <c r="AJ74" s="2536">
        <f t="shared" si="28"/>
        <v>85</v>
      </c>
      <c r="AK74" s="2536">
        <f t="shared" si="28"/>
        <v>99</v>
      </c>
      <c r="AL74" s="2537">
        <f>SUM(AL68:AL73)</f>
        <v>87</v>
      </c>
      <c r="AM74" s="2573"/>
      <c r="AN74" s="2536"/>
      <c r="AO74" s="2536"/>
      <c r="AP74" s="2536"/>
      <c r="AQ74" s="2536"/>
      <c r="AR74" s="2536"/>
      <c r="AS74" s="2537">
        <f>SUM(AS68:AS73)</f>
        <v>38</v>
      </c>
      <c r="AT74" s="2573">
        <f t="shared" si="28"/>
        <v>237</v>
      </c>
      <c r="AU74" s="2536">
        <f t="shared" si="28"/>
        <v>106</v>
      </c>
      <c r="AV74" s="2536">
        <f t="shared" si="28"/>
        <v>234</v>
      </c>
      <c r="AW74" s="2536">
        <f t="shared" si="28"/>
        <v>187</v>
      </c>
      <c r="AX74" s="2536">
        <f t="shared" si="28"/>
        <v>240</v>
      </c>
      <c r="AY74" s="2536">
        <f t="shared" si="28"/>
        <v>266</v>
      </c>
      <c r="AZ74" s="2537">
        <f>SUM(AZ68:AZ73)</f>
        <v>380</v>
      </c>
    </row>
    <row r="75" spans="2:52" s="417" customFormat="1">
      <c r="B75" s="5372"/>
      <c r="C75" s="2619" t="s">
        <v>1224</v>
      </c>
      <c r="D75" s="2587">
        <f t="shared" ref="D75:W75" si="29">D68/D74</f>
        <v>1.3157894736842105E-2</v>
      </c>
      <c r="E75" s="2588">
        <f t="shared" si="29"/>
        <v>0</v>
      </c>
      <c r="F75" s="2588">
        <f t="shared" si="29"/>
        <v>1.3698630136986301E-2</v>
      </c>
      <c r="G75" s="2588">
        <f t="shared" si="29"/>
        <v>3.5714285714285712E-2</v>
      </c>
      <c r="H75" s="2588">
        <f t="shared" si="29"/>
        <v>0</v>
      </c>
      <c r="I75" s="2588">
        <f t="shared" si="29"/>
        <v>3.2258064516129031E-2</v>
      </c>
      <c r="J75" s="2483">
        <f>J68/J74</f>
        <v>1.6393442622950821E-2</v>
      </c>
      <c r="K75" s="2615"/>
      <c r="L75" s="2482"/>
      <c r="M75" s="2482"/>
      <c r="N75" s="2482"/>
      <c r="O75" s="2482"/>
      <c r="P75" s="2482"/>
      <c r="Q75" s="2570">
        <f>Q68/Q74</f>
        <v>1.3698630136986301E-2</v>
      </c>
      <c r="R75" s="2587">
        <f t="shared" si="29"/>
        <v>2.4691358024691357E-2</v>
      </c>
      <c r="S75" s="2588">
        <f t="shared" si="29"/>
        <v>0</v>
      </c>
      <c r="T75" s="2588">
        <f t="shared" si="29"/>
        <v>3.0303030303030304E-2</v>
      </c>
      <c r="U75" s="2588">
        <f t="shared" si="29"/>
        <v>0</v>
      </c>
      <c r="V75" s="2588">
        <f t="shared" si="29"/>
        <v>0.02</v>
      </c>
      <c r="W75" s="2588">
        <f t="shared" si="29"/>
        <v>0</v>
      </c>
      <c r="X75" s="2483">
        <f>X68/X74</f>
        <v>1.2658227848101266E-2</v>
      </c>
      <c r="Y75" s="2596"/>
      <c r="Z75" s="2597"/>
      <c r="AA75" s="2588">
        <f t="shared" ref="AA75:AY75" si="30">AA68/AA74</f>
        <v>9.0909090909090912E-2</v>
      </c>
      <c r="AB75" s="2588">
        <f t="shared" si="30"/>
        <v>0</v>
      </c>
      <c r="AC75" s="2588">
        <f t="shared" si="30"/>
        <v>0.11538461538461539</v>
      </c>
      <c r="AD75" s="2588">
        <f t="shared" si="30"/>
        <v>9.6774193548387094E-2</v>
      </c>
      <c r="AE75" s="2483">
        <f>AE68/AE74</f>
        <v>4.7619047619047616E-2</v>
      </c>
      <c r="AF75" s="2587">
        <f t="shared" si="30"/>
        <v>0.05</v>
      </c>
      <c r="AG75" s="2588">
        <f t="shared" si="30"/>
        <v>2.6315789473684209E-2</v>
      </c>
      <c r="AH75" s="2588">
        <f t="shared" si="30"/>
        <v>5.4794520547945202E-2</v>
      </c>
      <c r="AI75" s="2588">
        <f t="shared" si="30"/>
        <v>3.0303030303030304E-2</v>
      </c>
      <c r="AJ75" s="2588">
        <f t="shared" si="30"/>
        <v>1.1764705882352941E-2</v>
      </c>
      <c r="AK75" s="2588">
        <f t="shared" si="30"/>
        <v>7.0707070707070704E-2</v>
      </c>
      <c r="AL75" s="2483">
        <f>AL68/AL74</f>
        <v>3.4482758620689655E-2</v>
      </c>
      <c r="AM75" s="2481"/>
      <c r="AN75" s="2482"/>
      <c r="AO75" s="2482"/>
      <c r="AP75" s="2482"/>
      <c r="AQ75" s="2482"/>
      <c r="AR75" s="2482"/>
      <c r="AS75" s="2483">
        <f>AS68/AS74</f>
        <v>2.6315789473684209E-2</v>
      </c>
      <c r="AT75" s="2613">
        <f t="shared" si="30"/>
        <v>2.9535864978902954E-2</v>
      </c>
      <c r="AU75" s="2588">
        <f t="shared" si="30"/>
        <v>9.433962264150943E-3</v>
      </c>
      <c r="AV75" s="2588">
        <f t="shared" si="30"/>
        <v>3.8461538461538464E-2</v>
      </c>
      <c r="AW75" s="2588">
        <f t="shared" si="30"/>
        <v>2.1390374331550801E-2</v>
      </c>
      <c r="AX75" s="2588">
        <f t="shared" si="30"/>
        <v>2.0833333333333332E-2</v>
      </c>
      <c r="AY75" s="2588">
        <f t="shared" si="30"/>
        <v>4.5112781954887216E-2</v>
      </c>
      <c r="AZ75" s="2483">
        <f>AZ68/AZ74</f>
        <v>2.368421052631579E-2</v>
      </c>
    </row>
    <row r="76" spans="2:52" s="417" customFormat="1">
      <c r="B76" s="5372"/>
      <c r="C76" s="2533" t="s">
        <v>1225</v>
      </c>
      <c r="D76" s="2589">
        <f>SUM(D$68:D69)/D$74</f>
        <v>0.15789473684210525</v>
      </c>
      <c r="E76" s="2583">
        <f>SUM(E$68:E69)/E$74</f>
        <v>6.25E-2</v>
      </c>
      <c r="F76" s="2583">
        <f>SUM(F$68:F69)/F$74</f>
        <v>0.12328767123287671</v>
      </c>
      <c r="G76" s="2583">
        <f>SUM(G$68:G69)/G$74</f>
        <v>0.10714285714285714</v>
      </c>
      <c r="H76" s="2583">
        <f>SUM(H$68:H69)/H$74</f>
        <v>0.10126582278481013</v>
      </c>
      <c r="I76" s="2583">
        <f>SUM(I$68:I69)/I$74</f>
        <v>8.0645161290322578E-2</v>
      </c>
      <c r="J76" s="2540">
        <f>SUM(J$68:J69)/J$74</f>
        <v>0.18032786885245902</v>
      </c>
      <c r="K76" s="2575"/>
      <c r="L76" s="2538"/>
      <c r="M76" s="2538"/>
      <c r="N76" s="2538"/>
      <c r="O76" s="2538"/>
      <c r="P76" s="2538"/>
      <c r="Q76" s="2611">
        <f>SUM(Q$68:Q69)/Q$74</f>
        <v>0.15068493150684931</v>
      </c>
      <c r="R76" s="2589">
        <f>SUM(R$68:R69)/R$74</f>
        <v>0.12345679012345678</v>
      </c>
      <c r="S76" s="2583">
        <f>SUM(S$68:S69)/S$74</f>
        <v>8.3333333333333329E-2</v>
      </c>
      <c r="T76" s="2583">
        <f>SUM(T$68:T69)/T$74</f>
        <v>0.10606060606060606</v>
      </c>
      <c r="U76" s="2583">
        <f>SUM(U$68:U69)/U$74</f>
        <v>0.125</v>
      </c>
      <c r="V76" s="2583">
        <f>SUM(V$68:V69)/V$74</f>
        <v>0.14000000000000001</v>
      </c>
      <c r="W76" s="2583">
        <f>SUM(W$68:W69)/W$74</f>
        <v>0.10810810810810811</v>
      </c>
      <c r="X76" s="2540">
        <f>SUM(X$68:X69)/X$74</f>
        <v>7.5949367088607597E-2</v>
      </c>
      <c r="Y76" s="2590"/>
      <c r="Z76" s="2584"/>
      <c r="AA76" s="2583">
        <f>SUM(AA$68:AA69)/AA$74</f>
        <v>0.31818181818181818</v>
      </c>
      <c r="AB76" s="2583">
        <f>SUM(AB$68:AB69)/AB$74</f>
        <v>0.08</v>
      </c>
      <c r="AC76" s="2583">
        <f>SUM(AC$68:AC69)/AC$74</f>
        <v>0.38461538461538464</v>
      </c>
      <c r="AD76" s="2583">
        <f>SUM(AD$68:AD69)/AD$74</f>
        <v>0.29032258064516131</v>
      </c>
      <c r="AE76" s="2540">
        <f>SUM(AE$68:AE69)/AE$74</f>
        <v>0.23809523809523808</v>
      </c>
      <c r="AF76" s="2589">
        <f>SUM(AF$68:AF69)/AF$74</f>
        <v>0.26250000000000001</v>
      </c>
      <c r="AG76" s="2583">
        <f>SUM(AG$68:AG69)/AG$74</f>
        <v>0.13157894736842105</v>
      </c>
      <c r="AH76" s="2583">
        <f>SUM(AH$68:AH69)/AH$74</f>
        <v>0.20547945205479451</v>
      </c>
      <c r="AI76" s="2583">
        <f>SUM(AI$68:AI69)/AI$74</f>
        <v>0.10606060606060606</v>
      </c>
      <c r="AJ76" s="2583">
        <f>SUM(AJ$68:AJ69)/AJ$74</f>
        <v>8.2352941176470587E-2</v>
      </c>
      <c r="AK76" s="2583">
        <f>SUM(AK$68:AK69)/AK$74</f>
        <v>0.29292929292929293</v>
      </c>
      <c r="AL76" s="2540">
        <f>SUM(AL$68:AL69)/AL$74</f>
        <v>0.13793103448275862</v>
      </c>
      <c r="AM76" s="2539"/>
      <c r="AN76" s="2538"/>
      <c r="AO76" s="2538"/>
      <c r="AP76" s="2538"/>
      <c r="AQ76" s="2538"/>
      <c r="AR76" s="2538"/>
      <c r="AS76" s="2540">
        <f>SUM(AS$68:AS69)/AS$74</f>
        <v>0.15789473684210525</v>
      </c>
      <c r="AT76" s="2585">
        <f>SUM(AT$68:AT69)/AT$74</f>
        <v>0.18143459915611815</v>
      </c>
      <c r="AU76" s="2583">
        <f>SUM(AU$68:AU69)/AU$74</f>
        <v>9.4339622641509441E-2</v>
      </c>
      <c r="AV76" s="2583">
        <f>SUM(AV$68:AV69)/AV$74</f>
        <v>0.1623931623931624</v>
      </c>
      <c r="AW76" s="2583">
        <f>SUM(AW$68:AW69)/AW$74</f>
        <v>0.10695187165775401</v>
      </c>
      <c r="AX76" s="2583">
        <f>SUM(AX$68:AX69)/AX$74</f>
        <v>0.13333333333333333</v>
      </c>
      <c r="AY76" s="2583">
        <f>SUM(AY$68:AY69)/AY$74</f>
        <v>0.19172932330827067</v>
      </c>
      <c r="AZ76" s="2540">
        <f>SUM(AZ$68:AZ69)/AZ$74</f>
        <v>0.14736842105263157</v>
      </c>
    </row>
    <row r="77" spans="2:52" s="417" customFormat="1" ht="30">
      <c r="B77" s="5372"/>
      <c r="C77" s="2533" t="s">
        <v>1226</v>
      </c>
      <c r="D77" s="2589">
        <f>SUM(D$68:D70)/D$74</f>
        <v>0.43421052631578949</v>
      </c>
      <c r="E77" s="2583">
        <f>SUM(E$68:E70)/E$74</f>
        <v>0.4375</v>
      </c>
      <c r="F77" s="2583">
        <f>SUM(F$68:F70)/F$74</f>
        <v>0.46575342465753422</v>
      </c>
      <c r="G77" s="2583">
        <f>SUM(G$68:G70)/G$74</f>
        <v>0.30357142857142855</v>
      </c>
      <c r="H77" s="2583">
        <f>SUM(H$68:H70)/H$74</f>
        <v>0.31645569620253167</v>
      </c>
      <c r="I77" s="2583">
        <f>SUM(I$68:I70)/I$74</f>
        <v>0.40322580645161288</v>
      </c>
      <c r="J77" s="2540">
        <f>SUM(J$68:J70)/J$74</f>
        <v>0.39344262295081966</v>
      </c>
      <c r="K77" s="2575"/>
      <c r="L77" s="2538"/>
      <c r="M77" s="2538"/>
      <c r="N77" s="2538"/>
      <c r="O77" s="2538"/>
      <c r="P77" s="2538"/>
      <c r="Q77" s="2611">
        <f>SUM(Q$68:Q70)/Q$74</f>
        <v>0.39726027397260272</v>
      </c>
      <c r="R77" s="2589">
        <f>SUM(R$68:R70)/R$74</f>
        <v>0.46913580246913578</v>
      </c>
      <c r="S77" s="2583">
        <f>SUM(S$68:S70)/S$74</f>
        <v>0.30555555555555558</v>
      </c>
      <c r="T77" s="2583">
        <f>SUM(T$68:T70)/T$74</f>
        <v>0.33333333333333331</v>
      </c>
      <c r="U77" s="2583">
        <f>SUM(U$68:U70)/U$74</f>
        <v>0.52500000000000002</v>
      </c>
      <c r="V77" s="2583">
        <f>SUM(V$68:V70)/V$74</f>
        <v>0.54</v>
      </c>
      <c r="W77" s="2583">
        <f>SUM(W$68:W70)/W$74</f>
        <v>0.44594594594594594</v>
      </c>
      <c r="X77" s="2540">
        <f>SUM(X$68:X70)/X$74</f>
        <v>0.4050632911392405</v>
      </c>
      <c r="Y77" s="2590"/>
      <c r="Z77" s="2584"/>
      <c r="AA77" s="2583">
        <f>SUM(AA$68:AA70)/AA$74</f>
        <v>0.72727272727272729</v>
      </c>
      <c r="AB77" s="2583">
        <f>SUM(AB$68:AB70)/AB$74</f>
        <v>0.64</v>
      </c>
      <c r="AC77" s="2583">
        <f>SUM(AC$68:AC70)/AC$74</f>
        <v>0.76923076923076927</v>
      </c>
      <c r="AD77" s="2583">
        <f>SUM(AD$68:AD70)/AD$74</f>
        <v>0.70967741935483875</v>
      </c>
      <c r="AE77" s="2540">
        <f>SUM(AE$68:AE70)/AE$74</f>
        <v>0.6428571428571429</v>
      </c>
      <c r="AF77" s="2589">
        <f>SUM(AF$68:AF70)/AF$74</f>
        <v>0.55000000000000004</v>
      </c>
      <c r="AG77" s="2583">
        <f>SUM(AG$68:AG70)/AG$74</f>
        <v>0.44736842105263158</v>
      </c>
      <c r="AH77" s="2583">
        <f>SUM(AH$68:AH70)/AH$74</f>
        <v>0.47945205479452052</v>
      </c>
      <c r="AI77" s="2583">
        <f>SUM(AI$68:AI70)/AI$74</f>
        <v>0.45454545454545453</v>
      </c>
      <c r="AJ77" s="2583">
        <f>SUM(AJ$68:AJ70)/AJ$74</f>
        <v>0.3411764705882353</v>
      </c>
      <c r="AK77" s="2583">
        <f>SUM(AK$68:AK70)/AK$74</f>
        <v>0.55555555555555558</v>
      </c>
      <c r="AL77" s="2540">
        <f>SUM(AL$68:AL70)/AL$74</f>
        <v>0.41379310344827586</v>
      </c>
      <c r="AM77" s="2539"/>
      <c r="AN77" s="2538"/>
      <c r="AO77" s="2538"/>
      <c r="AP77" s="2538"/>
      <c r="AQ77" s="2538"/>
      <c r="AR77" s="2538"/>
      <c r="AS77" s="2540">
        <f>SUM(AS$68:AS70)/AS$74</f>
        <v>0.60526315789473684</v>
      </c>
      <c r="AT77" s="2585">
        <f>SUM(AT$68:AT70)/AT$74</f>
        <v>0.48523206751054854</v>
      </c>
      <c r="AU77" s="2583">
        <f>SUM(AU$68:AU70)/AU$74</f>
        <v>0.39622641509433965</v>
      </c>
      <c r="AV77" s="2583">
        <f>SUM(AV$68:AV70)/AV$74</f>
        <v>0.45726495726495725</v>
      </c>
      <c r="AW77" s="2583">
        <f>SUM(AW$68:AW70)/AW$74</f>
        <v>0.44919786096256686</v>
      </c>
      <c r="AX77" s="2583">
        <f>SUM(AX$68:AX70)/AX$74</f>
        <v>0.42083333333333334</v>
      </c>
      <c r="AY77" s="2583">
        <f>SUM(AY$68:AY70)/AY$74</f>
        <v>0.50751879699248126</v>
      </c>
      <c r="AZ77" s="2540">
        <f>SUM(AZ$68:AZ70)/AZ$74</f>
        <v>0.45</v>
      </c>
    </row>
    <row r="78" spans="2:52" s="417" customFormat="1">
      <c r="B78" s="5372"/>
      <c r="C78" s="2533" t="s">
        <v>1227</v>
      </c>
      <c r="D78" s="2589">
        <f>SUM(D$68:D71)/D$74</f>
        <v>0.65789473684210531</v>
      </c>
      <c r="E78" s="2583">
        <f>SUM(E$68:E71)/E$74</f>
        <v>0.625</v>
      </c>
      <c r="F78" s="2583">
        <f>SUM(F$68:F71)/F$74</f>
        <v>0.73972602739726023</v>
      </c>
      <c r="G78" s="2583">
        <f>SUM(G$68:G71)/G$74</f>
        <v>0.6071428571428571</v>
      </c>
      <c r="H78" s="2583">
        <f>SUM(H$68:H71)/H$74</f>
        <v>0.70886075949367089</v>
      </c>
      <c r="I78" s="2583">
        <f>SUM(I$68:I71)/I$74</f>
        <v>0.67741935483870963</v>
      </c>
      <c r="J78" s="2540">
        <f>SUM(J$68:J71)/J$74</f>
        <v>0.73770491803278693</v>
      </c>
      <c r="K78" s="2575"/>
      <c r="L78" s="2538"/>
      <c r="M78" s="2538"/>
      <c r="N78" s="2538"/>
      <c r="O78" s="2538"/>
      <c r="P78" s="2538"/>
      <c r="Q78" s="2611">
        <f>SUM(Q$68:Q71)/Q$74</f>
        <v>0.78082191780821919</v>
      </c>
      <c r="R78" s="2589">
        <f>SUM(R$68:R71)/R$74</f>
        <v>0.79012345679012341</v>
      </c>
      <c r="S78" s="2583">
        <f>SUM(S$68:S71)/S$74</f>
        <v>0.61111111111111116</v>
      </c>
      <c r="T78" s="2583">
        <f>SUM(T$68:T71)/T$74</f>
        <v>0.69696969696969702</v>
      </c>
      <c r="U78" s="2538">
        <f>SUM(U$68:U71)/U$74</f>
        <v>0.9</v>
      </c>
      <c r="V78" s="2538">
        <f>SUM(V$68:V71)/V$74</f>
        <v>0.82</v>
      </c>
      <c r="W78" s="2583">
        <f>SUM(W$68:W71)/W$74</f>
        <v>0.85135135135135132</v>
      </c>
      <c r="X78" s="2540">
        <f>SUM(X$68:X71)/X$74</f>
        <v>0.759493670886076</v>
      </c>
      <c r="Y78" s="2590"/>
      <c r="Z78" s="2584"/>
      <c r="AA78" s="2584">
        <f>SUM(AA$68:AA71)/AA$74</f>
        <v>0.90909090909090906</v>
      </c>
      <c r="AB78" s="2584">
        <f>SUM(AB$68:AB71)/AB$74</f>
        <v>0.96</v>
      </c>
      <c r="AC78" s="2584">
        <f>SUM(AC$68:AC71)/AC$74</f>
        <v>0.92307692307692313</v>
      </c>
      <c r="AD78" s="2584">
        <f>SUM(AD$68:AD71)/AD$74</f>
        <v>0.90322580645161288</v>
      </c>
      <c r="AE78" s="2591">
        <f>SUM(AE$68:AE71)/AE$74</f>
        <v>0.88095238095238093</v>
      </c>
      <c r="AF78" s="2590">
        <f>SUM(AF$68:AF71)/AF$74</f>
        <v>0.77500000000000002</v>
      </c>
      <c r="AG78" s="2583">
        <f>SUM(AG$68:AG71)/AG$74</f>
        <v>0.78947368421052633</v>
      </c>
      <c r="AH78" s="2584">
        <f>SUM(AH$68:AH71)/AH$74</f>
        <v>0.79452054794520544</v>
      </c>
      <c r="AI78" s="2583">
        <f>SUM(AI$68:AI71)/AI$74</f>
        <v>0.77272727272727271</v>
      </c>
      <c r="AJ78" s="2583">
        <f>SUM(AJ$68:AJ71)/AJ$74</f>
        <v>0.70588235294117652</v>
      </c>
      <c r="AK78" s="2584">
        <f>SUM(AK$68:AK71)/AK$74</f>
        <v>0.83838383838383834</v>
      </c>
      <c r="AL78" s="2591">
        <f>SUM(AL$68:AL71)/AL$74</f>
        <v>0.7931034482758621</v>
      </c>
      <c r="AM78" s="2539"/>
      <c r="AN78" s="2538"/>
      <c r="AO78" s="2538"/>
      <c r="AP78" s="2538"/>
      <c r="AQ78" s="2538"/>
      <c r="AR78" s="2538"/>
      <c r="AS78" s="2540">
        <f>SUM(AS$68:AS71)/AS$74</f>
        <v>0.84210526315789469</v>
      </c>
      <c r="AT78" s="2585">
        <f>SUM(AT$68:AT71)/AT$74</f>
        <v>0.7426160337552743</v>
      </c>
      <c r="AU78" s="2583">
        <f>SUM(AU$68:AU71)/AU$74</f>
        <v>0.67924528301886788</v>
      </c>
      <c r="AV78" s="2583">
        <f>SUM(AV$68:AV71)/AV$74</f>
        <v>0.76068376068376065</v>
      </c>
      <c r="AW78" s="2583">
        <f>SUM(AW$68:AW71)/AW$74</f>
        <v>0.77540106951871657</v>
      </c>
      <c r="AX78" s="2583">
        <f>SUM(AX$68:AX71)/AX$74</f>
        <v>0.75416666666666665</v>
      </c>
      <c r="AY78" s="2584">
        <f>SUM(AY$68:AY71)/AY$74</f>
        <v>0.81203007518796988</v>
      </c>
      <c r="AZ78" s="2591">
        <f>SUM(AZ$68:AZ71)/AZ$74</f>
        <v>0.78947368421052633</v>
      </c>
    </row>
    <row r="79" spans="2:52" s="417" customFormat="1">
      <c r="B79" s="5372"/>
      <c r="C79" s="2533" t="s">
        <v>1228</v>
      </c>
      <c r="D79" s="2590">
        <f>SUM(D$68:D72)/D$74</f>
        <v>0.84210526315789469</v>
      </c>
      <c r="E79" s="2584">
        <f>SUM(E$68:E72)/E$74</f>
        <v>0.875</v>
      </c>
      <c r="F79" s="2584">
        <f>SUM(F$68:F72)/F$74</f>
        <v>0.90410958904109584</v>
      </c>
      <c r="G79" s="2623">
        <f>SUM(G$68:G72)/G$74</f>
        <v>0.9285714285714286</v>
      </c>
      <c r="H79" s="2584">
        <f>SUM(H$68:H72)/H$74</f>
        <v>0.89873417721518989</v>
      </c>
      <c r="I79" s="2584">
        <f>SUM(I$68:I72)/I$74</f>
        <v>0.83870967741935487</v>
      </c>
      <c r="J79" s="2591">
        <f>SUM(J$68:J72)/J$74</f>
        <v>0.93442622950819676</v>
      </c>
      <c r="K79" s="2586"/>
      <c r="L79" s="2584"/>
      <c r="M79" s="2584"/>
      <c r="N79" s="2584"/>
      <c r="O79" s="2584"/>
      <c r="P79" s="2584"/>
      <c r="Q79" s="2595">
        <f>SUM(Q$68:Q72)/Q$74</f>
        <v>0.90410958904109584</v>
      </c>
      <c r="R79" s="2590">
        <f>SUM(R$68:R72)/R$74</f>
        <v>0.93827160493827155</v>
      </c>
      <c r="S79" s="2584">
        <f>SUM(S$68:S72)/S$74</f>
        <v>0.83333333333333337</v>
      </c>
      <c r="T79" s="2584">
        <f>SUM(T$68:T72)/T$74</f>
        <v>0.87878787878787878</v>
      </c>
      <c r="U79" s="2584">
        <f>SUM(U$68:U72)/U$74</f>
        <v>1</v>
      </c>
      <c r="V79" s="2584">
        <f>SUM(V$68:V72)/V$74</f>
        <v>0.94</v>
      </c>
      <c r="W79" s="2584">
        <f>SUM(W$68:W72)/W$74</f>
        <v>0.94594594594594594</v>
      </c>
      <c r="X79" s="2591">
        <f>SUM(X$68:X72)/X$74</f>
        <v>0.91139240506329111</v>
      </c>
      <c r="Y79" s="2590"/>
      <c r="Z79" s="2584"/>
      <c r="AA79" s="2584">
        <f>SUM(AA$68:AA72)/AA$74</f>
        <v>1</v>
      </c>
      <c r="AB79" s="2584">
        <f>SUM(AB$68:AB72)/AB$74</f>
        <v>0.96</v>
      </c>
      <c r="AC79" s="2584">
        <f>SUM(AC$68:AC72)/AC$74</f>
        <v>0.96153846153846156</v>
      </c>
      <c r="AD79" s="2584">
        <f>SUM(AD$68:AD72)/AD$74</f>
        <v>1</v>
      </c>
      <c r="AE79" s="2591">
        <f>SUM(AE$68:AE72)/AE$74</f>
        <v>1</v>
      </c>
      <c r="AF79" s="2590">
        <f>SUM(AF$68:AF72)/AF$74</f>
        <v>0.88749999999999996</v>
      </c>
      <c r="AG79" s="2584">
        <f>SUM(AG$68:AG72)/AG$74</f>
        <v>0.89473684210526316</v>
      </c>
      <c r="AH79" s="2584">
        <f>SUM(AH$68:AH72)/AH$74</f>
        <v>0.9726027397260274</v>
      </c>
      <c r="AI79" s="2584">
        <f>SUM(AI$68:AI72)/AI$74</f>
        <v>0.9242424242424242</v>
      </c>
      <c r="AJ79" s="2584">
        <f>SUM(AJ$68:AJ72)/AJ$74</f>
        <v>0.89411764705882357</v>
      </c>
      <c r="AK79" s="2584">
        <f>SUM(AK$68:AK72)/AK$74</f>
        <v>0.9494949494949495</v>
      </c>
      <c r="AL79" s="2591">
        <f>SUM(AL$68:AL72)/AL$74</f>
        <v>0.93103448275862066</v>
      </c>
      <c r="AM79" s="2539"/>
      <c r="AN79" s="2538"/>
      <c r="AO79" s="2538"/>
      <c r="AP79" s="2538"/>
      <c r="AQ79" s="2538"/>
      <c r="AR79" s="2538"/>
      <c r="AS79" s="2540">
        <f>SUM(AS$68:AS72)/AS$74</f>
        <v>0.94736842105263153</v>
      </c>
      <c r="AT79" s="2586">
        <f>SUM(AT$68:AT72)/AT$74</f>
        <v>0.89029535864978904</v>
      </c>
      <c r="AU79" s="2584">
        <f>SUM(AU$68:AU72)/AU$74</f>
        <v>0.86792452830188682</v>
      </c>
      <c r="AV79" s="2584">
        <f>SUM(AV$68:AV72)/AV$74</f>
        <v>0.92735042735042739</v>
      </c>
      <c r="AW79" s="2623">
        <f>SUM(AW$68:AW72)/AW$74</f>
        <v>0.946524064171123</v>
      </c>
      <c r="AX79" s="2584">
        <f>SUM(AX$68:AX72)/AX$74</f>
        <v>0.91249999999999998</v>
      </c>
      <c r="AY79" s="2584">
        <f>SUM(AY$68:AY72)/AY$74</f>
        <v>0.9285714285714286</v>
      </c>
      <c r="AZ79" s="2591">
        <f>SUM(AZ$68:AZ72)/AZ$74</f>
        <v>0.93157894736842106</v>
      </c>
    </row>
    <row r="80" spans="2:52" s="417" customFormat="1" ht="15.75" thickBot="1">
      <c r="B80" s="5373"/>
      <c r="C80" s="2620" t="s">
        <v>956</v>
      </c>
      <c r="D80" s="2592">
        <f>SUM(D$73:D73)/D$74</f>
        <v>0.15789473684210525</v>
      </c>
      <c r="E80" s="2593">
        <f>SUM(E$73:E73)/E$74</f>
        <v>0.125</v>
      </c>
      <c r="F80" s="2593">
        <f>SUM(F$73:F73)/F$74</f>
        <v>9.5890410958904104E-2</v>
      </c>
      <c r="G80" s="2624">
        <f>SUM(G$73:G73)/G$74</f>
        <v>7.1428571428571425E-2</v>
      </c>
      <c r="H80" s="2593">
        <f>SUM(H$73:H73)/H$74</f>
        <v>0.10126582278481013</v>
      </c>
      <c r="I80" s="2593">
        <f>SUM(I$73:I73)/I$74</f>
        <v>0.16129032258064516</v>
      </c>
      <c r="J80" s="2594">
        <f>SUM(J$73:J73)/J$74</f>
        <v>6.5573770491803282E-2</v>
      </c>
      <c r="K80" s="2614"/>
      <c r="L80" s="2593"/>
      <c r="M80" s="2593"/>
      <c r="N80" s="2593"/>
      <c r="O80" s="2593"/>
      <c r="P80" s="2593"/>
      <c r="Q80" s="2617">
        <f>SUM(Q$73:Q73)/Q$74</f>
        <v>9.5890410958904104E-2</v>
      </c>
      <c r="R80" s="2592">
        <f>SUM(R$73:R73)/R$74</f>
        <v>6.1728395061728392E-2</v>
      </c>
      <c r="S80" s="2593">
        <f>SUM(S$73:S73)/S$74</f>
        <v>0.16666666666666666</v>
      </c>
      <c r="T80" s="2593">
        <f>SUM(T$73:T73)/T$74</f>
        <v>0.12121212121212122</v>
      </c>
      <c r="U80" s="2593">
        <f>SUM(U$73:U73)/U$74</f>
        <v>0</v>
      </c>
      <c r="V80" s="2593">
        <f>SUM(V$73:V73)/V$74</f>
        <v>0.06</v>
      </c>
      <c r="W80" s="2593">
        <f>SUM(W$73:W73)/W$74</f>
        <v>5.4054054054054057E-2</v>
      </c>
      <c r="X80" s="2594">
        <f>SUM(X$73:X73)/X$74</f>
        <v>8.8607594936708861E-2</v>
      </c>
      <c r="Y80" s="2592"/>
      <c r="Z80" s="2593"/>
      <c r="AA80" s="2593">
        <f>SUM(AA$73:AA73)/AA$74</f>
        <v>0</v>
      </c>
      <c r="AB80" s="2593">
        <f>SUM(AB$73:AB73)/AB$74</f>
        <v>0.04</v>
      </c>
      <c r="AC80" s="2593">
        <f>SUM(AC$73:AC73)/AC$74</f>
        <v>3.8461538461538464E-2</v>
      </c>
      <c r="AD80" s="2593">
        <f>SUM(AD$73:AD73)/AD$74</f>
        <v>0</v>
      </c>
      <c r="AE80" s="2594">
        <f>SUM(AE$73:AE73)/AE$74</f>
        <v>0</v>
      </c>
      <c r="AF80" s="2592">
        <f>SUM(AF$73:AF73)/AF$74</f>
        <v>0.1125</v>
      </c>
      <c r="AG80" s="2593">
        <f>SUM(AG$73:AG73)/AG$74</f>
        <v>0.10526315789473684</v>
      </c>
      <c r="AH80" s="2593">
        <f>SUM(AH$73:AH73)/AH$74</f>
        <v>2.7397260273972601E-2</v>
      </c>
      <c r="AI80" s="2593">
        <f>SUM(AI$73:AI73)/AI$74</f>
        <v>7.575757575757576E-2</v>
      </c>
      <c r="AJ80" s="2593">
        <f>SUM(AJ$73:AJ73)/AJ$74</f>
        <v>0.10588235294117647</v>
      </c>
      <c r="AK80" s="2593">
        <f>SUM(AK$73:AK73)/AK$74</f>
        <v>5.0505050505050504E-2</v>
      </c>
      <c r="AL80" s="2594">
        <f>SUM(AL$73:AL73)/AL$74</f>
        <v>6.8965517241379309E-2</v>
      </c>
      <c r="AM80" s="2561"/>
      <c r="AN80" s="2562"/>
      <c r="AO80" s="2562"/>
      <c r="AP80" s="2562"/>
      <c r="AQ80" s="2562"/>
      <c r="AR80" s="2562"/>
      <c r="AS80" s="2563">
        <f>SUM(AS$73:AS73)/AS$74</f>
        <v>5.2631578947368418E-2</v>
      </c>
      <c r="AT80" s="2614">
        <f>SUM(AT$73:AT73)/AT$74</f>
        <v>0.10970464135021098</v>
      </c>
      <c r="AU80" s="2593">
        <f>SUM(AU$73:AU73)/AU$74</f>
        <v>0.13207547169811321</v>
      </c>
      <c r="AV80" s="2593">
        <f>SUM(AV$73:AV73)/AV$74</f>
        <v>7.2649572649572655E-2</v>
      </c>
      <c r="AW80" s="2624">
        <f>SUM(AW$73:AW73)/AW$74</f>
        <v>5.3475935828877004E-2</v>
      </c>
      <c r="AX80" s="2593">
        <f>SUM(AX$73:AX73)/AX$74</f>
        <v>8.7499999999999994E-2</v>
      </c>
      <c r="AY80" s="2593">
        <f>SUM(AY$73:AY73)/AY$74</f>
        <v>7.1428571428571425E-2</v>
      </c>
      <c r="AZ80" s="2594">
        <f>SUM(AZ$73:AZ73)/AZ$74</f>
        <v>6.8421052631578952E-2</v>
      </c>
    </row>
    <row r="81" spans="3:3">
      <c r="C81" s="416" t="s">
        <v>4563</v>
      </c>
    </row>
  </sheetData>
  <mergeCells count="16">
    <mergeCell ref="Y6:AE6"/>
    <mergeCell ref="AF6:AL6"/>
    <mergeCell ref="AM6:AS6"/>
    <mergeCell ref="D4:AZ4"/>
    <mergeCell ref="AF5:AS5"/>
    <mergeCell ref="AT5:AZ6"/>
    <mergeCell ref="D6:J6"/>
    <mergeCell ref="D5:Q5"/>
    <mergeCell ref="K6:Q6"/>
    <mergeCell ref="R6:X6"/>
    <mergeCell ref="R5:AE5"/>
    <mergeCell ref="B68:B80"/>
    <mergeCell ref="B55:B67"/>
    <mergeCell ref="B38:B54"/>
    <mergeCell ref="B21:B37"/>
    <mergeCell ref="B9:B20"/>
  </mergeCells>
  <hyperlinks>
    <hyperlink ref="A1" location="Índice!A1" display="ÍNDICE"/>
  </hyperlinks>
  <pageMargins left="0.7" right="0.7" top="0.75" bottom="0.75" header="0.3" footer="0.3"/>
  <pageSetup orientation="portrait" r:id="rId1"/>
  <ignoredErrors>
    <ignoredError sqref="AT76:AY79 D76:I79 AF76:AK79 R77:W77 Y76:AD79 R76:V76 R79:V79 R78:V78 J32:J36 J49:J53 Q32:Q36 Q49:Q53 Q63:Q66 Q76:Q79 W76 W78:W79 X32:X36 X49 X63:X66 X76:X79 AE32:AE36 AE49:AE53 AE63:AE66 AE76:AE79 AL32:AL36 AL49:AL53 AL63:AL66 AL76:AL79 AS76:AS79 AS63:AS66 AS49:AS53 AS32:AS36 X51"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Z73"/>
  <sheetViews>
    <sheetView showGridLines="0" zoomScaleNormal="100" workbookViewId="0"/>
  </sheetViews>
  <sheetFormatPr baseColWidth="10" defaultRowHeight="12.75"/>
  <cols>
    <col min="1" max="1" width="7.140625" style="759" customWidth="1"/>
    <col min="2" max="2" width="28.7109375" style="759" bestFit="1" customWidth="1"/>
    <col min="3" max="3" width="8.7109375" style="70" customWidth="1"/>
    <col min="4" max="4" width="9.85546875" style="70" bestFit="1" customWidth="1"/>
    <col min="5" max="5" width="10.28515625" style="70" customWidth="1"/>
    <col min="6" max="8" width="9.85546875" style="70" bestFit="1" customWidth="1"/>
    <col min="9" max="9" width="10.28515625" style="759" customWidth="1"/>
    <col min="10" max="11" width="13.140625" style="759" bestFit="1" customWidth="1"/>
    <col min="12" max="12" width="6.85546875" style="759" bestFit="1" customWidth="1"/>
    <col min="13" max="14" width="7.28515625" style="759" bestFit="1" customWidth="1"/>
    <col min="15" max="15" width="6.85546875" style="759" bestFit="1" customWidth="1"/>
    <col min="16" max="17" width="7.28515625" style="759" bestFit="1" customWidth="1"/>
    <col min="18" max="18" width="10.28515625" style="70" bestFit="1" customWidth="1"/>
    <col min="19" max="20" width="7.28515625" style="70" bestFit="1" customWidth="1"/>
    <col min="21" max="22" width="5.7109375" style="759" bestFit="1" customWidth="1"/>
    <col min="23" max="23" width="7.42578125" style="759" bestFit="1" customWidth="1"/>
    <col min="24" max="24" width="5.140625" style="759" bestFit="1" customWidth="1"/>
    <col min="25" max="230" width="10.85546875" style="759"/>
    <col min="231" max="231" width="0.28515625" style="759" customWidth="1"/>
    <col min="232" max="232" width="19" style="759" customWidth="1"/>
    <col min="233" max="233" width="7.140625" style="759" customWidth="1"/>
    <col min="234" max="234" width="41.28515625" style="759" customWidth="1"/>
    <col min="235" max="236" width="9" style="759" customWidth="1"/>
    <col min="237" max="237" width="10.5703125" style="759" customWidth="1"/>
    <col min="238" max="238" width="9.42578125" style="759" customWidth="1"/>
    <col min="239" max="239" width="9.85546875" style="759" customWidth="1"/>
    <col min="240" max="240" width="10.5703125" style="759" customWidth="1"/>
    <col min="241" max="242" width="9.42578125" style="759" customWidth="1"/>
    <col min="243" max="243" width="10.5703125" style="759" customWidth="1"/>
    <col min="244" max="245" width="9" style="759" customWidth="1"/>
    <col min="246" max="246" width="10.5703125" style="759" customWidth="1"/>
    <col min="247" max="248" width="9.42578125" style="759" customWidth="1"/>
    <col min="249" max="249" width="10.5703125" style="759" customWidth="1"/>
    <col min="250" max="250" width="9.42578125" style="759" customWidth="1"/>
    <col min="251" max="251" width="9.85546875" style="759" customWidth="1"/>
    <col min="252" max="252" width="10.5703125" style="759" customWidth="1"/>
    <col min="253" max="253" width="9" style="759" customWidth="1"/>
    <col min="254" max="254" width="9.85546875" style="759" customWidth="1"/>
    <col min="255" max="255" width="12" style="759" customWidth="1"/>
    <col min="256" max="486" width="10.85546875" style="759"/>
    <col min="487" max="487" width="0.28515625" style="759" customWidth="1"/>
    <col min="488" max="488" width="19" style="759" customWidth="1"/>
    <col min="489" max="489" width="7.140625" style="759" customWidth="1"/>
    <col min="490" max="490" width="41.28515625" style="759" customWidth="1"/>
    <col min="491" max="492" width="9" style="759" customWidth="1"/>
    <col min="493" max="493" width="10.5703125" style="759" customWidth="1"/>
    <col min="494" max="494" width="9.42578125" style="759" customWidth="1"/>
    <col min="495" max="495" width="9.85546875" style="759" customWidth="1"/>
    <col min="496" max="496" width="10.5703125" style="759" customWidth="1"/>
    <col min="497" max="498" width="9.42578125" style="759" customWidth="1"/>
    <col min="499" max="499" width="10.5703125" style="759" customWidth="1"/>
    <col min="500" max="501" width="9" style="759" customWidth="1"/>
    <col min="502" max="502" width="10.5703125" style="759" customWidth="1"/>
    <col min="503" max="504" width="9.42578125" style="759" customWidth="1"/>
    <col min="505" max="505" width="10.5703125" style="759" customWidth="1"/>
    <col min="506" max="506" width="9.42578125" style="759" customWidth="1"/>
    <col min="507" max="507" width="9.85546875" style="759" customWidth="1"/>
    <col min="508" max="508" width="10.5703125" style="759" customWidth="1"/>
    <col min="509" max="509" width="9" style="759" customWidth="1"/>
    <col min="510" max="510" width="9.85546875" style="759" customWidth="1"/>
    <col min="511" max="511" width="12" style="759" customWidth="1"/>
    <col min="512" max="742" width="10.85546875" style="759"/>
    <col min="743" max="743" width="0.28515625" style="759" customWidth="1"/>
    <col min="744" max="744" width="19" style="759" customWidth="1"/>
    <col min="745" max="745" width="7.140625" style="759" customWidth="1"/>
    <col min="746" max="746" width="41.28515625" style="759" customWidth="1"/>
    <col min="747" max="748" width="9" style="759" customWidth="1"/>
    <col min="749" max="749" width="10.5703125" style="759" customWidth="1"/>
    <col min="750" max="750" width="9.42578125" style="759" customWidth="1"/>
    <col min="751" max="751" width="9.85546875" style="759" customWidth="1"/>
    <col min="752" max="752" width="10.5703125" style="759" customWidth="1"/>
    <col min="753" max="754" width="9.42578125" style="759" customWidth="1"/>
    <col min="755" max="755" width="10.5703125" style="759" customWidth="1"/>
    <col min="756" max="757" width="9" style="759" customWidth="1"/>
    <col min="758" max="758" width="10.5703125" style="759" customWidth="1"/>
    <col min="759" max="760" width="9.42578125" style="759" customWidth="1"/>
    <col min="761" max="761" width="10.5703125" style="759" customWidth="1"/>
    <col min="762" max="762" width="9.42578125" style="759" customWidth="1"/>
    <col min="763" max="763" width="9.85546875" style="759" customWidth="1"/>
    <col min="764" max="764" width="10.5703125" style="759" customWidth="1"/>
    <col min="765" max="765" width="9" style="759" customWidth="1"/>
    <col min="766" max="766" width="9.85546875" style="759" customWidth="1"/>
    <col min="767" max="767" width="12" style="759" customWidth="1"/>
    <col min="768" max="998" width="10.85546875" style="759"/>
    <col min="999" max="999" width="0.28515625" style="759" customWidth="1"/>
    <col min="1000" max="1000" width="19" style="759" customWidth="1"/>
    <col min="1001" max="1001" width="7.140625" style="759" customWidth="1"/>
    <col min="1002" max="1002" width="41.28515625" style="759" customWidth="1"/>
    <col min="1003" max="1004" width="9" style="759" customWidth="1"/>
    <col min="1005" max="1005" width="10.5703125" style="759" customWidth="1"/>
    <col min="1006" max="1006" width="9.42578125" style="759" customWidth="1"/>
    <col min="1007" max="1007" width="9.85546875" style="759" customWidth="1"/>
    <col min="1008" max="1008" width="10.5703125" style="759" customWidth="1"/>
    <col min="1009" max="1010" width="9.42578125" style="759" customWidth="1"/>
    <col min="1011" max="1011" width="10.5703125" style="759" customWidth="1"/>
    <col min="1012" max="1013" width="9" style="759" customWidth="1"/>
    <col min="1014" max="1014" width="10.5703125" style="759" customWidth="1"/>
    <col min="1015" max="1016" width="9.42578125" style="759" customWidth="1"/>
    <col min="1017" max="1017" width="10.5703125" style="759" customWidth="1"/>
    <col min="1018" max="1018" width="9.42578125" style="759" customWidth="1"/>
    <col min="1019" max="1019" width="9.85546875" style="759" customWidth="1"/>
    <col min="1020" max="1020" width="10.5703125" style="759" customWidth="1"/>
    <col min="1021" max="1021" width="9" style="759" customWidth="1"/>
    <col min="1022" max="1022" width="9.85546875" style="759" customWidth="1"/>
    <col min="1023" max="1023" width="12" style="759" customWidth="1"/>
    <col min="1024" max="1254" width="10.85546875" style="759"/>
    <col min="1255" max="1255" width="0.28515625" style="759" customWidth="1"/>
    <col min="1256" max="1256" width="19" style="759" customWidth="1"/>
    <col min="1257" max="1257" width="7.140625" style="759" customWidth="1"/>
    <col min="1258" max="1258" width="41.28515625" style="759" customWidth="1"/>
    <col min="1259" max="1260" width="9" style="759" customWidth="1"/>
    <col min="1261" max="1261" width="10.5703125" style="759" customWidth="1"/>
    <col min="1262" max="1262" width="9.42578125" style="759" customWidth="1"/>
    <col min="1263" max="1263" width="9.85546875" style="759" customWidth="1"/>
    <col min="1264" max="1264" width="10.5703125" style="759" customWidth="1"/>
    <col min="1265" max="1266" width="9.42578125" style="759" customWidth="1"/>
    <col min="1267" max="1267" width="10.5703125" style="759" customWidth="1"/>
    <col min="1268" max="1269" width="9" style="759" customWidth="1"/>
    <col min="1270" max="1270" width="10.5703125" style="759" customWidth="1"/>
    <col min="1271" max="1272" width="9.42578125" style="759" customWidth="1"/>
    <col min="1273" max="1273" width="10.5703125" style="759" customWidth="1"/>
    <col min="1274" max="1274" width="9.42578125" style="759" customWidth="1"/>
    <col min="1275" max="1275" width="9.85546875" style="759" customWidth="1"/>
    <col min="1276" max="1276" width="10.5703125" style="759" customWidth="1"/>
    <col min="1277" max="1277" width="9" style="759" customWidth="1"/>
    <col min="1278" max="1278" width="9.85546875" style="759" customWidth="1"/>
    <col min="1279" max="1279" width="12" style="759" customWidth="1"/>
    <col min="1280" max="1510" width="10.85546875" style="759"/>
    <col min="1511" max="1511" width="0.28515625" style="759" customWidth="1"/>
    <col min="1512" max="1512" width="19" style="759" customWidth="1"/>
    <col min="1513" max="1513" width="7.140625" style="759" customWidth="1"/>
    <col min="1514" max="1514" width="41.28515625" style="759" customWidth="1"/>
    <col min="1515" max="1516" width="9" style="759" customWidth="1"/>
    <col min="1517" max="1517" width="10.5703125" style="759" customWidth="1"/>
    <col min="1518" max="1518" width="9.42578125" style="759" customWidth="1"/>
    <col min="1519" max="1519" width="9.85546875" style="759" customWidth="1"/>
    <col min="1520" max="1520" width="10.5703125" style="759" customWidth="1"/>
    <col min="1521" max="1522" width="9.42578125" style="759" customWidth="1"/>
    <col min="1523" max="1523" width="10.5703125" style="759" customWidth="1"/>
    <col min="1524" max="1525" width="9" style="759" customWidth="1"/>
    <col min="1526" max="1526" width="10.5703125" style="759" customWidth="1"/>
    <col min="1527" max="1528" width="9.42578125" style="759" customWidth="1"/>
    <col min="1529" max="1529" width="10.5703125" style="759" customWidth="1"/>
    <col min="1530" max="1530" width="9.42578125" style="759" customWidth="1"/>
    <col min="1531" max="1531" width="9.85546875" style="759" customWidth="1"/>
    <col min="1532" max="1532" width="10.5703125" style="759" customWidth="1"/>
    <col min="1533" max="1533" width="9" style="759" customWidth="1"/>
    <col min="1534" max="1534" width="9.85546875" style="759" customWidth="1"/>
    <col min="1535" max="1535" width="12" style="759" customWidth="1"/>
    <col min="1536" max="1766" width="10.85546875" style="759"/>
    <col min="1767" max="1767" width="0.28515625" style="759" customWidth="1"/>
    <col min="1768" max="1768" width="19" style="759" customWidth="1"/>
    <col min="1769" max="1769" width="7.140625" style="759" customWidth="1"/>
    <col min="1770" max="1770" width="41.28515625" style="759" customWidth="1"/>
    <col min="1771" max="1772" width="9" style="759" customWidth="1"/>
    <col min="1773" max="1773" width="10.5703125" style="759" customWidth="1"/>
    <col min="1774" max="1774" width="9.42578125" style="759" customWidth="1"/>
    <col min="1775" max="1775" width="9.85546875" style="759" customWidth="1"/>
    <col min="1776" max="1776" width="10.5703125" style="759" customWidth="1"/>
    <col min="1777" max="1778" width="9.42578125" style="759" customWidth="1"/>
    <col min="1779" max="1779" width="10.5703125" style="759" customWidth="1"/>
    <col min="1780" max="1781" width="9" style="759" customWidth="1"/>
    <col min="1782" max="1782" width="10.5703125" style="759" customWidth="1"/>
    <col min="1783" max="1784" width="9.42578125" style="759" customWidth="1"/>
    <col min="1785" max="1785" width="10.5703125" style="759" customWidth="1"/>
    <col min="1786" max="1786" width="9.42578125" style="759" customWidth="1"/>
    <col min="1787" max="1787" width="9.85546875" style="759" customWidth="1"/>
    <col min="1788" max="1788" width="10.5703125" style="759" customWidth="1"/>
    <col min="1789" max="1789" width="9" style="759" customWidth="1"/>
    <col min="1790" max="1790" width="9.85546875" style="759" customWidth="1"/>
    <col min="1791" max="1791" width="12" style="759" customWidth="1"/>
    <col min="1792" max="2022" width="10.85546875" style="759"/>
    <col min="2023" max="2023" width="0.28515625" style="759" customWidth="1"/>
    <col min="2024" max="2024" width="19" style="759" customWidth="1"/>
    <col min="2025" max="2025" width="7.140625" style="759" customWidth="1"/>
    <col min="2026" max="2026" width="41.28515625" style="759" customWidth="1"/>
    <col min="2027" max="2028" width="9" style="759" customWidth="1"/>
    <col min="2029" max="2029" width="10.5703125" style="759" customWidth="1"/>
    <col min="2030" max="2030" width="9.42578125" style="759" customWidth="1"/>
    <col min="2031" max="2031" width="9.85546875" style="759" customWidth="1"/>
    <col min="2032" max="2032" width="10.5703125" style="759" customWidth="1"/>
    <col min="2033" max="2034" width="9.42578125" style="759" customWidth="1"/>
    <col min="2035" max="2035" width="10.5703125" style="759" customWidth="1"/>
    <col min="2036" max="2037" width="9" style="759" customWidth="1"/>
    <col min="2038" max="2038" width="10.5703125" style="759" customWidth="1"/>
    <col min="2039" max="2040" width="9.42578125" style="759" customWidth="1"/>
    <col min="2041" max="2041" width="10.5703125" style="759" customWidth="1"/>
    <col min="2042" max="2042" width="9.42578125" style="759" customWidth="1"/>
    <col min="2043" max="2043" width="9.85546875" style="759" customWidth="1"/>
    <col min="2044" max="2044" width="10.5703125" style="759" customWidth="1"/>
    <col min="2045" max="2045" width="9" style="759" customWidth="1"/>
    <col min="2046" max="2046" width="9.85546875" style="759" customWidth="1"/>
    <col min="2047" max="2047" width="12" style="759" customWidth="1"/>
    <col min="2048" max="2278" width="10.85546875" style="759"/>
    <col min="2279" max="2279" width="0.28515625" style="759" customWidth="1"/>
    <col min="2280" max="2280" width="19" style="759" customWidth="1"/>
    <col min="2281" max="2281" width="7.140625" style="759" customWidth="1"/>
    <col min="2282" max="2282" width="41.28515625" style="759" customWidth="1"/>
    <col min="2283" max="2284" width="9" style="759" customWidth="1"/>
    <col min="2285" max="2285" width="10.5703125" style="759" customWidth="1"/>
    <col min="2286" max="2286" width="9.42578125" style="759" customWidth="1"/>
    <col min="2287" max="2287" width="9.85546875" style="759" customWidth="1"/>
    <col min="2288" max="2288" width="10.5703125" style="759" customWidth="1"/>
    <col min="2289" max="2290" width="9.42578125" style="759" customWidth="1"/>
    <col min="2291" max="2291" width="10.5703125" style="759" customWidth="1"/>
    <col min="2292" max="2293" width="9" style="759" customWidth="1"/>
    <col min="2294" max="2294" width="10.5703125" style="759" customWidth="1"/>
    <col min="2295" max="2296" width="9.42578125" style="759" customWidth="1"/>
    <col min="2297" max="2297" width="10.5703125" style="759" customWidth="1"/>
    <col min="2298" max="2298" width="9.42578125" style="759" customWidth="1"/>
    <col min="2299" max="2299" width="9.85546875" style="759" customWidth="1"/>
    <col min="2300" max="2300" width="10.5703125" style="759" customWidth="1"/>
    <col min="2301" max="2301" width="9" style="759" customWidth="1"/>
    <col min="2302" max="2302" width="9.85546875" style="759" customWidth="1"/>
    <col min="2303" max="2303" width="12" style="759" customWidth="1"/>
    <col min="2304" max="2534" width="10.85546875" style="759"/>
    <col min="2535" max="2535" width="0.28515625" style="759" customWidth="1"/>
    <col min="2536" max="2536" width="19" style="759" customWidth="1"/>
    <col min="2537" max="2537" width="7.140625" style="759" customWidth="1"/>
    <col min="2538" max="2538" width="41.28515625" style="759" customWidth="1"/>
    <col min="2539" max="2540" width="9" style="759" customWidth="1"/>
    <col min="2541" max="2541" width="10.5703125" style="759" customWidth="1"/>
    <col min="2542" max="2542" width="9.42578125" style="759" customWidth="1"/>
    <col min="2543" max="2543" width="9.85546875" style="759" customWidth="1"/>
    <col min="2544" max="2544" width="10.5703125" style="759" customWidth="1"/>
    <col min="2545" max="2546" width="9.42578125" style="759" customWidth="1"/>
    <col min="2547" max="2547" width="10.5703125" style="759" customWidth="1"/>
    <col min="2548" max="2549" width="9" style="759" customWidth="1"/>
    <col min="2550" max="2550" width="10.5703125" style="759" customWidth="1"/>
    <col min="2551" max="2552" width="9.42578125" style="759" customWidth="1"/>
    <col min="2553" max="2553" width="10.5703125" style="759" customWidth="1"/>
    <col min="2554" max="2554" width="9.42578125" style="759" customWidth="1"/>
    <col min="2555" max="2555" width="9.85546875" style="759" customWidth="1"/>
    <col min="2556" max="2556" width="10.5703125" style="759" customWidth="1"/>
    <col min="2557" max="2557" width="9" style="759" customWidth="1"/>
    <col min="2558" max="2558" width="9.85546875" style="759" customWidth="1"/>
    <col min="2559" max="2559" width="12" style="759" customWidth="1"/>
    <col min="2560" max="2790" width="10.85546875" style="759"/>
    <col min="2791" max="2791" width="0.28515625" style="759" customWidth="1"/>
    <col min="2792" max="2792" width="19" style="759" customWidth="1"/>
    <col min="2793" max="2793" width="7.140625" style="759" customWidth="1"/>
    <col min="2794" max="2794" width="41.28515625" style="759" customWidth="1"/>
    <col min="2795" max="2796" width="9" style="759" customWidth="1"/>
    <col min="2797" max="2797" width="10.5703125" style="759" customWidth="1"/>
    <col min="2798" max="2798" width="9.42578125" style="759" customWidth="1"/>
    <col min="2799" max="2799" width="9.85546875" style="759" customWidth="1"/>
    <col min="2800" max="2800" width="10.5703125" style="759" customWidth="1"/>
    <col min="2801" max="2802" width="9.42578125" style="759" customWidth="1"/>
    <col min="2803" max="2803" width="10.5703125" style="759" customWidth="1"/>
    <col min="2804" max="2805" width="9" style="759" customWidth="1"/>
    <col min="2806" max="2806" width="10.5703125" style="759" customWidth="1"/>
    <col min="2807" max="2808" width="9.42578125" style="759" customWidth="1"/>
    <col min="2809" max="2809" width="10.5703125" style="759" customWidth="1"/>
    <col min="2810" max="2810" width="9.42578125" style="759" customWidth="1"/>
    <col min="2811" max="2811" width="9.85546875" style="759" customWidth="1"/>
    <col min="2812" max="2812" width="10.5703125" style="759" customWidth="1"/>
    <col min="2813" max="2813" width="9" style="759" customWidth="1"/>
    <col min="2814" max="2814" width="9.85546875" style="759" customWidth="1"/>
    <col min="2815" max="2815" width="12" style="759" customWidth="1"/>
    <col min="2816" max="3046" width="10.85546875" style="759"/>
    <col min="3047" max="3047" width="0.28515625" style="759" customWidth="1"/>
    <col min="3048" max="3048" width="19" style="759" customWidth="1"/>
    <col min="3049" max="3049" width="7.140625" style="759" customWidth="1"/>
    <col min="3050" max="3050" width="41.28515625" style="759" customWidth="1"/>
    <col min="3051" max="3052" width="9" style="759" customWidth="1"/>
    <col min="3053" max="3053" width="10.5703125" style="759" customWidth="1"/>
    <col min="3054" max="3054" width="9.42578125" style="759" customWidth="1"/>
    <col min="3055" max="3055" width="9.85546875" style="759" customWidth="1"/>
    <col min="3056" max="3056" width="10.5703125" style="759" customWidth="1"/>
    <col min="3057" max="3058" width="9.42578125" style="759" customWidth="1"/>
    <col min="3059" max="3059" width="10.5703125" style="759" customWidth="1"/>
    <col min="3060" max="3061" width="9" style="759" customWidth="1"/>
    <col min="3062" max="3062" width="10.5703125" style="759" customWidth="1"/>
    <col min="3063" max="3064" width="9.42578125" style="759" customWidth="1"/>
    <col min="3065" max="3065" width="10.5703125" style="759" customWidth="1"/>
    <col min="3066" max="3066" width="9.42578125" style="759" customWidth="1"/>
    <col min="3067" max="3067" width="9.85546875" style="759" customWidth="1"/>
    <col min="3068" max="3068" width="10.5703125" style="759" customWidth="1"/>
    <col min="3069" max="3069" width="9" style="759" customWidth="1"/>
    <col min="3070" max="3070" width="9.85546875" style="759" customWidth="1"/>
    <col min="3071" max="3071" width="12" style="759" customWidth="1"/>
    <col min="3072" max="3302" width="10.85546875" style="759"/>
    <col min="3303" max="3303" width="0.28515625" style="759" customWidth="1"/>
    <col min="3304" max="3304" width="19" style="759" customWidth="1"/>
    <col min="3305" max="3305" width="7.140625" style="759" customWidth="1"/>
    <col min="3306" max="3306" width="41.28515625" style="759" customWidth="1"/>
    <col min="3307" max="3308" width="9" style="759" customWidth="1"/>
    <col min="3309" max="3309" width="10.5703125" style="759" customWidth="1"/>
    <col min="3310" max="3310" width="9.42578125" style="759" customWidth="1"/>
    <col min="3311" max="3311" width="9.85546875" style="759" customWidth="1"/>
    <col min="3312" max="3312" width="10.5703125" style="759" customWidth="1"/>
    <col min="3313" max="3314" width="9.42578125" style="759" customWidth="1"/>
    <col min="3315" max="3315" width="10.5703125" style="759" customWidth="1"/>
    <col min="3316" max="3317" width="9" style="759" customWidth="1"/>
    <col min="3318" max="3318" width="10.5703125" style="759" customWidth="1"/>
    <col min="3319" max="3320" width="9.42578125" style="759" customWidth="1"/>
    <col min="3321" max="3321" width="10.5703125" style="759" customWidth="1"/>
    <col min="3322" max="3322" width="9.42578125" style="759" customWidth="1"/>
    <col min="3323" max="3323" width="9.85546875" style="759" customWidth="1"/>
    <col min="3324" max="3324" width="10.5703125" style="759" customWidth="1"/>
    <col min="3325" max="3325" width="9" style="759" customWidth="1"/>
    <col min="3326" max="3326" width="9.85546875" style="759" customWidth="1"/>
    <col min="3327" max="3327" width="12" style="759" customWidth="1"/>
    <col min="3328" max="3558" width="10.85546875" style="759"/>
    <col min="3559" max="3559" width="0.28515625" style="759" customWidth="1"/>
    <col min="3560" max="3560" width="19" style="759" customWidth="1"/>
    <col min="3561" max="3561" width="7.140625" style="759" customWidth="1"/>
    <col min="3562" max="3562" width="41.28515625" style="759" customWidth="1"/>
    <col min="3563" max="3564" width="9" style="759" customWidth="1"/>
    <col min="3565" max="3565" width="10.5703125" style="759" customWidth="1"/>
    <col min="3566" max="3566" width="9.42578125" style="759" customWidth="1"/>
    <col min="3567" max="3567" width="9.85546875" style="759" customWidth="1"/>
    <col min="3568" max="3568" width="10.5703125" style="759" customWidth="1"/>
    <col min="3569" max="3570" width="9.42578125" style="759" customWidth="1"/>
    <col min="3571" max="3571" width="10.5703125" style="759" customWidth="1"/>
    <col min="3572" max="3573" width="9" style="759" customWidth="1"/>
    <col min="3574" max="3574" width="10.5703125" style="759" customWidth="1"/>
    <col min="3575" max="3576" width="9.42578125" style="759" customWidth="1"/>
    <col min="3577" max="3577" width="10.5703125" style="759" customWidth="1"/>
    <col min="3578" max="3578" width="9.42578125" style="759" customWidth="1"/>
    <col min="3579" max="3579" width="9.85546875" style="759" customWidth="1"/>
    <col min="3580" max="3580" width="10.5703125" style="759" customWidth="1"/>
    <col min="3581" max="3581" width="9" style="759" customWidth="1"/>
    <col min="3582" max="3582" width="9.85546875" style="759" customWidth="1"/>
    <col min="3583" max="3583" width="12" style="759" customWidth="1"/>
    <col min="3584" max="3814" width="10.85546875" style="759"/>
    <col min="3815" max="3815" width="0.28515625" style="759" customWidth="1"/>
    <col min="3816" max="3816" width="19" style="759" customWidth="1"/>
    <col min="3817" max="3817" width="7.140625" style="759" customWidth="1"/>
    <col min="3818" max="3818" width="41.28515625" style="759" customWidth="1"/>
    <col min="3819" max="3820" width="9" style="759" customWidth="1"/>
    <col min="3821" max="3821" width="10.5703125" style="759" customWidth="1"/>
    <col min="3822" max="3822" width="9.42578125" style="759" customWidth="1"/>
    <col min="3823" max="3823" width="9.85546875" style="759" customWidth="1"/>
    <col min="3824" max="3824" width="10.5703125" style="759" customWidth="1"/>
    <col min="3825" max="3826" width="9.42578125" style="759" customWidth="1"/>
    <col min="3827" max="3827" width="10.5703125" style="759" customWidth="1"/>
    <col min="3828" max="3829" width="9" style="759" customWidth="1"/>
    <col min="3830" max="3830" width="10.5703125" style="759" customWidth="1"/>
    <col min="3831" max="3832" width="9.42578125" style="759" customWidth="1"/>
    <col min="3833" max="3833" width="10.5703125" style="759" customWidth="1"/>
    <col min="3834" max="3834" width="9.42578125" style="759" customWidth="1"/>
    <col min="3835" max="3835" width="9.85546875" style="759" customWidth="1"/>
    <col min="3836" max="3836" width="10.5703125" style="759" customWidth="1"/>
    <col min="3837" max="3837" width="9" style="759" customWidth="1"/>
    <col min="3838" max="3838" width="9.85546875" style="759" customWidth="1"/>
    <col min="3839" max="3839" width="12" style="759" customWidth="1"/>
    <col min="3840" max="4070" width="10.85546875" style="759"/>
    <col min="4071" max="4071" width="0.28515625" style="759" customWidth="1"/>
    <col min="4072" max="4072" width="19" style="759" customWidth="1"/>
    <col min="4073" max="4073" width="7.140625" style="759" customWidth="1"/>
    <col min="4074" max="4074" width="41.28515625" style="759" customWidth="1"/>
    <col min="4075" max="4076" width="9" style="759" customWidth="1"/>
    <col min="4077" max="4077" width="10.5703125" style="759" customWidth="1"/>
    <col min="4078" max="4078" width="9.42578125" style="759" customWidth="1"/>
    <col min="4079" max="4079" width="9.85546875" style="759" customWidth="1"/>
    <col min="4080" max="4080" width="10.5703125" style="759" customWidth="1"/>
    <col min="4081" max="4082" width="9.42578125" style="759" customWidth="1"/>
    <col min="4083" max="4083" width="10.5703125" style="759" customWidth="1"/>
    <col min="4084" max="4085" width="9" style="759" customWidth="1"/>
    <col min="4086" max="4086" width="10.5703125" style="759" customWidth="1"/>
    <col min="4087" max="4088" width="9.42578125" style="759" customWidth="1"/>
    <col min="4089" max="4089" width="10.5703125" style="759" customWidth="1"/>
    <col min="4090" max="4090" width="9.42578125" style="759" customWidth="1"/>
    <col min="4091" max="4091" width="9.85546875" style="759" customWidth="1"/>
    <col min="4092" max="4092" width="10.5703125" style="759" customWidth="1"/>
    <col min="4093" max="4093" width="9" style="759" customWidth="1"/>
    <col min="4094" max="4094" width="9.85546875" style="759" customWidth="1"/>
    <col min="4095" max="4095" width="12" style="759" customWidth="1"/>
    <col min="4096" max="4326" width="10.85546875" style="759"/>
    <col min="4327" max="4327" width="0.28515625" style="759" customWidth="1"/>
    <col min="4328" max="4328" width="19" style="759" customWidth="1"/>
    <col min="4329" max="4329" width="7.140625" style="759" customWidth="1"/>
    <col min="4330" max="4330" width="41.28515625" style="759" customWidth="1"/>
    <col min="4331" max="4332" width="9" style="759" customWidth="1"/>
    <col min="4333" max="4333" width="10.5703125" style="759" customWidth="1"/>
    <col min="4334" max="4334" width="9.42578125" style="759" customWidth="1"/>
    <col min="4335" max="4335" width="9.85546875" style="759" customWidth="1"/>
    <col min="4336" max="4336" width="10.5703125" style="759" customWidth="1"/>
    <col min="4337" max="4338" width="9.42578125" style="759" customWidth="1"/>
    <col min="4339" max="4339" width="10.5703125" style="759" customWidth="1"/>
    <col min="4340" max="4341" width="9" style="759" customWidth="1"/>
    <col min="4342" max="4342" width="10.5703125" style="759" customWidth="1"/>
    <col min="4343" max="4344" width="9.42578125" style="759" customWidth="1"/>
    <col min="4345" max="4345" width="10.5703125" style="759" customWidth="1"/>
    <col min="4346" max="4346" width="9.42578125" style="759" customWidth="1"/>
    <col min="4347" max="4347" width="9.85546875" style="759" customWidth="1"/>
    <col min="4348" max="4348" width="10.5703125" style="759" customWidth="1"/>
    <col min="4349" max="4349" width="9" style="759" customWidth="1"/>
    <col min="4350" max="4350" width="9.85546875" style="759" customWidth="1"/>
    <col min="4351" max="4351" width="12" style="759" customWidth="1"/>
    <col min="4352" max="4582" width="10.85546875" style="759"/>
    <col min="4583" max="4583" width="0.28515625" style="759" customWidth="1"/>
    <col min="4584" max="4584" width="19" style="759" customWidth="1"/>
    <col min="4585" max="4585" width="7.140625" style="759" customWidth="1"/>
    <col min="4586" max="4586" width="41.28515625" style="759" customWidth="1"/>
    <col min="4587" max="4588" width="9" style="759" customWidth="1"/>
    <col min="4589" max="4589" width="10.5703125" style="759" customWidth="1"/>
    <col min="4590" max="4590" width="9.42578125" style="759" customWidth="1"/>
    <col min="4591" max="4591" width="9.85546875" style="759" customWidth="1"/>
    <col min="4592" max="4592" width="10.5703125" style="759" customWidth="1"/>
    <col min="4593" max="4594" width="9.42578125" style="759" customWidth="1"/>
    <col min="4595" max="4595" width="10.5703125" style="759" customWidth="1"/>
    <col min="4596" max="4597" width="9" style="759" customWidth="1"/>
    <col min="4598" max="4598" width="10.5703125" style="759" customWidth="1"/>
    <col min="4599" max="4600" width="9.42578125" style="759" customWidth="1"/>
    <col min="4601" max="4601" width="10.5703125" style="759" customWidth="1"/>
    <col min="4602" max="4602" width="9.42578125" style="759" customWidth="1"/>
    <col min="4603" max="4603" width="9.85546875" style="759" customWidth="1"/>
    <col min="4604" max="4604" width="10.5703125" style="759" customWidth="1"/>
    <col min="4605" max="4605" width="9" style="759" customWidth="1"/>
    <col min="4606" max="4606" width="9.85546875" style="759" customWidth="1"/>
    <col min="4607" max="4607" width="12" style="759" customWidth="1"/>
    <col min="4608" max="4838" width="10.85546875" style="759"/>
    <col min="4839" max="4839" width="0.28515625" style="759" customWidth="1"/>
    <col min="4840" max="4840" width="19" style="759" customWidth="1"/>
    <col min="4841" max="4841" width="7.140625" style="759" customWidth="1"/>
    <col min="4842" max="4842" width="41.28515625" style="759" customWidth="1"/>
    <col min="4843" max="4844" width="9" style="759" customWidth="1"/>
    <col min="4845" max="4845" width="10.5703125" style="759" customWidth="1"/>
    <col min="4846" max="4846" width="9.42578125" style="759" customWidth="1"/>
    <col min="4847" max="4847" width="9.85546875" style="759" customWidth="1"/>
    <col min="4848" max="4848" width="10.5703125" style="759" customWidth="1"/>
    <col min="4849" max="4850" width="9.42578125" style="759" customWidth="1"/>
    <col min="4851" max="4851" width="10.5703125" style="759" customWidth="1"/>
    <col min="4852" max="4853" width="9" style="759" customWidth="1"/>
    <col min="4854" max="4854" width="10.5703125" style="759" customWidth="1"/>
    <col min="4855" max="4856" width="9.42578125" style="759" customWidth="1"/>
    <col min="4857" max="4857" width="10.5703125" style="759" customWidth="1"/>
    <col min="4858" max="4858" width="9.42578125" style="759" customWidth="1"/>
    <col min="4859" max="4859" width="9.85546875" style="759" customWidth="1"/>
    <col min="4860" max="4860" width="10.5703125" style="759" customWidth="1"/>
    <col min="4861" max="4861" width="9" style="759" customWidth="1"/>
    <col min="4862" max="4862" width="9.85546875" style="759" customWidth="1"/>
    <col min="4863" max="4863" width="12" style="759" customWidth="1"/>
    <col min="4864" max="5094" width="10.85546875" style="759"/>
    <col min="5095" max="5095" width="0.28515625" style="759" customWidth="1"/>
    <col min="5096" max="5096" width="19" style="759" customWidth="1"/>
    <col min="5097" max="5097" width="7.140625" style="759" customWidth="1"/>
    <col min="5098" max="5098" width="41.28515625" style="759" customWidth="1"/>
    <col min="5099" max="5100" width="9" style="759" customWidth="1"/>
    <col min="5101" max="5101" width="10.5703125" style="759" customWidth="1"/>
    <col min="5102" max="5102" width="9.42578125" style="759" customWidth="1"/>
    <col min="5103" max="5103" width="9.85546875" style="759" customWidth="1"/>
    <col min="5104" max="5104" width="10.5703125" style="759" customWidth="1"/>
    <col min="5105" max="5106" width="9.42578125" style="759" customWidth="1"/>
    <col min="5107" max="5107" width="10.5703125" style="759" customWidth="1"/>
    <col min="5108" max="5109" width="9" style="759" customWidth="1"/>
    <col min="5110" max="5110" width="10.5703125" style="759" customWidth="1"/>
    <col min="5111" max="5112" width="9.42578125" style="759" customWidth="1"/>
    <col min="5113" max="5113" width="10.5703125" style="759" customWidth="1"/>
    <col min="5114" max="5114" width="9.42578125" style="759" customWidth="1"/>
    <col min="5115" max="5115" width="9.85546875" style="759" customWidth="1"/>
    <col min="5116" max="5116" width="10.5703125" style="759" customWidth="1"/>
    <col min="5117" max="5117" width="9" style="759" customWidth="1"/>
    <col min="5118" max="5118" width="9.85546875" style="759" customWidth="1"/>
    <col min="5119" max="5119" width="12" style="759" customWidth="1"/>
    <col min="5120" max="5350" width="10.85546875" style="759"/>
    <col min="5351" max="5351" width="0.28515625" style="759" customWidth="1"/>
    <col min="5352" max="5352" width="19" style="759" customWidth="1"/>
    <col min="5353" max="5353" width="7.140625" style="759" customWidth="1"/>
    <col min="5354" max="5354" width="41.28515625" style="759" customWidth="1"/>
    <col min="5355" max="5356" width="9" style="759" customWidth="1"/>
    <col min="5357" max="5357" width="10.5703125" style="759" customWidth="1"/>
    <col min="5358" max="5358" width="9.42578125" style="759" customWidth="1"/>
    <col min="5359" max="5359" width="9.85546875" style="759" customWidth="1"/>
    <col min="5360" max="5360" width="10.5703125" style="759" customWidth="1"/>
    <col min="5361" max="5362" width="9.42578125" style="759" customWidth="1"/>
    <col min="5363" max="5363" width="10.5703125" style="759" customWidth="1"/>
    <col min="5364" max="5365" width="9" style="759" customWidth="1"/>
    <col min="5366" max="5366" width="10.5703125" style="759" customWidth="1"/>
    <col min="5367" max="5368" width="9.42578125" style="759" customWidth="1"/>
    <col min="5369" max="5369" width="10.5703125" style="759" customWidth="1"/>
    <col min="5370" max="5370" width="9.42578125" style="759" customWidth="1"/>
    <col min="5371" max="5371" width="9.85546875" style="759" customWidth="1"/>
    <col min="5372" max="5372" width="10.5703125" style="759" customWidth="1"/>
    <col min="5373" max="5373" width="9" style="759" customWidth="1"/>
    <col min="5374" max="5374" width="9.85546875" style="759" customWidth="1"/>
    <col min="5375" max="5375" width="12" style="759" customWidth="1"/>
    <col min="5376" max="5606" width="10.85546875" style="759"/>
    <col min="5607" max="5607" width="0.28515625" style="759" customWidth="1"/>
    <col min="5608" max="5608" width="19" style="759" customWidth="1"/>
    <col min="5609" max="5609" width="7.140625" style="759" customWidth="1"/>
    <col min="5610" max="5610" width="41.28515625" style="759" customWidth="1"/>
    <col min="5611" max="5612" width="9" style="759" customWidth="1"/>
    <col min="5613" max="5613" width="10.5703125" style="759" customWidth="1"/>
    <col min="5614" max="5614" width="9.42578125" style="759" customWidth="1"/>
    <col min="5615" max="5615" width="9.85546875" style="759" customWidth="1"/>
    <col min="5616" max="5616" width="10.5703125" style="759" customWidth="1"/>
    <col min="5617" max="5618" width="9.42578125" style="759" customWidth="1"/>
    <col min="5619" max="5619" width="10.5703125" style="759" customWidth="1"/>
    <col min="5620" max="5621" width="9" style="759" customWidth="1"/>
    <col min="5622" max="5622" width="10.5703125" style="759" customWidth="1"/>
    <col min="5623" max="5624" width="9.42578125" style="759" customWidth="1"/>
    <col min="5625" max="5625" width="10.5703125" style="759" customWidth="1"/>
    <col min="5626" max="5626" width="9.42578125" style="759" customWidth="1"/>
    <col min="5627" max="5627" width="9.85546875" style="759" customWidth="1"/>
    <col min="5628" max="5628" width="10.5703125" style="759" customWidth="1"/>
    <col min="5629" max="5629" width="9" style="759" customWidth="1"/>
    <col min="5630" max="5630" width="9.85546875" style="759" customWidth="1"/>
    <col min="5631" max="5631" width="12" style="759" customWidth="1"/>
    <col min="5632" max="5862" width="10.85546875" style="759"/>
    <col min="5863" max="5863" width="0.28515625" style="759" customWidth="1"/>
    <col min="5864" max="5864" width="19" style="759" customWidth="1"/>
    <col min="5865" max="5865" width="7.140625" style="759" customWidth="1"/>
    <col min="5866" max="5866" width="41.28515625" style="759" customWidth="1"/>
    <col min="5867" max="5868" width="9" style="759" customWidth="1"/>
    <col min="5869" max="5869" width="10.5703125" style="759" customWidth="1"/>
    <col min="5870" max="5870" width="9.42578125" style="759" customWidth="1"/>
    <col min="5871" max="5871" width="9.85546875" style="759" customWidth="1"/>
    <col min="5872" max="5872" width="10.5703125" style="759" customWidth="1"/>
    <col min="5873" max="5874" width="9.42578125" style="759" customWidth="1"/>
    <col min="5875" max="5875" width="10.5703125" style="759" customWidth="1"/>
    <col min="5876" max="5877" width="9" style="759" customWidth="1"/>
    <col min="5878" max="5878" width="10.5703125" style="759" customWidth="1"/>
    <col min="5879" max="5880" width="9.42578125" style="759" customWidth="1"/>
    <col min="5881" max="5881" width="10.5703125" style="759" customWidth="1"/>
    <col min="5882" max="5882" width="9.42578125" style="759" customWidth="1"/>
    <col min="5883" max="5883" width="9.85546875" style="759" customWidth="1"/>
    <col min="5884" max="5884" width="10.5703125" style="759" customWidth="1"/>
    <col min="5885" max="5885" width="9" style="759" customWidth="1"/>
    <col min="5886" max="5886" width="9.85546875" style="759" customWidth="1"/>
    <col min="5887" max="5887" width="12" style="759" customWidth="1"/>
    <col min="5888" max="6118" width="10.85546875" style="759"/>
    <col min="6119" max="6119" width="0.28515625" style="759" customWidth="1"/>
    <col min="6120" max="6120" width="19" style="759" customWidth="1"/>
    <col min="6121" max="6121" width="7.140625" style="759" customWidth="1"/>
    <col min="6122" max="6122" width="41.28515625" style="759" customWidth="1"/>
    <col min="6123" max="6124" width="9" style="759" customWidth="1"/>
    <col min="6125" max="6125" width="10.5703125" style="759" customWidth="1"/>
    <col min="6126" max="6126" width="9.42578125" style="759" customWidth="1"/>
    <col min="6127" max="6127" width="9.85546875" style="759" customWidth="1"/>
    <col min="6128" max="6128" width="10.5703125" style="759" customWidth="1"/>
    <col min="6129" max="6130" width="9.42578125" style="759" customWidth="1"/>
    <col min="6131" max="6131" width="10.5703125" style="759" customWidth="1"/>
    <col min="6132" max="6133" width="9" style="759" customWidth="1"/>
    <col min="6134" max="6134" width="10.5703125" style="759" customWidth="1"/>
    <col min="6135" max="6136" width="9.42578125" style="759" customWidth="1"/>
    <col min="6137" max="6137" width="10.5703125" style="759" customWidth="1"/>
    <col min="6138" max="6138" width="9.42578125" style="759" customWidth="1"/>
    <col min="6139" max="6139" width="9.85546875" style="759" customWidth="1"/>
    <col min="6140" max="6140" width="10.5703125" style="759" customWidth="1"/>
    <col min="6141" max="6141" width="9" style="759" customWidth="1"/>
    <col min="6142" max="6142" width="9.85546875" style="759" customWidth="1"/>
    <col min="6143" max="6143" width="12" style="759" customWidth="1"/>
    <col min="6144" max="6374" width="10.85546875" style="759"/>
    <col min="6375" max="6375" width="0.28515625" style="759" customWidth="1"/>
    <col min="6376" max="6376" width="19" style="759" customWidth="1"/>
    <col min="6377" max="6377" width="7.140625" style="759" customWidth="1"/>
    <col min="6378" max="6378" width="41.28515625" style="759" customWidth="1"/>
    <col min="6379" max="6380" width="9" style="759" customWidth="1"/>
    <col min="6381" max="6381" width="10.5703125" style="759" customWidth="1"/>
    <col min="6382" max="6382" width="9.42578125" style="759" customWidth="1"/>
    <col min="6383" max="6383" width="9.85546875" style="759" customWidth="1"/>
    <col min="6384" max="6384" width="10.5703125" style="759" customWidth="1"/>
    <col min="6385" max="6386" width="9.42578125" style="759" customWidth="1"/>
    <col min="6387" max="6387" width="10.5703125" style="759" customWidth="1"/>
    <col min="6388" max="6389" width="9" style="759" customWidth="1"/>
    <col min="6390" max="6390" width="10.5703125" style="759" customWidth="1"/>
    <col min="6391" max="6392" width="9.42578125" style="759" customWidth="1"/>
    <col min="6393" max="6393" width="10.5703125" style="759" customWidth="1"/>
    <col min="6394" max="6394" width="9.42578125" style="759" customWidth="1"/>
    <col min="6395" max="6395" width="9.85546875" style="759" customWidth="1"/>
    <col min="6396" max="6396" width="10.5703125" style="759" customWidth="1"/>
    <col min="6397" max="6397" width="9" style="759" customWidth="1"/>
    <col min="6398" max="6398" width="9.85546875" style="759" customWidth="1"/>
    <col min="6399" max="6399" width="12" style="759" customWidth="1"/>
    <col min="6400" max="6630" width="10.85546875" style="759"/>
    <col min="6631" max="6631" width="0.28515625" style="759" customWidth="1"/>
    <col min="6632" max="6632" width="19" style="759" customWidth="1"/>
    <col min="6633" max="6633" width="7.140625" style="759" customWidth="1"/>
    <col min="6634" max="6634" width="41.28515625" style="759" customWidth="1"/>
    <col min="6635" max="6636" width="9" style="759" customWidth="1"/>
    <col min="6637" max="6637" width="10.5703125" style="759" customWidth="1"/>
    <col min="6638" max="6638" width="9.42578125" style="759" customWidth="1"/>
    <col min="6639" max="6639" width="9.85546875" style="759" customWidth="1"/>
    <col min="6640" max="6640" width="10.5703125" style="759" customWidth="1"/>
    <col min="6641" max="6642" width="9.42578125" style="759" customWidth="1"/>
    <col min="6643" max="6643" width="10.5703125" style="759" customWidth="1"/>
    <col min="6644" max="6645" width="9" style="759" customWidth="1"/>
    <col min="6646" max="6646" width="10.5703125" style="759" customWidth="1"/>
    <col min="6647" max="6648" width="9.42578125" style="759" customWidth="1"/>
    <col min="6649" max="6649" width="10.5703125" style="759" customWidth="1"/>
    <col min="6650" max="6650" width="9.42578125" style="759" customWidth="1"/>
    <col min="6651" max="6651" width="9.85546875" style="759" customWidth="1"/>
    <col min="6652" max="6652" width="10.5703125" style="759" customWidth="1"/>
    <col min="6653" max="6653" width="9" style="759" customWidth="1"/>
    <col min="6654" max="6654" width="9.85546875" style="759" customWidth="1"/>
    <col min="6655" max="6655" width="12" style="759" customWidth="1"/>
    <col min="6656" max="6886" width="10.85546875" style="759"/>
    <col min="6887" max="6887" width="0.28515625" style="759" customWidth="1"/>
    <col min="6888" max="6888" width="19" style="759" customWidth="1"/>
    <col min="6889" max="6889" width="7.140625" style="759" customWidth="1"/>
    <col min="6890" max="6890" width="41.28515625" style="759" customWidth="1"/>
    <col min="6891" max="6892" width="9" style="759" customWidth="1"/>
    <col min="6893" max="6893" width="10.5703125" style="759" customWidth="1"/>
    <col min="6894" max="6894" width="9.42578125" style="759" customWidth="1"/>
    <col min="6895" max="6895" width="9.85546875" style="759" customWidth="1"/>
    <col min="6896" max="6896" width="10.5703125" style="759" customWidth="1"/>
    <col min="6897" max="6898" width="9.42578125" style="759" customWidth="1"/>
    <col min="6899" max="6899" width="10.5703125" style="759" customWidth="1"/>
    <col min="6900" max="6901" width="9" style="759" customWidth="1"/>
    <col min="6902" max="6902" width="10.5703125" style="759" customWidth="1"/>
    <col min="6903" max="6904" width="9.42578125" style="759" customWidth="1"/>
    <col min="6905" max="6905" width="10.5703125" style="759" customWidth="1"/>
    <col min="6906" max="6906" width="9.42578125" style="759" customWidth="1"/>
    <col min="6907" max="6907" width="9.85546875" style="759" customWidth="1"/>
    <col min="6908" max="6908" width="10.5703125" style="759" customWidth="1"/>
    <col min="6909" max="6909" width="9" style="759" customWidth="1"/>
    <col min="6910" max="6910" width="9.85546875" style="759" customWidth="1"/>
    <col min="6911" max="6911" width="12" style="759" customWidth="1"/>
    <col min="6912" max="7142" width="10.85546875" style="759"/>
    <col min="7143" max="7143" width="0.28515625" style="759" customWidth="1"/>
    <col min="7144" max="7144" width="19" style="759" customWidth="1"/>
    <col min="7145" max="7145" width="7.140625" style="759" customWidth="1"/>
    <col min="7146" max="7146" width="41.28515625" style="759" customWidth="1"/>
    <col min="7147" max="7148" width="9" style="759" customWidth="1"/>
    <col min="7149" max="7149" width="10.5703125" style="759" customWidth="1"/>
    <col min="7150" max="7150" width="9.42578125" style="759" customWidth="1"/>
    <col min="7151" max="7151" width="9.85546875" style="759" customWidth="1"/>
    <col min="7152" max="7152" width="10.5703125" style="759" customWidth="1"/>
    <col min="7153" max="7154" width="9.42578125" style="759" customWidth="1"/>
    <col min="7155" max="7155" width="10.5703125" style="759" customWidth="1"/>
    <col min="7156" max="7157" width="9" style="759" customWidth="1"/>
    <col min="7158" max="7158" width="10.5703125" style="759" customWidth="1"/>
    <col min="7159" max="7160" width="9.42578125" style="759" customWidth="1"/>
    <col min="7161" max="7161" width="10.5703125" style="759" customWidth="1"/>
    <col min="7162" max="7162" width="9.42578125" style="759" customWidth="1"/>
    <col min="7163" max="7163" width="9.85546875" style="759" customWidth="1"/>
    <col min="7164" max="7164" width="10.5703125" style="759" customWidth="1"/>
    <col min="7165" max="7165" width="9" style="759" customWidth="1"/>
    <col min="7166" max="7166" width="9.85546875" style="759" customWidth="1"/>
    <col min="7167" max="7167" width="12" style="759" customWidth="1"/>
    <col min="7168" max="7398" width="10.85546875" style="759"/>
    <col min="7399" max="7399" width="0.28515625" style="759" customWidth="1"/>
    <col min="7400" max="7400" width="19" style="759" customWidth="1"/>
    <col min="7401" max="7401" width="7.140625" style="759" customWidth="1"/>
    <col min="7402" max="7402" width="41.28515625" style="759" customWidth="1"/>
    <col min="7403" max="7404" width="9" style="759" customWidth="1"/>
    <col min="7405" max="7405" width="10.5703125" style="759" customWidth="1"/>
    <col min="7406" max="7406" width="9.42578125" style="759" customWidth="1"/>
    <col min="7407" max="7407" width="9.85546875" style="759" customWidth="1"/>
    <col min="7408" max="7408" width="10.5703125" style="759" customWidth="1"/>
    <col min="7409" max="7410" width="9.42578125" style="759" customWidth="1"/>
    <col min="7411" max="7411" width="10.5703125" style="759" customWidth="1"/>
    <col min="7412" max="7413" width="9" style="759" customWidth="1"/>
    <col min="7414" max="7414" width="10.5703125" style="759" customWidth="1"/>
    <col min="7415" max="7416" width="9.42578125" style="759" customWidth="1"/>
    <col min="7417" max="7417" width="10.5703125" style="759" customWidth="1"/>
    <col min="7418" max="7418" width="9.42578125" style="759" customWidth="1"/>
    <col min="7419" max="7419" width="9.85546875" style="759" customWidth="1"/>
    <col min="7420" max="7420" width="10.5703125" style="759" customWidth="1"/>
    <col min="7421" max="7421" width="9" style="759" customWidth="1"/>
    <col min="7422" max="7422" width="9.85546875" style="759" customWidth="1"/>
    <col min="7423" max="7423" width="12" style="759" customWidth="1"/>
    <col min="7424" max="7654" width="10.85546875" style="759"/>
    <col min="7655" max="7655" width="0.28515625" style="759" customWidth="1"/>
    <col min="7656" max="7656" width="19" style="759" customWidth="1"/>
    <col min="7657" max="7657" width="7.140625" style="759" customWidth="1"/>
    <col min="7658" max="7658" width="41.28515625" style="759" customWidth="1"/>
    <col min="7659" max="7660" width="9" style="759" customWidth="1"/>
    <col min="7661" max="7661" width="10.5703125" style="759" customWidth="1"/>
    <col min="7662" max="7662" width="9.42578125" style="759" customWidth="1"/>
    <col min="7663" max="7663" width="9.85546875" style="759" customWidth="1"/>
    <col min="7664" max="7664" width="10.5703125" style="759" customWidth="1"/>
    <col min="7665" max="7666" width="9.42578125" style="759" customWidth="1"/>
    <col min="7667" max="7667" width="10.5703125" style="759" customWidth="1"/>
    <col min="7668" max="7669" width="9" style="759" customWidth="1"/>
    <col min="7670" max="7670" width="10.5703125" style="759" customWidth="1"/>
    <col min="7671" max="7672" width="9.42578125" style="759" customWidth="1"/>
    <col min="7673" max="7673" width="10.5703125" style="759" customWidth="1"/>
    <col min="7674" max="7674" width="9.42578125" style="759" customWidth="1"/>
    <col min="7675" max="7675" width="9.85546875" style="759" customWidth="1"/>
    <col min="7676" max="7676" width="10.5703125" style="759" customWidth="1"/>
    <col min="7677" max="7677" width="9" style="759" customWidth="1"/>
    <col min="7678" max="7678" width="9.85546875" style="759" customWidth="1"/>
    <col min="7679" max="7679" width="12" style="759" customWidth="1"/>
    <col min="7680" max="7910" width="10.85546875" style="759"/>
    <col min="7911" max="7911" width="0.28515625" style="759" customWidth="1"/>
    <col min="7912" max="7912" width="19" style="759" customWidth="1"/>
    <col min="7913" max="7913" width="7.140625" style="759" customWidth="1"/>
    <col min="7914" max="7914" width="41.28515625" style="759" customWidth="1"/>
    <col min="7915" max="7916" width="9" style="759" customWidth="1"/>
    <col min="7917" max="7917" width="10.5703125" style="759" customWidth="1"/>
    <col min="7918" max="7918" width="9.42578125" style="759" customWidth="1"/>
    <col min="7919" max="7919" width="9.85546875" style="759" customWidth="1"/>
    <col min="7920" max="7920" width="10.5703125" style="759" customWidth="1"/>
    <col min="7921" max="7922" width="9.42578125" style="759" customWidth="1"/>
    <col min="7923" max="7923" width="10.5703125" style="759" customWidth="1"/>
    <col min="7924" max="7925" width="9" style="759" customWidth="1"/>
    <col min="7926" max="7926" width="10.5703125" style="759" customWidth="1"/>
    <col min="7927" max="7928" width="9.42578125" style="759" customWidth="1"/>
    <col min="7929" max="7929" width="10.5703125" style="759" customWidth="1"/>
    <col min="7930" max="7930" width="9.42578125" style="759" customWidth="1"/>
    <col min="7931" max="7931" width="9.85546875" style="759" customWidth="1"/>
    <col min="7932" max="7932" width="10.5703125" style="759" customWidth="1"/>
    <col min="7933" max="7933" width="9" style="759" customWidth="1"/>
    <col min="7934" max="7934" width="9.85546875" style="759" customWidth="1"/>
    <col min="7935" max="7935" width="12" style="759" customWidth="1"/>
    <col min="7936" max="8166" width="10.85546875" style="759"/>
    <col min="8167" max="8167" width="0.28515625" style="759" customWidth="1"/>
    <col min="8168" max="8168" width="19" style="759" customWidth="1"/>
    <col min="8169" max="8169" width="7.140625" style="759" customWidth="1"/>
    <col min="8170" max="8170" width="41.28515625" style="759" customWidth="1"/>
    <col min="8171" max="8172" width="9" style="759" customWidth="1"/>
    <col min="8173" max="8173" width="10.5703125" style="759" customWidth="1"/>
    <col min="8174" max="8174" width="9.42578125" style="759" customWidth="1"/>
    <col min="8175" max="8175" width="9.85546875" style="759" customWidth="1"/>
    <col min="8176" max="8176" width="10.5703125" style="759" customWidth="1"/>
    <col min="8177" max="8178" width="9.42578125" style="759" customWidth="1"/>
    <col min="8179" max="8179" width="10.5703125" style="759" customWidth="1"/>
    <col min="8180" max="8181" width="9" style="759" customWidth="1"/>
    <col min="8182" max="8182" width="10.5703125" style="759" customWidth="1"/>
    <col min="8183" max="8184" width="9.42578125" style="759" customWidth="1"/>
    <col min="8185" max="8185" width="10.5703125" style="759" customWidth="1"/>
    <col min="8186" max="8186" width="9.42578125" style="759" customWidth="1"/>
    <col min="8187" max="8187" width="9.85546875" style="759" customWidth="1"/>
    <col min="8188" max="8188" width="10.5703125" style="759" customWidth="1"/>
    <col min="8189" max="8189" width="9" style="759" customWidth="1"/>
    <col min="8190" max="8190" width="9.85546875" style="759" customWidth="1"/>
    <col min="8191" max="8191" width="12" style="759" customWidth="1"/>
    <col min="8192" max="8422" width="10.85546875" style="759"/>
    <col min="8423" max="8423" width="0.28515625" style="759" customWidth="1"/>
    <col min="8424" max="8424" width="19" style="759" customWidth="1"/>
    <col min="8425" max="8425" width="7.140625" style="759" customWidth="1"/>
    <col min="8426" max="8426" width="41.28515625" style="759" customWidth="1"/>
    <col min="8427" max="8428" width="9" style="759" customWidth="1"/>
    <col min="8429" max="8429" width="10.5703125" style="759" customWidth="1"/>
    <col min="8430" max="8430" width="9.42578125" style="759" customWidth="1"/>
    <col min="8431" max="8431" width="9.85546875" style="759" customWidth="1"/>
    <col min="8432" max="8432" width="10.5703125" style="759" customWidth="1"/>
    <col min="8433" max="8434" width="9.42578125" style="759" customWidth="1"/>
    <col min="8435" max="8435" width="10.5703125" style="759" customWidth="1"/>
    <col min="8436" max="8437" width="9" style="759" customWidth="1"/>
    <col min="8438" max="8438" width="10.5703125" style="759" customWidth="1"/>
    <col min="8439" max="8440" width="9.42578125" style="759" customWidth="1"/>
    <col min="8441" max="8441" width="10.5703125" style="759" customWidth="1"/>
    <col min="8442" max="8442" width="9.42578125" style="759" customWidth="1"/>
    <col min="8443" max="8443" width="9.85546875" style="759" customWidth="1"/>
    <col min="8444" max="8444" width="10.5703125" style="759" customWidth="1"/>
    <col min="8445" max="8445" width="9" style="759" customWidth="1"/>
    <col min="8446" max="8446" width="9.85546875" style="759" customWidth="1"/>
    <col min="8447" max="8447" width="12" style="759" customWidth="1"/>
    <col min="8448" max="8678" width="10.85546875" style="759"/>
    <col min="8679" max="8679" width="0.28515625" style="759" customWidth="1"/>
    <col min="8680" max="8680" width="19" style="759" customWidth="1"/>
    <col min="8681" max="8681" width="7.140625" style="759" customWidth="1"/>
    <col min="8682" max="8682" width="41.28515625" style="759" customWidth="1"/>
    <col min="8683" max="8684" width="9" style="759" customWidth="1"/>
    <col min="8685" max="8685" width="10.5703125" style="759" customWidth="1"/>
    <col min="8686" max="8686" width="9.42578125" style="759" customWidth="1"/>
    <col min="8687" max="8687" width="9.85546875" style="759" customWidth="1"/>
    <col min="8688" max="8688" width="10.5703125" style="759" customWidth="1"/>
    <col min="8689" max="8690" width="9.42578125" style="759" customWidth="1"/>
    <col min="8691" max="8691" width="10.5703125" style="759" customWidth="1"/>
    <col min="8692" max="8693" width="9" style="759" customWidth="1"/>
    <col min="8694" max="8694" width="10.5703125" style="759" customWidth="1"/>
    <col min="8695" max="8696" width="9.42578125" style="759" customWidth="1"/>
    <col min="8697" max="8697" width="10.5703125" style="759" customWidth="1"/>
    <col min="8698" max="8698" width="9.42578125" style="759" customWidth="1"/>
    <col min="8699" max="8699" width="9.85546875" style="759" customWidth="1"/>
    <col min="8700" max="8700" width="10.5703125" style="759" customWidth="1"/>
    <col min="8701" max="8701" width="9" style="759" customWidth="1"/>
    <col min="8702" max="8702" width="9.85546875" style="759" customWidth="1"/>
    <col min="8703" max="8703" width="12" style="759" customWidth="1"/>
    <col min="8704" max="8934" width="10.85546875" style="759"/>
    <col min="8935" max="8935" width="0.28515625" style="759" customWidth="1"/>
    <col min="8936" max="8936" width="19" style="759" customWidth="1"/>
    <col min="8937" max="8937" width="7.140625" style="759" customWidth="1"/>
    <col min="8938" max="8938" width="41.28515625" style="759" customWidth="1"/>
    <col min="8939" max="8940" width="9" style="759" customWidth="1"/>
    <col min="8941" max="8941" width="10.5703125" style="759" customWidth="1"/>
    <col min="8942" max="8942" width="9.42578125" style="759" customWidth="1"/>
    <col min="8943" max="8943" width="9.85546875" style="759" customWidth="1"/>
    <col min="8944" max="8944" width="10.5703125" style="759" customWidth="1"/>
    <col min="8945" max="8946" width="9.42578125" style="759" customWidth="1"/>
    <col min="8947" max="8947" width="10.5703125" style="759" customWidth="1"/>
    <col min="8948" max="8949" width="9" style="759" customWidth="1"/>
    <col min="8950" max="8950" width="10.5703125" style="759" customWidth="1"/>
    <col min="8951" max="8952" width="9.42578125" style="759" customWidth="1"/>
    <col min="8953" max="8953" width="10.5703125" style="759" customWidth="1"/>
    <col min="8954" max="8954" width="9.42578125" style="759" customWidth="1"/>
    <col min="8955" max="8955" width="9.85546875" style="759" customWidth="1"/>
    <col min="8956" max="8956" width="10.5703125" style="759" customWidth="1"/>
    <col min="8957" max="8957" width="9" style="759" customWidth="1"/>
    <col min="8958" max="8958" width="9.85546875" style="759" customWidth="1"/>
    <col min="8959" max="8959" width="12" style="759" customWidth="1"/>
    <col min="8960" max="9190" width="10.85546875" style="759"/>
    <col min="9191" max="9191" width="0.28515625" style="759" customWidth="1"/>
    <col min="9192" max="9192" width="19" style="759" customWidth="1"/>
    <col min="9193" max="9193" width="7.140625" style="759" customWidth="1"/>
    <col min="9194" max="9194" width="41.28515625" style="759" customWidth="1"/>
    <col min="9195" max="9196" width="9" style="759" customWidth="1"/>
    <col min="9197" max="9197" width="10.5703125" style="759" customWidth="1"/>
    <col min="9198" max="9198" width="9.42578125" style="759" customWidth="1"/>
    <col min="9199" max="9199" width="9.85546875" style="759" customWidth="1"/>
    <col min="9200" max="9200" width="10.5703125" style="759" customWidth="1"/>
    <col min="9201" max="9202" width="9.42578125" style="759" customWidth="1"/>
    <col min="9203" max="9203" width="10.5703125" style="759" customWidth="1"/>
    <col min="9204" max="9205" width="9" style="759" customWidth="1"/>
    <col min="9206" max="9206" width="10.5703125" style="759" customWidth="1"/>
    <col min="9207" max="9208" width="9.42578125" style="759" customWidth="1"/>
    <col min="9209" max="9209" width="10.5703125" style="759" customWidth="1"/>
    <col min="9210" max="9210" width="9.42578125" style="759" customWidth="1"/>
    <col min="9211" max="9211" width="9.85546875" style="759" customWidth="1"/>
    <col min="9212" max="9212" width="10.5703125" style="759" customWidth="1"/>
    <col min="9213" max="9213" width="9" style="759" customWidth="1"/>
    <col min="9214" max="9214" width="9.85546875" style="759" customWidth="1"/>
    <col min="9215" max="9215" width="12" style="759" customWidth="1"/>
    <col min="9216" max="9446" width="10.85546875" style="759"/>
    <col min="9447" max="9447" width="0.28515625" style="759" customWidth="1"/>
    <col min="9448" max="9448" width="19" style="759" customWidth="1"/>
    <col min="9449" max="9449" width="7.140625" style="759" customWidth="1"/>
    <col min="9450" max="9450" width="41.28515625" style="759" customWidth="1"/>
    <col min="9451" max="9452" width="9" style="759" customWidth="1"/>
    <col min="9453" max="9453" width="10.5703125" style="759" customWidth="1"/>
    <col min="9454" max="9454" width="9.42578125" style="759" customWidth="1"/>
    <col min="9455" max="9455" width="9.85546875" style="759" customWidth="1"/>
    <col min="9456" max="9456" width="10.5703125" style="759" customWidth="1"/>
    <col min="9457" max="9458" width="9.42578125" style="759" customWidth="1"/>
    <col min="9459" max="9459" width="10.5703125" style="759" customWidth="1"/>
    <col min="9460" max="9461" width="9" style="759" customWidth="1"/>
    <col min="9462" max="9462" width="10.5703125" style="759" customWidth="1"/>
    <col min="9463" max="9464" width="9.42578125" style="759" customWidth="1"/>
    <col min="9465" max="9465" width="10.5703125" style="759" customWidth="1"/>
    <col min="9466" max="9466" width="9.42578125" style="759" customWidth="1"/>
    <col min="9467" max="9467" width="9.85546875" style="759" customWidth="1"/>
    <col min="9468" max="9468" width="10.5703125" style="759" customWidth="1"/>
    <col min="9469" max="9469" width="9" style="759" customWidth="1"/>
    <col min="9470" max="9470" width="9.85546875" style="759" customWidth="1"/>
    <col min="9471" max="9471" width="12" style="759" customWidth="1"/>
    <col min="9472" max="9702" width="10.85546875" style="759"/>
    <col min="9703" max="9703" width="0.28515625" style="759" customWidth="1"/>
    <col min="9704" max="9704" width="19" style="759" customWidth="1"/>
    <col min="9705" max="9705" width="7.140625" style="759" customWidth="1"/>
    <col min="9706" max="9706" width="41.28515625" style="759" customWidth="1"/>
    <col min="9707" max="9708" width="9" style="759" customWidth="1"/>
    <col min="9709" max="9709" width="10.5703125" style="759" customWidth="1"/>
    <col min="9710" max="9710" width="9.42578125" style="759" customWidth="1"/>
    <col min="9711" max="9711" width="9.85546875" style="759" customWidth="1"/>
    <col min="9712" max="9712" width="10.5703125" style="759" customWidth="1"/>
    <col min="9713" max="9714" width="9.42578125" style="759" customWidth="1"/>
    <col min="9715" max="9715" width="10.5703125" style="759" customWidth="1"/>
    <col min="9716" max="9717" width="9" style="759" customWidth="1"/>
    <col min="9718" max="9718" width="10.5703125" style="759" customWidth="1"/>
    <col min="9719" max="9720" width="9.42578125" style="759" customWidth="1"/>
    <col min="9721" max="9721" width="10.5703125" style="759" customWidth="1"/>
    <col min="9722" max="9722" width="9.42578125" style="759" customWidth="1"/>
    <col min="9723" max="9723" width="9.85546875" style="759" customWidth="1"/>
    <col min="9724" max="9724" width="10.5703125" style="759" customWidth="1"/>
    <col min="9725" max="9725" width="9" style="759" customWidth="1"/>
    <col min="9726" max="9726" width="9.85546875" style="759" customWidth="1"/>
    <col min="9727" max="9727" width="12" style="759" customWidth="1"/>
    <col min="9728" max="9958" width="10.85546875" style="759"/>
    <col min="9959" max="9959" width="0.28515625" style="759" customWidth="1"/>
    <col min="9960" max="9960" width="19" style="759" customWidth="1"/>
    <col min="9961" max="9961" width="7.140625" style="759" customWidth="1"/>
    <col min="9962" max="9962" width="41.28515625" style="759" customWidth="1"/>
    <col min="9963" max="9964" width="9" style="759" customWidth="1"/>
    <col min="9965" max="9965" width="10.5703125" style="759" customWidth="1"/>
    <col min="9966" max="9966" width="9.42578125" style="759" customWidth="1"/>
    <col min="9967" max="9967" width="9.85546875" style="759" customWidth="1"/>
    <col min="9968" max="9968" width="10.5703125" style="759" customWidth="1"/>
    <col min="9969" max="9970" width="9.42578125" style="759" customWidth="1"/>
    <col min="9971" max="9971" width="10.5703125" style="759" customWidth="1"/>
    <col min="9972" max="9973" width="9" style="759" customWidth="1"/>
    <col min="9974" max="9974" width="10.5703125" style="759" customWidth="1"/>
    <col min="9975" max="9976" width="9.42578125" style="759" customWidth="1"/>
    <col min="9977" max="9977" width="10.5703125" style="759" customWidth="1"/>
    <col min="9978" max="9978" width="9.42578125" style="759" customWidth="1"/>
    <col min="9979" max="9979" width="9.85546875" style="759" customWidth="1"/>
    <col min="9980" max="9980" width="10.5703125" style="759" customWidth="1"/>
    <col min="9981" max="9981" width="9" style="759" customWidth="1"/>
    <col min="9982" max="9982" width="9.85546875" style="759" customWidth="1"/>
    <col min="9983" max="9983" width="12" style="759" customWidth="1"/>
    <col min="9984" max="10214" width="10.85546875" style="759"/>
    <col min="10215" max="10215" width="0.28515625" style="759" customWidth="1"/>
    <col min="10216" max="10216" width="19" style="759" customWidth="1"/>
    <col min="10217" max="10217" width="7.140625" style="759" customWidth="1"/>
    <col min="10218" max="10218" width="41.28515625" style="759" customWidth="1"/>
    <col min="10219" max="10220" width="9" style="759" customWidth="1"/>
    <col min="10221" max="10221" width="10.5703125" style="759" customWidth="1"/>
    <col min="10222" max="10222" width="9.42578125" style="759" customWidth="1"/>
    <col min="10223" max="10223" width="9.85546875" style="759" customWidth="1"/>
    <col min="10224" max="10224" width="10.5703125" style="759" customWidth="1"/>
    <col min="10225" max="10226" width="9.42578125" style="759" customWidth="1"/>
    <col min="10227" max="10227" width="10.5703125" style="759" customWidth="1"/>
    <col min="10228" max="10229" width="9" style="759" customWidth="1"/>
    <col min="10230" max="10230" width="10.5703125" style="759" customWidth="1"/>
    <col min="10231" max="10232" width="9.42578125" style="759" customWidth="1"/>
    <col min="10233" max="10233" width="10.5703125" style="759" customWidth="1"/>
    <col min="10234" max="10234" width="9.42578125" style="759" customWidth="1"/>
    <col min="10235" max="10235" width="9.85546875" style="759" customWidth="1"/>
    <col min="10236" max="10236" width="10.5703125" style="759" customWidth="1"/>
    <col min="10237" max="10237" width="9" style="759" customWidth="1"/>
    <col min="10238" max="10238" width="9.85546875" style="759" customWidth="1"/>
    <col min="10239" max="10239" width="12" style="759" customWidth="1"/>
    <col min="10240" max="10470" width="10.85546875" style="759"/>
    <col min="10471" max="10471" width="0.28515625" style="759" customWidth="1"/>
    <col min="10472" max="10472" width="19" style="759" customWidth="1"/>
    <col min="10473" max="10473" width="7.140625" style="759" customWidth="1"/>
    <col min="10474" max="10474" width="41.28515625" style="759" customWidth="1"/>
    <col min="10475" max="10476" width="9" style="759" customWidth="1"/>
    <col min="10477" max="10477" width="10.5703125" style="759" customWidth="1"/>
    <col min="10478" max="10478" width="9.42578125" style="759" customWidth="1"/>
    <col min="10479" max="10479" width="9.85546875" style="759" customWidth="1"/>
    <col min="10480" max="10480" width="10.5703125" style="759" customWidth="1"/>
    <col min="10481" max="10482" width="9.42578125" style="759" customWidth="1"/>
    <col min="10483" max="10483" width="10.5703125" style="759" customWidth="1"/>
    <col min="10484" max="10485" width="9" style="759" customWidth="1"/>
    <col min="10486" max="10486" width="10.5703125" style="759" customWidth="1"/>
    <col min="10487" max="10488" width="9.42578125" style="759" customWidth="1"/>
    <col min="10489" max="10489" width="10.5703125" style="759" customWidth="1"/>
    <col min="10490" max="10490" width="9.42578125" style="759" customWidth="1"/>
    <col min="10491" max="10491" width="9.85546875" style="759" customWidth="1"/>
    <col min="10492" max="10492" width="10.5703125" style="759" customWidth="1"/>
    <col min="10493" max="10493" width="9" style="759" customWidth="1"/>
    <col min="10494" max="10494" width="9.85546875" style="759" customWidth="1"/>
    <col min="10495" max="10495" width="12" style="759" customWidth="1"/>
    <col min="10496" max="10726" width="10.85546875" style="759"/>
    <col min="10727" max="10727" width="0.28515625" style="759" customWidth="1"/>
    <col min="10728" max="10728" width="19" style="759" customWidth="1"/>
    <col min="10729" max="10729" width="7.140625" style="759" customWidth="1"/>
    <col min="10730" max="10730" width="41.28515625" style="759" customWidth="1"/>
    <col min="10731" max="10732" width="9" style="759" customWidth="1"/>
    <col min="10733" max="10733" width="10.5703125" style="759" customWidth="1"/>
    <col min="10734" max="10734" width="9.42578125" style="759" customWidth="1"/>
    <col min="10735" max="10735" width="9.85546875" style="759" customWidth="1"/>
    <col min="10736" max="10736" width="10.5703125" style="759" customWidth="1"/>
    <col min="10737" max="10738" width="9.42578125" style="759" customWidth="1"/>
    <col min="10739" max="10739" width="10.5703125" style="759" customWidth="1"/>
    <col min="10740" max="10741" width="9" style="759" customWidth="1"/>
    <col min="10742" max="10742" width="10.5703125" style="759" customWidth="1"/>
    <col min="10743" max="10744" width="9.42578125" style="759" customWidth="1"/>
    <col min="10745" max="10745" width="10.5703125" style="759" customWidth="1"/>
    <col min="10746" max="10746" width="9.42578125" style="759" customWidth="1"/>
    <col min="10747" max="10747" width="9.85546875" style="759" customWidth="1"/>
    <col min="10748" max="10748" width="10.5703125" style="759" customWidth="1"/>
    <col min="10749" max="10749" width="9" style="759" customWidth="1"/>
    <col min="10750" max="10750" width="9.85546875" style="759" customWidth="1"/>
    <col min="10751" max="10751" width="12" style="759" customWidth="1"/>
    <col min="10752" max="10982" width="10.85546875" style="759"/>
    <col min="10983" max="10983" width="0.28515625" style="759" customWidth="1"/>
    <col min="10984" max="10984" width="19" style="759" customWidth="1"/>
    <col min="10985" max="10985" width="7.140625" style="759" customWidth="1"/>
    <col min="10986" max="10986" width="41.28515625" style="759" customWidth="1"/>
    <col min="10987" max="10988" width="9" style="759" customWidth="1"/>
    <col min="10989" max="10989" width="10.5703125" style="759" customWidth="1"/>
    <col min="10990" max="10990" width="9.42578125" style="759" customWidth="1"/>
    <col min="10991" max="10991" width="9.85546875" style="759" customWidth="1"/>
    <col min="10992" max="10992" width="10.5703125" style="759" customWidth="1"/>
    <col min="10993" max="10994" width="9.42578125" style="759" customWidth="1"/>
    <col min="10995" max="10995" width="10.5703125" style="759" customWidth="1"/>
    <col min="10996" max="10997" width="9" style="759" customWidth="1"/>
    <col min="10998" max="10998" width="10.5703125" style="759" customWidth="1"/>
    <col min="10999" max="11000" width="9.42578125" style="759" customWidth="1"/>
    <col min="11001" max="11001" width="10.5703125" style="759" customWidth="1"/>
    <col min="11002" max="11002" width="9.42578125" style="759" customWidth="1"/>
    <col min="11003" max="11003" width="9.85546875" style="759" customWidth="1"/>
    <col min="11004" max="11004" width="10.5703125" style="759" customWidth="1"/>
    <col min="11005" max="11005" width="9" style="759" customWidth="1"/>
    <col min="11006" max="11006" width="9.85546875" style="759" customWidth="1"/>
    <col min="11007" max="11007" width="12" style="759" customWidth="1"/>
    <col min="11008" max="11238" width="10.85546875" style="759"/>
    <col min="11239" max="11239" width="0.28515625" style="759" customWidth="1"/>
    <col min="11240" max="11240" width="19" style="759" customWidth="1"/>
    <col min="11241" max="11241" width="7.140625" style="759" customWidth="1"/>
    <col min="11242" max="11242" width="41.28515625" style="759" customWidth="1"/>
    <col min="11243" max="11244" width="9" style="759" customWidth="1"/>
    <col min="11245" max="11245" width="10.5703125" style="759" customWidth="1"/>
    <col min="11246" max="11246" width="9.42578125" style="759" customWidth="1"/>
    <col min="11247" max="11247" width="9.85546875" style="759" customWidth="1"/>
    <col min="11248" max="11248" width="10.5703125" style="759" customWidth="1"/>
    <col min="11249" max="11250" width="9.42578125" style="759" customWidth="1"/>
    <col min="11251" max="11251" width="10.5703125" style="759" customWidth="1"/>
    <col min="11252" max="11253" width="9" style="759" customWidth="1"/>
    <col min="11254" max="11254" width="10.5703125" style="759" customWidth="1"/>
    <col min="11255" max="11256" width="9.42578125" style="759" customWidth="1"/>
    <col min="11257" max="11257" width="10.5703125" style="759" customWidth="1"/>
    <col min="11258" max="11258" width="9.42578125" style="759" customWidth="1"/>
    <col min="11259" max="11259" width="9.85546875" style="759" customWidth="1"/>
    <col min="11260" max="11260" width="10.5703125" style="759" customWidth="1"/>
    <col min="11261" max="11261" width="9" style="759" customWidth="1"/>
    <col min="11262" max="11262" width="9.85546875" style="759" customWidth="1"/>
    <col min="11263" max="11263" width="12" style="759" customWidth="1"/>
    <col min="11264" max="11494" width="10.85546875" style="759"/>
    <col min="11495" max="11495" width="0.28515625" style="759" customWidth="1"/>
    <col min="11496" max="11496" width="19" style="759" customWidth="1"/>
    <col min="11497" max="11497" width="7.140625" style="759" customWidth="1"/>
    <col min="11498" max="11498" width="41.28515625" style="759" customWidth="1"/>
    <col min="11499" max="11500" width="9" style="759" customWidth="1"/>
    <col min="11501" max="11501" width="10.5703125" style="759" customWidth="1"/>
    <col min="11502" max="11502" width="9.42578125" style="759" customWidth="1"/>
    <col min="11503" max="11503" width="9.85546875" style="759" customWidth="1"/>
    <col min="11504" max="11504" width="10.5703125" style="759" customWidth="1"/>
    <col min="11505" max="11506" width="9.42578125" style="759" customWidth="1"/>
    <col min="11507" max="11507" width="10.5703125" style="759" customWidth="1"/>
    <col min="11508" max="11509" width="9" style="759" customWidth="1"/>
    <col min="11510" max="11510" width="10.5703125" style="759" customWidth="1"/>
    <col min="11511" max="11512" width="9.42578125" style="759" customWidth="1"/>
    <col min="11513" max="11513" width="10.5703125" style="759" customWidth="1"/>
    <col min="11514" max="11514" width="9.42578125" style="759" customWidth="1"/>
    <col min="11515" max="11515" width="9.85546875" style="759" customWidth="1"/>
    <col min="11516" max="11516" width="10.5703125" style="759" customWidth="1"/>
    <col min="11517" max="11517" width="9" style="759" customWidth="1"/>
    <col min="11518" max="11518" width="9.85546875" style="759" customWidth="1"/>
    <col min="11519" max="11519" width="12" style="759" customWidth="1"/>
    <col min="11520" max="11750" width="10.85546875" style="759"/>
    <col min="11751" max="11751" width="0.28515625" style="759" customWidth="1"/>
    <col min="11752" max="11752" width="19" style="759" customWidth="1"/>
    <col min="11753" max="11753" width="7.140625" style="759" customWidth="1"/>
    <col min="11754" max="11754" width="41.28515625" style="759" customWidth="1"/>
    <col min="11755" max="11756" width="9" style="759" customWidth="1"/>
    <col min="11757" max="11757" width="10.5703125" style="759" customWidth="1"/>
    <col min="11758" max="11758" width="9.42578125" style="759" customWidth="1"/>
    <col min="11759" max="11759" width="9.85546875" style="759" customWidth="1"/>
    <col min="11760" max="11760" width="10.5703125" style="759" customWidth="1"/>
    <col min="11761" max="11762" width="9.42578125" style="759" customWidth="1"/>
    <col min="11763" max="11763" width="10.5703125" style="759" customWidth="1"/>
    <col min="11764" max="11765" width="9" style="759" customWidth="1"/>
    <col min="11766" max="11766" width="10.5703125" style="759" customWidth="1"/>
    <col min="11767" max="11768" width="9.42578125" style="759" customWidth="1"/>
    <col min="11769" max="11769" width="10.5703125" style="759" customWidth="1"/>
    <col min="11770" max="11770" width="9.42578125" style="759" customWidth="1"/>
    <col min="11771" max="11771" width="9.85546875" style="759" customWidth="1"/>
    <col min="11772" max="11772" width="10.5703125" style="759" customWidth="1"/>
    <col min="11773" max="11773" width="9" style="759" customWidth="1"/>
    <col min="11774" max="11774" width="9.85546875" style="759" customWidth="1"/>
    <col min="11775" max="11775" width="12" style="759" customWidth="1"/>
    <col min="11776" max="12006" width="10.85546875" style="759"/>
    <col min="12007" max="12007" width="0.28515625" style="759" customWidth="1"/>
    <col min="12008" max="12008" width="19" style="759" customWidth="1"/>
    <col min="12009" max="12009" width="7.140625" style="759" customWidth="1"/>
    <col min="12010" max="12010" width="41.28515625" style="759" customWidth="1"/>
    <col min="12011" max="12012" width="9" style="759" customWidth="1"/>
    <col min="12013" max="12013" width="10.5703125" style="759" customWidth="1"/>
    <col min="12014" max="12014" width="9.42578125" style="759" customWidth="1"/>
    <col min="12015" max="12015" width="9.85546875" style="759" customWidth="1"/>
    <col min="12016" max="12016" width="10.5703125" style="759" customWidth="1"/>
    <col min="12017" max="12018" width="9.42578125" style="759" customWidth="1"/>
    <col min="12019" max="12019" width="10.5703125" style="759" customWidth="1"/>
    <col min="12020" max="12021" width="9" style="759" customWidth="1"/>
    <col min="12022" max="12022" width="10.5703125" style="759" customWidth="1"/>
    <col min="12023" max="12024" width="9.42578125" style="759" customWidth="1"/>
    <col min="12025" max="12025" width="10.5703125" style="759" customWidth="1"/>
    <col min="12026" max="12026" width="9.42578125" style="759" customWidth="1"/>
    <col min="12027" max="12027" width="9.85546875" style="759" customWidth="1"/>
    <col min="12028" max="12028" width="10.5703125" style="759" customWidth="1"/>
    <col min="12029" max="12029" width="9" style="759" customWidth="1"/>
    <col min="12030" max="12030" width="9.85546875" style="759" customWidth="1"/>
    <col min="12031" max="12031" width="12" style="759" customWidth="1"/>
    <col min="12032" max="12262" width="10.85546875" style="759"/>
    <col min="12263" max="12263" width="0.28515625" style="759" customWidth="1"/>
    <col min="12264" max="12264" width="19" style="759" customWidth="1"/>
    <col min="12265" max="12265" width="7.140625" style="759" customWidth="1"/>
    <col min="12266" max="12266" width="41.28515625" style="759" customWidth="1"/>
    <col min="12267" max="12268" width="9" style="759" customWidth="1"/>
    <col min="12269" max="12269" width="10.5703125" style="759" customWidth="1"/>
    <col min="12270" max="12270" width="9.42578125" style="759" customWidth="1"/>
    <col min="12271" max="12271" width="9.85546875" style="759" customWidth="1"/>
    <col min="12272" max="12272" width="10.5703125" style="759" customWidth="1"/>
    <col min="12273" max="12274" width="9.42578125" style="759" customWidth="1"/>
    <col min="12275" max="12275" width="10.5703125" style="759" customWidth="1"/>
    <col min="12276" max="12277" width="9" style="759" customWidth="1"/>
    <col min="12278" max="12278" width="10.5703125" style="759" customWidth="1"/>
    <col min="12279" max="12280" width="9.42578125" style="759" customWidth="1"/>
    <col min="12281" max="12281" width="10.5703125" style="759" customWidth="1"/>
    <col min="12282" max="12282" width="9.42578125" style="759" customWidth="1"/>
    <col min="12283" max="12283" width="9.85546875" style="759" customWidth="1"/>
    <col min="12284" max="12284" width="10.5703125" style="759" customWidth="1"/>
    <col min="12285" max="12285" width="9" style="759" customWidth="1"/>
    <col min="12286" max="12286" width="9.85546875" style="759" customWidth="1"/>
    <col min="12287" max="12287" width="12" style="759" customWidth="1"/>
    <col min="12288" max="12518" width="10.85546875" style="759"/>
    <col min="12519" max="12519" width="0.28515625" style="759" customWidth="1"/>
    <col min="12520" max="12520" width="19" style="759" customWidth="1"/>
    <col min="12521" max="12521" width="7.140625" style="759" customWidth="1"/>
    <col min="12522" max="12522" width="41.28515625" style="759" customWidth="1"/>
    <col min="12523" max="12524" width="9" style="759" customWidth="1"/>
    <col min="12525" max="12525" width="10.5703125" style="759" customWidth="1"/>
    <col min="12526" max="12526" width="9.42578125" style="759" customWidth="1"/>
    <col min="12527" max="12527" width="9.85546875" style="759" customWidth="1"/>
    <col min="12528" max="12528" width="10.5703125" style="759" customWidth="1"/>
    <col min="12529" max="12530" width="9.42578125" style="759" customWidth="1"/>
    <col min="12531" max="12531" width="10.5703125" style="759" customWidth="1"/>
    <col min="12532" max="12533" width="9" style="759" customWidth="1"/>
    <col min="12534" max="12534" width="10.5703125" style="759" customWidth="1"/>
    <col min="12535" max="12536" width="9.42578125" style="759" customWidth="1"/>
    <col min="12537" max="12537" width="10.5703125" style="759" customWidth="1"/>
    <col min="12538" max="12538" width="9.42578125" style="759" customWidth="1"/>
    <col min="12539" max="12539" width="9.85546875" style="759" customWidth="1"/>
    <col min="12540" max="12540" width="10.5703125" style="759" customWidth="1"/>
    <col min="12541" max="12541" width="9" style="759" customWidth="1"/>
    <col min="12542" max="12542" width="9.85546875" style="759" customWidth="1"/>
    <col min="12543" max="12543" width="12" style="759" customWidth="1"/>
    <col min="12544" max="12774" width="10.85546875" style="759"/>
    <col min="12775" max="12775" width="0.28515625" style="759" customWidth="1"/>
    <col min="12776" max="12776" width="19" style="759" customWidth="1"/>
    <col min="12777" max="12777" width="7.140625" style="759" customWidth="1"/>
    <col min="12778" max="12778" width="41.28515625" style="759" customWidth="1"/>
    <col min="12779" max="12780" width="9" style="759" customWidth="1"/>
    <col min="12781" max="12781" width="10.5703125" style="759" customWidth="1"/>
    <col min="12782" max="12782" width="9.42578125" style="759" customWidth="1"/>
    <col min="12783" max="12783" width="9.85546875" style="759" customWidth="1"/>
    <col min="12784" max="12784" width="10.5703125" style="759" customWidth="1"/>
    <col min="12785" max="12786" width="9.42578125" style="759" customWidth="1"/>
    <col min="12787" max="12787" width="10.5703125" style="759" customWidth="1"/>
    <col min="12788" max="12789" width="9" style="759" customWidth="1"/>
    <col min="12790" max="12790" width="10.5703125" style="759" customWidth="1"/>
    <col min="12791" max="12792" width="9.42578125" style="759" customWidth="1"/>
    <col min="12793" max="12793" width="10.5703125" style="759" customWidth="1"/>
    <col min="12794" max="12794" width="9.42578125" style="759" customWidth="1"/>
    <col min="12795" max="12795" width="9.85546875" style="759" customWidth="1"/>
    <col min="12796" max="12796" width="10.5703125" style="759" customWidth="1"/>
    <col min="12797" max="12797" width="9" style="759" customWidth="1"/>
    <col min="12798" max="12798" width="9.85546875" style="759" customWidth="1"/>
    <col min="12799" max="12799" width="12" style="759" customWidth="1"/>
    <col min="12800" max="13030" width="10.85546875" style="759"/>
    <col min="13031" max="13031" width="0.28515625" style="759" customWidth="1"/>
    <col min="13032" max="13032" width="19" style="759" customWidth="1"/>
    <col min="13033" max="13033" width="7.140625" style="759" customWidth="1"/>
    <col min="13034" max="13034" width="41.28515625" style="759" customWidth="1"/>
    <col min="13035" max="13036" width="9" style="759" customWidth="1"/>
    <col min="13037" max="13037" width="10.5703125" style="759" customWidth="1"/>
    <col min="13038" max="13038" width="9.42578125" style="759" customWidth="1"/>
    <col min="13039" max="13039" width="9.85546875" style="759" customWidth="1"/>
    <col min="13040" max="13040" width="10.5703125" style="759" customWidth="1"/>
    <col min="13041" max="13042" width="9.42578125" style="759" customWidth="1"/>
    <col min="13043" max="13043" width="10.5703125" style="759" customWidth="1"/>
    <col min="13044" max="13045" width="9" style="759" customWidth="1"/>
    <col min="13046" max="13046" width="10.5703125" style="759" customWidth="1"/>
    <col min="13047" max="13048" width="9.42578125" style="759" customWidth="1"/>
    <col min="13049" max="13049" width="10.5703125" style="759" customWidth="1"/>
    <col min="13050" max="13050" width="9.42578125" style="759" customWidth="1"/>
    <col min="13051" max="13051" width="9.85546875" style="759" customWidth="1"/>
    <col min="13052" max="13052" width="10.5703125" style="759" customWidth="1"/>
    <col min="13053" max="13053" width="9" style="759" customWidth="1"/>
    <col min="13054" max="13054" width="9.85546875" style="759" customWidth="1"/>
    <col min="13055" max="13055" width="12" style="759" customWidth="1"/>
    <col min="13056" max="13286" width="10.85546875" style="759"/>
    <col min="13287" max="13287" width="0.28515625" style="759" customWidth="1"/>
    <col min="13288" max="13288" width="19" style="759" customWidth="1"/>
    <col min="13289" max="13289" width="7.140625" style="759" customWidth="1"/>
    <col min="13290" max="13290" width="41.28515625" style="759" customWidth="1"/>
    <col min="13291" max="13292" width="9" style="759" customWidth="1"/>
    <col min="13293" max="13293" width="10.5703125" style="759" customWidth="1"/>
    <col min="13294" max="13294" width="9.42578125" style="759" customWidth="1"/>
    <col min="13295" max="13295" width="9.85546875" style="759" customWidth="1"/>
    <col min="13296" max="13296" width="10.5703125" style="759" customWidth="1"/>
    <col min="13297" max="13298" width="9.42578125" style="759" customWidth="1"/>
    <col min="13299" max="13299" width="10.5703125" style="759" customWidth="1"/>
    <col min="13300" max="13301" width="9" style="759" customWidth="1"/>
    <col min="13302" max="13302" width="10.5703125" style="759" customWidth="1"/>
    <col min="13303" max="13304" width="9.42578125" style="759" customWidth="1"/>
    <col min="13305" max="13305" width="10.5703125" style="759" customWidth="1"/>
    <col min="13306" max="13306" width="9.42578125" style="759" customWidth="1"/>
    <col min="13307" max="13307" width="9.85546875" style="759" customWidth="1"/>
    <col min="13308" max="13308" width="10.5703125" style="759" customWidth="1"/>
    <col min="13309" max="13309" width="9" style="759" customWidth="1"/>
    <col min="13310" max="13310" width="9.85546875" style="759" customWidth="1"/>
    <col min="13311" max="13311" width="12" style="759" customWidth="1"/>
    <col min="13312" max="13542" width="10.85546875" style="759"/>
    <col min="13543" max="13543" width="0.28515625" style="759" customWidth="1"/>
    <col min="13544" max="13544" width="19" style="759" customWidth="1"/>
    <col min="13545" max="13545" width="7.140625" style="759" customWidth="1"/>
    <col min="13546" max="13546" width="41.28515625" style="759" customWidth="1"/>
    <col min="13547" max="13548" width="9" style="759" customWidth="1"/>
    <col min="13549" max="13549" width="10.5703125" style="759" customWidth="1"/>
    <col min="13550" max="13550" width="9.42578125" style="759" customWidth="1"/>
    <col min="13551" max="13551" width="9.85546875" style="759" customWidth="1"/>
    <col min="13552" max="13552" width="10.5703125" style="759" customWidth="1"/>
    <col min="13553" max="13554" width="9.42578125" style="759" customWidth="1"/>
    <col min="13555" max="13555" width="10.5703125" style="759" customWidth="1"/>
    <col min="13556" max="13557" width="9" style="759" customWidth="1"/>
    <col min="13558" max="13558" width="10.5703125" style="759" customWidth="1"/>
    <col min="13559" max="13560" width="9.42578125" style="759" customWidth="1"/>
    <col min="13561" max="13561" width="10.5703125" style="759" customWidth="1"/>
    <col min="13562" max="13562" width="9.42578125" style="759" customWidth="1"/>
    <col min="13563" max="13563" width="9.85546875" style="759" customWidth="1"/>
    <col min="13564" max="13564" width="10.5703125" style="759" customWidth="1"/>
    <col min="13565" max="13565" width="9" style="759" customWidth="1"/>
    <col min="13566" max="13566" width="9.85546875" style="759" customWidth="1"/>
    <col min="13567" max="13567" width="12" style="759" customWidth="1"/>
    <col min="13568" max="13798" width="10.85546875" style="759"/>
    <col min="13799" max="13799" width="0.28515625" style="759" customWidth="1"/>
    <col min="13800" max="13800" width="19" style="759" customWidth="1"/>
    <col min="13801" max="13801" width="7.140625" style="759" customWidth="1"/>
    <col min="13802" max="13802" width="41.28515625" style="759" customWidth="1"/>
    <col min="13803" max="13804" width="9" style="759" customWidth="1"/>
    <col min="13805" max="13805" width="10.5703125" style="759" customWidth="1"/>
    <col min="13806" max="13806" width="9.42578125" style="759" customWidth="1"/>
    <col min="13807" max="13807" width="9.85546875" style="759" customWidth="1"/>
    <col min="13808" max="13808" width="10.5703125" style="759" customWidth="1"/>
    <col min="13809" max="13810" width="9.42578125" style="759" customWidth="1"/>
    <col min="13811" max="13811" width="10.5703125" style="759" customWidth="1"/>
    <col min="13812" max="13813" width="9" style="759" customWidth="1"/>
    <col min="13814" max="13814" width="10.5703125" style="759" customWidth="1"/>
    <col min="13815" max="13816" width="9.42578125" style="759" customWidth="1"/>
    <col min="13817" max="13817" width="10.5703125" style="759" customWidth="1"/>
    <col min="13818" max="13818" width="9.42578125" style="759" customWidth="1"/>
    <col min="13819" max="13819" width="9.85546875" style="759" customWidth="1"/>
    <col min="13820" max="13820" width="10.5703125" style="759" customWidth="1"/>
    <col min="13821" max="13821" width="9" style="759" customWidth="1"/>
    <col min="13822" max="13822" width="9.85546875" style="759" customWidth="1"/>
    <col min="13823" max="13823" width="12" style="759" customWidth="1"/>
    <col min="13824" max="14054" width="10.85546875" style="759"/>
    <col min="14055" max="14055" width="0.28515625" style="759" customWidth="1"/>
    <col min="14056" max="14056" width="19" style="759" customWidth="1"/>
    <col min="14057" max="14057" width="7.140625" style="759" customWidth="1"/>
    <col min="14058" max="14058" width="41.28515625" style="759" customWidth="1"/>
    <col min="14059" max="14060" width="9" style="759" customWidth="1"/>
    <col min="14061" max="14061" width="10.5703125" style="759" customWidth="1"/>
    <col min="14062" max="14062" width="9.42578125" style="759" customWidth="1"/>
    <col min="14063" max="14063" width="9.85546875" style="759" customWidth="1"/>
    <col min="14064" max="14064" width="10.5703125" style="759" customWidth="1"/>
    <col min="14065" max="14066" width="9.42578125" style="759" customWidth="1"/>
    <col min="14067" max="14067" width="10.5703125" style="759" customWidth="1"/>
    <col min="14068" max="14069" width="9" style="759" customWidth="1"/>
    <col min="14070" max="14070" width="10.5703125" style="759" customWidth="1"/>
    <col min="14071" max="14072" width="9.42578125" style="759" customWidth="1"/>
    <col min="14073" max="14073" width="10.5703125" style="759" customWidth="1"/>
    <col min="14074" max="14074" width="9.42578125" style="759" customWidth="1"/>
    <col min="14075" max="14075" width="9.85546875" style="759" customWidth="1"/>
    <col min="14076" max="14076" width="10.5703125" style="759" customWidth="1"/>
    <col min="14077" max="14077" width="9" style="759" customWidth="1"/>
    <col min="14078" max="14078" width="9.85546875" style="759" customWidth="1"/>
    <col min="14079" max="14079" width="12" style="759" customWidth="1"/>
    <col min="14080" max="14310" width="10.85546875" style="759"/>
    <col min="14311" max="14311" width="0.28515625" style="759" customWidth="1"/>
    <col min="14312" max="14312" width="19" style="759" customWidth="1"/>
    <col min="14313" max="14313" width="7.140625" style="759" customWidth="1"/>
    <col min="14314" max="14314" width="41.28515625" style="759" customWidth="1"/>
    <col min="14315" max="14316" width="9" style="759" customWidth="1"/>
    <col min="14317" max="14317" width="10.5703125" style="759" customWidth="1"/>
    <col min="14318" max="14318" width="9.42578125" style="759" customWidth="1"/>
    <col min="14319" max="14319" width="9.85546875" style="759" customWidth="1"/>
    <col min="14320" max="14320" width="10.5703125" style="759" customWidth="1"/>
    <col min="14321" max="14322" width="9.42578125" style="759" customWidth="1"/>
    <col min="14323" max="14323" width="10.5703125" style="759" customWidth="1"/>
    <col min="14324" max="14325" width="9" style="759" customWidth="1"/>
    <col min="14326" max="14326" width="10.5703125" style="759" customWidth="1"/>
    <col min="14327" max="14328" width="9.42578125" style="759" customWidth="1"/>
    <col min="14329" max="14329" width="10.5703125" style="759" customWidth="1"/>
    <col min="14330" max="14330" width="9.42578125" style="759" customWidth="1"/>
    <col min="14331" max="14331" width="9.85546875" style="759" customWidth="1"/>
    <col min="14332" max="14332" width="10.5703125" style="759" customWidth="1"/>
    <col min="14333" max="14333" width="9" style="759" customWidth="1"/>
    <col min="14334" max="14334" width="9.85546875" style="759" customWidth="1"/>
    <col min="14335" max="14335" width="12" style="759" customWidth="1"/>
    <col min="14336" max="14566" width="10.85546875" style="759"/>
    <col min="14567" max="14567" width="0.28515625" style="759" customWidth="1"/>
    <col min="14568" max="14568" width="19" style="759" customWidth="1"/>
    <col min="14569" max="14569" width="7.140625" style="759" customWidth="1"/>
    <col min="14570" max="14570" width="41.28515625" style="759" customWidth="1"/>
    <col min="14571" max="14572" width="9" style="759" customWidth="1"/>
    <col min="14573" max="14573" width="10.5703125" style="759" customWidth="1"/>
    <col min="14574" max="14574" width="9.42578125" style="759" customWidth="1"/>
    <col min="14575" max="14575" width="9.85546875" style="759" customWidth="1"/>
    <col min="14576" max="14576" width="10.5703125" style="759" customWidth="1"/>
    <col min="14577" max="14578" width="9.42578125" style="759" customWidth="1"/>
    <col min="14579" max="14579" width="10.5703125" style="759" customWidth="1"/>
    <col min="14580" max="14581" width="9" style="759" customWidth="1"/>
    <col min="14582" max="14582" width="10.5703125" style="759" customWidth="1"/>
    <col min="14583" max="14584" width="9.42578125" style="759" customWidth="1"/>
    <col min="14585" max="14585" width="10.5703125" style="759" customWidth="1"/>
    <col min="14586" max="14586" width="9.42578125" style="759" customWidth="1"/>
    <col min="14587" max="14587" width="9.85546875" style="759" customWidth="1"/>
    <col min="14588" max="14588" width="10.5703125" style="759" customWidth="1"/>
    <col min="14589" max="14589" width="9" style="759" customWidth="1"/>
    <col min="14590" max="14590" width="9.85546875" style="759" customWidth="1"/>
    <col min="14591" max="14591" width="12" style="759" customWidth="1"/>
    <col min="14592" max="14822" width="10.85546875" style="759"/>
    <col min="14823" max="14823" width="0.28515625" style="759" customWidth="1"/>
    <col min="14824" max="14824" width="19" style="759" customWidth="1"/>
    <col min="14825" max="14825" width="7.140625" style="759" customWidth="1"/>
    <col min="14826" max="14826" width="41.28515625" style="759" customWidth="1"/>
    <col min="14827" max="14828" width="9" style="759" customWidth="1"/>
    <col min="14829" max="14829" width="10.5703125" style="759" customWidth="1"/>
    <col min="14830" max="14830" width="9.42578125" style="759" customWidth="1"/>
    <col min="14831" max="14831" width="9.85546875" style="759" customWidth="1"/>
    <col min="14832" max="14832" width="10.5703125" style="759" customWidth="1"/>
    <col min="14833" max="14834" width="9.42578125" style="759" customWidth="1"/>
    <col min="14835" max="14835" width="10.5703125" style="759" customWidth="1"/>
    <col min="14836" max="14837" width="9" style="759" customWidth="1"/>
    <col min="14838" max="14838" width="10.5703125" style="759" customWidth="1"/>
    <col min="14839" max="14840" width="9.42578125" style="759" customWidth="1"/>
    <col min="14841" max="14841" width="10.5703125" style="759" customWidth="1"/>
    <col min="14842" max="14842" width="9.42578125" style="759" customWidth="1"/>
    <col min="14843" max="14843" width="9.85546875" style="759" customWidth="1"/>
    <col min="14844" max="14844" width="10.5703125" style="759" customWidth="1"/>
    <col min="14845" max="14845" width="9" style="759" customWidth="1"/>
    <col min="14846" max="14846" width="9.85546875" style="759" customWidth="1"/>
    <col min="14847" max="14847" width="12" style="759" customWidth="1"/>
    <col min="14848" max="15078" width="10.85546875" style="759"/>
    <col min="15079" max="15079" width="0.28515625" style="759" customWidth="1"/>
    <col min="15080" max="15080" width="19" style="759" customWidth="1"/>
    <col min="15081" max="15081" width="7.140625" style="759" customWidth="1"/>
    <col min="15082" max="15082" width="41.28515625" style="759" customWidth="1"/>
    <col min="15083" max="15084" width="9" style="759" customWidth="1"/>
    <col min="15085" max="15085" width="10.5703125" style="759" customWidth="1"/>
    <col min="15086" max="15086" width="9.42578125" style="759" customWidth="1"/>
    <col min="15087" max="15087" width="9.85546875" style="759" customWidth="1"/>
    <col min="15088" max="15088" width="10.5703125" style="759" customWidth="1"/>
    <col min="15089" max="15090" width="9.42578125" style="759" customWidth="1"/>
    <col min="15091" max="15091" width="10.5703125" style="759" customWidth="1"/>
    <col min="15092" max="15093" width="9" style="759" customWidth="1"/>
    <col min="15094" max="15094" width="10.5703125" style="759" customWidth="1"/>
    <col min="15095" max="15096" width="9.42578125" style="759" customWidth="1"/>
    <col min="15097" max="15097" width="10.5703125" style="759" customWidth="1"/>
    <col min="15098" max="15098" width="9.42578125" style="759" customWidth="1"/>
    <col min="15099" max="15099" width="9.85546875" style="759" customWidth="1"/>
    <col min="15100" max="15100" width="10.5703125" style="759" customWidth="1"/>
    <col min="15101" max="15101" width="9" style="759" customWidth="1"/>
    <col min="15102" max="15102" width="9.85546875" style="759" customWidth="1"/>
    <col min="15103" max="15103" width="12" style="759" customWidth="1"/>
    <col min="15104" max="15334" width="10.85546875" style="759"/>
    <col min="15335" max="15335" width="0.28515625" style="759" customWidth="1"/>
    <col min="15336" max="15336" width="19" style="759" customWidth="1"/>
    <col min="15337" max="15337" width="7.140625" style="759" customWidth="1"/>
    <col min="15338" max="15338" width="41.28515625" style="759" customWidth="1"/>
    <col min="15339" max="15340" width="9" style="759" customWidth="1"/>
    <col min="15341" max="15341" width="10.5703125" style="759" customWidth="1"/>
    <col min="15342" max="15342" width="9.42578125" style="759" customWidth="1"/>
    <col min="15343" max="15343" width="9.85546875" style="759" customWidth="1"/>
    <col min="15344" max="15344" width="10.5703125" style="759" customWidth="1"/>
    <col min="15345" max="15346" width="9.42578125" style="759" customWidth="1"/>
    <col min="15347" max="15347" width="10.5703125" style="759" customWidth="1"/>
    <col min="15348" max="15349" width="9" style="759" customWidth="1"/>
    <col min="15350" max="15350" width="10.5703125" style="759" customWidth="1"/>
    <col min="15351" max="15352" width="9.42578125" style="759" customWidth="1"/>
    <col min="15353" max="15353" width="10.5703125" style="759" customWidth="1"/>
    <col min="15354" max="15354" width="9.42578125" style="759" customWidth="1"/>
    <col min="15355" max="15355" width="9.85546875" style="759" customWidth="1"/>
    <col min="15356" max="15356" width="10.5703125" style="759" customWidth="1"/>
    <col min="15357" max="15357" width="9" style="759" customWidth="1"/>
    <col min="15358" max="15358" width="9.85546875" style="759" customWidth="1"/>
    <col min="15359" max="15359" width="12" style="759" customWidth="1"/>
    <col min="15360" max="15590" width="10.85546875" style="759"/>
    <col min="15591" max="15591" width="0.28515625" style="759" customWidth="1"/>
    <col min="15592" max="15592" width="19" style="759" customWidth="1"/>
    <col min="15593" max="15593" width="7.140625" style="759" customWidth="1"/>
    <col min="15594" max="15594" width="41.28515625" style="759" customWidth="1"/>
    <col min="15595" max="15596" width="9" style="759" customWidth="1"/>
    <col min="15597" max="15597" width="10.5703125" style="759" customWidth="1"/>
    <col min="15598" max="15598" width="9.42578125" style="759" customWidth="1"/>
    <col min="15599" max="15599" width="9.85546875" style="759" customWidth="1"/>
    <col min="15600" max="15600" width="10.5703125" style="759" customWidth="1"/>
    <col min="15601" max="15602" width="9.42578125" style="759" customWidth="1"/>
    <col min="15603" max="15603" width="10.5703125" style="759" customWidth="1"/>
    <col min="15604" max="15605" width="9" style="759" customWidth="1"/>
    <col min="15606" max="15606" width="10.5703125" style="759" customWidth="1"/>
    <col min="15607" max="15608" width="9.42578125" style="759" customWidth="1"/>
    <col min="15609" max="15609" width="10.5703125" style="759" customWidth="1"/>
    <col min="15610" max="15610" width="9.42578125" style="759" customWidth="1"/>
    <col min="15611" max="15611" width="9.85546875" style="759" customWidth="1"/>
    <col min="15612" max="15612" width="10.5703125" style="759" customWidth="1"/>
    <col min="15613" max="15613" width="9" style="759" customWidth="1"/>
    <col min="15614" max="15614" width="9.85546875" style="759" customWidth="1"/>
    <col min="15615" max="15615" width="12" style="759" customWidth="1"/>
    <col min="15616" max="15846" width="10.85546875" style="759"/>
    <col min="15847" max="15847" width="0.28515625" style="759" customWidth="1"/>
    <col min="15848" max="15848" width="19" style="759" customWidth="1"/>
    <col min="15849" max="15849" width="7.140625" style="759" customWidth="1"/>
    <col min="15850" max="15850" width="41.28515625" style="759" customWidth="1"/>
    <col min="15851" max="15852" width="9" style="759" customWidth="1"/>
    <col min="15853" max="15853" width="10.5703125" style="759" customWidth="1"/>
    <col min="15854" max="15854" width="9.42578125" style="759" customWidth="1"/>
    <col min="15855" max="15855" width="9.85546875" style="759" customWidth="1"/>
    <col min="15856" max="15856" width="10.5703125" style="759" customWidth="1"/>
    <col min="15857" max="15858" width="9.42578125" style="759" customWidth="1"/>
    <col min="15859" max="15859" width="10.5703125" style="759" customWidth="1"/>
    <col min="15860" max="15861" width="9" style="759" customWidth="1"/>
    <col min="15862" max="15862" width="10.5703125" style="759" customWidth="1"/>
    <col min="15863" max="15864" width="9.42578125" style="759" customWidth="1"/>
    <col min="15865" max="15865" width="10.5703125" style="759" customWidth="1"/>
    <col min="15866" max="15866" width="9.42578125" style="759" customWidth="1"/>
    <col min="15867" max="15867" width="9.85546875" style="759" customWidth="1"/>
    <col min="15868" max="15868" width="10.5703125" style="759" customWidth="1"/>
    <col min="15869" max="15869" width="9" style="759" customWidth="1"/>
    <col min="15870" max="15870" width="9.85546875" style="759" customWidth="1"/>
    <col min="15871" max="15871" width="12" style="759" customWidth="1"/>
    <col min="15872" max="16102" width="10.85546875" style="759"/>
    <col min="16103" max="16103" width="0.28515625" style="759" customWidth="1"/>
    <col min="16104" max="16104" width="19" style="759" customWidth="1"/>
    <col min="16105" max="16105" width="7.140625" style="759" customWidth="1"/>
    <col min="16106" max="16106" width="41.28515625" style="759" customWidth="1"/>
    <col min="16107" max="16108" width="9" style="759" customWidth="1"/>
    <col min="16109" max="16109" width="10.5703125" style="759" customWidth="1"/>
    <col min="16110" max="16110" width="9.42578125" style="759" customWidth="1"/>
    <col min="16111" max="16111" width="9.85546875" style="759" customWidth="1"/>
    <col min="16112" max="16112" width="10.5703125" style="759" customWidth="1"/>
    <col min="16113" max="16114" width="9.42578125" style="759" customWidth="1"/>
    <col min="16115" max="16115" width="10.5703125" style="759" customWidth="1"/>
    <col min="16116" max="16117" width="9" style="759" customWidth="1"/>
    <col min="16118" max="16118" width="10.5703125" style="759" customWidth="1"/>
    <col min="16119" max="16120" width="9.42578125" style="759" customWidth="1"/>
    <col min="16121" max="16121" width="10.5703125" style="759" customWidth="1"/>
    <col min="16122" max="16122" width="9.42578125" style="759" customWidth="1"/>
    <col min="16123" max="16123" width="9.85546875" style="759" customWidth="1"/>
    <col min="16124" max="16124" width="10.5703125" style="759" customWidth="1"/>
    <col min="16125" max="16125" width="9" style="759" customWidth="1"/>
    <col min="16126" max="16126" width="9.85546875" style="759" customWidth="1"/>
    <col min="16127" max="16127" width="12" style="759" customWidth="1"/>
    <col min="16128" max="16384" width="10.85546875" style="759"/>
  </cols>
  <sheetData>
    <row r="1" spans="1:23">
      <c r="A1" s="815" t="s">
        <v>1621</v>
      </c>
      <c r="B1" s="568"/>
    </row>
    <row r="2" spans="1:23" ht="18" customHeight="1">
      <c r="A2" s="4244" t="s">
        <v>4385</v>
      </c>
      <c r="B2" s="69"/>
    </row>
    <row r="3" spans="1:23" ht="18" customHeight="1">
      <c r="A3" s="2396" t="s">
        <v>1372</v>
      </c>
      <c r="B3" s="69"/>
    </row>
    <row r="4" spans="1:23" ht="18" customHeight="1" thickBot="1">
      <c r="A4" s="773"/>
      <c r="B4" s="69"/>
    </row>
    <row r="5" spans="1:23" ht="15.75" thickBot="1">
      <c r="A5" s="5392" t="s">
        <v>29</v>
      </c>
      <c r="B5" s="5364" t="s">
        <v>915</v>
      </c>
      <c r="C5" s="5324">
        <v>2011</v>
      </c>
      <c r="D5" s="5325"/>
      <c r="E5" s="5326"/>
      <c r="F5" s="5324">
        <v>2012</v>
      </c>
      <c r="G5" s="5325"/>
      <c r="H5" s="5326"/>
      <c r="I5" s="5324">
        <v>2013</v>
      </c>
      <c r="J5" s="5325"/>
      <c r="K5" s="5326"/>
      <c r="L5" s="5324">
        <v>2014</v>
      </c>
      <c r="M5" s="5325"/>
      <c r="N5" s="5326"/>
      <c r="O5" s="5324">
        <v>2015</v>
      </c>
      <c r="P5" s="5325"/>
      <c r="Q5" s="5326"/>
      <c r="R5" s="5324">
        <v>2016</v>
      </c>
      <c r="S5" s="5325"/>
      <c r="T5" s="5326"/>
      <c r="U5" s="5324">
        <v>2017</v>
      </c>
      <c r="V5" s="5325"/>
      <c r="W5" s="5326"/>
    </row>
    <row r="6" spans="1:23" s="762" customFormat="1" ht="23.25" customHeight="1" thickBot="1">
      <c r="A6" s="5393"/>
      <c r="B6" s="5365"/>
      <c r="C6" s="2626" t="s">
        <v>52</v>
      </c>
      <c r="D6" s="2627" t="s">
        <v>53</v>
      </c>
      <c r="E6" s="2250" t="s">
        <v>24</v>
      </c>
      <c r="F6" s="2626" t="s">
        <v>52</v>
      </c>
      <c r="G6" s="2627" t="s">
        <v>53</v>
      </c>
      <c r="H6" s="2250" t="s">
        <v>24</v>
      </c>
      <c r="I6" s="2626" t="s">
        <v>52</v>
      </c>
      <c r="J6" s="2627" t="s">
        <v>53</v>
      </c>
      <c r="K6" s="2250" t="s">
        <v>24</v>
      </c>
      <c r="L6" s="2626" t="s">
        <v>52</v>
      </c>
      <c r="M6" s="2627" t="s">
        <v>53</v>
      </c>
      <c r="N6" s="2250" t="s">
        <v>24</v>
      </c>
      <c r="O6" s="2626" t="s">
        <v>52</v>
      </c>
      <c r="P6" s="2627" t="s">
        <v>53</v>
      </c>
      <c r="Q6" s="2250" t="s">
        <v>24</v>
      </c>
      <c r="R6" s="2626" t="s">
        <v>52</v>
      </c>
      <c r="S6" s="2627" t="s">
        <v>53</v>
      </c>
      <c r="T6" s="2250" t="s">
        <v>24</v>
      </c>
      <c r="U6" s="2626" t="s">
        <v>52</v>
      </c>
      <c r="V6" s="2627" t="s">
        <v>53</v>
      </c>
      <c r="W6" s="2250" t="s">
        <v>24</v>
      </c>
    </row>
    <row r="7" spans="1:23" s="761" customFormat="1" ht="15" customHeight="1">
      <c r="A7" s="5390" t="s">
        <v>1</v>
      </c>
      <c r="B7" s="2683" t="s">
        <v>40</v>
      </c>
      <c r="C7" s="430">
        <v>23</v>
      </c>
      <c r="D7" s="431">
        <v>29</v>
      </c>
      <c r="E7" s="689">
        <v>52</v>
      </c>
      <c r="F7" s="435">
        <v>0</v>
      </c>
      <c r="G7" s="431">
        <v>28</v>
      </c>
      <c r="H7" s="689">
        <v>28</v>
      </c>
      <c r="I7" s="435">
        <v>24</v>
      </c>
      <c r="J7" s="431">
        <v>26</v>
      </c>
      <c r="K7" s="689">
        <v>50</v>
      </c>
      <c r="L7" s="435">
        <v>21</v>
      </c>
      <c r="M7" s="431">
        <v>28</v>
      </c>
      <c r="N7" s="689">
        <v>49</v>
      </c>
      <c r="O7" s="435">
        <v>22</v>
      </c>
      <c r="P7" s="431">
        <v>47</v>
      </c>
      <c r="Q7" s="642">
        <v>69</v>
      </c>
      <c r="R7" s="431">
        <v>18</v>
      </c>
      <c r="S7" s="699">
        <v>34</v>
      </c>
      <c r="T7" s="689">
        <v>52</v>
      </c>
      <c r="U7" s="431">
        <v>22</v>
      </c>
      <c r="V7" s="699">
        <v>31</v>
      </c>
      <c r="W7" s="689">
        <f t="shared" ref="W7:W12" si="0">SUM(U7:V7)</f>
        <v>53</v>
      </c>
    </row>
    <row r="8" spans="1:23" s="761" customFormat="1" ht="30">
      <c r="A8" s="5391"/>
      <c r="B8" s="2684" t="str">
        <f>'% de Admisión'!B7</f>
        <v>Ingeniería en Computación y Telecomunicaciones</v>
      </c>
      <c r="C8" s="1879"/>
      <c r="D8" s="414"/>
      <c r="E8" s="684"/>
      <c r="F8" s="1880"/>
      <c r="G8" s="414"/>
      <c r="H8" s="684"/>
      <c r="I8" s="1880"/>
      <c r="J8" s="414"/>
      <c r="K8" s="684"/>
      <c r="L8" s="1880"/>
      <c r="M8" s="414"/>
      <c r="N8" s="684"/>
      <c r="O8" s="1880"/>
      <c r="P8" s="414"/>
      <c r="Q8" s="1881"/>
      <c r="R8" s="414"/>
      <c r="S8" s="1882"/>
      <c r="T8" s="684"/>
      <c r="U8" s="414">
        <v>32</v>
      </c>
      <c r="V8" s="1882">
        <v>27</v>
      </c>
      <c r="W8" s="684">
        <f t="shared" si="0"/>
        <v>59</v>
      </c>
    </row>
    <row r="9" spans="1:23" s="761" customFormat="1" ht="14.25" customHeight="1">
      <c r="A9" s="5391" t="s">
        <v>3</v>
      </c>
      <c r="B9" s="2685" t="s">
        <v>42</v>
      </c>
      <c r="C9" s="428">
        <v>24</v>
      </c>
      <c r="D9" s="629">
        <v>25</v>
      </c>
      <c r="E9" s="688">
        <v>49</v>
      </c>
      <c r="F9" s="412">
        <v>0</v>
      </c>
      <c r="G9" s="629">
        <v>25</v>
      </c>
      <c r="H9" s="688">
        <v>25</v>
      </c>
      <c r="I9" s="412">
        <v>17</v>
      </c>
      <c r="J9" s="629">
        <v>35</v>
      </c>
      <c r="K9" s="688">
        <v>52</v>
      </c>
      <c r="L9" s="412">
        <v>28</v>
      </c>
      <c r="M9" s="629">
        <v>17</v>
      </c>
      <c r="N9" s="688">
        <v>45</v>
      </c>
      <c r="O9" s="412">
        <v>36</v>
      </c>
      <c r="P9" s="629">
        <v>40</v>
      </c>
      <c r="Q9" s="686">
        <v>76</v>
      </c>
      <c r="R9" s="629">
        <v>31</v>
      </c>
      <c r="S9" s="774">
        <v>51</v>
      </c>
      <c r="T9" s="688">
        <v>82</v>
      </c>
      <c r="U9" s="629">
        <v>35</v>
      </c>
      <c r="V9" s="774">
        <v>31</v>
      </c>
      <c r="W9" s="688">
        <f t="shared" si="0"/>
        <v>66</v>
      </c>
    </row>
    <row r="10" spans="1:23" s="761" customFormat="1" ht="14.25" customHeight="1">
      <c r="A10" s="5391"/>
      <c r="B10" s="2685" t="str">
        <f>Admisión!B10</f>
        <v>Psicología Biomédica</v>
      </c>
      <c r="C10" s="2679"/>
      <c r="D10" s="2680"/>
      <c r="E10" s="1886"/>
      <c r="F10" s="1887"/>
      <c r="G10" s="2680"/>
      <c r="H10" s="1886"/>
      <c r="I10" s="1887"/>
      <c r="J10" s="2680"/>
      <c r="K10" s="1886"/>
      <c r="L10" s="1887"/>
      <c r="M10" s="2680"/>
      <c r="N10" s="1886"/>
      <c r="O10" s="1887"/>
      <c r="P10" s="2680"/>
      <c r="Q10" s="2681"/>
      <c r="R10" s="2680"/>
      <c r="S10" s="2682"/>
      <c r="T10" s="1886"/>
      <c r="U10" s="2680"/>
      <c r="V10" s="2682">
        <v>31</v>
      </c>
      <c r="W10" s="1886">
        <f t="shared" si="0"/>
        <v>31</v>
      </c>
    </row>
    <row r="11" spans="1:23" s="761" customFormat="1" ht="15" customHeight="1">
      <c r="A11" s="5391" t="s">
        <v>2</v>
      </c>
      <c r="B11" s="2686" t="s">
        <v>46</v>
      </c>
      <c r="C11" s="679">
        <v>0</v>
      </c>
      <c r="D11" s="629">
        <v>0</v>
      </c>
      <c r="E11" s="688">
        <v>0</v>
      </c>
      <c r="F11" s="678">
        <v>0</v>
      </c>
      <c r="G11" s="629">
        <v>0</v>
      </c>
      <c r="H11" s="688">
        <v>0</v>
      </c>
      <c r="I11" s="678">
        <v>1</v>
      </c>
      <c r="J11" s="629">
        <v>16</v>
      </c>
      <c r="K11" s="688">
        <v>17</v>
      </c>
      <c r="L11" s="678">
        <v>0</v>
      </c>
      <c r="M11" s="629">
        <v>18</v>
      </c>
      <c r="N11" s="688">
        <v>18</v>
      </c>
      <c r="O11" s="678">
        <v>0</v>
      </c>
      <c r="P11" s="629">
        <v>17</v>
      </c>
      <c r="Q11" s="686">
        <v>17</v>
      </c>
      <c r="R11" s="629">
        <v>0</v>
      </c>
      <c r="S11" s="774">
        <v>27</v>
      </c>
      <c r="T11" s="688">
        <v>27</v>
      </c>
      <c r="U11" s="629"/>
      <c r="V11" s="774">
        <v>32</v>
      </c>
      <c r="W11" s="688">
        <f t="shared" si="0"/>
        <v>32</v>
      </c>
    </row>
    <row r="12" spans="1:23" s="761" customFormat="1" ht="15" customHeight="1" thickBot="1">
      <c r="A12" s="5353"/>
      <c r="B12" s="2687" t="s">
        <v>41</v>
      </c>
      <c r="C12" s="695">
        <v>25</v>
      </c>
      <c r="D12" s="576">
        <v>30</v>
      </c>
      <c r="E12" s="687">
        <v>55</v>
      </c>
      <c r="F12" s="575">
        <v>0</v>
      </c>
      <c r="G12" s="576">
        <v>31</v>
      </c>
      <c r="H12" s="687">
        <v>31</v>
      </c>
      <c r="I12" s="575">
        <v>21</v>
      </c>
      <c r="J12" s="576">
        <v>27</v>
      </c>
      <c r="K12" s="687">
        <v>48</v>
      </c>
      <c r="L12" s="575">
        <v>0</v>
      </c>
      <c r="M12" s="576">
        <v>30</v>
      </c>
      <c r="N12" s="687">
        <v>30</v>
      </c>
      <c r="O12" s="575">
        <v>0</v>
      </c>
      <c r="P12" s="576">
        <v>36</v>
      </c>
      <c r="Q12" s="685">
        <v>36</v>
      </c>
      <c r="R12" s="432">
        <v>31</v>
      </c>
      <c r="S12" s="645">
        <v>33</v>
      </c>
      <c r="T12" s="687">
        <v>64</v>
      </c>
      <c r="U12" s="432">
        <v>31</v>
      </c>
      <c r="V12" s="645">
        <v>38</v>
      </c>
      <c r="W12" s="687">
        <f t="shared" si="0"/>
        <v>69</v>
      </c>
    </row>
    <row r="13" spans="1:23" s="761" customFormat="1" ht="7.5" customHeight="1" thickBot="1">
      <c r="A13" s="631"/>
      <c r="B13" s="768"/>
      <c r="C13" s="633"/>
      <c r="D13" s="627"/>
      <c r="E13" s="634"/>
      <c r="F13" s="633"/>
      <c r="G13" s="627"/>
      <c r="H13" s="634"/>
      <c r="I13" s="633"/>
      <c r="J13" s="627"/>
      <c r="K13" s="634"/>
      <c r="L13" s="633"/>
      <c r="M13" s="627"/>
      <c r="N13" s="634"/>
      <c r="O13" s="633"/>
      <c r="P13" s="627"/>
      <c r="Q13" s="634"/>
      <c r="R13" s="627"/>
      <c r="S13" s="769"/>
      <c r="T13" s="634"/>
      <c r="U13" s="627"/>
      <c r="V13" s="769"/>
      <c r="W13" s="634"/>
    </row>
    <row r="14" spans="1:23" s="761" customFormat="1" ht="15" customHeight="1">
      <c r="B14" s="702" t="s">
        <v>1191</v>
      </c>
      <c r="C14" s="435">
        <f t="shared" ref="C14:T14" si="1">C7</f>
        <v>23</v>
      </c>
      <c r="D14" s="431">
        <f t="shared" si="1"/>
        <v>29</v>
      </c>
      <c r="E14" s="689">
        <f t="shared" si="1"/>
        <v>52</v>
      </c>
      <c r="F14" s="435">
        <f t="shared" si="1"/>
        <v>0</v>
      </c>
      <c r="G14" s="431">
        <f t="shared" si="1"/>
        <v>28</v>
      </c>
      <c r="H14" s="689">
        <f t="shared" si="1"/>
        <v>28</v>
      </c>
      <c r="I14" s="435">
        <f t="shared" si="1"/>
        <v>24</v>
      </c>
      <c r="J14" s="431">
        <f t="shared" si="1"/>
        <v>26</v>
      </c>
      <c r="K14" s="689">
        <f t="shared" si="1"/>
        <v>50</v>
      </c>
      <c r="L14" s="435">
        <f t="shared" si="1"/>
        <v>21</v>
      </c>
      <c r="M14" s="431">
        <f t="shared" si="1"/>
        <v>28</v>
      </c>
      <c r="N14" s="689">
        <f t="shared" si="1"/>
        <v>49</v>
      </c>
      <c r="O14" s="435">
        <f t="shared" si="1"/>
        <v>22</v>
      </c>
      <c r="P14" s="431">
        <f t="shared" si="1"/>
        <v>47</v>
      </c>
      <c r="Q14" s="642">
        <f t="shared" si="1"/>
        <v>69</v>
      </c>
      <c r="R14" s="431">
        <f t="shared" si="1"/>
        <v>18</v>
      </c>
      <c r="S14" s="699">
        <f t="shared" si="1"/>
        <v>34</v>
      </c>
      <c r="T14" s="689">
        <f t="shared" si="1"/>
        <v>52</v>
      </c>
      <c r="U14" s="431">
        <f>SUM(U7:U8)</f>
        <v>54</v>
      </c>
      <c r="V14" s="431">
        <f>SUM(V7:V8)</f>
        <v>58</v>
      </c>
      <c r="W14" s="689">
        <f>SUM(U14:V14)</f>
        <v>112</v>
      </c>
    </row>
    <row r="15" spans="1:23" s="761" customFormat="1" ht="14.25" customHeight="1">
      <c r="B15" s="701" t="s">
        <v>1192</v>
      </c>
      <c r="C15" s="412">
        <f>C9</f>
        <v>24</v>
      </c>
      <c r="D15" s="629">
        <f t="shared" ref="D15:T15" si="2">D9</f>
        <v>25</v>
      </c>
      <c r="E15" s="688">
        <f t="shared" si="2"/>
        <v>49</v>
      </c>
      <c r="F15" s="412">
        <f t="shared" si="2"/>
        <v>0</v>
      </c>
      <c r="G15" s="629">
        <f t="shared" si="2"/>
        <v>25</v>
      </c>
      <c r="H15" s="688">
        <f t="shared" si="2"/>
        <v>25</v>
      </c>
      <c r="I15" s="412">
        <f t="shared" si="2"/>
        <v>17</v>
      </c>
      <c r="J15" s="629">
        <f t="shared" si="2"/>
        <v>35</v>
      </c>
      <c r="K15" s="688">
        <f t="shared" si="2"/>
        <v>52</v>
      </c>
      <c r="L15" s="412">
        <f t="shared" si="2"/>
        <v>28</v>
      </c>
      <c r="M15" s="629">
        <f t="shared" si="2"/>
        <v>17</v>
      </c>
      <c r="N15" s="688">
        <f t="shared" si="2"/>
        <v>45</v>
      </c>
      <c r="O15" s="412">
        <f t="shared" si="2"/>
        <v>36</v>
      </c>
      <c r="P15" s="629">
        <f t="shared" si="2"/>
        <v>40</v>
      </c>
      <c r="Q15" s="686">
        <f t="shared" si="2"/>
        <v>76</v>
      </c>
      <c r="R15" s="414">
        <f t="shared" si="2"/>
        <v>31</v>
      </c>
      <c r="S15" s="774">
        <f t="shared" si="2"/>
        <v>51</v>
      </c>
      <c r="T15" s="684">
        <f t="shared" si="2"/>
        <v>82</v>
      </c>
      <c r="U15" s="414">
        <f>SUM(U9:U10)</f>
        <v>35</v>
      </c>
      <c r="V15" s="414">
        <f>SUM(V9:V10)</f>
        <v>62</v>
      </c>
      <c r="W15" s="684">
        <f>SUM(U15:V15)</f>
        <v>97</v>
      </c>
    </row>
    <row r="16" spans="1:23" s="761" customFormat="1" ht="15" customHeight="1" thickBot="1">
      <c r="B16" s="700" t="s">
        <v>1193</v>
      </c>
      <c r="C16" s="575">
        <f>C12+C11</f>
        <v>25</v>
      </c>
      <c r="D16" s="576">
        <f t="shared" ref="D16:T16" si="3">D12+D11</f>
        <v>30</v>
      </c>
      <c r="E16" s="687">
        <f t="shared" si="3"/>
        <v>55</v>
      </c>
      <c r="F16" s="575">
        <f t="shared" si="3"/>
        <v>0</v>
      </c>
      <c r="G16" s="576">
        <f t="shared" si="3"/>
        <v>31</v>
      </c>
      <c r="H16" s="687">
        <f t="shared" si="3"/>
        <v>31</v>
      </c>
      <c r="I16" s="575">
        <f t="shared" si="3"/>
        <v>22</v>
      </c>
      <c r="J16" s="576">
        <f t="shared" si="3"/>
        <v>43</v>
      </c>
      <c r="K16" s="687">
        <f t="shared" si="3"/>
        <v>65</v>
      </c>
      <c r="L16" s="575">
        <f t="shared" si="3"/>
        <v>0</v>
      </c>
      <c r="M16" s="576">
        <f t="shared" si="3"/>
        <v>48</v>
      </c>
      <c r="N16" s="687">
        <f t="shared" si="3"/>
        <v>48</v>
      </c>
      <c r="O16" s="575">
        <f t="shared" si="3"/>
        <v>0</v>
      </c>
      <c r="P16" s="576">
        <f t="shared" si="3"/>
        <v>53</v>
      </c>
      <c r="Q16" s="685">
        <f t="shared" si="3"/>
        <v>53</v>
      </c>
      <c r="R16" s="630">
        <f t="shared" si="3"/>
        <v>31</v>
      </c>
      <c r="S16" s="645">
        <f t="shared" si="3"/>
        <v>60</v>
      </c>
      <c r="T16" s="683">
        <f t="shared" si="3"/>
        <v>91</v>
      </c>
      <c r="U16" s="630">
        <f>SUM(U11:U12)</f>
        <v>31</v>
      </c>
      <c r="V16" s="630">
        <f>SUM(V11:V12)</f>
        <v>70</v>
      </c>
      <c r="W16" s="683">
        <f>SUM(U16:V16)</f>
        <v>101</v>
      </c>
    </row>
    <row r="17" spans="1:23" s="761" customFormat="1" ht="6.75" customHeight="1" thickBot="1">
      <c r="A17" s="631"/>
      <c r="B17" s="768"/>
      <c r="C17" s="633"/>
      <c r="D17" s="627"/>
      <c r="E17" s="634"/>
      <c r="F17" s="633"/>
      <c r="G17" s="627"/>
      <c r="H17" s="634"/>
      <c r="I17" s="633"/>
      <c r="J17" s="627"/>
      <c r="K17" s="634"/>
      <c r="L17" s="633"/>
      <c r="M17" s="627"/>
      <c r="N17" s="634"/>
      <c r="O17" s="633"/>
      <c r="P17" s="627"/>
      <c r="Q17" s="634"/>
      <c r="R17" s="627"/>
      <c r="S17" s="769"/>
      <c r="T17" s="634"/>
    </row>
    <row r="18" spans="1:23" s="761" customFormat="1" ht="15">
      <c r="A18" s="635"/>
      <c r="B18" s="710" t="s">
        <v>1155</v>
      </c>
      <c r="C18" s="572">
        <v>1722</v>
      </c>
      <c r="D18" s="573">
        <v>1304</v>
      </c>
      <c r="E18" s="436">
        <v>3026</v>
      </c>
      <c r="F18" s="698">
        <v>1331</v>
      </c>
      <c r="G18" s="573">
        <v>1381</v>
      </c>
      <c r="H18" s="433">
        <v>2712</v>
      </c>
      <c r="I18" s="572">
        <v>1457</v>
      </c>
      <c r="J18" s="573">
        <v>1408</v>
      </c>
      <c r="K18" s="436">
        <v>2865</v>
      </c>
      <c r="L18" s="698">
        <v>1352</v>
      </c>
      <c r="M18" s="573">
        <v>1524</v>
      </c>
      <c r="N18" s="433">
        <v>2876</v>
      </c>
      <c r="O18" s="572">
        <v>1249</v>
      </c>
      <c r="P18" s="573">
        <v>1591</v>
      </c>
      <c r="Q18" s="436">
        <v>2840</v>
      </c>
      <c r="R18" s="698">
        <v>1386</v>
      </c>
      <c r="S18" s="573">
        <v>1581</v>
      </c>
      <c r="T18" s="436">
        <v>2967</v>
      </c>
      <c r="U18" s="698">
        <v>1457</v>
      </c>
      <c r="V18" s="573">
        <v>1544</v>
      </c>
      <c r="W18" s="689">
        <f>U18+V18</f>
        <v>3001</v>
      </c>
    </row>
    <row r="19" spans="1:23" s="761" customFormat="1" ht="15">
      <c r="A19" s="635"/>
      <c r="B19" s="646" t="s">
        <v>911</v>
      </c>
      <c r="C19" s="448">
        <v>0</v>
      </c>
      <c r="D19" s="574">
        <v>322</v>
      </c>
      <c r="E19" s="437">
        <v>322</v>
      </c>
      <c r="F19" s="697">
        <v>0</v>
      </c>
      <c r="G19" s="574">
        <v>356</v>
      </c>
      <c r="H19" s="74">
        <v>356</v>
      </c>
      <c r="I19" s="448">
        <v>0</v>
      </c>
      <c r="J19" s="574">
        <v>361</v>
      </c>
      <c r="K19" s="437">
        <v>361</v>
      </c>
      <c r="L19" s="697">
        <v>97</v>
      </c>
      <c r="M19" s="574">
        <v>483</v>
      </c>
      <c r="N19" s="74">
        <v>580</v>
      </c>
      <c r="O19" s="448">
        <v>97</v>
      </c>
      <c r="P19" s="574">
        <v>511</v>
      </c>
      <c r="Q19" s="437">
        <v>608</v>
      </c>
      <c r="R19" s="697">
        <v>97</v>
      </c>
      <c r="S19" s="574">
        <v>597</v>
      </c>
      <c r="T19" s="437">
        <v>694</v>
      </c>
      <c r="U19" s="697">
        <v>98</v>
      </c>
      <c r="V19" s="574">
        <v>561</v>
      </c>
      <c r="W19" s="688">
        <f t="shared" ref="W19:W23" si="4">U19+V19</f>
        <v>659</v>
      </c>
    </row>
    <row r="20" spans="1:23" s="761" customFormat="1" ht="15">
      <c r="A20" s="635"/>
      <c r="B20" s="646" t="s">
        <v>1199</v>
      </c>
      <c r="C20" s="448"/>
      <c r="D20" s="574">
        <v>203</v>
      </c>
      <c r="E20" s="437">
        <v>203</v>
      </c>
      <c r="F20" s="697">
        <v>0</v>
      </c>
      <c r="G20" s="574">
        <v>101</v>
      </c>
      <c r="H20" s="74">
        <v>101</v>
      </c>
      <c r="I20" s="448">
        <v>0</v>
      </c>
      <c r="J20" s="574">
        <v>316</v>
      </c>
      <c r="K20" s="437">
        <v>316</v>
      </c>
      <c r="L20" s="697">
        <v>0</v>
      </c>
      <c r="M20" s="574">
        <v>355</v>
      </c>
      <c r="N20" s="74">
        <v>355</v>
      </c>
      <c r="O20" s="448">
        <v>0</v>
      </c>
      <c r="P20" s="574">
        <v>260</v>
      </c>
      <c r="Q20" s="437">
        <v>260</v>
      </c>
      <c r="R20" s="697">
        <v>0</v>
      </c>
      <c r="S20" s="574">
        <v>319</v>
      </c>
      <c r="T20" s="437">
        <v>319</v>
      </c>
      <c r="U20" s="697">
        <v>0</v>
      </c>
      <c r="V20" s="574">
        <v>322</v>
      </c>
      <c r="W20" s="688">
        <f t="shared" si="4"/>
        <v>322</v>
      </c>
    </row>
    <row r="21" spans="1:23" s="761" customFormat="1" ht="15">
      <c r="A21" s="766"/>
      <c r="B21" s="646" t="s">
        <v>1153</v>
      </c>
      <c r="C21" s="413">
        <v>735</v>
      </c>
      <c r="D21" s="574">
        <v>1954</v>
      </c>
      <c r="E21" s="437">
        <v>2689</v>
      </c>
      <c r="F21" s="429">
        <v>754</v>
      </c>
      <c r="G21" s="574">
        <v>1980</v>
      </c>
      <c r="H21" s="74">
        <v>2734</v>
      </c>
      <c r="I21" s="413">
        <v>763</v>
      </c>
      <c r="J21" s="574">
        <v>2119</v>
      </c>
      <c r="K21" s="437">
        <v>2882</v>
      </c>
      <c r="L21" s="429">
        <v>683</v>
      </c>
      <c r="M21" s="574">
        <v>1934</v>
      </c>
      <c r="N21" s="74">
        <v>2617</v>
      </c>
      <c r="O21" s="413">
        <v>608</v>
      </c>
      <c r="P21" s="574">
        <v>1935</v>
      </c>
      <c r="Q21" s="437">
        <v>2543</v>
      </c>
      <c r="R21" s="429">
        <v>559</v>
      </c>
      <c r="S21" s="574">
        <v>2059</v>
      </c>
      <c r="T21" s="437">
        <v>2618</v>
      </c>
      <c r="U21" s="429">
        <v>431</v>
      </c>
      <c r="V21" s="574">
        <v>1960</v>
      </c>
      <c r="W21" s="688">
        <f t="shared" si="4"/>
        <v>2391</v>
      </c>
    </row>
    <row r="22" spans="1:23" s="761" customFormat="1" ht="15">
      <c r="A22" s="767"/>
      <c r="B22" s="709" t="s">
        <v>544</v>
      </c>
      <c r="C22" s="704">
        <v>85</v>
      </c>
      <c r="D22" s="711">
        <v>88</v>
      </c>
      <c r="E22" s="703">
        <v>173</v>
      </c>
      <c r="F22" s="705">
        <v>0</v>
      </c>
      <c r="G22" s="711">
        <v>89</v>
      </c>
      <c r="H22" s="707">
        <v>89</v>
      </c>
      <c r="I22" s="704">
        <v>67</v>
      </c>
      <c r="J22" s="711">
        <v>109</v>
      </c>
      <c r="K22" s="703">
        <v>176</v>
      </c>
      <c r="L22" s="705">
        <v>51</v>
      </c>
      <c r="M22" s="711">
        <v>93</v>
      </c>
      <c r="N22" s="707">
        <v>144</v>
      </c>
      <c r="O22" s="704">
        <f>O14+O15+O16</f>
        <v>58</v>
      </c>
      <c r="P22" s="711">
        <f>P14+P15+P16</f>
        <v>140</v>
      </c>
      <c r="Q22" s="703">
        <f>Q14+Q15+Q16</f>
        <v>198</v>
      </c>
      <c r="R22" s="775">
        <f>R14+R15+R16</f>
        <v>80</v>
      </c>
      <c r="S22" s="696">
        <f>S14+S15+S16</f>
        <v>145</v>
      </c>
      <c r="T22" s="644">
        <f>SUM(T14:T16)</f>
        <v>225</v>
      </c>
      <c r="U22" s="775">
        <f>SUM(U14:U16)</f>
        <v>120</v>
      </c>
      <c r="V22" s="775">
        <f>SUM(V14:V16)</f>
        <v>190</v>
      </c>
      <c r="W22" s="2742">
        <f t="shared" si="4"/>
        <v>310</v>
      </c>
    </row>
    <row r="23" spans="1:23" s="761" customFormat="1" ht="15.75" thickBot="1">
      <c r="A23" s="767"/>
      <c r="B23" s="708" t="s">
        <v>1127</v>
      </c>
      <c r="C23" s="575">
        <v>1794</v>
      </c>
      <c r="D23" s="576">
        <v>1688</v>
      </c>
      <c r="E23" s="438">
        <v>3482</v>
      </c>
      <c r="F23" s="695">
        <v>1754</v>
      </c>
      <c r="G23" s="576">
        <v>1758</v>
      </c>
      <c r="H23" s="434">
        <v>3512</v>
      </c>
      <c r="I23" s="575">
        <v>1792</v>
      </c>
      <c r="J23" s="576">
        <v>1782</v>
      </c>
      <c r="K23" s="438">
        <v>3574</v>
      </c>
      <c r="L23" s="695">
        <v>1892</v>
      </c>
      <c r="M23" s="576">
        <v>1764</v>
      </c>
      <c r="N23" s="434">
        <v>3656</v>
      </c>
      <c r="O23" s="575">
        <v>1852</v>
      </c>
      <c r="P23" s="576">
        <v>1805</v>
      </c>
      <c r="Q23" s="438">
        <v>3657</v>
      </c>
      <c r="R23" s="695">
        <v>1847</v>
      </c>
      <c r="S23" s="576">
        <v>1968</v>
      </c>
      <c r="T23" s="438">
        <v>3815</v>
      </c>
      <c r="U23" s="695">
        <v>1924</v>
      </c>
      <c r="V23" s="576">
        <v>1884</v>
      </c>
      <c r="W23" s="687">
        <f t="shared" si="4"/>
        <v>3808</v>
      </c>
    </row>
    <row r="24" spans="1:23" s="761" customFormat="1" ht="15.75" thickBot="1">
      <c r="A24" s="767"/>
      <c r="B24" s="2519" t="s">
        <v>16</v>
      </c>
      <c r="C24" s="2517">
        <v>4336</v>
      </c>
      <c r="D24" s="2518">
        <v>5356</v>
      </c>
      <c r="E24" s="712">
        <v>9692</v>
      </c>
      <c r="F24" s="2518">
        <v>3839</v>
      </c>
      <c r="G24" s="2518">
        <v>5564</v>
      </c>
      <c r="H24" s="706">
        <v>9403</v>
      </c>
      <c r="I24" s="2517">
        <v>4079</v>
      </c>
      <c r="J24" s="2518">
        <v>5779</v>
      </c>
      <c r="K24" s="712">
        <v>9858</v>
      </c>
      <c r="L24" s="2518">
        <v>4075</v>
      </c>
      <c r="M24" s="2518">
        <v>5798</v>
      </c>
      <c r="N24" s="706">
        <v>9873</v>
      </c>
      <c r="O24" s="2517">
        <v>3865</v>
      </c>
      <c r="P24" s="2518">
        <v>5984</v>
      </c>
      <c r="Q24" s="712">
        <v>9849</v>
      </c>
      <c r="R24" s="2516">
        <v>3969</v>
      </c>
      <c r="S24" s="2516">
        <v>6347</v>
      </c>
      <c r="T24" s="693">
        <v>10316</v>
      </c>
      <c r="U24" s="2516">
        <f>U18+U19+U21+U22+U23</f>
        <v>4030</v>
      </c>
      <c r="V24" s="2516">
        <f t="shared" ref="V24:W24" si="5">V18+V19+V21+V22+V23</f>
        <v>6139</v>
      </c>
      <c r="W24" s="693">
        <f t="shared" si="5"/>
        <v>10169</v>
      </c>
    </row>
    <row r="25" spans="1:23" ht="15.75" thickBot="1">
      <c r="A25" s="770"/>
      <c r="B25" s="29"/>
      <c r="C25" s="2395"/>
      <c r="D25" s="2395"/>
      <c r="E25" s="2395"/>
      <c r="F25" s="2395"/>
      <c r="G25" s="2395"/>
      <c r="H25" s="2395"/>
      <c r="I25" s="29"/>
      <c r="J25" s="29"/>
      <c r="K25" s="29"/>
      <c r="L25" s="29"/>
      <c r="M25" s="29"/>
      <c r="N25" s="29"/>
      <c r="O25" s="29"/>
      <c r="P25" s="29"/>
      <c r="Q25" s="29"/>
      <c r="R25" s="759"/>
      <c r="S25" s="759"/>
      <c r="T25" s="759"/>
    </row>
    <row r="26" spans="1:23" ht="15.75" thickBot="1">
      <c r="B26" s="2397"/>
      <c r="C26" s="5387" t="s">
        <v>1229</v>
      </c>
      <c r="D26" s="5388"/>
      <c r="E26" s="5388"/>
      <c r="F26" s="5388"/>
      <c r="G26" s="5388"/>
      <c r="H26" s="5388"/>
      <c r="I26" s="5388"/>
      <c r="J26" s="5388"/>
      <c r="K26" s="5389"/>
      <c r="L26" s="5387" t="s">
        <v>1230</v>
      </c>
      <c r="M26" s="5388"/>
      <c r="N26" s="5388"/>
      <c r="O26" s="5388"/>
      <c r="P26" s="5388"/>
      <c r="Q26" s="5388"/>
      <c r="R26" s="5389"/>
      <c r="S26" s="759"/>
      <c r="T26" s="759"/>
    </row>
    <row r="27" spans="1:23" ht="31.5" customHeight="1" thickBot="1">
      <c r="B27" s="29"/>
      <c r="C27" s="659">
        <v>2011</v>
      </c>
      <c r="D27" s="658">
        <v>2012</v>
      </c>
      <c r="E27" s="658">
        <v>2013</v>
      </c>
      <c r="F27" s="658">
        <v>2014</v>
      </c>
      <c r="G27" s="658">
        <v>2015</v>
      </c>
      <c r="H27" s="658">
        <v>2016</v>
      </c>
      <c r="I27" s="2662">
        <v>2017</v>
      </c>
      <c r="J27" s="659" t="s">
        <v>4521</v>
      </c>
      <c r="K27" s="2662" t="s">
        <v>4522</v>
      </c>
      <c r="L27" s="659">
        <v>2011</v>
      </c>
      <c r="M27" s="658">
        <v>2012</v>
      </c>
      <c r="N27" s="658">
        <v>2013</v>
      </c>
      <c r="O27" s="658">
        <v>2014</v>
      </c>
      <c r="P27" s="658">
        <v>2015</v>
      </c>
      <c r="Q27" s="658">
        <v>2016</v>
      </c>
      <c r="R27" s="411">
        <v>2017</v>
      </c>
      <c r="S27" s="759"/>
      <c r="T27" s="759"/>
    </row>
    <row r="28" spans="1:23" ht="15">
      <c r="B28" s="2642" t="s">
        <v>936</v>
      </c>
      <c r="C28" s="2398">
        <f>E7</f>
        <v>52</v>
      </c>
      <c r="D28" s="2399">
        <f>H7</f>
        <v>28</v>
      </c>
      <c r="E28" s="2399">
        <f>K7</f>
        <v>50</v>
      </c>
      <c r="F28" s="2399">
        <f>N7</f>
        <v>49</v>
      </c>
      <c r="G28" s="2659">
        <f>Q7</f>
        <v>69</v>
      </c>
      <c r="H28" s="2660">
        <f>T7</f>
        <v>52</v>
      </c>
      <c r="I28" s="1881">
        <f t="shared" ref="I28:I33" si="6">W7</f>
        <v>53</v>
      </c>
      <c r="J28" s="2661">
        <f>I28/H28</f>
        <v>1.0192307692307692</v>
      </c>
      <c r="K28" s="1957">
        <f>I28/G28</f>
        <v>0.76811594202898548</v>
      </c>
      <c r="L28" s="3044">
        <f>C28</f>
        <v>52</v>
      </c>
      <c r="M28" s="2660">
        <f t="shared" ref="M28:R28" si="7">L28+D28</f>
        <v>80</v>
      </c>
      <c r="N28" s="2660">
        <f t="shared" si="7"/>
        <v>130</v>
      </c>
      <c r="O28" s="2660">
        <f t="shared" si="7"/>
        <v>179</v>
      </c>
      <c r="P28" s="2660">
        <f t="shared" si="7"/>
        <v>248</v>
      </c>
      <c r="Q28" s="2660">
        <f t="shared" si="7"/>
        <v>300</v>
      </c>
      <c r="R28" s="684">
        <f t="shared" si="7"/>
        <v>353</v>
      </c>
      <c r="S28" s="759"/>
      <c r="T28" s="759"/>
    </row>
    <row r="29" spans="1:23" ht="15">
      <c r="B29" s="2688" t="s">
        <v>4401</v>
      </c>
      <c r="C29" s="2398"/>
      <c r="D29" s="2399"/>
      <c r="E29" s="2399"/>
      <c r="F29" s="2399"/>
      <c r="G29" s="2659"/>
      <c r="H29" s="2660"/>
      <c r="I29" s="1881">
        <f t="shared" si="6"/>
        <v>59</v>
      </c>
      <c r="J29" s="2661"/>
      <c r="K29" s="1957"/>
      <c r="L29" s="3044"/>
      <c r="M29" s="2660"/>
      <c r="N29" s="2660"/>
      <c r="O29" s="2660"/>
      <c r="P29" s="2660"/>
      <c r="Q29" s="2660"/>
      <c r="R29" s="684">
        <f>Q29+I29</f>
        <v>59</v>
      </c>
      <c r="S29" s="759"/>
      <c r="T29" s="759"/>
    </row>
    <row r="30" spans="1:23" ht="15" customHeight="1">
      <c r="B30" s="2643" t="s">
        <v>938</v>
      </c>
      <c r="C30" s="2409">
        <f>E9</f>
        <v>49</v>
      </c>
      <c r="D30" s="2645">
        <f>H9</f>
        <v>25</v>
      </c>
      <c r="E30" s="2645">
        <f>K9</f>
        <v>52</v>
      </c>
      <c r="F30" s="2645">
        <f>N9</f>
        <v>45</v>
      </c>
      <c r="G30" s="2646">
        <f>Q9</f>
        <v>76</v>
      </c>
      <c r="H30" s="2639">
        <f>T9</f>
        <v>82</v>
      </c>
      <c r="I30" s="2681">
        <f t="shared" si="6"/>
        <v>66</v>
      </c>
      <c r="J30" s="2653">
        <f>H30/G30</f>
        <v>1.0789473684210527</v>
      </c>
      <c r="K30" s="2656">
        <f>H30/F30</f>
        <v>1.8222222222222222</v>
      </c>
      <c r="L30" s="2804">
        <f>C30</f>
        <v>49</v>
      </c>
      <c r="M30" s="2639">
        <f>L30+D30</f>
        <v>74</v>
      </c>
      <c r="N30" s="2639">
        <f>M30+E30</f>
        <v>126</v>
      </c>
      <c r="O30" s="2639">
        <f>N30+F30</f>
        <v>171</v>
      </c>
      <c r="P30" s="2639">
        <f>O30+G30</f>
        <v>247</v>
      </c>
      <c r="Q30" s="2639">
        <f>P30+H30</f>
        <v>329</v>
      </c>
      <c r="R30" s="1886">
        <f>Q30+I30</f>
        <v>395</v>
      </c>
      <c r="S30" s="759"/>
      <c r="T30" s="759"/>
    </row>
    <row r="31" spans="1:23" ht="15" customHeight="1">
      <c r="B31" s="2643" t="s">
        <v>4402</v>
      </c>
      <c r="C31" s="2409"/>
      <c r="D31" s="2645"/>
      <c r="E31" s="2645"/>
      <c r="F31" s="2645"/>
      <c r="G31" s="2646"/>
      <c r="H31" s="2639"/>
      <c r="I31" s="2681">
        <f t="shared" si="6"/>
        <v>31</v>
      </c>
      <c r="J31" s="2653"/>
      <c r="K31" s="2656"/>
      <c r="L31" s="2804"/>
      <c r="M31" s="2639"/>
      <c r="N31" s="2639"/>
      <c r="O31" s="2639"/>
      <c r="P31" s="2639"/>
      <c r="Q31" s="2639"/>
      <c r="R31" s="1886">
        <f>Q31+I31</f>
        <v>31</v>
      </c>
      <c r="S31" s="759"/>
      <c r="T31" s="759"/>
    </row>
    <row r="32" spans="1:23" ht="15">
      <c r="B32" s="2643" t="s">
        <v>937</v>
      </c>
      <c r="C32" s="2647"/>
      <c r="D32" s="2648"/>
      <c r="E32" s="2645">
        <f>K11</f>
        <v>17</v>
      </c>
      <c r="F32" s="2645">
        <f>N11</f>
        <v>18</v>
      </c>
      <c r="G32" s="2646">
        <f>Q11</f>
        <v>17</v>
      </c>
      <c r="H32" s="2639">
        <f>T11</f>
        <v>27</v>
      </c>
      <c r="I32" s="2681">
        <f t="shared" si="6"/>
        <v>32</v>
      </c>
      <c r="J32" s="2653">
        <f>H32/G32</f>
        <v>1.588235294117647</v>
      </c>
      <c r="K32" s="2656">
        <f>H32/F32</f>
        <v>1.5</v>
      </c>
      <c r="L32" s="2804">
        <f>C32</f>
        <v>0</v>
      </c>
      <c r="M32" s="2639">
        <f t="shared" ref="M32:Q33" si="8">L32+D32</f>
        <v>0</v>
      </c>
      <c r="N32" s="2639">
        <f t="shared" si="8"/>
        <v>17</v>
      </c>
      <c r="O32" s="2639">
        <f t="shared" si="8"/>
        <v>35</v>
      </c>
      <c r="P32" s="2639">
        <f t="shared" si="8"/>
        <v>52</v>
      </c>
      <c r="Q32" s="2639">
        <f t="shared" si="8"/>
        <v>79</v>
      </c>
      <c r="R32" s="1886">
        <f>Q32+I32</f>
        <v>111</v>
      </c>
      <c r="S32" s="759"/>
      <c r="T32" s="759"/>
    </row>
    <row r="33" spans="1:26" ht="15.75" thickBot="1">
      <c r="B33" s="2644" t="s">
        <v>306</v>
      </c>
      <c r="C33" s="2649">
        <f>E12</f>
        <v>55</v>
      </c>
      <c r="D33" s="2650">
        <f>H12</f>
        <v>31</v>
      </c>
      <c r="E33" s="2650">
        <f>K12</f>
        <v>48</v>
      </c>
      <c r="F33" s="2650">
        <f>N12</f>
        <v>30</v>
      </c>
      <c r="G33" s="2651">
        <f>Q12</f>
        <v>36</v>
      </c>
      <c r="H33" s="2640">
        <f>T12</f>
        <v>64</v>
      </c>
      <c r="I33" s="2716">
        <f t="shared" si="6"/>
        <v>69</v>
      </c>
      <c r="J33" s="2654">
        <f>H33/G33</f>
        <v>1.7777777777777777</v>
      </c>
      <c r="K33" s="2657">
        <f>H33/F33</f>
        <v>2.1333333333333333</v>
      </c>
      <c r="L33" s="3045">
        <f>C33</f>
        <v>55</v>
      </c>
      <c r="M33" s="2640">
        <f t="shared" si="8"/>
        <v>86</v>
      </c>
      <c r="N33" s="2640">
        <f t="shared" si="8"/>
        <v>134</v>
      </c>
      <c r="O33" s="2640">
        <f t="shared" si="8"/>
        <v>164</v>
      </c>
      <c r="P33" s="2640">
        <f t="shared" si="8"/>
        <v>200</v>
      </c>
      <c r="Q33" s="2640">
        <f t="shared" si="8"/>
        <v>264</v>
      </c>
      <c r="R33" s="2658">
        <f>Q33+I33</f>
        <v>333</v>
      </c>
      <c r="S33" s="759"/>
      <c r="T33" s="759"/>
    </row>
    <row r="34" spans="1:26" ht="15.75" thickBot="1">
      <c r="A34" s="422"/>
      <c r="B34" s="2391"/>
      <c r="C34" s="2419"/>
      <c r="D34" s="2419"/>
      <c r="E34" s="2419"/>
      <c r="F34" s="2419"/>
      <c r="G34" s="2419"/>
      <c r="H34" s="634"/>
      <c r="I34" s="2420"/>
      <c r="J34" s="2420"/>
      <c r="K34" s="634"/>
      <c r="L34" s="634"/>
      <c r="M34" s="634"/>
      <c r="N34" s="634"/>
      <c r="O34" s="634"/>
      <c r="P34" s="634"/>
      <c r="Q34" s="29"/>
      <c r="R34" s="759"/>
      <c r="S34" s="759"/>
      <c r="T34" s="759"/>
    </row>
    <row r="35" spans="1:26" ht="15" customHeight="1">
      <c r="B35" s="2642" t="s">
        <v>1</v>
      </c>
      <c r="C35" s="2421">
        <f t="shared" ref="C35:H35" si="9">C28</f>
        <v>52</v>
      </c>
      <c r="D35" s="2422">
        <f t="shared" si="9"/>
        <v>28</v>
      </c>
      <c r="E35" s="2422">
        <f t="shared" si="9"/>
        <v>50</v>
      </c>
      <c r="F35" s="2422">
        <f t="shared" si="9"/>
        <v>49</v>
      </c>
      <c r="G35" s="2432">
        <f t="shared" si="9"/>
        <v>69</v>
      </c>
      <c r="H35" s="573">
        <f t="shared" si="9"/>
        <v>52</v>
      </c>
      <c r="I35" s="642">
        <f>SUM(I28:I29)</f>
        <v>112</v>
      </c>
      <c r="J35" s="2671">
        <f>I35/G35</f>
        <v>1.6231884057971016</v>
      </c>
      <c r="K35" s="747">
        <f>I35/F35</f>
        <v>2.2857142857142856</v>
      </c>
      <c r="L35" s="572">
        <f>C35</f>
        <v>52</v>
      </c>
      <c r="M35" s="573">
        <f t="shared" ref="M35:Q38" si="10">L35+D35</f>
        <v>80</v>
      </c>
      <c r="N35" s="573">
        <f t="shared" si="10"/>
        <v>130</v>
      </c>
      <c r="O35" s="573">
        <f t="shared" si="10"/>
        <v>179</v>
      </c>
      <c r="P35" s="573">
        <f t="shared" si="10"/>
        <v>248</v>
      </c>
      <c r="Q35" s="573">
        <f>P35+H35</f>
        <v>300</v>
      </c>
      <c r="R35" s="689">
        <f>Q35+I35</f>
        <v>412</v>
      </c>
      <c r="S35" s="759"/>
      <c r="T35" s="759"/>
    </row>
    <row r="36" spans="1:26" ht="15">
      <c r="B36" s="2643" t="s">
        <v>3</v>
      </c>
      <c r="C36" s="2409">
        <f t="shared" ref="C36:H36" si="11">C30</f>
        <v>49</v>
      </c>
      <c r="D36" s="2645">
        <f t="shared" si="11"/>
        <v>25</v>
      </c>
      <c r="E36" s="2645">
        <f t="shared" si="11"/>
        <v>52</v>
      </c>
      <c r="F36" s="2645">
        <f t="shared" si="11"/>
        <v>45</v>
      </c>
      <c r="G36" s="2646">
        <f t="shared" si="11"/>
        <v>76</v>
      </c>
      <c r="H36" s="2639">
        <f t="shared" si="11"/>
        <v>82</v>
      </c>
      <c r="I36" s="2681">
        <f>SUM(I30:I31)</f>
        <v>97</v>
      </c>
      <c r="J36" s="2653">
        <f t="shared" ref="J36:J38" si="12">I36/G36</f>
        <v>1.2763157894736843</v>
      </c>
      <c r="K36" s="1961">
        <f t="shared" ref="K36:K38" si="13">I36/F36</f>
        <v>2.1555555555555554</v>
      </c>
      <c r="L36" s="2804">
        <f>C36</f>
        <v>49</v>
      </c>
      <c r="M36" s="2639">
        <f t="shared" si="10"/>
        <v>74</v>
      </c>
      <c r="N36" s="2639">
        <f t="shared" si="10"/>
        <v>126</v>
      </c>
      <c r="O36" s="2639">
        <f t="shared" si="10"/>
        <v>171</v>
      </c>
      <c r="P36" s="2639">
        <f t="shared" si="10"/>
        <v>247</v>
      </c>
      <c r="Q36" s="2639">
        <f t="shared" si="10"/>
        <v>329</v>
      </c>
      <c r="R36" s="1886">
        <f>Q36+I36</f>
        <v>426</v>
      </c>
      <c r="S36" s="759"/>
      <c r="T36" s="759"/>
    </row>
    <row r="37" spans="1:26" ht="15.75" thickBot="1">
      <c r="B37" s="2663" t="s">
        <v>2</v>
      </c>
      <c r="C37" s="2666">
        <f t="shared" ref="C37:H37" si="14">C32+C33</f>
        <v>55</v>
      </c>
      <c r="D37" s="2667">
        <f t="shared" si="14"/>
        <v>31</v>
      </c>
      <c r="E37" s="2668">
        <f t="shared" si="14"/>
        <v>65</v>
      </c>
      <c r="F37" s="2668">
        <f t="shared" si="14"/>
        <v>48</v>
      </c>
      <c r="G37" s="2669">
        <f t="shared" si="14"/>
        <v>53</v>
      </c>
      <c r="H37" s="2672">
        <f t="shared" si="14"/>
        <v>91</v>
      </c>
      <c r="I37" s="2749">
        <f>SUM(I32:I33)</f>
        <v>101</v>
      </c>
      <c r="J37" s="2674">
        <f t="shared" si="12"/>
        <v>1.9056603773584906</v>
      </c>
      <c r="K37" s="2675">
        <f t="shared" si="13"/>
        <v>2.1041666666666665</v>
      </c>
      <c r="L37" s="2805">
        <f>C37</f>
        <v>55</v>
      </c>
      <c r="M37" s="2672">
        <f t="shared" si="10"/>
        <v>86</v>
      </c>
      <c r="N37" s="2672">
        <f t="shared" si="10"/>
        <v>151</v>
      </c>
      <c r="O37" s="2672">
        <f t="shared" si="10"/>
        <v>199</v>
      </c>
      <c r="P37" s="2672">
        <f t="shared" si="10"/>
        <v>252</v>
      </c>
      <c r="Q37" s="2672">
        <f t="shared" si="10"/>
        <v>343</v>
      </c>
      <c r="R37" s="2748">
        <f>Q37+I37</f>
        <v>444</v>
      </c>
      <c r="S37" s="759"/>
      <c r="T37" s="759"/>
    </row>
    <row r="38" spans="1:26" ht="15.75" thickBot="1">
      <c r="B38" s="2665" t="s">
        <v>544</v>
      </c>
      <c r="C38" s="2425">
        <f t="shared" ref="C38:H38" si="15">SUM(C35:C37)</f>
        <v>156</v>
      </c>
      <c r="D38" s="2426">
        <f t="shared" si="15"/>
        <v>84</v>
      </c>
      <c r="E38" s="2426">
        <f t="shared" si="15"/>
        <v>167</v>
      </c>
      <c r="F38" s="2426">
        <f t="shared" si="15"/>
        <v>142</v>
      </c>
      <c r="G38" s="2426">
        <f t="shared" si="15"/>
        <v>198</v>
      </c>
      <c r="H38" s="2673">
        <f t="shared" si="15"/>
        <v>225</v>
      </c>
      <c r="I38" s="3047">
        <f>SUM(I35:I37)</f>
        <v>310</v>
      </c>
      <c r="J38" s="2676">
        <f t="shared" si="12"/>
        <v>1.5656565656565657</v>
      </c>
      <c r="K38" s="720">
        <f t="shared" si="13"/>
        <v>2.183098591549296</v>
      </c>
      <c r="L38" s="3046">
        <f>C38</f>
        <v>156</v>
      </c>
      <c r="M38" s="2673">
        <f t="shared" si="10"/>
        <v>240</v>
      </c>
      <c r="N38" s="2673">
        <f t="shared" si="10"/>
        <v>407</v>
      </c>
      <c r="O38" s="2673">
        <f t="shared" si="10"/>
        <v>549</v>
      </c>
      <c r="P38" s="2673">
        <f t="shared" si="10"/>
        <v>747</v>
      </c>
      <c r="Q38" s="2673">
        <f t="shared" si="10"/>
        <v>972</v>
      </c>
      <c r="R38" s="660">
        <f>Q38+I38</f>
        <v>1282</v>
      </c>
      <c r="S38" s="759"/>
      <c r="T38" s="759"/>
    </row>
    <row r="39" spans="1:26" s="422" customFormat="1" ht="9" customHeight="1" thickBot="1">
      <c r="B39" s="2391"/>
      <c r="C39" s="2430"/>
      <c r="D39" s="2430"/>
      <c r="E39" s="2430"/>
      <c r="F39" s="2430"/>
      <c r="G39" s="2430"/>
      <c r="H39" s="2430"/>
      <c r="I39" s="2430"/>
      <c r="J39" s="2670"/>
      <c r="K39" s="2430"/>
      <c r="L39" s="2430"/>
      <c r="M39" s="2430"/>
      <c r="N39" s="2430"/>
      <c r="O39" s="2430"/>
      <c r="P39" s="2430"/>
      <c r="Q39" s="2431"/>
      <c r="R39" s="669"/>
      <c r="S39" s="669"/>
      <c r="T39" s="669"/>
      <c r="U39" s="758"/>
    </row>
    <row r="40" spans="1:26" ht="15">
      <c r="B40" s="710" t="s">
        <v>1155</v>
      </c>
      <c r="C40" s="2421">
        <f t="shared" ref="C40:C46" si="16">E18</f>
        <v>3026</v>
      </c>
      <c r="D40" s="2422">
        <f t="shared" ref="D40:D46" si="17">H18</f>
        <v>2712</v>
      </c>
      <c r="E40" s="2422">
        <f t="shared" ref="E40:E46" si="18">K18</f>
        <v>2865</v>
      </c>
      <c r="F40" s="2422">
        <f t="shared" ref="F40:F46" si="19">N18</f>
        <v>2876</v>
      </c>
      <c r="G40" s="2432">
        <f t="shared" ref="G40:G46" si="20">Q18</f>
        <v>2840</v>
      </c>
      <c r="H40" s="573">
        <f>T18</f>
        <v>2967</v>
      </c>
      <c r="I40" s="689">
        <f>W18</f>
        <v>3001</v>
      </c>
      <c r="J40" s="2401">
        <f>H40/G40</f>
        <v>1.044718309859155</v>
      </c>
      <c r="K40" s="2433">
        <f t="shared" ref="K40:K46" si="21">H40/F40</f>
        <v>1.0316411682892908</v>
      </c>
      <c r="L40" s="572">
        <f t="shared" ref="L40:L46" si="22">C40</f>
        <v>3026</v>
      </c>
      <c r="M40" s="573">
        <f t="shared" ref="M40:Q46" si="23">L40+D40</f>
        <v>5738</v>
      </c>
      <c r="N40" s="573">
        <f t="shared" si="23"/>
        <v>8603</v>
      </c>
      <c r="O40" s="573">
        <f t="shared" si="23"/>
        <v>11479</v>
      </c>
      <c r="P40" s="573">
        <f t="shared" si="23"/>
        <v>14319</v>
      </c>
      <c r="Q40" s="573">
        <f t="shared" si="23"/>
        <v>17286</v>
      </c>
      <c r="R40" s="5117">
        <f>Q40+I40</f>
        <v>20287</v>
      </c>
      <c r="S40" s="669"/>
      <c r="T40" s="669"/>
      <c r="U40" s="70"/>
    </row>
    <row r="41" spans="1:26" ht="15" customHeight="1">
      <c r="B41" s="646" t="s">
        <v>911</v>
      </c>
      <c r="C41" s="2409">
        <f t="shared" si="16"/>
        <v>322</v>
      </c>
      <c r="D41" s="2645">
        <f t="shared" si="17"/>
        <v>356</v>
      </c>
      <c r="E41" s="2645">
        <f t="shared" si="18"/>
        <v>361</v>
      </c>
      <c r="F41" s="2645">
        <f t="shared" si="19"/>
        <v>580</v>
      </c>
      <c r="G41" s="2646">
        <f t="shared" si="20"/>
        <v>608</v>
      </c>
      <c r="H41" s="2639">
        <f t="shared" ref="H41:H46" si="24">T19</f>
        <v>694</v>
      </c>
      <c r="I41" s="3042">
        <f t="shared" ref="I41:I46" si="25">W19</f>
        <v>659</v>
      </c>
      <c r="J41" s="2435">
        <f t="shared" ref="J41:J46" si="26">H41/G41</f>
        <v>1.1414473684210527</v>
      </c>
      <c r="K41" s="2436">
        <f t="shared" si="21"/>
        <v>1.1965517241379311</v>
      </c>
      <c r="L41" s="2804">
        <f t="shared" si="22"/>
        <v>322</v>
      </c>
      <c r="M41" s="2639">
        <f t="shared" si="23"/>
        <v>678</v>
      </c>
      <c r="N41" s="2639">
        <f t="shared" si="23"/>
        <v>1039</v>
      </c>
      <c r="O41" s="2639">
        <f t="shared" si="23"/>
        <v>1619</v>
      </c>
      <c r="P41" s="2639">
        <f t="shared" si="23"/>
        <v>2227</v>
      </c>
      <c r="Q41" s="2639">
        <f t="shared" si="23"/>
        <v>2921</v>
      </c>
      <c r="R41" s="5118">
        <f t="shared" ref="R41:R46" si="27">Q41+I41</f>
        <v>3580</v>
      </c>
      <c r="S41" s="669"/>
      <c r="T41" s="669"/>
      <c r="U41" s="70"/>
    </row>
    <row r="42" spans="1:26" ht="15" customHeight="1">
      <c r="B42" s="646" t="s">
        <v>1199</v>
      </c>
      <c r="C42" s="2409">
        <f t="shared" si="16"/>
        <v>203</v>
      </c>
      <c r="D42" s="2645">
        <f t="shared" si="17"/>
        <v>101</v>
      </c>
      <c r="E42" s="2645">
        <f t="shared" si="18"/>
        <v>316</v>
      </c>
      <c r="F42" s="2645">
        <f t="shared" si="19"/>
        <v>355</v>
      </c>
      <c r="G42" s="2646">
        <f t="shared" si="20"/>
        <v>260</v>
      </c>
      <c r="H42" s="2639">
        <f t="shared" si="24"/>
        <v>319</v>
      </c>
      <c r="I42" s="3042">
        <f t="shared" si="25"/>
        <v>322</v>
      </c>
      <c r="J42" s="2435">
        <f t="shared" si="26"/>
        <v>1.226923076923077</v>
      </c>
      <c r="K42" s="2436">
        <f t="shared" si="21"/>
        <v>0.89859154929577467</v>
      </c>
      <c r="L42" s="2804">
        <f t="shared" si="22"/>
        <v>203</v>
      </c>
      <c r="M42" s="2639">
        <f t="shared" si="23"/>
        <v>304</v>
      </c>
      <c r="N42" s="2639">
        <f t="shared" si="23"/>
        <v>620</v>
      </c>
      <c r="O42" s="2639">
        <f t="shared" si="23"/>
        <v>975</v>
      </c>
      <c r="P42" s="2639">
        <f t="shared" si="23"/>
        <v>1235</v>
      </c>
      <c r="Q42" s="2639">
        <f t="shared" si="23"/>
        <v>1554</v>
      </c>
      <c r="R42" s="5118">
        <f t="shared" si="27"/>
        <v>1876</v>
      </c>
      <c r="S42" s="669"/>
      <c r="T42" s="669"/>
      <c r="U42" s="70"/>
    </row>
    <row r="43" spans="1:26" ht="15">
      <c r="B43" s="646" t="s">
        <v>1153</v>
      </c>
      <c r="C43" s="2409">
        <f t="shared" si="16"/>
        <v>2689</v>
      </c>
      <c r="D43" s="2645">
        <f t="shared" si="17"/>
        <v>2734</v>
      </c>
      <c r="E43" s="2645">
        <f t="shared" si="18"/>
        <v>2882</v>
      </c>
      <c r="F43" s="2645">
        <f t="shared" si="19"/>
        <v>2617</v>
      </c>
      <c r="G43" s="2646">
        <f t="shared" si="20"/>
        <v>2543</v>
      </c>
      <c r="H43" s="2639">
        <f t="shared" si="24"/>
        <v>2618</v>
      </c>
      <c r="I43" s="3042">
        <f t="shared" si="25"/>
        <v>2391</v>
      </c>
      <c r="J43" s="2435">
        <f t="shared" si="26"/>
        <v>1.0294927251278019</v>
      </c>
      <c r="K43" s="2436">
        <f t="shared" si="21"/>
        <v>1.00038211692778</v>
      </c>
      <c r="L43" s="2804">
        <f t="shared" si="22"/>
        <v>2689</v>
      </c>
      <c r="M43" s="2639">
        <f t="shared" si="23"/>
        <v>5423</v>
      </c>
      <c r="N43" s="2639">
        <f t="shared" si="23"/>
        <v>8305</v>
      </c>
      <c r="O43" s="2639">
        <f t="shared" si="23"/>
        <v>10922</v>
      </c>
      <c r="P43" s="2639">
        <f t="shared" si="23"/>
        <v>13465</v>
      </c>
      <c r="Q43" s="2639">
        <f t="shared" si="23"/>
        <v>16083</v>
      </c>
      <c r="R43" s="1886">
        <f t="shared" si="27"/>
        <v>18474</v>
      </c>
      <c r="S43" s="671"/>
      <c r="T43" s="671"/>
    </row>
    <row r="44" spans="1:26" ht="15">
      <c r="B44" s="709" t="s">
        <v>544</v>
      </c>
      <c r="C44" s="2409">
        <f t="shared" si="16"/>
        <v>173</v>
      </c>
      <c r="D44" s="2645">
        <f t="shared" si="17"/>
        <v>89</v>
      </c>
      <c r="E44" s="2645">
        <f t="shared" si="18"/>
        <v>176</v>
      </c>
      <c r="F44" s="2645">
        <f t="shared" si="19"/>
        <v>144</v>
      </c>
      <c r="G44" s="2646">
        <f t="shared" si="20"/>
        <v>198</v>
      </c>
      <c r="H44" s="2639">
        <f t="shared" si="24"/>
        <v>225</v>
      </c>
      <c r="I44" s="1886">
        <f t="shared" si="25"/>
        <v>310</v>
      </c>
      <c r="J44" s="2435">
        <f t="shared" si="26"/>
        <v>1.1363636363636365</v>
      </c>
      <c r="K44" s="2436">
        <f t="shared" si="21"/>
        <v>1.5625</v>
      </c>
      <c r="L44" s="2804">
        <f t="shared" si="22"/>
        <v>173</v>
      </c>
      <c r="M44" s="2639">
        <f t="shared" si="23"/>
        <v>262</v>
      </c>
      <c r="N44" s="2639">
        <f t="shared" si="23"/>
        <v>438</v>
      </c>
      <c r="O44" s="2639">
        <f t="shared" si="23"/>
        <v>582</v>
      </c>
      <c r="P44" s="2639">
        <f t="shared" si="23"/>
        <v>780</v>
      </c>
      <c r="Q44" s="2639">
        <f>P44+H44</f>
        <v>1005</v>
      </c>
      <c r="R44" s="1886">
        <f>Q44+I44</f>
        <v>1315</v>
      </c>
      <c r="S44" s="759"/>
      <c r="T44" s="759"/>
      <c r="V44" s="760"/>
      <c r="W44" s="760"/>
      <c r="X44" s="760"/>
      <c r="Y44" s="760"/>
      <c r="Z44" s="760"/>
    </row>
    <row r="45" spans="1:26" ht="15.75" thickBot="1">
      <c r="A45" s="422"/>
      <c r="B45" s="708" t="s">
        <v>1127</v>
      </c>
      <c r="C45" s="2666">
        <f t="shared" si="16"/>
        <v>3482</v>
      </c>
      <c r="D45" s="2668">
        <f t="shared" si="17"/>
        <v>3512</v>
      </c>
      <c r="E45" s="2668">
        <f t="shared" si="18"/>
        <v>3574</v>
      </c>
      <c r="F45" s="2668">
        <f t="shared" si="19"/>
        <v>3656</v>
      </c>
      <c r="G45" s="2669">
        <f t="shared" si="20"/>
        <v>3657</v>
      </c>
      <c r="H45" s="2672">
        <f t="shared" si="24"/>
        <v>3815</v>
      </c>
      <c r="I45" s="3043">
        <f t="shared" si="25"/>
        <v>3808</v>
      </c>
      <c r="J45" s="2417">
        <f t="shared" si="26"/>
        <v>1.0432048126879956</v>
      </c>
      <c r="K45" s="2439">
        <f t="shared" si="21"/>
        <v>1.0434901531728664</v>
      </c>
      <c r="L45" s="2805">
        <f t="shared" si="22"/>
        <v>3482</v>
      </c>
      <c r="M45" s="2672">
        <f t="shared" si="23"/>
        <v>6994</v>
      </c>
      <c r="N45" s="2672">
        <f t="shared" si="23"/>
        <v>10568</v>
      </c>
      <c r="O45" s="2672">
        <f t="shared" si="23"/>
        <v>14224</v>
      </c>
      <c r="P45" s="2672">
        <f t="shared" si="23"/>
        <v>17881</v>
      </c>
      <c r="Q45" s="2672">
        <f t="shared" si="23"/>
        <v>21696</v>
      </c>
      <c r="R45" s="2748">
        <f t="shared" si="27"/>
        <v>25504</v>
      </c>
      <c r="S45" s="759"/>
      <c r="T45" s="759"/>
    </row>
    <row r="46" spans="1:26" ht="15" customHeight="1" thickBot="1">
      <c r="B46" s="664" t="s">
        <v>16</v>
      </c>
      <c r="C46" s="2425">
        <f t="shared" si="16"/>
        <v>9692</v>
      </c>
      <c r="D46" s="2426">
        <f t="shared" si="17"/>
        <v>9403</v>
      </c>
      <c r="E46" s="2426">
        <f t="shared" si="18"/>
        <v>9858</v>
      </c>
      <c r="F46" s="2426">
        <f t="shared" si="19"/>
        <v>9873</v>
      </c>
      <c r="G46" s="2440">
        <f t="shared" si="20"/>
        <v>9849</v>
      </c>
      <c r="H46" s="2673">
        <f t="shared" si="24"/>
        <v>10316</v>
      </c>
      <c r="I46" s="660">
        <f t="shared" si="25"/>
        <v>10169</v>
      </c>
      <c r="J46" s="2441">
        <f t="shared" si="26"/>
        <v>1.0474159813179003</v>
      </c>
      <c r="K46" s="2442">
        <f t="shared" si="21"/>
        <v>1.0448698470576319</v>
      </c>
      <c r="L46" s="3046">
        <f t="shared" si="22"/>
        <v>9692</v>
      </c>
      <c r="M46" s="2673">
        <f t="shared" si="23"/>
        <v>19095</v>
      </c>
      <c r="N46" s="2673">
        <f t="shared" si="23"/>
        <v>28953</v>
      </c>
      <c r="O46" s="2673">
        <f t="shared" si="23"/>
        <v>38826</v>
      </c>
      <c r="P46" s="2673">
        <f t="shared" si="23"/>
        <v>48675</v>
      </c>
      <c r="Q46" s="2673">
        <f t="shared" si="23"/>
        <v>58991</v>
      </c>
      <c r="R46" s="660">
        <f t="shared" si="27"/>
        <v>69160</v>
      </c>
      <c r="S46" s="759"/>
      <c r="T46" s="759"/>
    </row>
    <row r="47" spans="1:26" s="422" customFormat="1" ht="20.25" customHeight="1" thickBot="1">
      <c r="B47" s="636"/>
      <c r="C47" s="2419"/>
      <c r="D47" s="2419"/>
      <c r="E47" s="2419"/>
      <c r="F47" s="2419"/>
      <c r="G47" s="2419"/>
      <c r="H47" s="634"/>
      <c r="I47" s="2420"/>
      <c r="J47" s="2382"/>
      <c r="K47" s="2382"/>
      <c r="L47" s="2382"/>
      <c r="M47" s="2382"/>
      <c r="N47" s="2382"/>
      <c r="O47" s="2382"/>
      <c r="P47" s="2382"/>
      <c r="Q47" s="2382"/>
    </row>
    <row r="48" spans="1:26" s="671" customFormat="1" ht="15.75" thickBot="1">
      <c r="B48" s="2391"/>
      <c r="C48" s="5384" t="s">
        <v>1194</v>
      </c>
      <c r="D48" s="5385"/>
      <c r="E48" s="5385"/>
      <c r="F48" s="5385"/>
      <c r="G48" s="5385"/>
      <c r="H48" s="5385"/>
      <c r="I48" s="5386"/>
      <c r="J48" s="2431"/>
      <c r="K48" s="2431"/>
      <c r="L48" s="2431"/>
      <c r="M48" s="2431"/>
      <c r="N48" s="2431"/>
      <c r="O48" s="2444"/>
      <c r="P48" s="2437"/>
      <c r="Q48" s="2437"/>
    </row>
    <row r="49" spans="1:20" ht="15">
      <c r="B49" s="710" t="s">
        <v>1</v>
      </c>
      <c r="C49" s="2421">
        <v>1</v>
      </c>
      <c r="D49" s="2422">
        <v>1</v>
      </c>
      <c r="E49" s="2422">
        <v>1</v>
      </c>
      <c r="F49" s="2422">
        <v>1</v>
      </c>
      <c r="G49" s="2432">
        <v>1</v>
      </c>
      <c r="H49" s="436">
        <v>1</v>
      </c>
      <c r="I49" s="689">
        <v>2</v>
      </c>
      <c r="J49" s="2446"/>
      <c r="K49" s="2446"/>
      <c r="L49" s="2446"/>
      <c r="M49" s="2431"/>
      <c r="N49" s="2431"/>
      <c r="O49" s="2395"/>
      <c r="P49" s="29"/>
      <c r="Q49" s="29"/>
      <c r="R49" s="759"/>
      <c r="S49" s="759"/>
      <c r="T49" s="759"/>
    </row>
    <row r="50" spans="1:20" ht="15" customHeight="1">
      <c r="B50" s="646" t="s">
        <v>3</v>
      </c>
      <c r="C50" s="982">
        <v>1</v>
      </c>
      <c r="D50" s="2405">
        <v>1</v>
      </c>
      <c r="E50" s="2405">
        <v>1</v>
      </c>
      <c r="F50" s="2405">
        <v>1</v>
      </c>
      <c r="G50" s="2434">
        <v>1</v>
      </c>
      <c r="H50" s="437">
        <v>1</v>
      </c>
      <c r="I50" s="688">
        <v>2</v>
      </c>
      <c r="J50" s="2446"/>
      <c r="K50" s="2446"/>
      <c r="L50" s="2446"/>
      <c r="M50" s="2431"/>
      <c r="N50" s="2431"/>
      <c r="O50" s="2395"/>
      <c r="P50" s="29"/>
      <c r="Q50" s="29"/>
      <c r="R50" s="759"/>
      <c r="S50" s="759"/>
      <c r="T50" s="759"/>
    </row>
    <row r="51" spans="1:20" ht="15" customHeight="1" thickBot="1">
      <c r="B51" s="646" t="s">
        <v>2</v>
      </c>
      <c r="C51" s="982">
        <v>1</v>
      </c>
      <c r="D51" s="2405">
        <v>1</v>
      </c>
      <c r="E51" s="2405">
        <v>2</v>
      </c>
      <c r="F51" s="2405">
        <v>2</v>
      </c>
      <c r="G51" s="2434">
        <v>2</v>
      </c>
      <c r="H51" s="437">
        <v>2</v>
      </c>
      <c r="I51" s="688">
        <v>2</v>
      </c>
      <c r="J51" s="2446"/>
      <c r="K51" s="2446"/>
      <c r="L51" s="2446"/>
      <c r="M51" s="2431"/>
      <c r="N51" s="2431"/>
      <c r="O51" s="2395"/>
      <c r="P51" s="29"/>
      <c r="Q51" s="29"/>
      <c r="R51" s="759"/>
      <c r="S51" s="759"/>
      <c r="T51" s="759"/>
    </row>
    <row r="52" spans="1:20" ht="15">
      <c r="B52" s="710" t="s">
        <v>1155</v>
      </c>
      <c r="C52" s="2421">
        <v>17</v>
      </c>
      <c r="D52" s="2422">
        <v>17</v>
      </c>
      <c r="E52" s="2422">
        <v>17</v>
      </c>
      <c r="F52" s="2422">
        <v>17</v>
      </c>
      <c r="G52" s="2432">
        <v>17</v>
      </c>
      <c r="H52" s="436">
        <v>17</v>
      </c>
      <c r="I52" s="689">
        <f>Admisión!$I$52</f>
        <v>17</v>
      </c>
      <c r="J52" s="29"/>
      <c r="K52" s="29"/>
      <c r="L52" s="29"/>
      <c r="M52" s="2437"/>
      <c r="N52" s="2437"/>
      <c r="O52" s="29"/>
      <c r="P52" s="29"/>
      <c r="Q52" s="29"/>
      <c r="R52" s="759"/>
      <c r="S52" s="759"/>
      <c r="T52" s="759"/>
    </row>
    <row r="53" spans="1:20" ht="15">
      <c r="B53" s="646" t="s">
        <v>911</v>
      </c>
      <c r="C53" s="982">
        <v>10</v>
      </c>
      <c r="D53" s="2405">
        <v>10</v>
      </c>
      <c r="E53" s="2405">
        <v>10</v>
      </c>
      <c r="F53" s="2405">
        <v>10</v>
      </c>
      <c r="G53" s="2434">
        <v>11</v>
      </c>
      <c r="H53" s="437">
        <v>11</v>
      </c>
      <c r="I53" s="688">
        <f>Admisión!$I$53</f>
        <v>11</v>
      </c>
      <c r="J53" s="29"/>
      <c r="K53" s="29"/>
      <c r="L53" s="29"/>
      <c r="M53" s="29"/>
      <c r="N53" s="29"/>
      <c r="O53" s="29"/>
      <c r="P53" s="29"/>
      <c r="Q53" s="29"/>
      <c r="R53" s="759"/>
      <c r="S53" s="759"/>
      <c r="T53" s="759"/>
    </row>
    <row r="54" spans="1:20" ht="15">
      <c r="A54" s="422"/>
      <c r="B54" s="646" t="s">
        <v>1199</v>
      </c>
      <c r="C54" s="982">
        <v>5</v>
      </c>
      <c r="D54" s="2405">
        <v>4</v>
      </c>
      <c r="E54" s="2405">
        <v>7</v>
      </c>
      <c r="F54" s="2405">
        <v>9</v>
      </c>
      <c r="G54" s="2434">
        <v>9</v>
      </c>
      <c r="H54" s="437">
        <v>10</v>
      </c>
      <c r="I54" s="688">
        <f>Admisión!$I$54</f>
        <v>10</v>
      </c>
      <c r="J54" s="29"/>
      <c r="K54" s="29"/>
      <c r="L54" s="29"/>
      <c r="M54" s="29"/>
      <c r="N54" s="29"/>
      <c r="O54" s="29"/>
      <c r="P54" s="29"/>
      <c r="Q54" s="29"/>
      <c r="R54" s="759"/>
      <c r="S54" s="759"/>
      <c r="T54" s="759"/>
    </row>
    <row r="55" spans="1:20" ht="15" customHeight="1">
      <c r="B55" s="646" t="s">
        <v>1153</v>
      </c>
      <c r="C55" s="982">
        <v>26</v>
      </c>
      <c r="D55" s="2405">
        <v>26</v>
      </c>
      <c r="E55" s="2405">
        <v>26</v>
      </c>
      <c r="F55" s="2405">
        <v>26</v>
      </c>
      <c r="G55" s="2434">
        <v>26</v>
      </c>
      <c r="H55" s="437">
        <v>27</v>
      </c>
      <c r="I55" s="688">
        <f>Admisión!$I$55</f>
        <v>27</v>
      </c>
      <c r="J55" s="29"/>
      <c r="K55" s="29"/>
      <c r="L55" s="29"/>
      <c r="M55" s="29"/>
      <c r="N55" s="29"/>
      <c r="O55" s="29"/>
      <c r="P55" s="29"/>
      <c r="Q55" s="29"/>
      <c r="R55" s="759"/>
      <c r="S55" s="759"/>
      <c r="T55" s="759"/>
    </row>
    <row r="56" spans="1:20" s="422" customFormat="1" ht="20.25" customHeight="1">
      <c r="B56" s="709" t="s">
        <v>544</v>
      </c>
      <c r="C56" s="982">
        <v>3</v>
      </c>
      <c r="D56" s="2405">
        <v>3</v>
      </c>
      <c r="E56" s="2405">
        <v>4</v>
      </c>
      <c r="F56" s="2405">
        <v>4</v>
      </c>
      <c r="G56" s="2434">
        <v>4</v>
      </c>
      <c r="H56" s="437">
        <v>4</v>
      </c>
      <c r="I56" s="688">
        <f>Admisión!$I$56</f>
        <v>6</v>
      </c>
      <c r="J56" s="2382"/>
      <c r="K56" s="2382"/>
      <c r="L56" s="2382"/>
      <c r="M56" s="2382"/>
      <c r="N56" s="2382"/>
      <c r="O56" s="2382"/>
      <c r="P56" s="2382"/>
      <c r="Q56" s="2382"/>
    </row>
    <row r="57" spans="1:20" s="671" customFormat="1" ht="15.75" thickBot="1">
      <c r="B57" s="708" t="s">
        <v>1127</v>
      </c>
      <c r="C57" s="2414">
        <v>18</v>
      </c>
      <c r="D57" s="2415">
        <v>18</v>
      </c>
      <c r="E57" s="2415">
        <v>18</v>
      </c>
      <c r="F57" s="2415">
        <v>18</v>
      </c>
      <c r="G57" s="2438">
        <v>18</v>
      </c>
      <c r="H57" s="438">
        <v>18</v>
      </c>
      <c r="I57" s="687">
        <f>Admisión!$I$57</f>
        <v>18</v>
      </c>
      <c r="J57" s="2431"/>
      <c r="K57" s="2431"/>
      <c r="L57" s="2431"/>
      <c r="M57" s="2431"/>
      <c r="N57" s="2431"/>
      <c r="O57" s="2444"/>
      <c r="P57" s="2437"/>
      <c r="Q57" s="2437"/>
    </row>
    <row r="58" spans="1:20" ht="15.75" thickBot="1">
      <c r="B58" s="664" t="s">
        <v>16</v>
      </c>
      <c r="C58" s="2425">
        <f>C52+C53+C55+C56+C57</f>
        <v>74</v>
      </c>
      <c r="D58" s="2426">
        <f t="shared" ref="D58:I58" si="28">D52+D53+D55+D56+D57</f>
        <v>74</v>
      </c>
      <c r="E58" s="2426">
        <f t="shared" si="28"/>
        <v>75</v>
      </c>
      <c r="F58" s="2426">
        <f t="shared" si="28"/>
        <v>75</v>
      </c>
      <c r="G58" s="2440">
        <f t="shared" si="28"/>
        <v>76</v>
      </c>
      <c r="H58" s="1897">
        <f>H52+H53+H55+H56+H57</f>
        <v>77</v>
      </c>
      <c r="I58" s="660">
        <f t="shared" si="28"/>
        <v>79</v>
      </c>
      <c r="J58" s="2446"/>
      <c r="K58" s="2446"/>
      <c r="L58" s="2446"/>
      <c r="M58" s="2431"/>
      <c r="N58" s="2431"/>
      <c r="O58" s="2395"/>
      <c r="P58" s="29"/>
      <c r="Q58" s="29"/>
      <c r="R58" s="759"/>
      <c r="S58" s="759"/>
      <c r="T58" s="759"/>
    </row>
    <row r="59" spans="1:20" ht="15" customHeight="1" thickBot="1">
      <c r="B59" s="636"/>
      <c r="C59" s="2443"/>
      <c r="D59" s="2443"/>
      <c r="E59" s="2443"/>
      <c r="F59" s="2443"/>
      <c r="G59" s="2443"/>
      <c r="H59" s="632"/>
      <c r="I59" s="2446"/>
      <c r="J59" s="2446"/>
      <c r="K59" s="2446"/>
      <c r="L59" s="2446"/>
      <c r="M59" s="2431"/>
      <c r="N59" s="2431"/>
      <c r="O59" s="2395"/>
      <c r="P59" s="29"/>
      <c r="Q59" s="29"/>
      <c r="R59" s="759"/>
      <c r="S59" s="759"/>
      <c r="T59" s="759"/>
    </row>
    <row r="60" spans="1:20" ht="15" customHeight="1" thickBot="1">
      <c r="B60" s="2391"/>
      <c r="C60" s="5384" t="s">
        <v>1231</v>
      </c>
      <c r="D60" s="5385"/>
      <c r="E60" s="5385"/>
      <c r="F60" s="5385"/>
      <c r="G60" s="5385"/>
      <c r="H60" s="5385"/>
      <c r="I60" s="5386"/>
      <c r="J60" s="2446"/>
      <c r="K60" s="2446"/>
      <c r="L60" s="2446"/>
      <c r="M60" s="2431"/>
      <c r="N60" s="2431"/>
      <c r="O60" s="2395"/>
      <c r="P60" s="29"/>
      <c r="Q60" s="29"/>
      <c r="R60" s="759"/>
      <c r="S60" s="759"/>
      <c r="T60" s="759"/>
    </row>
    <row r="61" spans="1:20" ht="15">
      <c r="B61" s="710" t="s">
        <v>1</v>
      </c>
      <c r="C61" s="2421">
        <f t="shared" ref="C61:H61" si="29">C35/C49</f>
        <v>52</v>
      </c>
      <c r="D61" s="2422">
        <f t="shared" si="29"/>
        <v>28</v>
      </c>
      <c r="E61" s="2422">
        <f t="shared" si="29"/>
        <v>50</v>
      </c>
      <c r="F61" s="2422">
        <f t="shared" si="29"/>
        <v>49</v>
      </c>
      <c r="G61" s="2432">
        <f t="shared" si="29"/>
        <v>69</v>
      </c>
      <c r="H61" s="436">
        <f t="shared" si="29"/>
        <v>52</v>
      </c>
      <c r="I61" s="689">
        <f>I35/I49</f>
        <v>56</v>
      </c>
      <c r="J61" s="29"/>
      <c r="K61" s="29"/>
      <c r="L61" s="29"/>
      <c r="M61" s="2437"/>
      <c r="N61" s="2437"/>
      <c r="O61" s="29"/>
      <c r="P61" s="29"/>
      <c r="Q61" s="29"/>
      <c r="R61" s="759"/>
      <c r="S61" s="759"/>
      <c r="T61" s="759"/>
    </row>
    <row r="62" spans="1:20" ht="15">
      <c r="B62" s="646" t="s">
        <v>3</v>
      </c>
      <c r="C62" s="982">
        <f t="shared" ref="C62:H63" si="30">C36/C50</f>
        <v>49</v>
      </c>
      <c r="D62" s="2405">
        <f t="shared" si="30"/>
        <v>25</v>
      </c>
      <c r="E62" s="2405">
        <f t="shared" si="30"/>
        <v>52</v>
      </c>
      <c r="F62" s="2405">
        <f t="shared" si="30"/>
        <v>45</v>
      </c>
      <c r="G62" s="2434">
        <f t="shared" si="30"/>
        <v>76</v>
      </c>
      <c r="H62" s="437">
        <f t="shared" si="30"/>
        <v>82</v>
      </c>
      <c r="I62" s="688">
        <f>I36/I50</f>
        <v>48.5</v>
      </c>
      <c r="J62" s="29"/>
      <c r="K62" s="29"/>
      <c r="L62" s="29"/>
      <c r="M62" s="29"/>
      <c r="N62" s="29"/>
      <c r="O62" s="29"/>
      <c r="P62" s="29"/>
      <c r="Q62" s="29"/>
      <c r="R62" s="759"/>
      <c r="S62" s="759"/>
      <c r="T62" s="759"/>
    </row>
    <row r="63" spans="1:20" ht="15.75" thickBot="1">
      <c r="A63" s="422"/>
      <c r="B63" s="646" t="s">
        <v>2</v>
      </c>
      <c r="C63" s="982">
        <f t="shared" si="30"/>
        <v>55</v>
      </c>
      <c r="D63" s="2405">
        <f t="shared" si="30"/>
        <v>31</v>
      </c>
      <c r="E63" s="2405">
        <f t="shared" si="30"/>
        <v>32.5</v>
      </c>
      <c r="F63" s="2405">
        <f t="shared" si="30"/>
        <v>24</v>
      </c>
      <c r="G63" s="2434">
        <f t="shared" si="30"/>
        <v>26.5</v>
      </c>
      <c r="H63" s="437">
        <f t="shared" si="30"/>
        <v>45.5</v>
      </c>
      <c r="I63" s="688">
        <f>I37/I51</f>
        <v>50.5</v>
      </c>
      <c r="J63" s="29"/>
      <c r="K63" s="29"/>
      <c r="L63" s="29"/>
      <c r="M63" s="29"/>
      <c r="N63" s="29"/>
      <c r="O63" s="29"/>
      <c r="P63" s="29"/>
      <c r="Q63" s="29"/>
      <c r="R63" s="759"/>
      <c r="S63" s="759"/>
      <c r="T63" s="759"/>
    </row>
    <row r="64" spans="1:20" ht="15" customHeight="1">
      <c r="B64" s="710" t="s">
        <v>1155</v>
      </c>
      <c r="C64" s="2421">
        <f t="shared" ref="C64:I70" si="31">C40/C52</f>
        <v>178</v>
      </c>
      <c r="D64" s="2422">
        <f t="shared" si="31"/>
        <v>159.52941176470588</v>
      </c>
      <c r="E64" s="2422">
        <f t="shared" si="31"/>
        <v>168.52941176470588</v>
      </c>
      <c r="F64" s="2422">
        <f t="shared" si="31"/>
        <v>169.1764705882353</v>
      </c>
      <c r="G64" s="2432">
        <f t="shared" si="31"/>
        <v>167.05882352941177</v>
      </c>
      <c r="H64" s="436">
        <f t="shared" si="31"/>
        <v>174.52941176470588</v>
      </c>
      <c r="I64" s="689">
        <f>I40/I52</f>
        <v>176.52941176470588</v>
      </c>
      <c r="J64" s="29"/>
      <c r="K64" s="29"/>
      <c r="L64" s="29"/>
      <c r="M64" s="29"/>
      <c r="N64" s="29"/>
      <c r="O64" s="29"/>
      <c r="P64" s="29"/>
      <c r="Q64" s="29"/>
      <c r="R64" s="759"/>
      <c r="S64" s="759"/>
      <c r="T64" s="759"/>
    </row>
    <row r="65" spans="2:17" s="671" customFormat="1" ht="15">
      <c r="B65" s="646" t="s">
        <v>911</v>
      </c>
      <c r="C65" s="982">
        <f t="shared" si="31"/>
        <v>32.200000000000003</v>
      </c>
      <c r="D65" s="2405">
        <f t="shared" si="31"/>
        <v>35.6</v>
      </c>
      <c r="E65" s="2405">
        <f t="shared" si="31"/>
        <v>36.1</v>
      </c>
      <c r="F65" s="2405">
        <f t="shared" si="31"/>
        <v>58</v>
      </c>
      <c r="G65" s="2434">
        <f t="shared" si="31"/>
        <v>55.272727272727273</v>
      </c>
      <c r="H65" s="437">
        <f t="shared" si="31"/>
        <v>63.090909090909093</v>
      </c>
      <c r="I65" s="688">
        <f t="shared" si="31"/>
        <v>59.909090909090907</v>
      </c>
      <c r="J65" s="2420"/>
      <c r="K65" s="2437"/>
      <c r="L65" s="2437"/>
      <c r="M65" s="2437"/>
      <c r="N65" s="2437"/>
      <c r="O65" s="2437"/>
      <c r="P65" s="2437"/>
      <c r="Q65" s="2437"/>
    </row>
    <row r="66" spans="2:17" s="671" customFormat="1" ht="15">
      <c r="B66" s="646" t="s">
        <v>1199</v>
      </c>
      <c r="C66" s="982">
        <f t="shared" si="31"/>
        <v>40.6</v>
      </c>
      <c r="D66" s="2405">
        <f t="shared" si="31"/>
        <v>25.25</v>
      </c>
      <c r="E66" s="2405">
        <f t="shared" si="31"/>
        <v>45.142857142857146</v>
      </c>
      <c r="F66" s="2405">
        <f t="shared" si="31"/>
        <v>39.444444444444443</v>
      </c>
      <c r="G66" s="2434">
        <f t="shared" si="31"/>
        <v>28.888888888888889</v>
      </c>
      <c r="H66" s="437">
        <f t="shared" si="31"/>
        <v>31.9</v>
      </c>
      <c r="I66" s="688">
        <f t="shared" si="31"/>
        <v>32.200000000000003</v>
      </c>
      <c r="J66" s="2420"/>
      <c r="K66" s="2437"/>
      <c r="L66" s="2437"/>
      <c r="M66" s="2437"/>
      <c r="N66" s="2437"/>
      <c r="O66" s="2437"/>
      <c r="P66" s="2437"/>
      <c r="Q66" s="2437"/>
    </row>
    <row r="67" spans="2:17" s="671" customFormat="1" ht="15">
      <c r="B67" s="646" t="s">
        <v>1153</v>
      </c>
      <c r="C67" s="982">
        <f t="shared" si="31"/>
        <v>103.42307692307692</v>
      </c>
      <c r="D67" s="2405">
        <f t="shared" si="31"/>
        <v>105.15384615384616</v>
      </c>
      <c r="E67" s="2405">
        <f t="shared" si="31"/>
        <v>110.84615384615384</v>
      </c>
      <c r="F67" s="2405">
        <f t="shared" si="31"/>
        <v>100.65384615384616</v>
      </c>
      <c r="G67" s="2434">
        <f t="shared" si="31"/>
        <v>97.807692307692307</v>
      </c>
      <c r="H67" s="437">
        <f t="shared" si="31"/>
        <v>96.962962962962962</v>
      </c>
      <c r="I67" s="688">
        <f t="shared" si="31"/>
        <v>88.555555555555557</v>
      </c>
      <c r="J67" s="2420"/>
      <c r="K67" s="2437"/>
      <c r="L67" s="2437"/>
      <c r="M67" s="2437"/>
      <c r="N67" s="2437"/>
      <c r="O67" s="2437"/>
      <c r="P67" s="2437"/>
      <c r="Q67" s="2437"/>
    </row>
    <row r="68" spans="2:17" ht="15">
      <c r="B68" s="709" t="s">
        <v>544</v>
      </c>
      <c r="C68" s="982">
        <f t="shared" si="31"/>
        <v>57.666666666666664</v>
      </c>
      <c r="D68" s="2405">
        <f t="shared" si="31"/>
        <v>29.666666666666668</v>
      </c>
      <c r="E68" s="2405">
        <f t="shared" si="31"/>
        <v>44</v>
      </c>
      <c r="F68" s="2405">
        <f t="shared" si="31"/>
        <v>36</v>
      </c>
      <c r="G68" s="2434">
        <f t="shared" si="31"/>
        <v>49.5</v>
      </c>
      <c r="H68" s="437">
        <f>H44/H56</f>
        <v>56.25</v>
      </c>
      <c r="I68" s="688">
        <f t="shared" ref="I68:I69" si="32">I44/I56</f>
        <v>51.666666666666664</v>
      </c>
      <c r="J68" s="29"/>
      <c r="K68" s="29"/>
      <c r="L68" s="29"/>
      <c r="M68" s="29"/>
      <c r="N68" s="29"/>
      <c r="O68" s="29"/>
      <c r="P68" s="29"/>
      <c r="Q68" s="29"/>
    </row>
    <row r="69" spans="2:17" ht="15.75" thickBot="1">
      <c r="B69" s="708" t="s">
        <v>1127</v>
      </c>
      <c r="C69" s="2414">
        <f t="shared" si="31"/>
        <v>193.44444444444446</v>
      </c>
      <c r="D69" s="2415">
        <f t="shared" si="31"/>
        <v>195.11111111111111</v>
      </c>
      <c r="E69" s="2415">
        <f t="shared" si="31"/>
        <v>198.55555555555554</v>
      </c>
      <c r="F69" s="2415">
        <f t="shared" si="31"/>
        <v>203.11111111111111</v>
      </c>
      <c r="G69" s="2438">
        <f t="shared" si="31"/>
        <v>203.16666666666666</v>
      </c>
      <c r="H69" s="438">
        <f t="shared" si="31"/>
        <v>211.94444444444446</v>
      </c>
      <c r="I69" s="687">
        <f t="shared" si="32"/>
        <v>211.55555555555554</v>
      </c>
      <c r="J69" s="29"/>
      <c r="K69" s="29"/>
      <c r="L69" s="29"/>
      <c r="M69" s="29"/>
      <c r="N69" s="29"/>
      <c r="O69" s="29"/>
      <c r="P69" s="29"/>
      <c r="Q69" s="29"/>
    </row>
    <row r="70" spans="2:17" ht="15.75" thickBot="1">
      <c r="B70" s="664" t="s">
        <v>16</v>
      </c>
      <c r="C70" s="2425">
        <f t="shared" si="31"/>
        <v>130.97297297297297</v>
      </c>
      <c r="D70" s="2426">
        <f t="shared" si="31"/>
        <v>127.06756756756756</v>
      </c>
      <c r="E70" s="2426">
        <f t="shared" si="31"/>
        <v>131.44</v>
      </c>
      <c r="F70" s="2426">
        <f t="shared" si="31"/>
        <v>131.63999999999999</v>
      </c>
      <c r="G70" s="2440">
        <f t="shared" si="31"/>
        <v>129.59210526315789</v>
      </c>
      <c r="H70" s="1897">
        <f>H46/H58</f>
        <v>133.97402597402598</v>
      </c>
      <c r="I70" s="660">
        <f>I46/I58</f>
        <v>128.72151898734177</v>
      </c>
      <c r="J70" s="29"/>
      <c r="K70" s="29"/>
      <c r="L70" s="29"/>
      <c r="M70" s="29"/>
      <c r="N70" s="29"/>
      <c r="O70" s="29"/>
      <c r="P70" s="29"/>
      <c r="Q70" s="29"/>
    </row>
    <row r="71" spans="2:17" ht="15">
      <c r="B71" s="2391"/>
      <c r="C71" s="2419"/>
      <c r="D71" s="2419"/>
      <c r="E71" s="2419"/>
      <c r="F71" s="2419"/>
      <c r="G71" s="2419"/>
      <c r="H71" s="634"/>
      <c r="I71" s="29"/>
      <c r="J71" s="29"/>
      <c r="K71" s="29"/>
      <c r="L71" s="29"/>
      <c r="M71" s="29"/>
      <c r="N71" s="29"/>
      <c r="O71" s="29"/>
      <c r="P71" s="29"/>
      <c r="Q71" s="29"/>
    </row>
    <row r="72" spans="2:17">
      <c r="B72" s="451" t="s">
        <v>4564</v>
      </c>
    </row>
    <row r="73" spans="2:17">
      <c r="B73" s="772" t="s">
        <v>6028</v>
      </c>
      <c r="C73" s="759"/>
    </row>
  </sheetData>
  <mergeCells count="16">
    <mergeCell ref="A7:A8"/>
    <mergeCell ref="A9:A10"/>
    <mergeCell ref="O5:Q5"/>
    <mergeCell ref="R5:T5"/>
    <mergeCell ref="A11:A12"/>
    <mergeCell ref="A5:A6"/>
    <mergeCell ref="B5:B6"/>
    <mergeCell ref="C5:E5"/>
    <mergeCell ref="F5:H5"/>
    <mergeCell ref="I5:K5"/>
    <mergeCell ref="L5:N5"/>
    <mergeCell ref="C48:I48"/>
    <mergeCell ref="C60:I60"/>
    <mergeCell ref="U5:W5"/>
    <mergeCell ref="L26:R26"/>
    <mergeCell ref="C26:K26"/>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W7:W12 U14:V16"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AQ14"/>
  <sheetViews>
    <sheetView showGridLines="0" zoomScaleNormal="100" workbookViewId="0"/>
  </sheetViews>
  <sheetFormatPr baseColWidth="10" defaultColWidth="11.42578125" defaultRowHeight="15"/>
  <cols>
    <col min="1" max="1" width="11.5703125" style="45" bestFit="1" customWidth="1"/>
    <col min="2" max="2" width="4.42578125" style="45" bestFit="1" customWidth="1"/>
    <col min="3" max="5" width="5" style="45" bestFit="1" customWidth="1"/>
    <col min="6" max="6" width="4.85546875" style="45" bestFit="1" customWidth="1"/>
    <col min="7" max="7" width="5" style="45" bestFit="1" customWidth="1"/>
    <col min="8" max="8" width="5" style="45" customWidth="1"/>
    <col min="9" max="9" width="4.5703125" style="45" bestFit="1" customWidth="1"/>
    <col min="10" max="12" width="5" style="45" bestFit="1" customWidth="1"/>
    <col min="13" max="13" width="4.85546875" style="45" bestFit="1" customWidth="1"/>
    <col min="14" max="14" width="5" style="45" bestFit="1" customWidth="1"/>
    <col min="15" max="15" width="5" style="45" customWidth="1"/>
    <col min="16" max="21" width="5.7109375" style="45" bestFit="1" customWidth="1"/>
    <col min="22" max="22" width="5.7109375" style="45" customWidth="1"/>
    <col min="23" max="23" width="4.5703125" style="45" bestFit="1" customWidth="1"/>
    <col min="24" max="26" width="5" style="45" bestFit="1" customWidth="1"/>
    <col min="27" max="27" width="4.85546875" style="45" bestFit="1" customWidth="1"/>
    <col min="28" max="28" width="5" style="45" bestFit="1" customWidth="1"/>
    <col min="29" max="29" width="5" style="45" customWidth="1"/>
    <col min="30" max="30" width="4.5703125" style="45" bestFit="1" customWidth="1"/>
    <col min="31" max="35" width="5" style="45" bestFit="1" customWidth="1"/>
    <col min="36" max="36" width="5" style="45" customWidth="1"/>
    <col min="37" max="42" width="5.7109375" style="45" bestFit="1" customWidth="1"/>
    <col min="43" max="43" width="4.42578125" style="45" bestFit="1" customWidth="1"/>
    <col min="44" max="16384" width="11.42578125" style="45"/>
  </cols>
  <sheetData>
    <row r="1" spans="1:43" s="759" customFormat="1" ht="12.75">
      <c r="A1" s="815" t="s">
        <v>1621</v>
      </c>
      <c r="B1" s="764"/>
      <c r="C1" s="671"/>
    </row>
    <row r="2" spans="1:43" ht="18.75">
      <c r="A2" s="4246" t="s">
        <v>1257</v>
      </c>
      <c r="M2" s="761"/>
      <c r="N2" s="761"/>
      <c r="O2" s="761"/>
    </row>
    <row r="3" spans="1:43" s="767" customFormat="1" ht="18" customHeight="1">
      <c r="A3" s="767" t="s">
        <v>1372</v>
      </c>
      <c r="B3" s="3072"/>
      <c r="C3" s="3070"/>
      <c r="D3" s="3070"/>
      <c r="E3" s="3070"/>
      <c r="F3" s="3070"/>
      <c r="G3" s="3070"/>
      <c r="H3" s="3070"/>
      <c r="I3" s="3070"/>
      <c r="T3" s="3070"/>
      <c r="U3" s="3070"/>
      <c r="V3" s="3070"/>
      <c r="W3" s="3070"/>
    </row>
    <row r="4" spans="1:43" ht="15.75" thickBot="1">
      <c r="A4" s="767"/>
    </row>
    <row r="5" spans="1:43" ht="15.75" thickBot="1">
      <c r="B5" s="5394" t="s">
        <v>1233</v>
      </c>
      <c r="C5" s="5395"/>
      <c r="D5" s="5395"/>
      <c r="E5" s="5395"/>
      <c r="F5" s="5395"/>
      <c r="G5" s="5395"/>
      <c r="H5" s="5395"/>
      <c r="I5" s="5395"/>
      <c r="J5" s="5395"/>
      <c r="K5" s="5395"/>
      <c r="L5" s="5395"/>
      <c r="M5" s="5395"/>
      <c r="N5" s="5395"/>
      <c r="O5" s="5395"/>
      <c r="P5" s="5395"/>
      <c r="Q5" s="5395"/>
      <c r="R5" s="5395"/>
      <c r="S5" s="5395"/>
      <c r="T5" s="5395"/>
      <c r="U5" s="5395"/>
      <c r="V5" s="5396"/>
      <c r="W5" s="5394" t="s">
        <v>1234</v>
      </c>
      <c r="X5" s="5395"/>
      <c r="Y5" s="5395"/>
      <c r="Z5" s="5395"/>
      <c r="AA5" s="5395"/>
      <c r="AB5" s="5395"/>
      <c r="AC5" s="5395"/>
      <c r="AD5" s="5400"/>
      <c r="AE5" s="5400"/>
      <c r="AF5" s="5400"/>
      <c r="AG5" s="5400"/>
      <c r="AH5" s="5400"/>
      <c r="AI5" s="5400"/>
      <c r="AJ5" s="5400"/>
      <c r="AK5" s="5395"/>
      <c r="AL5" s="5395"/>
      <c r="AM5" s="5395"/>
      <c r="AN5" s="5395"/>
      <c r="AO5" s="5395"/>
      <c r="AP5" s="5395"/>
      <c r="AQ5" s="5396"/>
    </row>
    <row r="6" spans="1:43" ht="15.75" thickBot="1">
      <c r="A6" s="652"/>
      <c r="B6" s="5343" t="s">
        <v>1183</v>
      </c>
      <c r="C6" s="5344"/>
      <c r="D6" s="5344"/>
      <c r="E6" s="5344"/>
      <c r="F6" s="5344"/>
      <c r="G6" s="5344"/>
      <c r="H6" s="5345"/>
      <c r="I6" s="5349" t="s">
        <v>1184</v>
      </c>
      <c r="J6" s="5350"/>
      <c r="K6" s="5350"/>
      <c r="L6" s="5350"/>
      <c r="M6" s="5350"/>
      <c r="N6" s="5350"/>
      <c r="O6" s="5351"/>
      <c r="P6" s="5343" t="s">
        <v>1185</v>
      </c>
      <c r="Q6" s="5344"/>
      <c r="R6" s="5344"/>
      <c r="S6" s="5344"/>
      <c r="T6" s="5344"/>
      <c r="U6" s="5344"/>
      <c r="V6" s="5344"/>
      <c r="W6" s="5397" t="s">
        <v>1183</v>
      </c>
      <c r="X6" s="5398"/>
      <c r="Y6" s="5398"/>
      <c r="Z6" s="5398"/>
      <c r="AA6" s="5398"/>
      <c r="AB6" s="5398"/>
      <c r="AC6" s="5399"/>
      <c r="AD6" s="5343" t="s">
        <v>1184</v>
      </c>
      <c r="AE6" s="5344"/>
      <c r="AF6" s="5344"/>
      <c r="AG6" s="5344"/>
      <c r="AH6" s="5344"/>
      <c r="AI6" s="5344"/>
      <c r="AJ6" s="5344"/>
      <c r="AK6" s="5349" t="s">
        <v>1185</v>
      </c>
      <c r="AL6" s="5350"/>
      <c r="AM6" s="5350"/>
      <c r="AN6" s="5350"/>
      <c r="AO6" s="5350"/>
      <c r="AP6" s="5350"/>
      <c r="AQ6" s="5351"/>
    </row>
    <row r="7" spans="1:43" ht="15.75" thickBot="1">
      <c r="A7" s="652"/>
      <c r="B7" s="1928">
        <v>2011</v>
      </c>
      <c r="C7" s="1929">
        <v>2012</v>
      </c>
      <c r="D7" s="1929">
        <v>2013</v>
      </c>
      <c r="E7" s="1929">
        <v>2014</v>
      </c>
      <c r="F7" s="1929">
        <v>2015</v>
      </c>
      <c r="G7" s="1929">
        <v>2016</v>
      </c>
      <c r="H7" s="1931">
        <v>2017</v>
      </c>
      <c r="I7" s="1928">
        <v>2011</v>
      </c>
      <c r="J7" s="1929">
        <v>2012</v>
      </c>
      <c r="K7" s="1929">
        <v>2013</v>
      </c>
      <c r="L7" s="1929">
        <v>2014</v>
      </c>
      <c r="M7" s="1929">
        <v>2015</v>
      </c>
      <c r="N7" s="1929">
        <v>2016</v>
      </c>
      <c r="O7" s="1931">
        <v>2017</v>
      </c>
      <c r="P7" s="1928">
        <v>2011</v>
      </c>
      <c r="Q7" s="1929">
        <v>2012</v>
      </c>
      <c r="R7" s="1929">
        <v>2013</v>
      </c>
      <c r="S7" s="1929">
        <v>2014</v>
      </c>
      <c r="T7" s="1929">
        <v>2015</v>
      </c>
      <c r="U7" s="1929">
        <v>2016</v>
      </c>
      <c r="V7" s="1931">
        <v>2017</v>
      </c>
      <c r="W7" s="1928">
        <v>2011</v>
      </c>
      <c r="X7" s="1929">
        <v>2012</v>
      </c>
      <c r="Y7" s="1929">
        <v>2013</v>
      </c>
      <c r="Z7" s="1929">
        <v>2014</v>
      </c>
      <c r="AA7" s="1929">
        <v>2015</v>
      </c>
      <c r="AB7" s="1929">
        <v>2016</v>
      </c>
      <c r="AC7" s="1931">
        <v>2017</v>
      </c>
      <c r="AD7" s="1906">
        <v>2011</v>
      </c>
      <c r="AE7" s="1907">
        <v>2012</v>
      </c>
      <c r="AF7" s="1907">
        <v>2013</v>
      </c>
      <c r="AG7" s="1907">
        <v>2014</v>
      </c>
      <c r="AH7" s="1907">
        <v>2015</v>
      </c>
      <c r="AI7" s="1907">
        <v>2016</v>
      </c>
      <c r="AJ7" s="1922">
        <v>2017</v>
      </c>
      <c r="AK7" s="1928">
        <v>2011</v>
      </c>
      <c r="AL7" s="1929">
        <v>2012</v>
      </c>
      <c r="AM7" s="1929">
        <v>2013</v>
      </c>
      <c r="AN7" s="1929">
        <v>2014</v>
      </c>
      <c r="AO7" s="1929">
        <v>2015</v>
      </c>
      <c r="AP7" s="1929">
        <v>2016</v>
      </c>
      <c r="AQ7" s="1930">
        <v>2017</v>
      </c>
    </row>
    <row r="8" spans="1:43">
      <c r="A8" s="1900" t="s">
        <v>1</v>
      </c>
      <c r="B8" s="1916">
        <v>17</v>
      </c>
      <c r="C8" s="657">
        <v>14</v>
      </c>
      <c r="D8" s="657">
        <v>20</v>
      </c>
      <c r="E8" s="657">
        <v>23</v>
      </c>
      <c r="F8" s="656">
        <v>31</v>
      </c>
      <c r="G8" s="656">
        <v>10</v>
      </c>
      <c r="H8" s="1940">
        <v>43</v>
      </c>
      <c r="I8" s="961">
        <v>35</v>
      </c>
      <c r="J8" s="962">
        <v>14</v>
      </c>
      <c r="K8" s="962">
        <v>30</v>
      </c>
      <c r="L8" s="962">
        <v>26</v>
      </c>
      <c r="M8" s="962">
        <v>38</v>
      </c>
      <c r="N8" s="962">
        <v>42</v>
      </c>
      <c r="O8" s="1944">
        <v>69</v>
      </c>
      <c r="P8" s="777">
        <f t="shared" ref="P8:U11" si="0">B8/(B8+I8)</f>
        <v>0.32692307692307693</v>
      </c>
      <c r="Q8" s="649">
        <f t="shared" si="0"/>
        <v>0.5</v>
      </c>
      <c r="R8" s="649">
        <f t="shared" si="0"/>
        <v>0.4</v>
      </c>
      <c r="S8" s="649">
        <f t="shared" si="0"/>
        <v>0.46938775510204084</v>
      </c>
      <c r="T8" s="649">
        <f t="shared" si="0"/>
        <v>0.44927536231884058</v>
      </c>
      <c r="U8" s="649">
        <f t="shared" si="0"/>
        <v>0.19230769230769232</v>
      </c>
      <c r="V8" s="1951">
        <f>H8/(H8+O8)</f>
        <v>0.38392857142857145</v>
      </c>
      <c r="W8" s="2702">
        <f>B8</f>
        <v>17</v>
      </c>
      <c r="X8" s="2693">
        <f t="shared" ref="X8:AB10" si="1">C8+W8</f>
        <v>31</v>
      </c>
      <c r="Y8" s="2693">
        <f t="shared" si="1"/>
        <v>51</v>
      </c>
      <c r="Z8" s="2693">
        <f t="shared" si="1"/>
        <v>74</v>
      </c>
      <c r="AA8" s="2694">
        <f t="shared" si="1"/>
        <v>105</v>
      </c>
      <c r="AB8" s="2694">
        <f t="shared" si="1"/>
        <v>115</v>
      </c>
      <c r="AC8" s="3051">
        <f>AB8+H8</f>
        <v>158</v>
      </c>
      <c r="AD8" s="1919">
        <f>I8</f>
        <v>35</v>
      </c>
      <c r="AE8" s="2703">
        <f t="shared" ref="AE8:AI10" si="2">J8+AD8</f>
        <v>49</v>
      </c>
      <c r="AF8" s="2703">
        <f t="shared" si="2"/>
        <v>79</v>
      </c>
      <c r="AG8" s="2703">
        <f t="shared" si="2"/>
        <v>105</v>
      </c>
      <c r="AH8" s="2703">
        <f t="shared" si="2"/>
        <v>143</v>
      </c>
      <c r="AI8" s="2703">
        <f t="shared" si="2"/>
        <v>185</v>
      </c>
      <c r="AJ8" s="3049">
        <f>AI8+O8</f>
        <v>254</v>
      </c>
      <c r="AK8" s="2704">
        <f t="shared" ref="AK8:AP11" si="3">W8/(W8+AD8)</f>
        <v>0.32692307692307693</v>
      </c>
      <c r="AL8" s="2701">
        <f t="shared" si="3"/>
        <v>0.38750000000000001</v>
      </c>
      <c r="AM8" s="2701">
        <f t="shared" si="3"/>
        <v>0.3923076923076923</v>
      </c>
      <c r="AN8" s="2701">
        <f t="shared" si="3"/>
        <v>0.41340782122905029</v>
      </c>
      <c r="AO8" s="2701">
        <f t="shared" si="3"/>
        <v>0.42338709677419356</v>
      </c>
      <c r="AP8" s="2701">
        <f t="shared" si="3"/>
        <v>0.38333333333333336</v>
      </c>
      <c r="AQ8" s="3052">
        <f>AC8/(AC8+AJ8)</f>
        <v>0.38349514563106796</v>
      </c>
    </row>
    <row r="9" spans="1:43">
      <c r="A9" s="1901" t="s">
        <v>3</v>
      </c>
      <c r="B9" s="1908">
        <v>35</v>
      </c>
      <c r="C9" s="2691">
        <v>14</v>
      </c>
      <c r="D9" s="2691">
        <v>40</v>
      </c>
      <c r="E9" s="2691">
        <v>29</v>
      </c>
      <c r="F9" s="2692">
        <v>53</v>
      </c>
      <c r="G9" s="2692">
        <v>52</v>
      </c>
      <c r="H9" s="3048">
        <v>68</v>
      </c>
      <c r="I9" s="2697">
        <v>14</v>
      </c>
      <c r="J9" s="2695">
        <v>11</v>
      </c>
      <c r="K9" s="2695">
        <v>12</v>
      </c>
      <c r="L9" s="2695">
        <v>16</v>
      </c>
      <c r="M9" s="2695">
        <v>23</v>
      </c>
      <c r="N9" s="2695">
        <v>30</v>
      </c>
      <c r="O9" s="3049">
        <v>29</v>
      </c>
      <c r="P9" s="1924">
        <f t="shared" si="0"/>
        <v>0.7142857142857143</v>
      </c>
      <c r="Q9" s="2700">
        <f t="shared" si="0"/>
        <v>0.56000000000000005</v>
      </c>
      <c r="R9" s="2700">
        <f t="shared" si="0"/>
        <v>0.76923076923076927</v>
      </c>
      <c r="S9" s="2700">
        <f t="shared" si="0"/>
        <v>0.64444444444444449</v>
      </c>
      <c r="T9" s="2700">
        <f t="shared" si="0"/>
        <v>0.69736842105263153</v>
      </c>
      <c r="U9" s="2700">
        <f t="shared" si="0"/>
        <v>0.63414634146341464</v>
      </c>
      <c r="V9" s="3050">
        <f>H9/(H9+O9)</f>
        <v>0.7010309278350515</v>
      </c>
      <c r="W9" s="1908">
        <f>B9</f>
        <v>35</v>
      </c>
      <c r="X9" s="2691">
        <f t="shared" si="1"/>
        <v>49</v>
      </c>
      <c r="Y9" s="2691">
        <f t="shared" si="1"/>
        <v>89</v>
      </c>
      <c r="Z9" s="2691">
        <f t="shared" si="1"/>
        <v>118</v>
      </c>
      <c r="AA9" s="2692">
        <f t="shared" si="1"/>
        <v>171</v>
      </c>
      <c r="AB9" s="2692">
        <f t="shared" si="1"/>
        <v>223</v>
      </c>
      <c r="AC9" s="3048">
        <f>AB9+H9</f>
        <v>291</v>
      </c>
      <c r="AD9" s="1919">
        <f>I9</f>
        <v>14</v>
      </c>
      <c r="AE9" s="2703">
        <f t="shared" si="2"/>
        <v>25</v>
      </c>
      <c r="AF9" s="2703">
        <f t="shared" si="2"/>
        <v>37</v>
      </c>
      <c r="AG9" s="2703">
        <f t="shared" si="2"/>
        <v>53</v>
      </c>
      <c r="AH9" s="2703">
        <f t="shared" si="2"/>
        <v>76</v>
      </c>
      <c r="AI9" s="2703">
        <f t="shared" si="2"/>
        <v>106</v>
      </c>
      <c r="AJ9" s="3049">
        <f>AI9+O9</f>
        <v>135</v>
      </c>
      <c r="AK9" s="1924">
        <f t="shared" si="3"/>
        <v>0.7142857142857143</v>
      </c>
      <c r="AL9" s="2700">
        <f t="shared" si="3"/>
        <v>0.66216216216216217</v>
      </c>
      <c r="AM9" s="2700">
        <f t="shared" si="3"/>
        <v>0.70634920634920639</v>
      </c>
      <c r="AN9" s="2700">
        <f t="shared" si="3"/>
        <v>0.6900584795321637</v>
      </c>
      <c r="AO9" s="2700">
        <f t="shared" si="3"/>
        <v>0.69230769230769229</v>
      </c>
      <c r="AP9" s="2700">
        <f t="shared" si="3"/>
        <v>0.67781155015197569</v>
      </c>
      <c r="AQ9" s="1948">
        <f>AC9/(AC9+AJ9)</f>
        <v>0.68309859154929575</v>
      </c>
    </row>
    <row r="10" spans="1:43" ht="15.75" thickBot="1">
      <c r="A10" s="1902" t="s">
        <v>2</v>
      </c>
      <c r="B10" s="1909">
        <v>33</v>
      </c>
      <c r="C10" s="1910">
        <v>15</v>
      </c>
      <c r="D10" s="1910">
        <v>32</v>
      </c>
      <c r="E10" s="1910">
        <v>24</v>
      </c>
      <c r="F10" s="1917">
        <v>32</v>
      </c>
      <c r="G10" s="1917">
        <v>56</v>
      </c>
      <c r="H10" s="1942">
        <v>52</v>
      </c>
      <c r="I10" s="2698">
        <v>22</v>
      </c>
      <c r="J10" s="2699">
        <v>16</v>
      </c>
      <c r="K10" s="2699">
        <v>33</v>
      </c>
      <c r="L10" s="2699">
        <v>24</v>
      </c>
      <c r="M10" s="2699">
        <v>21</v>
      </c>
      <c r="N10" s="2699">
        <v>35</v>
      </c>
      <c r="O10" s="1946">
        <v>49</v>
      </c>
      <c r="P10" s="1925">
        <f t="shared" si="0"/>
        <v>0.6</v>
      </c>
      <c r="Q10" s="1926">
        <f t="shared" si="0"/>
        <v>0.4838709677419355</v>
      </c>
      <c r="R10" s="1926">
        <f t="shared" si="0"/>
        <v>0.49230769230769234</v>
      </c>
      <c r="S10" s="1926">
        <f t="shared" si="0"/>
        <v>0.5</v>
      </c>
      <c r="T10" s="1926">
        <f t="shared" si="0"/>
        <v>0.60377358490566035</v>
      </c>
      <c r="U10" s="1926">
        <f t="shared" si="0"/>
        <v>0.61538461538461542</v>
      </c>
      <c r="V10" s="1953">
        <f>H10/(H10+O10)</f>
        <v>0.51485148514851486</v>
      </c>
      <c r="W10" s="1909">
        <f>B10</f>
        <v>33</v>
      </c>
      <c r="X10" s="1910">
        <f t="shared" si="1"/>
        <v>48</v>
      </c>
      <c r="Y10" s="1910">
        <f t="shared" si="1"/>
        <v>80</v>
      </c>
      <c r="Z10" s="1910">
        <f t="shared" si="1"/>
        <v>104</v>
      </c>
      <c r="AA10" s="1917">
        <f t="shared" si="1"/>
        <v>136</v>
      </c>
      <c r="AB10" s="1917">
        <f t="shared" si="1"/>
        <v>192</v>
      </c>
      <c r="AC10" s="1942">
        <f>AB10+H10</f>
        <v>244</v>
      </c>
      <c r="AD10" s="1920">
        <f>I10</f>
        <v>22</v>
      </c>
      <c r="AE10" s="1921">
        <f t="shared" si="2"/>
        <v>38</v>
      </c>
      <c r="AF10" s="1921">
        <f t="shared" si="2"/>
        <v>71</v>
      </c>
      <c r="AG10" s="1921">
        <f t="shared" si="2"/>
        <v>95</v>
      </c>
      <c r="AH10" s="1921">
        <f t="shared" si="2"/>
        <v>116</v>
      </c>
      <c r="AI10" s="1921">
        <f t="shared" si="2"/>
        <v>151</v>
      </c>
      <c r="AJ10" s="1946">
        <f>AI10+O10</f>
        <v>200</v>
      </c>
      <c r="AK10" s="1925">
        <f t="shared" si="3"/>
        <v>0.6</v>
      </c>
      <c r="AL10" s="1926">
        <f t="shared" si="3"/>
        <v>0.55813953488372092</v>
      </c>
      <c r="AM10" s="1926">
        <f t="shared" si="3"/>
        <v>0.5298013245033113</v>
      </c>
      <c r="AN10" s="1926">
        <f t="shared" si="3"/>
        <v>0.52261306532663321</v>
      </c>
      <c r="AO10" s="1926">
        <f t="shared" si="3"/>
        <v>0.53968253968253965</v>
      </c>
      <c r="AP10" s="1926">
        <f t="shared" si="3"/>
        <v>0.55976676384839652</v>
      </c>
      <c r="AQ10" s="1949">
        <f>AC10/(AC10+AJ10)</f>
        <v>0.5495495495495496</v>
      </c>
    </row>
    <row r="11" spans="1:43" ht="15.75" thickBot="1">
      <c r="A11" s="1903" t="s">
        <v>544</v>
      </c>
      <c r="B11" s="653">
        <f>SUM(B8:B10)</f>
        <v>85</v>
      </c>
      <c r="C11" s="654">
        <f t="shared" ref="C11:N11" si="4">SUM(C8:C10)</f>
        <v>43</v>
      </c>
      <c r="D11" s="654">
        <f t="shared" si="4"/>
        <v>92</v>
      </c>
      <c r="E11" s="654">
        <f t="shared" si="4"/>
        <v>76</v>
      </c>
      <c r="F11" s="654">
        <f t="shared" si="4"/>
        <v>116</v>
      </c>
      <c r="G11" s="654">
        <f t="shared" si="4"/>
        <v>118</v>
      </c>
      <c r="H11" s="1943">
        <f>SUM(H8:H10)</f>
        <v>163</v>
      </c>
      <c r="I11" s="653">
        <f t="shared" si="4"/>
        <v>71</v>
      </c>
      <c r="J11" s="654">
        <f t="shared" si="4"/>
        <v>41</v>
      </c>
      <c r="K11" s="654">
        <f t="shared" si="4"/>
        <v>75</v>
      </c>
      <c r="L11" s="654">
        <f t="shared" si="4"/>
        <v>66</v>
      </c>
      <c r="M11" s="654">
        <f t="shared" si="4"/>
        <v>82</v>
      </c>
      <c r="N11" s="654">
        <f t="shared" si="4"/>
        <v>107</v>
      </c>
      <c r="O11" s="1943">
        <f>SUM(O8:O10)</f>
        <v>147</v>
      </c>
      <c r="P11" s="1927">
        <f t="shared" si="0"/>
        <v>0.54487179487179482</v>
      </c>
      <c r="Q11" s="640">
        <f t="shared" si="0"/>
        <v>0.51190476190476186</v>
      </c>
      <c r="R11" s="640">
        <f t="shared" si="0"/>
        <v>0.55089820359281438</v>
      </c>
      <c r="S11" s="640">
        <f t="shared" si="0"/>
        <v>0.53521126760563376</v>
      </c>
      <c r="T11" s="640">
        <f t="shared" si="0"/>
        <v>0.58585858585858586</v>
      </c>
      <c r="U11" s="640">
        <f t="shared" si="0"/>
        <v>0.52444444444444449</v>
      </c>
      <c r="V11" s="1954">
        <f>H11/(H11+O11)</f>
        <v>0.52580645161290318</v>
      </c>
      <c r="W11" s="653">
        <f>SUM(W8:W10)</f>
        <v>85</v>
      </c>
      <c r="X11" s="654">
        <f t="shared" ref="X11:AI11" si="5">SUM(X8:X10)</f>
        <v>128</v>
      </c>
      <c r="Y11" s="654">
        <f t="shared" si="5"/>
        <v>220</v>
      </c>
      <c r="Z11" s="654">
        <f t="shared" si="5"/>
        <v>296</v>
      </c>
      <c r="AA11" s="654">
        <f t="shared" si="5"/>
        <v>412</v>
      </c>
      <c r="AB11" s="654">
        <f t="shared" si="5"/>
        <v>530</v>
      </c>
      <c r="AC11" s="1943">
        <f>SUM(AC8:AC10)</f>
        <v>693</v>
      </c>
      <c r="AD11" s="653">
        <f t="shared" si="5"/>
        <v>71</v>
      </c>
      <c r="AE11" s="654">
        <f t="shared" si="5"/>
        <v>112</v>
      </c>
      <c r="AF11" s="654">
        <f t="shared" si="5"/>
        <v>187</v>
      </c>
      <c r="AG11" s="654">
        <f t="shared" si="5"/>
        <v>253</v>
      </c>
      <c r="AH11" s="654">
        <f t="shared" si="5"/>
        <v>335</v>
      </c>
      <c r="AI11" s="654">
        <f t="shared" si="5"/>
        <v>442</v>
      </c>
      <c r="AJ11" s="1943">
        <f>SUM(AJ8:AJ10)</f>
        <v>589</v>
      </c>
      <c r="AK11" s="1927">
        <f t="shared" si="3"/>
        <v>0.54487179487179482</v>
      </c>
      <c r="AL11" s="640">
        <f t="shared" si="3"/>
        <v>0.53333333333333333</v>
      </c>
      <c r="AM11" s="640">
        <f t="shared" si="3"/>
        <v>0.54054054054054057</v>
      </c>
      <c r="AN11" s="640">
        <f t="shared" si="3"/>
        <v>0.53916211293260474</v>
      </c>
      <c r="AO11" s="640">
        <f t="shared" si="3"/>
        <v>0.55153949129852742</v>
      </c>
      <c r="AP11" s="640">
        <f t="shared" si="3"/>
        <v>0.54526748971193417</v>
      </c>
      <c r="AQ11" s="1950">
        <f>AC11/(AC11+AJ11)</f>
        <v>0.54056162246489858</v>
      </c>
    </row>
    <row r="12" spans="1:43">
      <c r="A12" s="451" t="s">
        <v>4564</v>
      </c>
      <c r="C12" s="68"/>
    </row>
    <row r="14" spans="1:43">
      <c r="C14" s="68"/>
    </row>
  </sheetData>
  <mergeCells count="8">
    <mergeCell ref="B6:H6"/>
    <mergeCell ref="I6:O6"/>
    <mergeCell ref="P6:V6"/>
    <mergeCell ref="B5:V5"/>
    <mergeCell ref="W6:AC6"/>
    <mergeCell ref="W5:AQ5"/>
    <mergeCell ref="AD6:AJ6"/>
    <mergeCell ref="AK6:AQ6"/>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11:O11"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X52"/>
  <sheetViews>
    <sheetView showGridLines="0" zoomScaleNormal="100" workbookViewId="0"/>
  </sheetViews>
  <sheetFormatPr baseColWidth="10" defaultRowHeight="12.75"/>
  <cols>
    <col min="1" max="1" width="7.140625" style="759" customWidth="1"/>
    <col min="2" max="2" width="28.7109375" style="759" bestFit="1" customWidth="1"/>
    <col min="3" max="3" width="8.7109375" style="70" customWidth="1"/>
    <col min="4" max="4" width="10" style="70" bestFit="1" customWidth="1"/>
    <col min="5" max="5" width="10.28515625" style="70" customWidth="1"/>
    <col min="6" max="8" width="10" style="70" bestFit="1" customWidth="1"/>
    <col min="9" max="9" width="10.28515625" style="759" customWidth="1"/>
    <col min="10" max="10" width="10.5703125" style="759" customWidth="1"/>
    <col min="11" max="11" width="6.7109375" style="759" bestFit="1" customWidth="1"/>
    <col min="12" max="12" width="8.5703125" style="759" bestFit="1" customWidth="1"/>
    <col min="13" max="14" width="7.42578125" style="759" bestFit="1" customWidth="1"/>
    <col min="15" max="15" width="8.5703125" style="759" bestFit="1" customWidth="1"/>
    <col min="16" max="17" width="7.42578125" style="759" bestFit="1" customWidth="1"/>
    <col min="18" max="18" width="8.5703125" style="70" bestFit="1" customWidth="1"/>
    <col min="19" max="20" width="7.42578125" style="70" bestFit="1" customWidth="1"/>
    <col min="21" max="21" width="11.28515625" style="759" customWidth="1"/>
    <col min="22" max="23" width="8.42578125" style="759" bestFit="1" customWidth="1"/>
    <col min="24" max="24" width="5.140625" style="759" bestFit="1" customWidth="1"/>
    <col min="25" max="230" width="11.42578125" style="759"/>
    <col min="231" max="231" width="0.28515625" style="759" customWidth="1"/>
    <col min="232" max="232" width="19" style="759" customWidth="1"/>
    <col min="233" max="233" width="7.140625" style="759" customWidth="1"/>
    <col min="234" max="234" width="41.28515625" style="759" customWidth="1"/>
    <col min="235" max="236" width="9" style="759" customWidth="1"/>
    <col min="237" max="237" width="10.5703125" style="759" customWidth="1"/>
    <col min="238" max="238" width="9.42578125" style="759" customWidth="1"/>
    <col min="239" max="239" width="9.85546875" style="759" customWidth="1"/>
    <col min="240" max="240" width="10.5703125" style="759" customWidth="1"/>
    <col min="241" max="242" width="9.42578125" style="759" customWidth="1"/>
    <col min="243" max="243" width="10.5703125" style="759" customWidth="1"/>
    <col min="244" max="245" width="9" style="759" customWidth="1"/>
    <col min="246" max="246" width="10.5703125" style="759" customWidth="1"/>
    <col min="247" max="248" width="9.42578125" style="759" customWidth="1"/>
    <col min="249" max="249" width="10.5703125" style="759" customWidth="1"/>
    <col min="250" max="250" width="9.42578125" style="759" customWidth="1"/>
    <col min="251" max="251" width="9.85546875" style="759" customWidth="1"/>
    <col min="252" max="252" width="10.5703125" style="759" customWidth="1"/>
    <col min="253" max="253" width="9" style="759" customWidth="1"/>
    <col min="254" max="254" width="9.85546875" style="759" customWidth="1"/>
    <col min="255" max="255" width="12" style="759" customWidth="1"/>
    <col min="256" max="486" width="11.42578125" style="759"/>
    <col min="487" max="487" width="0.28515625" style="759" customWidth="1"/>
    <col min="488" max="488" width="19" style="759" customWidth="1"/>
    <col min="489" max="489" width="7.140625" style="759" customWidth="1"/>
    <col min="490" max="490" width="41.28515625" style="759" customWidth="1"/>
    <col min="491" max="492" width="9" style="759" customWidth="1"/>
    <col min="493" max="493" width="10.5703125" style="759" customWidth="1"/>
    <col min="494" max="494" width="9.42578125" style="759" customWidth="1"/>
    <col min="495" max="495" width="9.85546875" style="759" customWidth="1"/>
    <col min="496" max="496" width="10.5703125" style="759" customWidth="1"/>
    <col min="497" max="498" width="9.42578125" style="759" customWidth="1"/>
    <col min="499" max="499" width="10.5703125" style="759" customWidth="1"/>
    <col min="500" max="501" width="9" style="759" customWidth="1"/>
    <col min="502" max="502" width="10.5703125" style="759" customWidth="1"/>
    <col min="503" max="504" width="9.42578125" style="759" customWidth="1"/>
    <col min="505" max="505" width="10.5703125" style="759" customWidth="1"/>
    <col min="506" max="506" width="9.42578125" style="759" customWidth="1"/>
    <col min="507" max="507" width="9.85546875" style="759" customWidth="1"/>
    <col min="508" max="508" width="10.5703125" style="759" customWidth="1"/>
    <col min="509" max="509" width="9" style="759" customWidth="1"/>
    <col min="510" max="510" width="9.85546875" style="759" customWidth="1"/>
    <col min="511" max="511" width="12" style="759" customWidth="1"/>
    <col min="512" max="742" width="11.42578125" style="759"/>
    <col min="743" max="743" width="0.28515625" style="759" customWidth="1"/>
    <col min="744" max="744" width="19" style="759" customWidth="1"/>
    <col min="745" max="745" width="7.140625" style="759" customWidth="1"/>
    <col min="746" max="746" width="41.28515625" style="759" customWidth="1"/>
    <col min="747" max="748" width="9" style="759" customWidth="1"/>
    <col min="749" max="749" width="10.5703125" style="759" customWidth="1"/>
    <col min="750" max="750" width="9.42578125" style="759" customWidth="1"/>
    <col min="751" max="751" width="9.85546875" style="759" customWidth="1"/>
    <col min="752" max="752" width="10.5703125" style="759" customWidth="1"/>
    <col min="753" max="754" width="9.42578125" style="759" customWidth="1"/>
    <col min="755" max="755" width="10.5703125" style="759" customWidth="1"/>
    <col min="756" max="757" width="9" style="759" customWidth="1"/>
    <col min="758" max="758" width="10.5703125" style="759" customWidth="1"/>
    <col min="759" max="760" width="9.42578125" style="759" customWidth="1"/>
    <col min="761" max="761" width="10.5703125" style="759" customWidth="1"/>
    <col min="762" max="762" width="9.42578125" style="759" customWidth="1"/>
    <col min="763" max="763" width="9.85546875" style="759" customWidth="1"/>
    <col min="764" max="764" width="10.5703125" style="759" customWidth="1"/>
    <col min="765" max="765" width="9" style="759" customWidth="1"/>
    <col min="766" max="766" width="9.85546875" style="759" customWidth="1"/>
    <col min="767" max="767" width="12" style="759" customWidth="1"/>
    <col min="768" max="998" width="11.42578125" style="759"/>
    <col min="999" max="999" width="0.28515625" style="759" customWidth="1"/>
    <col min="1000" max="1000" width="19" style="759" customWidth="1"/>
    <col min="1001" max="1001" width="7.140625" style="759" customWidth="1"/>
    <col min="1002" max="1002" width="41.28515625" style="759" customWidth="1"/>
    <col min="1003" max="1004" width="9" style="759" customWidth="1"/>
    <col min="1005" max="1005" width="10.5703125" style="759" customWidth="1"/>
    <col min="1006" max="1006" width="9.42578125" style="759" customWidth="1"/>
    <col min="1007" max="1007" width="9.85546875" style="759" customWidth="1"/>
    <col min="1008" max="1008" width="10.5703125" style="759" customWidth="1"/>
    <col min="1009" max="1010" width="9.42578125" style="759" customWidth="1"/>
    <col min="1011" max="1011" width="10.5703125" style="759" customWidth="1"/>
    <col min="1012" max="1013" width="9" style="759" customWidth="1"/>
    <col min="1014" max="1014" width="10.5703125" style="759" customWidth="1"/>
    <col min="1015" max="1016" width="9.42578125" style="759" customWidth="1"/>
    <col min="1017" max="1017" width="10.5703125" style="759" customWidth="1"/>
    <col min="1018" max="1018" width="9.42578125" style="759" customWidth="1"/>
    <col min="1019" max="1019" width="9.85546875" style="759" customWidth="1"/>
    <col min="1020" max="1020" width="10.5703125" style="759" customWidth="1"/>
    <col min="1021" max="1021" width="9" style="759" customWidth="1"/>
    <col min="1022" max="1022" width="9.85546875" style="759" customWidth="1"/>
    <col min="1023" max="1023" width="12" style="759" customWidth="1"/>
    <col min="1024" max="1254" width="11.42578125" style="759"/>
    <col min="1255" max="1255" width="0.28515625" style="759" customWidth="1"/>
    <col min="1256" max="1256" width="19" style="759" customWidth="1"/>
    <col min="1257" max="1257" width="7.140625" style="759" customWidth="1"/>
    <col min="1258" max="1258" width="41.28515625" style="759" customWidth="1"/>
    <col min="1259" max="1260" width="9" style="759" customWidth="1"/>
    <col min="1261" max="1261" width="10.5703125" style="759" customWidth="1"/>
    <col min="1262" max="1262" width="9.42578125" style="759" customWidth="1"/>
    <col min="1263" max="1263" width="9.85546875" style="759" customWidth="1"/>
    <col min="1264" max="1264" width="10.5703125" style="759" customWidth="1"/>
    <col min="1265" max="1266" width="9.42578125" style="759" customWidth="1"/>
    <col min="1267" max="1267" width="10.5703125" style="759" customWidth="1"/>
    <col min="1268" max="1269" width="9" style="759" customWidth="1"/>
    <col min="1270" max="1270" width="10.5703125" style="759" customWidth="1"/>
    <col min="1271" max="1272" width="9.42578125" style="759" customWidth="1"/>
    <col min="1273" max="1273" width="10.5703125" style="759" customWidth="1"/>
    <col min="1274" max="1274" width="9.42578125" style="759" customWidth="1"/>
    <col min="1275" max="1275" width="9.85546875" style="759" customWidth="1"/>
    <col min="1276" max="1276" width="10.5703125" style="759" customWidth="1"/>
    <col min="1277" max="1277" width="9" style="759" customWidth="1"/>
    <col min="1278" max="1278" width="9.85546875" style="759" customWidth="1"/>
    <col min="1279" max="1279" width="12" style="759" customWidth="1"/>
    <col min="1280" max="1510" width="11.42578125" style="759"/>
    <col min="1511" max="1511" width="0.28515625" style="759" customWidth="1"/>
    <col min="1512" max="1512" width="19" style="759" customWidth="1"/>
    <col min="1513" max="1513" width="7.140625" style="759" customWidth="1"/>
    <col min="1514" max="1514" width="41.28515625" style="759" customWidth="1"/>
    <col min="1515" max="1516" width="9" style="759" customWidth="1"/>
    <col min="1517" max="1517" width="10.5703125" style="759" customWidth="1"/>
    <col min="1518" max="1518" width="9.42578125" style="759" customWidth="1"/>
    <col min="1519" max="1519" width="9.85546875" style="759" customWidth="1"/>
    <col min="1520" max="1520" width="10.5703125" style="759" customWidth="1"/>
    <col min="1521" max="1522" width="9.42578125" style="759" customWidth="1"/>
    <col min="1523" max="1523" width="10.5703125" style="759" customWidth="1"/>
    <col min="1524" max="1525" width="9" style="759" customWidth="1"/>
    <col min="1526" max="1526" width="10.5703125" style="759" customWidth="1"/>
    <col min="1527" max="1528" width="9.42578125" style="759" customWidth="1"/>
    <col min="1529" max="1529" width="10.5703125" style="759" customWidth="1"/>
    <col min="1530" max="1530" width="9.42578125" style="759" customWidth="1"/>
    <col min="1531" max="1531" width="9.85546875" style="759" customWidth="1"/>
    <col min="1532" max="1532" width="10.5703125" style="759" customWidth="1"/>
    <col min="1533" max="1533" width="9" style="759" customWidth="1"/>
    <col min="1534" max="1534" width="9.85546875" style="759" customWidth="1"/>
    <col min="1535" max="1535" width="12" style="759" customWidth="1"/>
    <col min="1536" max="1766" width="11.42578125" style="759"/>
    <col min="1767" max="1767" width="0.28515625" style="759" customWidth="1"/>
    <col min="1768" max="1768" width="19" style="759" customWidth="1"/>
    <col min="1769" max="1769" width="7.140625" style="759" customWidth="1"/>
    <col min="1770" max="1770" width="41.28515625" style="759" customWidth="1"/>
    <col min="1771" max="1772" width="9" style="759" customWidth="1"/>
    <col min="1773" max="1773" width="10.5703125" style="759" customWidth="1"/>
    <col min="1774" max="1774" width="9.42578125" style="759" customWidth="1"/>
    <col min="1775" max="1775" width="9.85546875" style="759" customWidth="1"/>
    <col min="1776" max="1776" width="10.5703125" style="759" customWidth="1"/>
    <col min="1777" max="1778" width="9.42578125" style="759" customWidth="1"/>
    <col min="1779" max="1779" width="10.5703125" style="759" customWidth="1"/>
    <col min="1780" max="1781" width="9" style="759" customWidth="1"/>
    <col min="1782" max="1782" width="10.5703125" style="759" customWidth="1"/>
    <col min="1783" max="1784" width="9.42578125" style="759" customWidth="1"/>
    <col min="1785" max="1785" width="10.5703125" style="759" customWidth="1"/>
    <col min="1786" max="1786" width="9.42578125" style="759" customWidth="1"/>
    <col min="1787" max="1787" width="9.85546875" style="759" customWidth="1"/>
    <col min="1788" max="1788" width="10.5703125" style="759" customWidth="1"/>
    <col min="1789" max="1789" width="9" style="759" customWidth="1"/>
    <col min="1790" max="1790" width="9.85546875" style="759" customWidth="1"/>
    <col min="1791" max="1791" width="12" style="759" customWidth="1"/>
    <col min="1792" max="2022" width="11.42578125" style="759"/>
    <col min="2023" max="2023" width="0.28515625" style="759" customWidth="1"/>
    <col min="2024" max="2024" width="19" style="759" customWidth="1"/>
    <col min="2025" max="2025" width="7.140625" style="759" customWidth="1"/>
    <col min="2026" max="2026" width="41.28515625" style="759" customWidth="1"/>
    <col min="2027" max="2028" width="9" style="759" customWidth="1"/>
    <col min="2029" max="2029" width="10.5703125" style="759" customWidth="1"/>
    <col min="2030" max="2030" width="9.42578125" style="759" customWidth="1"/>
    <col min="2031" max="2031" width="9.85546875" style="759" customWidth="1"/>
    <col min="2032" max="2032" width="10.5703125" style="759" customWidth="1"/>
    <col min="2033" max="2034" width="9.42578125" style="759" customWidth="1"/>
    <col min="2035" max="2035" width="10.5703125" style="759" customWidth="1"/>
    <col min="2036" max="2037" width="9" style="759" customWidth="1"/>
    <col min="2038" max="2038" width="10.5703125" style="759" customWidth="1"/>
    <col min="2039" max="2040" width="9.42578125" style="759" customWidth="1"/>
    <col min="2041" max="2041" width="10.5703125" style="759" customWidth="1"/>
    <col min="2042" max="2042" width="9.42578125" style="759" customWidth="1"/>
    <col min="2043" max="2043" width="9.85546875" style="759" customWidth="1"/>
    <col min="2044" max="2044" width="10.5703125" style="759" customWidth="1"/>
    <col min="2045" max="2045" width="9" style="759" customWidth="1"/>
    <col min="2046" max="2046" width="9.85546875" style="759" customWidth="1"/>
    <col min="2047" max="2047" width="12" style="759" customWidth="1"/>
    <col min="2048" max="2278" width="11.42578125" style="759"/>
    <col min="2279" max="2279" width="0.28515625" style="759" customWidth="1"/>
    <col min="2280" max="2280" width="19" style="759" customWidth="1"/>
    <col min="2281" max="2281" width="7.140625" style="759" customWidth="1"/>
    <col min="2282" max="2282" width="41.28515625" style="759" customWidth="1"/>
    <col min="2283" max="2284" width="9" style="759" customWidth="1"/>
    <col min="2285" max="2285" width="10.5703125" style="759" customWidth="1"/>
    <col min="2286" max="2286" width="9.42578125" style="759" customWidth="1"/>
    <col min="2287" max="2287" width="9.85546875" style="759" customWidth="1"/>
    <col min="2288" max="2288" width="10.5703125" style="759" customWidth="1"/>
    <col min="2289" max="2290" width="9.42578125" style="759" customWidth="1"/>
    <col min="2291" max="2291" width="10.5703125" style="759" customWidth="1"/>
    <col min="2292" max="2293" width="9" style="759" customWidth="1"/>
    <col min="2294" max="2294" width="10.5703125" style="759" customWidth="1"/>
    <col min="2295" max="2296" width="9.42578125" style="759" customWidth="1"/>
    <col min="2297" max="2297" width="10.5703125" style="759" customWidth="1"/>
    <col min="2298" max="2298" width="9.42578125" style="759" customWidth="1"/>
    <col min="2299" max="2299" width="9.85546875" style="759" customWidth="1"/>
    <col min="2300" max="2300" width="10.5703125" style="759" customWidth="1"/>
    <col min="2301" max="2301" width="9" style="759" customWidth="1"/>
    <col min="2302" max="2302" width="9.85546875" style="759" customWidth="1"/>
    <col min="2303" max="2303" width="12" style="759" customWidth="1"/>
    <col min="2304" max="2534" width="11.42578125" style="759"/>
    <col min="2535" max="2535" width="0.28515625" style="759" customWidth="1"/>
    <col min="2536" max="2536" width="19" style="759" customWidth="1"/>
    <col min="2537" max="2537" width="7.140625" style="759" customWidth="1"/>
    <col min="2538" max="2538" width="41.28515625" style="759" customWidth="1"/>
    <col min="2539" max="2540" width="9" style="759" customWidth="1"/>
    <col min="2541" max="2541" width="10.5703125" style="759" customWidth="1"/>
    <col min="2542" max="2542" width="9.42578125" style="759" customWidth="1"/>
    <col min="2543" max="2543" width="9.85546875" style="759" customWidth="1"/>
    <col min="2544" max="2544" width="10.5703125" style="759" customWidth="1"/>
    <col min="2545" max="2546" width="9.42578125" style="759" customWidth="1"/>
    <col min="2547" max="2547" width="10.5703125" style="759" customWidth="1"/>
    <col min="2548" max="2549" width="9" style="759" customWidth="1"/>
    <col min="2550" max="2550" width="10.5703125" style="759" customWidth="1"/>
    <col min="2551" max="2552" width="9.42578125" style="759" customWidth="1"/>
    <col min="2553" max="2553" width="10.5703125" style="759" customWidth="1"/>
    <col min="2554" max="2554" width="9.42578125" style="759" customWidth="1"/>
    <col min="2555" max="2555" width="9.85546875" style="759" customWidth="1"/>
    <col min="2556" max="2556" width="10.5703125" style="759" customWidth="1"/>
    <col min="2557" max="2557" width="9" style="759" customWidth="1"/>
    <col min="2558" max="2558" width="9.85546875" style="759" customWidth="1"/>
    <col min="2559" max="2559" width="12" style="759" customWidth="1"/>
    <col min="2560" max="2790" width="11.42578125" style="759"/>
    <col min="2791" max="2791" width="0.28515625" style="759" customWidth="1"/>
    <col min="2792" max="2792" width="19" style="759" customWidth="1"/>
    <col min="2793" max="2793" width="7.140625" style="759" customWidth="1"/>
    <col min="2794" max="2794" width="41.28515625" style="759" customWidth="1"/>
    <col min="2795" max="2796" width="9" style="759" customWidth="1"/>
    <col min="2797" max="2797" width="10.5703125" style="759" customWidth="1"/>
    <col min="2798" max="2798" width="9.42578125" style="759" customWidth="1"/>
    <col min="2799" max="2799" width="9.85546875" style="759" customWidth="1"/>
    <col min="2800" max="2800" width="10.5703125" style="759" customWidth="1"/>
    <col min="2801" max="2802" width="9.42578125" style="759" customWidth="1"/>
    <col min="2803" max="2803" width="10.5703125" style="759" customWidth="1"/>
    <col min="2804" max="2805" width="9" style="759" customWidth="1"/>
    <col min="2806" max="2806" width="10.5703125" style="759" customWidth="1"/>
    <col min="2807" max="2808" width="9.42578125" style="759" customWidth="1"/>
    <col min="2809" max="2809" width="10.5703125" style="759" customWidth="1"/>
    <col min="2810" max="2810" width="9.42578125" style="759" customWidth="1"/>
    <col min="2811" max="2811" width="9.85546875" style="759" customWidth="1"/>
    <col min="2812" max="2812" width="10.5703125" style="759" customWidth="1"/>
    <col min="2813" max="2813" width="9" style="759" customWidth="1"/>
    <col min="2814" max="2814" width="9.85546875" style="759" customWidth="1"/>
    <col min="2815" max="2815" width="12" style="759" customWidth="1"/>
    <col min="2816" max="3046" width="11.42578125" style="759"/>
    <col min="3047" max="3047" width="0.28515625" style="759" customWidth="1"/>
    <col min="3048" max="3048" width="19" style="759" customWidth="1"/>
    <col min="3049" max="3049" width="7.140625" style="759" customWidth="1"/>
    <col min="3050" max="3050" width="41.28515625" style="759" customWidth="1"/>
    <col min="3051" max="3052" width="9" style="759" customWidth="1"/>
    <col min="3053" max="3053" width="10.5703125" style="759" customWidth="1"/>
    <col min="3054" max="3054" width="9.42578125" style="759" customWidth="1"/>
    <col min="3055" max="3055" width="9.85546875" style="759" customWidth="1"/>
    <col min="3056" max="3056" width="10.5703125" style="759" customWidth="1"/>
    <col min="3057" max="3058" width="9.42578125" style="759" customWidth="1"/>
    <col min="3059" max="3059" width="10.5703125" style="759" customWidth="1"/>
    <col min="3060" max="3061" width="9" style="759" customWidth="1"/>
    <col min="3062" max="3062" width="10.5703125" style="759" customWidth="1"/>
    <col min="3063" max="3064" width="9.42578125" style="759" customWidth="1"/>
    <col min="3065" max="3065" width="10.5703125" style="759" customWidth="1"/>
    <col min="3066" max="3066" width="9.42578125" style="759" customWidth="1"/>
    <col min="3067" max="3067" width="9.85546875" style="759" customWidth="1"/>
    <col min="3068" max="3068" width="10.5703125" style="759" customWidth="1"/>
    <col min="3069" max="3069" width="9" style="759" customWidth="1"/>
    <col min="3070" max="3070" width="9.85546875" style="759" customWidth="1"/>
    <col min="3071" max="3071" width="12" style="759" customWidth="1"/>
    <col min="3072" max="3302" width="11.42578125" style="759"/>
    <col min="3303" max="3303" width="0.28515625" style="759" customWidth="1"/>
    <col min="3304" max="3304" width="19" style="759" customWidth="1"/>
    <col min="3305" max="3305" width="7.140625" style="759" customWidth="1"/>
    <col min="3306" max="3306" width="41.28515625" style="759" customWidth="1"/>
    <col min="3307" max="3308" width="9" style="759" customWidth="1"/>
    <col min="3309" max="3309" width="10.5703125" style="759" customWidth="1"/>
    <col min="3310" max="3310" width="9.42578125" style="759" customWidth="1"/>
    <col min="3311" max="3311" width="9.85546875" style="759" customWidth="1"/>
    <col min="3312" max="3312" width="10.5703125" style="759" customWidth="1"/>
    <col min="3313" max="3314" width="9.42578125" style="759" customWidth="1"/>
    <col min="3315" max="3315" width="10.5703125" style="759" customWidth="1"/>
    <col min="3316" max="3317" width="9" style="759" customWidth="1"/>
    <col min="3318" max="3318" width="10.5703125" style="759" customWidth="1"/>
    <col min="3319" max="3320" width="9.42578125" style="759" customWidth="1"/>
    <col min="3321" max="3321" width="10.5703125" style="759" customWidth="1"/>
    <col min="3322" max="3322" width="9.42578125" style="759" customWidth="1"/>
    <col min="3323" max="3323" width="9.85546875" style="759" customWidth="1"/>
    <col min="3324" max="3324" width="10.5703125" style="759" customWidth="1"/>
    <col min="3325" max="3325" width="9" style="759" customWidth="1"/>
    <col min="3326" max="3326" width="9.85546875" style="759" customWidth="1"/>
    <col min="3327" max="3327" width="12" style="759" customWidth="1"/>
    <col min="3328" max="3558" width="11.42578125" style="759"/>
    <col min="3559" max="3559" width="0.28515625" style="759" customWidth="1"/>
    <col min="3560" max="3560" width="19" style="759" customWidth="1"/>
    <col min="3561" max="3561" width="7.140625" style="759" customWidth="1"/>
    <col min="3562" max="3562" width="41.28515625" style="759" customWidth="1"/>
    <col min="3563" max="3564" width="9" style="759" customWidth="1"/>
    <col min="3565" max="3565" width="10.5703125" style="759" customWidth="1"/>
    <col min="3566" max="3566" width="9.42578125" style="759" customWidth="1"/>
    <col min="3567" max="3567" width="9.85546875" style="759" customWidth="1"/>
    <col min="3568" max="3568" width="10.5703125" style="759" customWidth="1"/>
    <col min="3569" max="3570" width="9.42578125" style="759" customWidth="1"/>
    <col min="3571" max="3571" width="10.5703125" style="759" customWidth="1"/>
    <col min="3572" max="3573" width="9" style="759" customWidth="1"/>
    <col min="3574" max="3574" width="10.5703125" style="759" customWidth="1"/>
    <col min="3575" max="3576" width="9.42578125" style="759" customWidth="1"/>
    <col min="3577" max="3577" width="10.5703125" style="759" customWidth="1"/>
    <col min="3578" max="3578" width="9.42578125" style="759" customWidth="1"/>
    <col min="3579" max="3579" width="9.85546875" style="759" customWidth="1"/>
    <col min="3580" max="3580" width="10.5703125" style="759" customWidth="1"/>
    <col min="3581" max="3581" width="9" style="759" customWidth="1"/>
    <col min="3582" max="3582" width="9.85546875" style="759" customWidth="1"/>
    <col min="3583" max="3583" width="12" style="759" customWidth="1"/>
    <col min="3584" max="3814" width="11.42578125" style="759"/>
    <col min="3815" max="3815" width="0.28515625" style="759" customWidth="1"/>
    <col min="3816" max="3816" width="19" style="759" customWidth="1"/>
    <col min="3817" max="3817" width="7.140625" style="759" customWidth="1"/>
    <col min="3818" max="3818" width="41.28515625" style="759" customWidth="1"/>
    <col min="3819" max="3820" width="9" style="759" customWidth="1"/>
    <col min="3821" max="3821" width="10.5703125" style="759" customWidth="1"/>
    <col min="3822" max="3822" width="9.42578125" style="759" customWidth="1"/>
    <col min="3823" max="3823" width="9.85546875" style="759" customWidth="1"/>
    <col min="3824" max="3824" width="10.5703125" style="759" customWidth="1"/>
    <col min="3825" max="3826" width="9.42578125" style="759" customWidth="1"/>
    <col min="3827" max="3827" width="10.5703125" style="759" customWidth="1"/>
    <col min="3828" max="3829" width="9" style="759" customWidth="1"/>
    <col min="3830" max="3830" width="10.5703125" style="759" customWidth="1"/>
    <col min="3831" max="3832" width="9.42578125" style="759" customWidth="1"/>
    <col min="3833" max="3833" width="10.5703125" style="759" customWidth="1"/>
    <col min="3834" max="3834" width="9.42578125" style="759" customWidth="1"/>
    <col min="3835" max="3835" width="9.85546875" style="759" customWidth="1"/>
    <col min="3836" max="3836" width="10.5703125" style="759" customWidth="1"/>
    <col min="3837" max="3837" width="9" style="759" customWidth="1"/>
    <col min="3838" max="3838" width="9.85546875" style="759" customWidth="1"/>
    <col min="3839" max="3839" width="12" style="759" customWidth="1"/>
    <col min="3840" max="4070" width="11.42578125" style="759"/>
    <col min="4071" max="4071" width="0.28515625" style="759" customWidth="1"/>
    <col min="4072" max="4072" width="19" style="759" customWidth="1"/>
    <col min="4073" max="4073" width="7.140625" style="759" customWidth="1"/>
    <col min="4074" max="4074" width="41.28515625" style="759" customWidth="1"/>
    <col min="4075" max="4076" width="9" style="759" customWidth="1"/>
    <col min="4077" max="4077" width="10.5703125" style="759" customWidth="1"/>
    <col min="4078" max="4078" width="9.42578125" style="759" customWidth="1"/>
    <col min="4079" max="4079" width="9.85546875" style="759" customWidth="1"/>
    <col min="4080" max="4080" width="10.5703125" style="759" customWidth="1"/>
    <col min="4081" max="4082" width="9.42578125" style="759" customWidth="1"/>
    <col min="4083" max="4083" width="10.5703125" style="759" customWidth="1"/>
    <col min="4084" max="4085" width="9" style="759" customWidth="1"/>
    <col min="4086" max="4086" width="10.5703125" style="759" customWidth="1"/>
    <col min="4087" max="4088" width="9.42578125" style="759" customWidth="1"/>
    <col min="4089" max="4089" width="10.5703125" style="759" customWidth="1"/>
    <col min="4090" max="4090" width="9.42578125" style="759" customWidth="1"/>
    <col min="4091" max="4091" width="9.85546875" style="759" customWidth="1"/>
    <col min="4092" max="4092" width="10.5703125" style="759" customWidth="1"/>
    <col min="4093" max="4093" width="9" style="759" customWidth="1"/>
    <col min="4094" max="4094" width="9.85546875" style="759" customWidth="1"/>
    <col min="4095" max="4095" width="12" style="759" customWidth="1"/>
    <col min="4096" max="4326" width="11.42578125" style="759"/>
    <col min="4327" max="4327" width="0.28515625" style="759" customWidth="1"/>
    <col min="4328" max="4328" width="19" style="759" customWidth="1"/>
    <col min="4329" max="4329" width="7.140625" style="759" customWidth="1"/>
    <col min="4330" max="4330" width="41.28515625" style="759" customWidth="1"/>
    <col min="4331" max="4332" width="9" style="759" customWidth="1"/>
    <col min="4333" max="4333" width="10.5703125" style="759" customWidth="1"/>
    <col min="4334" max="4334" width="9.42578125" style="759" customWidth="1"/>
    <col min="4335" max="4335" width="9.85546875" style="759" customWidth="1"/>
    <col min="4336" max="4336" width="10.5703125" style="759" customWidth="1"/>
    <col min="4337" max="4338" width="9.42578125" style="759" customWidth="1"/>
    <col min="4339" max="4339" width="10.5703125" style="759" customWidth="1"/>
    <col min="4340" max="4341" width="9" style="759" customWidth="1"/>
    <col min="4342" max="4342" width="10.5703125" style="759" customWidth="1"/>
    <col min="4343" max="4344" width="9.42578125" style="759" customWidth="1"/>
    <col min="4345" max="4345" width="10.5703125" style="759" customWidth="1"/>
    <col min="4346" max="4346" width="9.42578125" style="759" customWidth="1"/>
    <col min="4347" max="4347" width="9.85546875" style="759" customWidth="1"/>
    <col min="4348" max="4348" width="10.5703125" style="759" customWidth="1"/>
    <col min="4349" max="4349" width="9" style="759" customWidth="1"/>
    <col min="4350" max="4350" width="9.85546875" style="759" customWidth="1"/>
    <col min="4351" max="4351" width="12" style="759" customWidth="1"/>
    <col min="4352" max="4582" width="11.42578125" style="759"/>
    <col min="4583" max="4583" width="0.28515625" style="759" customWidth="1"/>
    <col min="4584" max="4584" width="19" style="759" customWidth="1"/>
    <col min="4585" max="4585" width="7.140625" style="759" customWidth="1"/>
    <col min="4586" max="4586" width="41.28515625" style="759" customWidth="1"/>
    <col min="4587" max="4588" width="9" style="759" customWidth="1"/>
    <col min="4589" max="4589" width="10.5703125" style="759" customWidth="1"/>
    <col min="4590" max="4590" width="9.42578125" style="759" customWidth="1"/>
    <col min="4591" max="4591" width="9.85546875" style="759" customWidth="1"/>
    <col min="4592" max="4592" width="10.5703125" style="759" customWidth="1"/>
    <col min="4593" max="4594" width="9.42578125" style="759" customWidth="1"/>
    <col min="4595" max="4595" width="10.5703125" style="759" customWidth="1"/>
    <col min="4596" max="4597" width="9" style="759" customWidth="1"/>
    <col min="4598" max="4598" width="10.5703125" style="759" customWidth="1"/>
    <col min="4599" max="4600" width="9.42578125" style="759" customWidth="1"/>
    <col min="4601" max="4601" width="10.5703125" style="759" customWidth="1"/>
    <col min="4602" max="4602" width="9.42578125" style="759" customWidth="1"/>
    <col min="4603" max="4603" width="9.85546875" style="759" customWidth="1"/>
    <col min="4604" max="4604" width="10.5703125" style="759" customWidth="1"/>
    <col min="4605" max="4605" width="9" style="759" customWidth="1"/>
    <col min="4606" max="4606" width="9.85546875" style="759" customWidth="1"/>
    <col min="4607" max="4607" width="12" style="759" customWidth="1"/>
    <col min="4608" max="4838" width="11.42578125" style="759"/>
    <col min="4839" max="4839" width="0.28515625" style="759" customWidth="1"/>
    <col min="4840" max="4840" width="19" style="759" customWidth="1"/>
    <col min="4841" max="4841" width="7.140625" style="759" customWidth="1"/>
    <col min="4842" max="4842" width="41.28515625" style="759" customWidth="1"/>
    <col min="4843" max="4844" width="9" style="759" customWidth="1"/>
    <col min="4845" max="4845" width="10.5703125" style="759" customWidth="1"/>
    <col min="4846" max="4846" width="9.42578125" style="759" customWidth="1"/>
    <col min="4847" max="4847" width="9.85546875" style="759" customWidth="1"/>
    <col min="4848" max="4848" width="10.5703125" style="759" customWidth="1"/>
    <col min="4849" max="4850" width="9.42578125" style="759" customWidth="1"/>
    <col min="4851" max="4851" width="10.5703125" style="759" customWidth="1"/>
    <col min="4852" max="4853" width="9" style="759" customWidth="1"/>
    <col min="4854" max="4854" width="10.5703125" style="759" customWidth="1"/>
    <col min="4855" max="4856" width="9.42578125" style="759" customWidth="1"/>
    <col min="4857" max="4857" width="10.5703125" style="759" customWidth="1"/>
    <col min="4858" max="4858" width="9.42578125" style="759" customWidth="1"/>
    <col min="4859" max="4859" width="9.85546875" style="759" customWidth="1"/>
    <col min="4860" max="4860" width="10.5703125" style="759" customWidth="1"/>
    <col min="4861" max="4861" width="9" style="759" customWidth="1"/>
    <col min="4862" max="4862" width="9.85546875" style="759" customWidth="1"/>
    <col min="4863" max="4863" width="12" style="759" customWidth="1"/>
    <col min="4864" max="5094" width="11.42578125" style="759"/>
    <col min="5095" max="5095" width="0.28515625" style="759" customWidth="1"/>
    <col min="5096" max="5096" width="19" style="759" customWidth="1"/>
    <col min="5097" max="5097" width="7.140625" style="759" customWidth="1"/>
    <col min="5098" max="5098" width="41.28515625" style="759" customWidth="1"/>
    <col min="5099" max="5100" width="9" style="759" customWidth="1"/>
    <col min="5101" max="5101" width="10.5703125" style="759" customWidth="1"/>
    <col min="5102" max="5102" width="9.42578125" style="759" customWidth="1"/>
    <col min="5103" max="5103" width="9.85546875" style="759" customWidth="1"/>
    <col min="5104" max="5104" width="10.5703125" style="759" customWidth="1"/>
    <col min="5105" max="5106" width="9.42578125" style="759" customWidth="1"/>
    <col min="5107" max="5107" width="10.5703125" style="759" customWidth="1"/>
    <col min="5108" max="5109" width="9" style="759" customWidth="1"/>
    <col min="5110" max="5110" width="10.5703125" style="759" customWidth="1"/>
    <col min="5111" max="5112" width="9.42578125" style="759" customWidth="1"/>
    <col min="5113" max="5113" width="10.5703125" style="759" customWidth="1"/>
    <col min="5114" max="5114" width="9.42578125" style="759" customWidth="1"/>
    <col min="5115" max="5115" width="9.85546875" style="759" customWidth="1"/>
    <col min="5116" max="5116" width="10.5703125" style="759" customWidth="1"/>
    <col min="5117" max="5117" width="9" style="759" customWidth="1"/>
    <col min="5118" max="5118" width="9.85546875" style="759" customWidth="1"/>
    <col min="5119" max="5119" width="12" style="759" customWidth="1"/>
    <col min="5120" max="5350" width="11.42578125" style="759"/>
    <col min="5351" max="5351" width="0.28515625" style="759" customWidth="1"/>
    <col min="5352" max="5352" width="19" style="759" customWidth="1"/>
    <col min="5353" max="5353" width="7.140625" style="759" customWidth="1"/>
    <col min="5354" max="5354" width="41.28515625" style="759" customWidth="1"/>
    <col min="5355" max="5356" width="9" style="759" customWidth="1"/>
    <col min="5357" max="5357" width="10.5703125" style="759" customWidth="1"/>
    <col min="5358" max="5358" width="9.42578125" style="759" customWidth="1"/>
    <col min="5359" max="5359" width="9.85546875" style="759" customWidth="1"/>
    <col min="5360" max="5360" width="10.5703125" style="759" customWidth="1"/>
    <col min="5361" max="5362" width="9.42578125" style="759" customWidth="1"/>
    <col min="5363" max="5363" width="10.5703125" style="759" customWidth="1"/>
    <col min="5364" max="5365" width="9" style="759" customWidth="1"/>
    <col min="5366" max="5366" width="10.5703125" style="759" customWidth="1"/>
    <col min="5367" max="5368" width="9.42578125" style="759" customWidth="1"/>
    <col min="5369" max="5369" width="10.5703125" style="759" customWidth="1"/>
    <col min="5370" max="5370" width="9.42578125" style="759" customWidth="1"/>
    <col min="5371" max="5371" width="9.85546875" style="759" customWidth="1"/>
    <col min="5372" max="5372" width="10.5703125" style="759" customWidth="1"/>
    <col min="5373" max="5373" width="9" style="759" customWidth="1"/>
    <col min="5374" max="5374" width="9.85546875" style="759" customWidth="1"/>
    <col min="5375" max="5375" width="12" style="759" customWidth="1"/>
    <col min="5376" max="5606" width="11.42578125" style="759"/>
    <col min="5607" max="5607" width="0.28515625" style="759" customWidth="1"/>
    <col min="5608" max="5608" width="19" style="759" customWidth="1"/>
    <col min="5609" max="5609" width="7.140625" style="759" customWidth="1"/>
    <col min="5610" max="5610" width="41.28515625" style="759" customWidth="1"/>
    <col min="5611" max="5612" width="9" style="759" customWidth="1"/>
    <col min="5613" max="5613" width="10.5703125" style="759" customWidth="1"/>
    <col min="5614" max="5614" width="9.42578125" style="759" customWidth="1"/>
    <col min="5615" max="5615" width="9.85546875" style="759" customWidth="1"/>
    <col min="5616" max="5616" width="10.5703125" style="759" customWidth="1"/>
    <col min="5617" max="5618" width="9.42578125" style="759" customWidth="1"/>
    <col min="5619" max="5619" width="10.5703125" style="759" customWidth="1"/>
    <col min="5620" max="5621" width="9" style="759" customWidth="1"/>
    <col min="5622" max="5622" width="10.5703125" style="759" customWidth="1"/>
    <col min="5623" max="5624" width="9.42578125" style="759" customWidth="1"/>
    <col min="5625" max="5625" width="10.5703125" style="759" customWidth="1"/>
    <col min="5626" max="5626" width="9.42578125" style="759" customWidth="1"/>
    <col min="5627" max="5627" width="9.85546875" style="759" customWidth="1"/>
    <col min="5628" max="5628" width="10.5703125" style="759" customWidth="1"/>
    <col min="5629" max="5629" width="9" style="759" customWidth="1"/>
    <col min="5630" max="5630" width="9.85546875" style="759" customWidth="1"/>
    <col min="5631" max="5631" width="12" style="759" customWidth="1"/>
    <col min="5632" max="5862" width="11.42578125" style="759"/>
    <col min="5863" max="5863" width="0.28515625" style="759" customWidth="1"/>
    <col min="5864" max="5864" width="19" style="759" customWidth="1"/>
    <col min="5865" max="5865" width="7.140625" style="759" customWidth="1"/>
    <col min="5866" max="5866" width="41.28515625" style="759" customWidth="1"/>
    <col min="5867" max="5868" width="9" style="759" customWidth="1"/>
    <col min="5869" max="5869" width="10.5703125" style="759" customWidth="1"/>
    <col min="5870" max="5870" width="9.42578125" style="759" customWidth="1"/>
    <col min="5871" max="5871" width="9.85546875" style="759" customWidth="1"/>
    <col min="5872" max="5872" width="10.5703125" style="759" customWidth="1"/>
    <col min="5873" max="5874" width="9.42578125" style="759" customWidth="1"/>
    <col min="5875" max="5875" width="10.5703125" style="759" customWidth="1"/>
    <col min="5876" max="5877" width="9" style="759" customWidth="1"/>
    <col min="5878" max="5878" width="10.5703125" style="759" customWidth="1"/>
    <col min="5879" max="5880" width="9.42578125" style="759" customWidth="1"/>
    <col min="5881" max="5881" width="10.5703125" style="759" customWidth="1"/>
    <col min="5882" max="5882" width="9.42578125" style="759" customWidth="1"/>
    <col min="5883" max="5883" width="9.85546875" style="759" customWidth="1"/>
    <col min="5884" max="5884" width="10.5703125" style="759" customWidth="1"/>
    <col min="5885" max="5885" width="9" style="759" customWidth="1"/>
    <col min="5886" max="5886" width="9.85546875" style="759" customWidth="1"/>
    <col min="5887" max="5887" width="12" style="759" customWidth="1"/>
    <col min="5888" max="6118" width="11.42578125" style="759"/>
    <col min="6119" max="6119" width="0.28515625" style="759" customWidth="1"/>
    <col min="6120" max="6120" width="19" style="759" customWidth="1"/>
    <col min="6121" max="6121" width="7.140625" style="759" customWidth="1"/>
    <col min="6122" max="6122" width="41.28515625" style="759" customWidth="1"/>
    <col min="6123" max="6124" width="9" style="759" customWidth="1"/>
    <col min="6125" max="6125" width="10.5703125" style="759" customWidth="1"/>
    <col min="6126" max="6126" width="9.42578125" style="759" customWidth="1"/>
    <col min="6127" max="6127" width="9.85546875" style="759" customWidth="1"/>
    <col min="6128" max="6128" width="10.5703125" style="759" customWidth="1"/>
    <col min="6129" max="6130" width="9.42578125" style="759" customWidth="1"/>
    <col min="6131" max="6131" width="10.5703125" style="759" customWidth="1"/>
    <col min="6132" max="6133" width="9" style="759" customWidth="1"/>
    <col min="6134" max="6134" width="10.5703125" style="759" customWidth="1"/>
    <col min="6135" max="6136" width="9.42578125" style="759" customWidth="1"/>
    <col min="6137" max="6137" width="10.5703125" style="759" customWidth="1"/>
    <col min="6138" max="6138" width="9.42578125" style="759" customWidth="1"/>
    <col min="6139" max="6139" width="9.85546875" style="759" customWidth="1"/>
    <col min="6140" max="6140" width="10.5703125" style="759" customWidth="1"/>
    <col min="6141" max="6141" width="9" style="759" customWidth="1"/>
    <col min="6142" max="6142" width="9.85546875" style="759" customWidth="1"/>
    <col min="6143" max="6143" width="12" style="759" customWidth="1"/>
    <col min="6144" max="6374" width="11.42578125" style="759"/>
    <col min="6375" max="6375" width="0.28515625" style="759" customWidth="1"/>
    <col min="6376" max="6376" width="19" style="759" customWidth="1"/>
    <col min="6377" max="6377" width="7.140625" style="759" customWidth="1"/>
    <col min="6378" max="6378" width="41.28515625" style="759" customWidth="1"/>
    <col min="6379" max="6380" width="9" style="759" customWidth="1"/>
    <col min="6381" max="6381" width="10.5703125" style="759" customWidth="1"/>
    <col min="6382" max="6382" width="9.42578125" style="759" customWidth="1"/>
    <col min="6383" max="6383" width="9.85546875" style="759" customWidth="1"/>
    <col min="6384" max="6384" width="10.5703125" style="759" customWidth="1"/>
    <col min="6385" max="6386" width="9.42578125" style="759" customWidth="1"/>
    <col min="6387" max="6387" width="10.5703125" style="759" customWidth="1"/>
    <col min="6388" max="6389" width="9" style="759" customWidth="1"/>
    <col min="6390" max="6390" width="10.5703125" style="759" customWidth="1"/>
    <col min="6391" max="6392" width="9.42578125" style="759" customWidth="1"/>
    <col min="6393" max="6393" width="10.5703125" style="759" customWidth="1"/>
    <col min="6394" max="6394" width="9.42578125" style="759" customWidth="1"/>
    <col min="6395" max="6395" width="9.85546875" style="759" customWidth="1"/>
    <col min="6396" max="6396" width="10.5703125" style="759" customWidth="1"/>
    <col min="6397" max="6397" width="9" style="759" customWidth="1"/>
    <col min="6398" max="6398" width="9.85546875" style="759" customWidth="1"/>
    <col min="6399" max="6399" width="12" style="759" customWidth="1"/>
    <col min="6400" max="6630" width="11.42578125" style="759"/>
    <col min="6631" max="6631" width="0.28515625" style="759" customWidth="1"/>
    <col min="6632" max="6632" width="19" style="759" customWidth="1"/>
    <col min="6633" max="6633" width="7.140625" style="759" customWidth="1"/>
    <col min="6634" max="6634" width="41.28515625" style="759" customWidth="1"/>
    <col min="6635" max="6636" width="9" style="759" customWidth="1"/>
    <col min="6637" max="6637" width="10.5703125" style="759" customWidth="1"/>
    <col min="6638" max="6638" width="9.42578125" style="759" customWidth="1"/>
    <col min="6639" max="6639" width="9.85546875" style="759" customWidth="1"/>
    <col min="6640" max="6640" width="10.5703125" style="759" customWidth="1"/>
    <col min="6641" max="6642" width="9.42578125" style="759" customWidth="1"/>
    <col min="6643" max="6643" width="10.5703125" style="759" customWidth="1"/>
    <col min="6644" max="6645" width="9" style="759" customWidth="1"/>
    <col min="6646" max="6646" width="10.5703125" style="759" customWidth="1"/>
    <col min="6647" max="6648" width="9.42578125" style="759" customWidth="1"/>
    <col min="6649" max="6649" width="10.5703125" style="759" customWidth="1"/>
    <col min="6650" max="6650" width="9.42578125" style="759" customWidth="1"/>
    <col min="6651" max="6651" width="9.85546875" style="759" customWidth="1"/>
    <col min="6652" max="6652" width="10.5703125" style="759" customWidth="1"/>
    <col min="6653" max="6653" width="9" style="759" customWidth="1"/>
    <col min="6654" max="6654" width="9.85546875" style="759" customWidth="1"/>
    <col min="6655" max="6655" width="12" style="759" customWidth="1"/>
    <col min="6656" max="6886" width="11.42578125" style="759"/>
    <col min="6887" max="6887" width="0.28515625" style="759" customWidth="1"/>
    <col min="6888" max="6888" width="19" style="759" customWidth="1"/>
    <col min="6889" max="6889" width="7.140625" style="759" customWidth="1"/>
    <col min="6890" max="6890" width="41.28515625" style="759" customWidth="1"/>
    <col min="6891" max="6892" width="9" style="759" customWidth="1"/>
    <col min="6893" max="6893" width="10.5703125" style="759" customWidth="1"/>
    <col min="6894" max="6894" width="9.42578125" style="759" customWidth="1"/>
    <col min="6895" max="6895" width="9.85546875" style="759" customWidth="1"/>
    <col min="6896" max="6896" width="10.5703125" style="759" customWidth="1"/>
    <col min="6897" max="6898" width="9.42578125" style="759" customWidth="1"/>
    <col min="6899" max="6899" width="10.5703125" style="759" customWidth="1"/>
    <col min="6900" max="6901" width="9" style="759" customWidth="1"/>
    <col min="6902" max="6902" width="10.5703125" style="759" customWidth="1"/>
    <col min="6903" max="6904" width="9.42578125" style="759" customWidth="1"/>
    <col min="6905" max="6905" width="10.5703125" style="759" customWidth="1"/>
    <col min="6906" max="6906" width="9.42578125" style="759" customWidth="1"/>
    <col min="6907" max="6907" width="9.85546875" style="759" customWidth="1"/>
    <col min="6908" max="6908" width="10.5703125" style="759" customWidth="1"/>
    <col min="6909" max="6909" width="9" style="759" customWidth="1"/>
    <col min="6910" max="6910" width="9.85546875" style="759" customWidth="1"/>
    <col min="6911" max="6911" width="12" style="759" customWidth="1"/>
    <col min="6912" max="7142" width="11.42578125" style="759"/>
    <col min="7143" max="7143" width="0.28515625" style="759" customWidth="1"/>
    <col min="7144" max="7144" width="19" style="759" customWidth="1"/>
    <col min="7145" max="7145" width="7.140625" style="759" customWidth="1"/>
    <col min="7146" max="7146" width="41.28515625" style="759" customWidth="1"/>
    <col min="7147" max="7148" width="9" style="759" customWidth="1"/>
    <col min="7149" max="7149" width="10.5703125" style="759" customWidth="1"/>
    <col min="7150" max="7150" width="9.42578125" style="759" customWidth="1"/>
    <col min="7151" max="7151" width="9.85546875" style="759" customWidth="1"/>
    <col min="7152" max="7152" width="10.5703125" style="759" customWidth="1"/>
    <col min="7153" max="7154" width="9.42578125" style="759" customWidth="1"/>
    <col min="7155" max="7155" width="10.5703125" style="759" customWidth="1"/>
    <col min="7156" max="7157" width="9" style="759" customWidth="1"/>
    <col min="7158" max="7158" width="10.5703125" style="759" customWidth="1"/>
    <col min="7159" max="7160" width="9.42578125" style="759" customWidth="1"/>
    <col min="7161" max="7161" width="10.5703125" style="759" customWidth="1"/>
    <col min="7162" max="7162" width="9.42578125" style="759" customWidth="1"/>
    <col min="7163" max="7163" width="9.85546875" style="759" customWidth="1"/>
    <col min="7164" max="7164" width="10.5703125" style="759" customWidth="1"/>
    <col min="7165" max="7165" width="9" style="759" customWidth="1"/>
    <col min="7166" max="7166" width="9.85546875" style="759" customWidth="1"/>
    <col min="7167" max="7167" width="12" style="759" customWidth="1"/>
    <col min="7168" max="7398" width="11.42578125" style="759"/>
    <col min="7399" max="7399" width="0.28515625" style="759" customWidth="1"/>
    <col min="7400" max="7400" width="19" style="759" customWidth="1"/>
    <col min="7401" max="7401" width="7.140625" style="759" customWidth="1"/>
    <col min="7402" max="7402" width="41.28515625" style="759" customWidth="1"/>
    <col min="7403" max="7404" width="9" style="759" customWidth="1"/>
    <col min="7405" max="7405" width="10.5703125" style="759" customWidth="1"/>
    <col min="7406" max="7406" width="9.42578125" style="759" customWidth="1"/>
    <col min="7407" max="7407" width="9.85546875" style="759" customWidth="1"/>
    <col min="7408" max="7408" width="10.5703125" style="759" customWidth="1"/>
    <col min="7409" max="7410" width="9.42578125" style="759" customWidth="1"/>
    <col min="7411" max="7411" width="10.5703125" style="759" customWidth="1"/>
    <col min="7412" max="7413" width="9" style="759" customWidth="1"/>
    <col min="7414" max="7414" width="10.5703125" style="759" customWidth="1"/>
    <col min="7415" max="7416" width="9.42578125" style="759" customWidth="1"/>
    <col min="7417" max="7417" width="10.5703125" style="759" customWidth="1"/>
    <col min="7418" max="7418" width="9.42578125" style="759" customWidth="1"/>
    <col min="7419" max="7419" width="9.85546875" style="759" customWidth="1"/>
    <col min="7420" max="7420" width="10.5703125" style="759" customWidth="1"/>
    <col min="7421" max="7421" width="9" style="759" customWidth="1"/>
    <col min="7422" max="7422" width="9.85546875" style="759" customWidth="1"/>
    <col min="7423" max="7423" width="12" style="759" customWidth="1"/>
    <col min="7424" max="7654" width="11.42578125" style="759"/>
    <col min="7655" max="7655" width="0.28515625" style="759" customWidth="1"/>
    <col min="7656" max="7656" width="19" style="759" customWidth="1"/>
    <col min="7657" max="7657" width="7.140625" style="759" customWidth="1"/>
    <col min="7658" max="7658" width="41.28515625" style="759" customWidth="1"/>
    <col min="7659" max="7660" width="9" style="759" customWidth="1"/>
    <col min="7661" max="7661" width="10.5703125" style="759" customWidth="1"/>
    <col min="7662" max="7662" width="9.42578125" style="759" customWidth="1"/>
    <col min="7663" max="7663" width="9.85546875" style="759" customWidth="1"/>
    <col min="7664" max="7664" width="10.5703125" style="759" customWidth="1"/>
    <col min="7665" max="7666" width="9.42578125" style="759" customWidth="1"/>
    <col min="7667" max="7667" width="10.5703125" style="759" customWidth="1"/>
    <col min="7668" max="7669" width="9" style="759" customWidth="1"/>
    <col min="7670" max="7670" width="10.5703125" style="759" customWidth="1"/>
    <col min="7671" max="7672" width="9.42578125" style="759" customWidth="1"/>
    <col min="7673" max="7673" width="10.5703125" style="759" customWidth="1"/>
    <col min="7674" max="7674" width="9.42578125" style="759" customWidth="1"/>
    <col min="7675" max="7675" width="9.85546875" style="759" customWidth="1"/>
    <col min="7676" max="7676" width="10.5703125" style="759" customWidth="1"/>
    <col min="7677" max="7677" width="9" style="759" customWidth="1"/>
    <col min="7678" max="7678" width="9.85546875" style="759" customWidth="1"/>
    <col min="7679" max="7679" width="12" style="759" customWidth="1"/>
    <col min="7680" max="7910" width="11.42578125" style="759"/>
    <col min="7911" max="7911" width="0.28515625" style="759" customWidth="1"/>
    <col min="7912" max="7912" width="19" style="759" customWidth="1"/>
    <col min="7913" max="7913" width="7.140625" style="759" customWidth="1"/>
    <col min="7914" max="7914" width="41.28515625" style="759" customWidth="1"/>
    <col min="7915" max="7916" width="9" style="759" customWidth="1"/>
    <col min="7917" max="7917" width="10.5703125" style="759" customWidth="1"/>
    <col min="7918" max="7918" width="9.42578125" style="759" customWidth="1"/>
    <col min="7919" max="7919" width="9.85546875" style="759" customWidth="1"/>
    <col min="7920" max="7920" width="10.5703125" style="759" customWidth="1"/>
    <col min="7921" max="7922" width="9.42578125" style="759" customWidth="1"/>
    <col min="7923" max="7923" width="10.5703125" style="759" customWidth="1"/>
    <col min="7924" max="7925" width="9" style="759" customWidth="1"/>
    <col min="7926" max="7926" width="10.5703125" style="759" customWidth="1"/>
    <col min="7927" max="7928" width="9.42578125" style="759" customWidth="1"/>
    <col min="7929" max="7929" width="10.5703125" style="759" customWidth="1"/>
    <col min="7930" max="7930" width="9.42578125" style="759" customWidth="1"/>
    <col min="7931" max="7931" width="9.85546875" style="759" customWidth="1"/>
    <col min="7932" max="7932" width="10.5703125" style="759" customWidth="1"/>
    <col min="7933" max="7933" width="9" style="759" customWidth="1"/>
    <col min="7934" max="7934" width="9.85546875" style="759" customWidth="1"/>
    <col min="7935" max="7935" width="12" style="759" customWidth="1"/>
    <col min="7936" max="8166" width="11.42578125" style="759"/>
    <col min="8167" max="8167" width="0.28515625" style="759" customWidth="1"/>
    <col min="8168" max="8168" width="19" style="759" customWidth="1"/>
    <col min="8169" max="8169" width="7.140625" style="759" customWidth="1"/>
    <col min="8170" max="8170" width="41.28515625" style="759" customWidth="1"/>
    <col min="8171" max="8172" width="9" style="759" customWidth="1"/>
    <col min="8173" max="8173" width="10.5703125" style="759" customWidth="1"/>
    <col min="8174" max="8174" width="9.42578125" style="759" customWidth="1"/>
    <col min="8175" max="8175" width="9.85546875" style="759" customWidth="1"/>
    <col min="8176" max="8176" width="10.5703125" style="759" customWidth="1"/>
    <col min="8177" max="8178" width="9.42578125" style="759" customWidth="1"/>
    <col min="8179" max="8179" width="10.5703125" style="759" customWidth="1"/>
    <col min="8180" max="8181" width="9" style="759" customWidth="1"/>
    <col min="8182" max="8182" width="10.5703125" style="759" customWidth="1"/>
    <col min="8183" max="8184" width="9.42578125" style="759" customWidth="1"/>
    <col min="8185" max="8185" width="10.5703125" style="759" customWidth="1"/>
    <col min="8186" max="8186" width="9.42578125" style="759" customWidth="1"/>
    <col min="8187" max="8187" width="9.85546875" style="759" customWidth="1"/>
    <col min="8188" max="8188" width="10.5703125" style="759" customWidth="1"/>
    <col min="8189" max="8189" width="9" style="759" customWidth="1"/>
    <col min="8190" max="8190" width="9.85546875" style="759" customWidth="1"/>
    <col min="8191" max="8191" width="12" style="759" customWidth="1"/>
    <col min="8192" max="8422" width="11.42578125" style="759"/>
    <col min="8423" max="8423" width="0.28515625" style="759" customWidth="1"/>
    <col min="8424" max="8424" width="19" style="759" customWidth="1"/>
    <col min="8425" max="8425" width="7.140625" style="759" customWidth="1"/>
    <col min="8426" max="8426" width="41.28515625" style="759" customWidth="1"/>
    <col min="8427" max="8428" width="9" style="759" customWidth="1"/>
    <col min="8429" max="8429" width="10.5703125" style="759" customWidth="1"/>
    <col min="8430" max="8430" width="9.42578125" style="759" customWidth="1"/>
    <col min="8431" max="8431" width="9.85546875" style="759" customWidth="1"/>
    <col min="8432" max="8432" width="10.5703125" style="759" customWidth="1"/>
    <col min="8433" max="8434" width="9.42578125" style="759" customWidth="1"/>
    <col min="8435" max="8435" width="10.5703125" style="759" customWidth="1"/>
    <col min="8436" max="8437" width="9" style="759" customWidth="1"/>
    <col min="8438" max="8438" width="10.5703125" style="759" customWidth="1"/>
    <col min="8439" max="8440" width="9.42578125" style="759" customWidth="1"/>
    <col min="8441" max="8441" width="10.5703125" style="759" customWidth="1"/>
    <col min="8442" max="8442" width="9.42578125" style="759" customWidth="1"/>
    <col min="8443" max="8443" width="9.85546875" style="759" customWidth="1"/>
    <col min="8444" max="8444" width="10.5703125" style="759" customWidth="1"/>
    <col min="8445" max="8445" width="9" style="759" customWidth="1"/>
    <col min="8446" max="8446" width="9.85546875" style="759" customWidth="1"/>
    <col min="8447" max="8447" width="12" style="759" customWidth="1"/>
    <col min="8448" max="8678" width="11.42578125" style="759"/>
    <col min="8679" max="8679" width="0.28515625" style="759" customWidth="1"/>
    <col min="8680" max="8680" width="19" style="759" customWidth="1"/>
    <col min="8681" max="8681" width="7.140625" style="759" customWidth="1"/>
    <col min="8682" max="8682" width="41.28515625" style="759" customWidth="1"/>
    <col min="8683" max="8684" width="9" style="759" customWidth="1"/>
    <col min="8685" max="8685" width="10.5703125" style="759" customWidth="1"/>
    <col min="8686" max="8686" width="9.42578125" style="759" customWidth="1"/>
    <col min="8687" max="8687" width="9.85546875" style="759" customWidth="1"/>
    <col min="8688" max="8688" width="10.5703125" style="759" customWidth="1"/>
    <col min="8689" max="8690" width="9.42578125" style="759" customWidth="1"/>
    <col min="8691" max="8691" width="10.5703125" style="759" customWidth="1"/>
    <col min="8692" max="8693" width="9" style="759" customWidth="1"/>
    <col min="8694" max="8694" width="10.5703125" style="759" customWidth="1"/>
    <col min="8695" max="8696" width="9.42578125" style="759" customWidth="1"/>
    <col min="8697" max="8697" width="10.5703125" style="759" customWidth="1"/>
    <col min="8698" max="8698" width="9.42578125" style="759" customWidth="1"/>
    <col min="8699" max="8699" width="9.85546875" style="759" customWidth="1"/>
    <col min="8700" max="8700" width="10.5703125" style="759" customWidth="1"/>
    <col min="8701" max="8701" width="9" style="759" customWidth="1"/>
    <col min="8702" max="8702" width="9.85546875" style="759" customWidth="1"/>
    <col min="8703" max="8703" width="12" style="759" customWidth="1"/>
    <col min="8704" max="8934" width="11.42578125" style="759"/>
    <col min="8935" max="8935" width="0.28515625" style="759" customWidth="1"/>
    <col min="8936" max="8936" width="19" style="759" customWidth="1"/>
    <col min="8937" max="8937" width="7.140625" style="759" customWidth="1"/>
    <col min="8938" max="8938" width="41.28515625" style="759" customWidth="1"/>
    <col min="8939" max="8940" width="9" style="759" customWidth="1"/>
    <col min="8941" max="8941" width="10.5703125" style="759" customWidth="1"/>
    <col min="8942" max="8942" width="9.42578125" style="759" customWidth="1"/>
    <col min="8943" max="8943" width="9.85546875" style="759" customWidth="1"/>
    <col min="8944" max="8944" width="10.5703125" style="759" customWidth="1"/>
    <col min="8945" max="8946" width="9.42578125" style="759" customWidth="1"/>
    <col min="8947" max="8947" width="10.5703125" style="759" customWidth="1"/>
    <col min="8948" max="8949" width="9" style="759" customWidth="1"/>
    <col min="8950" max="8950" width="10.5703125" style="759" customWidth="1"/>
    <col min="8951" max="8952" width="9.42578125" style="759" customWidth="1"/>
    <col min="8953" max="8953" width="10.5703125" style="759" customWidth="1"/>
    <col min="8954" max="8954" width="9.42578125" style="759" customWidth="1"/>
    <col min="8955" max="8955" width="9.85546875" style="759" customWidth="1"/>
    <col min="8956" max="8956" width="10.5703125" style="759" customWidth="1"/>
    <col min="8957" max="8957" width="9" style="759" customWidth="1"/>
    <col min="8958" max="8958" width="9.85546875" style="759" customWidth="1"/>
    <col min="8959" max="8959" width="12" style="759" customWidth="1"/>
    <col min="8960" max="9190" width="11.42578125" style="759"/>
    <col min="9191" max="9191" width="0.28515625" style="759" customWidth="1"/>
    <col min="9192" max="9192" width="19" style="759" customWidth="1"/>
    <col min="9193" max="9193" width="7.140625" style="759" customWidth="1"/>
    <col min="9194" max="9194" width="41.28515625" style="759" customWidth="1"/>
    <col min="9195" max="9196" width="9" style="759" customWidth="1"/>
    <col min="9197" max="9197" width="10.5703125" style="759" customWidth="1"/>
    <col min="9198" max="9198" width="9.42578125" style="759" customWidth="1"/>
    <col min="9199" max="9199" width="9.85546875" style="759" customWidth="1"/>
    <col min="9200" max="9200" width="10.5703125" style="759" customWidth="1"/>
    <col min="9201" max="9202" width="9.42578125" style="759" customWidth="1"/>
    <col min="9203" max="9203" width="10.5703125" style="759" customWidth="1"/>
    <col min="9204" max="9205" width="9" style="759" customWidth="1"/>
    <col min="9206" max="9206" width="10.5703125" style="759" customWidth="1"/>
    <col min="9207" max="9208" width="9.42578125" style="759" customWidth="1"/>
    <col min="9209" max="9209" width="10.5703125" style="759" customWidth="1"/>
    <col min="9210" max="9210" width="9.42578125" style="759" customWidth="1"/>
    <col min="9211" max="9211" width="9.85546875" style="759" customWidth="1"/>
    <col min="9212" max="9212" width="10.5703125" style="759" customWidth="1"/>
    <col min="9213" max="9213" width="9" style="759" customWidth="1"/>
    <col min="9214" max="9214" width="9.85546875" style="759" customWidth="1"/>
    <col min="9215" max="9215" width="12" style="759" customWidth="1"/>
    <col min="9216" max="9446" width="11.42578125" style="759"/>
    <col min="9447" max="9447" width="0.28515625" style="759" customWidth="1"/>
    <col min="9448" max="9448" width="19" style="759" customWidth="1"/>
    <col min="9449" max="9449" width="7.140625" style="759" customWidth="1"/>
    <col min="9450" max="9450" width="41.28515625" style="759" customWidth="1"/>
    <col min="9451" max="9452" width="9" style="759" customWidth="1"/>
    <col min="9453" max="9453" width="10.5703125" style="759" customWidth="1"/>
    <col min="9454" max="9454" width="9.42578125" style="759" customWidth="1"/>
    <col min="9455" max="9455" width="9.85546875" style="759" customWidth="1"/>
    <col min="9456" max="9456" width="10.5703125" style="759" customWidth="1"/>
    <col min="9457" max="9458" width="9.42578125" style="759" customWidth="1"/>
    <col min="9459" max="9459" width="10.5703125" style="759" customWidth="1"/>
    <col min="9460" max="9461" width="9" style="759" customWidth="1"/>
    <col min="9462" max="9462" width="10.5703125" style="759" customWidth="1"/>
    <col min="9463" max="9464" width="9.42578125" style="759" customWidth="1"/>
    <col min="9465" max="9465" width="10.5703125" style="759" customWidth="1"/>
    <col min="9466" max="9466" width="9.42578125" style="759" customWidth="1"/>
    <col min="9467" max="9467" width="9.85546875" style="759" customWidth="1"/>
    <col min="9468" max="9468" width="10.5703125" style="759" customWidth="1"/>
    <col min="9469" max="9469" width="9" style="759" customWidth="1"/>
    <col min="9470" max="9470" width="9.85546875" style="759" customWidth="1"/>
    <col min="9471" max="9471" width="12" style="759" customWidth="1"/>
    <col min="9472" max="9702" width="11.42578125" style="759"/>
    <col min="9703" max="9703" width="0.28515625" style="759" customWidth="1"/>
    <col min="9704" max="9704" width="19" style="759" customWidth="1"/>
    <col min="9705" max="9705" width="7.140625" style="759" customWidth="1"/>
    <col min="9706" max="9706" width="41.28515625" style="759" customWidth="1"/>
    <col min="9707" max="9708" width="9" style="759" customWidth="1"/>
    <col min="9709" max="9709" width="10.5703125" style="759" customWidth="1"/>
    <col min="9710" max="9710" width="9.42578125" style="759" customWidth="1"/>
    <col min="9711" max="9711" width="9.85546875" style="759" customWidth="1"/>
    <col min="9712" max="9712" width="10.5703125" style="759" customWidth="1"/>
    <col min="9713" max="9714" width="9.42578125" style="759" customWidth="1"/>
    <col min="9715" max="9715" width="10.5703125" style="759" customWidth="1"/>
    <col min="9716" max="9717" width="9" style="759" customWidth="1"/>
    <col min="9718" max="9718" width="10.5703125" style="759" customWidth="1"/>
    <col min="9719" max="9720" width="9.42578125" style="759" customWidth="1"/>
    <col min="9721" max="9721" width="10.5703125" style="759" customWidth="1"/>
    <col min="9722" max="9722" width="9.42578125" style="759" customWidth="1"/>
    <col min="9723" max="9723" width="9.85546875" style="759" customWidth="1"/>
    <col min="9724" max="9724" width="10.5703125" style="759" customWidth="1"/>
    <col min="9725" max="9725" width="9" style="759" customWidth="1"/>
    <col min="9726" max="9726" width="9.85546875" style="759" customWidth="1"/>
    <col min="9727" max="9727" width="12" style="759" customWidth="1"/>
    <col min="9728" max="9958" width="11.42578125" style="759"/>
    <col min="9959" max="9959" width="0.28515625" style="759" customWidth="1"/>
    <col min="9960" max="9960" width="19" style="759" customWidth="1"/>
    <col min="9961" max="9961" width="7.140625" style="759" customWidth="1"/>
    <col min="9962" max="9962" width="41.28515625" style="759" customWidth="1"/>
    <col min="9963" max="9964" width="9" style="759" customWidth="1"/>
    <col min="9965" max="9965" width="10.5703125" style="759" customWidth="1"/>
    <col min="9966" max="9966" width="9.42578125" style="759" customWidth="1"/>
    <col min="9967" max="9967" width="9.85546875" style="759" customWidth="1"/>
    <col min="9968" max="9968" width="10.5703125" style="759" customWidth="1"/>
    <col min="9969" max="9970" width="9.42578125" style="759" customWidth="1"/>
    <col min="9971" max="9971" width="10.5703125" style="759" customWidth="1"/>
    <col min="9972" max="9973" width="9" style="759" customWidth="1"/>
    <col min="9974" max="9974" width="10.5703125" style="759" customWidth="1"/>
    <col min="9975" max="9976" width="9.42578125" style="759" customWidth="1"/>
    <col min="9977" max="9977" width="10.5703125" style="759" customWidth="1"/>
    <col min="9978" max="9978" width="9.42578125" style="759" customWidth="1"/>
    <col min="9979" max="9979" width="9.85546875" style="759" customWidth="1"/>
    <col min="9980" max="9980" width="10.5703125" style="759" customWidth="1"/>
    <col min="9981" max="9981" width="9" style="759" customWidth="1"/>
    <col min="9982" max="9982" width="9.85546875" style="759" customWidth="1"/>
    <col min="9983" max="9983" width="12" style="759" customWidth="1"/>
    <col min="9984" max="10214" width="11.42578125" style="759"/>
    <col min="10215" max="10215" width="0.28515625" style="759" customWidth="1"/>
    <col min="10216" max="10216" width="19" style="759" customWidth="1"/>
    <col min="10217" max="10217" width="7.140625" style="759" customWidth="1"/>
    <col min="10218" max="10218" width="41.28515625" style="759" customWidth="1"/>
    <col min="10219" max="10220" width="9" style="759" customWidth="1"/>
    <col min="10221" max="10221" width="10.5703125" style="759" customWidth="1"/>
    <col min="10222" max="10222" width="9.42578125" style="759" customWidth="1"/>
    <col min="10223" max="10223" width="9.85546875" style="759" customWidth="1"/>
    <col min="10224" max="10224" width="10.5703125" style="759" customWidth="1"/>
    <col min="10225" max="10226" width="9.42578125" style="759" customWidth="1"/>
    <col min="10227" max="10227" width="10.5703125" style="759" customWidth="1"/>
    <col min="10228" max="10229" width="9" style="759" customWidth="1"/>
    <col min="10230" max="10230" width="10.5703125" style="759" customWidth="1"/>
    <col min="10231" max="10232" width="9.42578125" style="759" customWidth="1"/>
    <col min="10233" max="10233" width="10.5703125" style="759" customWidth="1"/>
    <col min="10234" max="10234" width="9.42578125" style="759" customWidth="1"/>
    <col min="10235" max="10235" width="9.85546875" style="759" customWidth="1"/>
    <col min="10236" max="10236" width="10.5703125" style="759" customWidth="1"/>
    <col min="10237" max="10237" width="9" style="759" customWidth="1"/>
    <col min="10238" max="10238" width="9.85546875" style="759" customWidth="1"/>
    <col min="10239" max="10239" width="12" style="759" customWidth="1"/>
    <col min="10240" max="10470" width="11.42578125" style="759"/>
    <col min="10471" max="10471" width="0.28515625" style="759" customWidth="1"/>
    <col min="10472" max="10472" width="19" style="759" customWidth="1"/>
    <col min="10473" max="10473" width="7.140625" style="759" customWidth="1"/>
    <col min="10474" max="10474" width="41.28515625" style="759" customWidth="1"/>
    <col min="10475" max="10476" width="9" style="759" customWidth="1"/>
    <col min="10477" max="10477" width="10.5703125" style="759" customWidth="1"/>
    <col min="10478" max="10478" width="9.42578125" style="759" customWidth="1"/>
    <col min="10479" max="10479" width="9.85546875" style="759" customWidth="1"/>
    <col min="10480" max="10480" width="10.5703125" style="759" customWidth="1"/>
    <col min="10481" max="10482" width="9.42578125" style="759" customWidth="1"/>
    <col min="10483" max="10483" width="10.5703125" style="759" customWidth="1"/>
    <col min="10484" max="10485" width="9" style="759" customWidth="1"/>
    <col min="10486" max="10486" width="10.5703125" style="759" customWidth="1"/>
    <col min="10487" max="10488" width="9.42578125" style="759" customWidth="1"/>
    <col min="10489" max="10489" width="10.5703125" style="759" customWidth="1"/>
    <col min="10490" max="10490" width="9.42578125" style="759" customWidth="1"/>
    <col min="10491" max="10491" width="9.85546875" style="759" customWidth="1"/>
    <col min="10492" max="10492" width="10.5703125" style="759" customWidth="1"/>
    <col min="10493" max="10493" width="9" style="759" customWidth="1"/>
    <col min="10494" max="10494" width="9.85546875" style="759" customWidth="1"/>
    <col min="10495" max="10495" width="12" style="759" customWidth="1"/>
    <col min="10496" max="10726" width="11.42578125" style="759"/>
    <col min="10727" max="10727" width="0.28515625" style="759" customWidth="1"/>
    <col min="10728" max="10728" width="19" style="759" customWidth="1"/>
    <col min="10729" max="10729" width="7.140625" style="759" customWidth="1"/>
    <col min="10730" max="10730" width="41.28515625" style="759" customWidth="1"/>
    <col min="10731" max="10732" width="9" style="759" customWidth="1"/>
    <col min="10733" max="10733" width="10.5703125" style="759" customWidth="1"/>
    <col min="10734" max="10734" width="9.42578125" style="759" customWidth="1"/>
    <col min="10735" max="10735" width="9.85546875" style="759" customWidth="1"/>
    <col min="10736" max="10736" width="10.5703125" style="759" customWidth="1"/>
    <col min="10737" max="10738" width="9.42578125" style="759" customWidth="1"/>
    <col min="10739" max="10739" width="10.5703125" style="759" customWidth="1"/>
    <col min="10740" max="10741" width="9" style="759" customWidth="1"/>
    <col min="10742" max="10742" width="10.5703125" style="759" customWidth="1"/>
    <col min="10743" max="10744" width="9.42578125" style="759" customWidth="1"/>
    <col min="10745" max="10745" width="10.5703125" style="759" customWidth="1"/>
    <col min="10746" max="10746" width="9.42578125" style="759" customWidth="1"/>
    <col min="10747" max="10747" width="9.85546875" style="759" customWidth="1"/>
    <col min="10748" max="10748" width="10.5703125" style="759" customWidth="1"/>
    <col min="10749" max="10749" width="9" style="759" customWidth="1"/>
    <col min="10750" max="10750" width="9.85546875" style="759" customWidth="1"/>
    <col min="10751" max="10751" width="12" style="759" customWidth="1"/>
    <col min="10752" max="10982" width="11.42578125" style="759"/>
    <col min="10983" max="10983" width="0.28515625" style="759" customWidth="1"/>
    <col min="10984" max="10984" width="19" style="759" customWidth="1"/>
    <col min="10985" max="10985" width="7.140625" style="759" customWidth="1"/>
    <col min="10986" max="10986" width="41.28515625" style="759" customWidth="1"/>
    <col min="10987" max="10988" width="9" style="759" customWidth="1"/>
    <col min="10989" max="10989" width="10.5703125" style="759" customWidth="1"/>
    <col min="10990" max="10990" width="9.42578125" style="759" customWidth="1"/>
    <col min="10991" max="10991" width="9.85546875" style="759" customWidth="1"/>
    <col min="10992" max="10992" width="10.5703125" style="759" customWidth="1"/>
    <col min="10993" max="10994" width="9.42578125" style="759" customWidth="1"/>
    <col min="10995" max="10995" width="10.5703125" style="759" customWidth="1"/>
    <col min="10996" max="10997" width="9" style="759" customWidth="1"/>
    <col min="10998" max="10998" width="10.5703125" style="759" customWidth="1"/>
    <col min="10999" max="11000" width="9.42578125" style="759" customWidth="1"/>
    <col min="11001" max="11001" width="10.5703125" style="759" customWidth="1"/>
    <col min="11002" max="11002" width="9.42578125" style="759" customWidth="1"/>
    <col min="11003" max="11003" width="9.85546875" style="759" customWidth="1"/>
    <col min="11004" max="11004" width="10.5703125" style="759" customWidth="1"/>
    <col min="11005" max="11005" width="9" style="759" customWidth="1"/>
    <col min="11006" max="11006" width="9.85546875" style="759" customWidth="1"/>
    <col min="11007" max="11007" width="12" style="759" customWidth="1"/>
    <col min="11008" max="11238" width="11.42578125" style="759"/>
    <col min="11239" max="11239" width="0.28515625" style="759" customWidth="1"/>
    <col min="11240" max="11240" width="19" style="759" customWidth="1"/>
    <col min="11241" max="11241" width="7.140625" style="759" customWidth="1"/>
    <col min="11242" max="11242" width="41.28515625" style="759" customWidth="1"/>
    <col min="11243" max="11244" width="9" style="759" customWidth="1"/>
    <col min="11245" max="11245" width="10.5703125" style="759" customWidth="1"/>
    <col min="11246" max="11246" width="9.42578125" style="759" customWidth="1"/>
    <col min="11247" max="11247" width="9.85546875" style="759" customWidth="1"/>
    <col min="11248" max="11248" width="10.5703125" style="759" customWidth="1"/>
    <col min="11249" max="11250" width="9.42578125" style="759" customWidth="1"/>
    <col min="11251" max="11251" width="10.5703125" style="759" customWidth="1"/>
    <col min="11252" max="11253" width="9" style="759" customWidth="1"/>
    <col min="11254" max="11254" width="10.5703125" style="759" customWidth="1"/>
    <col min="11255" max="11256" width="9.42578125" style="759" customWidth="1"/>
    <col min="11257" max="11257" width="10.5703125" style="759" customWidth="1"/>
    <col min="11258" max="11258" width="9.42578125" style="759" customWidth="1"/>
    <col min="11259" max="11259" width="9.85546875" style="759" customWidth="1"/>
    <col min="11260" max="11260" width="10.5703125" style="759" customWidth="1"/>
    <col min="11261" max="11261" width="9" style="759" customWidth="1"/>
    <col min="11262" max="11262" width="9.85546875" style="759" customWidth="1"/>
    <col min="11263" max="11263" width="12" style="759" customWidth="1"/>
    <col min="11264" max="11494" width="11.42578125" style="759"/>
    <col min="11495" max="11495" width="0.28515625" style="759" customWidth="1"/>
    <col min="11496" max="11496" width="19" style="759" customWidth="1"/>
    <col min="11497" max="11497" width="7.140625" style="759" customWidth="1"/>
    <col min="11498" max="11498" width="41.28515625" style="759" customWidth="1"/>
    <col min="11499" max="11500" width="9" style="759" customWidth="1"/>
    <col min="11501" max="11501" width="10.5703125" style="759" customWidth="1"/>
    <col min="11502" max="11502" width="9.42578125" style="759" customWidth="1"/>
    <col min="11503" max="11503" width="9.85546875" style="759" customWidth="1"/>
    <col min="11504" max="11504" width="10.5703125" style="759" customWidth="1"/>
    <col min="11505" max="11506" width="9.42578125" style="759" customWidth="1"/>
    <col min="11507" max="11507" width="10.5703125" style="759" customWidth="1"/>
    <col min="11508" max="11509" width="9" style="759" customWidth="1"/>
    <col min="11510" max="11510" width="10.5703125" style="759" customWidth="1"/>
    <col min="11511" max="11512" width="9.42578125" style="759" customWidth="1"/>
    <col min="11513" max="11513" width="10.5703125" style="759" customWidth="1"/>
    <col min="11514" max="11514" width="9.42578125" style="759" customWidth="1"/>
    <col min="11515" max="11515" width="9.85546875" style="759" customWidth="1"/>
    <col min="11516" max="11516" width="10.5703125" style="759" customWidth="1"/>
    <col min="11517" max="11517" width="9" style="759" customWidth="1"/>
    <col min="11518" max="11518" width="9.85546875" style="759" customWidth="1"/>
    <col min="11519" max="11519" width="12" style="759" customWidth="1"/>
    <col min="11520" max="11750" width="11.42578125" style="759"/>
    <col min="11751" max="11751" width="0.28515625" style="759" customWidth="1"/>
    <col min="11752" max="11752" width="19" style="759" customWidth="1"/>
    <col min="11753" max="11753" width="7.140625" style="759" customWidth="1"/>
    <col min="11754" max="11754" width="41.28515625" style="759" customWidth="1"/>
    <col min="11755" max="11756" width="9" style="759" customWidth="1"/>
    <col min="11757" max="11757" width="10.5703125" style="759" customWidth="1"/>
    <col min="11758" max="11758" width="9.42578125" style="759" customWidth="1"/>
    <col min="11759" max="11759" width="9.85546875" style="759" customWidth="1"/>
    <col min="11760" max="11760" width="10.5703125" style="759" customWidth="1"/>
    <col min="11761" max="11762" width="9.42578125" style="759" customWidth="1"/>
    <col min="11763" max="11763" width="10.5703125" style="759" customWidth="1"/>
    <col min="11764" max="11765" width="9" style="759" customWidth="1"/>
    <col min="11766" max="11766" width="10.5703125" style="759" customWidth="1"/>
    <col min="11767" max="11768" width="9.42578125" style="759" customWidth="1"/>
    <col min="11769" max="11769" width="10.5703125" style="759" customWidth="1"/>
    <col min="11770" max="11770" width="9.42578125" style="759" customWidth="1"/>
    <col min="11771" max="11771" width="9.85546875" style="759" customWidth="1"/>
    <col min="11772" max="11772" width="10.5703125" style="759" customWidth="1"/>
    <col min="11773" max="11773" width="9" style="759" customWidth="1"/>
    <col min="11774" max="11774" width="9.85546875" style="759" customWidth="1"/>
    <col min="11775" max="11775" width="12" style="759" customWidth="1"/>
    <col min="11776" max="12006" width="11.42578125" style="759"/>
    <col min="12007" max="12007" width="0.28515625" style="759" customWidth="1"/>
    <col min="12008" max="12008" width="19" style="759" customWidth="1"/>
    <col min="12009" max="12009" width="7.140625" style="759" customWidth="1"/>
    <col min="12010" max="12010" width="41.28515625" style="759" customWidth="1"/>
    <col min="12011" max="12012" width="9" style="759" customWidth="1"/>
    <col min="12013" max="12013" width="10.5703125" style="759" customWidth="1"/>
    <col min="12014" max="12014" width="9.42578125" style="759" customWidth="1"/>
    <col min="12015" max="12015" width="9.85546875" style="759" customWidth="1"/>
    <col min="12016" max="12016" width="10.5703125" style="759" customWidth="1"/>
    <col min="12017" max="12018" width="9.42578125" style="759" customWidth="1"/>
    <col min="12019" max="12019" width="10.5703125" style="759" customWidth="1"/>
    <col min="12020" max="12021" width="9" style="759" customWidth="1"/>
    <col min="12022" max="12022" width="10.5703125" style="759" customWidth="1"/>
    <col min="12023" max="12024" width="9.42578125" style="759" customWidth="1"/>
    <col min="12025" max="12025" width="10.5703125" style="759" customWidth="1"/>
    <col min="12026" max="12026" width="9.42578125" style="759" customWidth="1"/>
    <col min="12027" max="12027" width="9.85546875" style="759" customWidth="1"/>
    <col min="12028" max="12028" width="10.5703125" style="759" customWidth="1"/>
    <col min="12029" max="12029" width="9" style="759" customWidth="1"/>
    <col min="12030" max="12030" width="9.85546875" style="759" customWidth="1"/>
    <col min="12031" max="12031" width="12" style="759" customWidth="1"/>
    <col min="12032" max="12262" width="11.42578125" style="759"/>
    <col min="12263" max="12263" width="0.28515625" style="759" customWidth="1"/>
    <col min="12264" max="12264" width="19" style="759" customWidth="1"/>
    <col min="12265" max="12265" width="7.140625" style="759" customWidth="1"/>
    <col min="12266" max="12266" width="41.28515625" style="759" customWidth="1"/>
    <col min="12267" max="12268" width="9" style="759" customWidth="1"/>
    <col min="12269" max="12269" width="10.5703125" style="759" customWidth="1"/>
    <col min="12270" max="12270" width="9.42578125" style="759" customWidth="1"/>
    <col min="12271" max="12271" width="9.85546875" style="759" customWidth="1"/>
    <col min="12272" max="12272" width="10.5703125" style="759" customWidth="1"/>
    <col min="12273" max="12274" width="9.42578125" style="759" customWidth="1"/>
    <col min="12275" max="12275" width="10.5703125" style="759" customWidth="1"/>
    <col min="12276" max="12277" width="9" style="759" customWidth="1"/>
    <col min="12278" max="12278" width="10.5703125" style="759" customWidth="1"/>
    <col min="12279" max="12280" width="9.42578125" style="759" customWidth="1"/>
    <col min="12281" max="12281" width="10.5703125" style="759" customWidth="1"/>
    <col min="12282" max="12282" width="9.42578125" style="759" customWidth="1"/>
    <col min="12283" max="12283" width="9.85546875" style="759" customWidth="1"/>
    <col min="12284" max="12284" width="10.5703125" style="759" customWidth="1"/>
    <col min="12285" max="12285" width="9" style="759" customWidth="1"/>
    <col min="12286" max="12286" width="9.85546875" style="759" customWidth="1"/>
    <col min="12287" max="12287" width="12" style="759" customWidth="1"/>
    <col min="12288" max="12518" width="11.42578125" style="759"/>
    <col min="12519" max="12519" width="0.28515625" style="759" customWidth="1"/>
    <col min="12520" max="12520" width="19" style="759" customWidth="1"/>
    <col min="12521" max="12521" width="7.140625" style="759" customWidth="1"/>
    <col min="12522" max="12522" width="41.28515625" style="759" customWidth="1"/>
    <col min="12523" max="12524" width="9" style="759" customWidth="1"/>
    <col min="12525" max="12525" width="10.5703125" style="759" customWidth="1"/>
    <col min="12526" max="12526" width="9.42578125" style="759" customWidth="1"/>
    <col min="12527" max="12527" width="9.85546875" style="759" customWidth="1"/>
    <col min="12528" max="12528" width="10.5703125" style="759" customWidth="1"/>
    <col min="12529" max="12530" width="9.42578125" style="759" customWidth="1"/>
    <col min="12531" max="12531" width="10.5703125" style="759" customWidth="1"/>
    <col min="12532" max="12533" width="9" style="759" customWidth="1"/>
    <col min="12534" max="12534" width="10.5703125" style="759" customWidth="1"/>
    <col min="12535" max="12536" width="9.42578125" style="759" customWidth="1"/>
    <col min="12537" max="12537" width="10.5703125" style="759" customWidth="1"/>
    <col min="12538" max="12538" width="9.42578125" style="759" customWidth="1"/>
    <col min="12539" max="12539" width="9.85546875" style="759" customWidth="1"/>
    <col min="12540" max="12540" width="10.5703125" style="759" customWidth="1"/>
    <col min="12541" max="12541" width="9" style="759" customWidth="1"/>
    <col min="12542" max="12542" width="9.85546875" style="759" customWidth="1"/>
    <col min="12543" max="12543" width="12" style="759" customWidth="1"/>
    <col min="12544" max="12774" width="11.42578125" style="759"/>
    <col min="12775" max="12775" width="0.28515625" style="759" customWidth="1"/>
    <col min="12776" max="12776" width="19" style="759" customWidth="1"/>
    <col min="12777" max="12777" width="7.140625" style="759" customWidth="1"/>
    <col min="12778" max="12778" width="41.28515625" style="759" customWidth="1"/>
    <col min="12779" max="12780" width="9" style="759" customWidth="1"/>
    <col min="12781" max="12781" width="10.5703125" style="759" customWidth="1"/>
    <col min="12782" max="12782" width="9.42578125" style="759" customWidth="1"/>
    <col min="12783" max="12783" width="9.85546875" style="759" customWidth="1"/>
    <col min="12784" max="12784" width="10.5703125" style="759" customWidth="1"/>
    <col min="12785" max="12786" width="9.42578125" style="759" customWidth="1"/>
    <col min="12787" max="12787" width="10.5703125" style="759" customWidth="1"/>
    <col min="12788" max="12789" width="9" style="759" customWidth="1"/>
    <col min="12790" max="12790" width="10.5703125" style="759" customWidth="1"/>
    <col min="12791" max="12792" width="9.42578125" style="759" customWidth="1"/>
    <col min="12793" max="12793" width="10.5703125" style="759" customWidth="1"/>
    <col min="12794" max="12794" width="9.42578125" style="759" customWidth="1"/>
    <col min="12795" max="12795" width="9.85546875" style="759" customWidth="1"/>
    <col min="12796" max="12796" width="10.5703125" style="759" customWidth="1"/>
    <col min="12797" max="12797" width="9" style="759" customWidth="1"/>
    <col min="12798" max="12798" width="9.85546875" style="759" customWidth="1"/>
    <col min="12799" max="12799" width="12" style="759" customWidth="1"/>
    <col min="12800" max="13030" width="11.42578125" style="759"/>
    <col min="13031" max="13031" width="0.28515625" style="759" customWidth="1"/>
    <col min="13032" max="13032" width="19" style="759" customWidth="1"/>
    <col min="13033" max="13033" width="7.140625" style="759" customWidth="1"/>
    <col min="13034" max="13034" width="41.28515625" style="759" customWidth="1"/>
    <col min="13035" max="13036" width="9" style="759" customWidth="1"/>
    <col min="13037" max="13037" width="10.5703125" style="759" customWidth="1"/>
    <col min="13038" max="13038" width="9.42578125" style="759" customWidth="1"/>
    <col min="13039" max="13039" width="9.85546875" style="759" customWidth="1"/>
    <col min="13040" max="13040" width="10.5703125" style="759" customWidth="1"/>
    <col min="13041" max="13042" width="9.42578125" style="759" customWidth="1"/>
    <col min="13043" max="13043" width="10.5703125" style="759" customWidth="1"/>
    <col min="13044" max="13045" width="9" style="759" customWidth="1"/>
    <col min="13046" max="13046" width="10.5703125" style="759" customWidth="1"/>
    <col min="13047" max="13048" width="9.42578125" style="759" customWidth="1"/>
    <col min="13049" max="13049" width="10.5703125" style="759" customWidth="1"/>
    <col min="13050" max="13050" width="9.42578125" style="759" customWidth="1"/>
    <col min="13051" max="13051" width="9.85546875" style="759" customWidth="1"/>
    <col min="13052" max="13052" width="10.5703125" style="759" customWidth="1"/>
    <col min="13053" max="13053" width="9" style="759" customWidth="1"/>
    <col min="13054" max="13054" width="9.85546875" style="759" customWidth="1"/>
    <col min="13055" max="13055" width="12" style="759" customWidth="1"/>
    <col min="13056" max="13286" width="11.42578125" style="759"/>
    <col min="13287" max="13287" width="0.28515625" style="759" customWidth="1"/>
    <col min="13288" max="13288" width="19" style="759" customWidth="1"/>
    <col min="13289" max="13289" width="7.140625" style="759" customWidth="1"/>
    <col min="13290" max="13290" width="41.28515625" style="759" customWidth="1"/>
    <col min="13291" max="13292" width="9" style="759" customWidth="1"/>
    <col min="13293" max="13293" width="10.5703125" style="759" customWidth="1"/>
    <col min="13294" max="13294" width="9.42578125" style="759" customWidth="1"/>
    <col min="13295" max="13295" width="9.85546875" style="759" customWidth="1"/>
    <col min="13296" max="13296" width="10.5703125" style="759" customWidth="1"/>
    <col min="13297" max="13298" width="9.42578125" style="759" customWidth="1"/>
    <col min="13299" max="13299" width="10.5703125" style="759" customWidth="1"/>
    <col min="13300" max="13301" width="9" style="759" customWidth="1"/>
    <col min="13302" max="13302" width="10.5703125" style="759" customWidth="1"/>
    <col min="13303" max="13304" width="9.42578125" style="759" customWidth="1"/>
    <col min="13305" max="13305" width="10.5703125" style="759" customWidth="1"/>
    <col min="13306" max="13306" width="9.42578125" style="759" customWidth="1"/>
    <col min="13307" max="13307" width="9.85546875" style="759" customWidth="1"/>
    <col min="13308" max="13308" width="10.5703125" style="759" customWidth="1"/>
    <col min="13309" max="13309" width="9" style="759" customWidth="1"/>
    <col min="13310" max="13310" width="9.85546875" style="759" customWidth="1"/>
    <col min="13311" max="13311" width="12" style="759" customWidth="1"/>
    <col min="13312" max="13542" width="11.42578125" style="759"/>
    <col min="13543" max="13543" width="0.28515625" style="759" customWidth="1"/>
    <col min="13544" max="13544" width="19" style="759" customWidth="1"/>
    <col min="13545" max="13545" width="7.140625" style="759" customWidth="1"/>
    <col min="13546" max="13546" width="41.28515625" style="759" customWidth="1"/>
    <col min="13547" max="13548" width="9" style="759" customWidth="1"/>
    <col min="13549" max="13549" width="10.5703125" style="759" customWidth="1"/>
    <col min="13550" max="13550" width="9.42578125" style="759" customWidth="1"/>
    <col min="13551" max="13551" width="9.85546875" style="759" customWidth="1"/>
    <col min="13552" max="13552" width="10.5703125" style="759" customWidth="1"/>
    <col min="13553" max="13554" width="9.42578125" style="759" customWidth="1"/>
    <col min="13555" max="13555" width="10.5703125" style="759" customWidth="1"/>
    <col min="13556" max="13557" width="9" style="759" customWidth="1"/>
    <col min="13558" max="13558" width="10.5703125" style="759" customWidth="1"/>
    <col min="13559" max="13560" width="9.42578125" style="759" customWidth="1"/>
    <col min="13561" max="13561" width="10.5703125" style="759" customWidth="1"/>
    <col min="13562" max="13562" width="9.42578125" style="759" customWidth="1"/>
    <col min="13563" max="13563" width="9.85546875" style="759" customWidth="1"/>
    <col min="13564" max="13564" width="10.5703125" style="759" customWidth="1"/>
    <col min="13565" max="13565" width="9" style="759" customWidth="1"/>
    <col min="13566" max="13566" width="9.85546875" style="759" customWidth="1"/>
    <col min="13567" max="13567" width="12" style="759" customWidth="1"/>
    <col min="13568" max="13798" width="11.42578125" style="759"/>
    <col min="13799" max="13799" width="0.28515625" style="759" customWidth="1"/>
    <col min="13800" max="13800" width="19" style="759" customWidth="1"/>
    <col min="13801" max="13801" width="7.140625" style="759" customWidth="1"/>
    <col min="13802" max="13802" width="41.28515625" style="759" customWidth="1"/>
    <col min="13803" max="13804" width="9" style="759" customWidth="1"/>
    <col min="13805" max="13805" width="10.5703125" style="759" customWidth="1"/>
    <col min="13806" max="13806" width="9.42578125" style="759" customWidth="1"/>
    <col min="13807" max="13807" width="9.85546875" style="759" customWidth="1"/>
    <col min="13808" max="13808" width="10.5703125" style="759" customWidth="1"/>
    <col min="13809" max="13810" width="9.42578125" style="759" customWidth="1"/>
    <col min="13811" max="13811" width="10.5703125" style="759" customWidth="1"/>
    <col min="13812" max="13813" width="9" style="759" customWidth="1"/>
    <col min="13814" max="13814" width="10.5703125" style="759" customWidth="1"/>
    <col min="13815" max="13816" width="9.42578125" style="759" customWidth="1"/>
    <col min="13817" max="13817" width="10.5703125" style="759" customWidth="1"/>
    <col min="13818" max="13818" width="9.42578125" style="759" customWidth="1"/>
    <col min="13819" max="13819" width="9.85546875" style="759" customWidth="1"/>
    <col min="13820" max="13820" width="10.5703125" style="759" customWidth="1"/>
    <col min="13821" max="13821" width="9" style="759" customWidth="1"/>
    <col min="13822" max="13822" width="9.85546875" style="759" customWidth="1"/>
    <col min="13823" max="13823" width="12" style="759" customWidth="1"/>
    <col min="13824" max="14054" width="11.42578125" style="759"/>
    <col min="14055" max="14055" width="0.28515625" style="759" customWidth="1"/>
    <col min="14056" max="14056" width="19" style="759" customWidth="1"/>
    <col min="14057" max="14057" width="7.140625" style="759" customWidth="1"/>
    <col min="14058" max="14058" width="41.28515625" style="759" customWidth="1"/>
    <col min="14059" max="14060" width="9" style="759" customWidth="1"/>
    <col min="14061" max="14061" width="10.5703125" style="759" customWidth="1"/>
    <col min="14062" max="14062" width="9.42578125" style="759" customWidth="1"/>
    <col min="14063" max="14063" width="9.85546875" style="759" customWidth="1"/>
    <col min="14064" max="14064" width="10.5703125" style="759" customWidth="1"/>
    <col min="14065" max="14066" width="9.42578125" style="759" customWidth="1"/>
    <col min="14067" max="14067" width="10.5703125" style="759" customWidth="1"/>
    <col min="14068" max="14069" width="9" style="759" customWidth="1"/>
    <col min="14070" max="14070" width="10.5703125" style="759" customWidth="1"/>
    <col min="14071" max="14072" width="9.42578125" style="759" customWidth="1"/>
    <col min="14073" max="14073" width="10.5703125" style="759" customWidth="1"/>
    <col min="14074" max="14074" width="9.42578125" style="759" customWidth="1"/>
    <col min="14075" max="14075" width="9.85546875" style="759" customWidth="1"/>
    <col min="14076" max="14076" width="10.5703125" style="759" customWidth="1"/>
    <col min="14077" max="14077" width="9" style="759" customWidth="1"/>
    <col min="14078" max="14078" width="9.85546875" style="759" customWidth="1"/>
    <col min="14079" max="14079" width="12" style="759" customWidth="1"/>
    <col min="14080" max="14310" width="11.42578125" style="759"/>
    <col min="14311" max="14311" width="0.28515625" style="759" customWidth="1"/>
    <col min="14312" max="14312" width="19" style="759" customWidth="1"/>
    <col min="14313" max="14313" width="7.140625" style="759" customWidth="1"/>
    <col min="14314" max="14314" width="41.28515625" style="759" customWidth="1"/>
    <col min="14315" max="14316" width="9" style="759" customWidth="1"/>
    <col min="14317" max="14317" width="10.5703125" style="759" customWidth="1"/>
    <col min="14318" max="14318" width="9.42578125" style="759" customWidth="1"/>
    <col min="14319" max="14319" width="9.85546875" style="759" customWidth="1"/>
    <col min="14320" max="14320" width="10.5703125" style="759" customWidth="1"/>
    <col min="14321" max="14322" width="9.42578125" style="759" customWidth="1"/>
    <col min="14323" max="14323" width="10.5703125" style="759" customWidth="1"/>
    <col min="14324" max="14325" width="9" style="759" customWidth="1"/>
    <col min="14326" max="14326" width="10.5703125" style="759" customWidth="1"/>
    <col min="14327" max="14328" width="9.42578125" style="759" customWidth="1"/>
    <col min="14329" max="14329" width="10.5703125" style="759" customWidth="1"/>
    <col min="14330" max="14330" width="9.42578125" style="759" customWidth="1"/>
    <col min="14331" max="14331" width="9.85546875" style="759" customWidth="1"/>
    <col min="14332" max="14332" width="10.5703125" style="759" customWidth="1"/>
    <col min="14333" max="14333" width="9" style="759" customWidth="1"/>
    <col min="14334" max="14334" width="9.85546875" style="759" customWidth="1"/>
    <col min="14335" max="14335" width="12" style="759" customWidth="1"/>
    <col min="14336" max="14566" width="11.42578125" style="759"/>
    <col min="14567" max="14567" width="0.28515625" style="759" customWidth="1"/>
    <col min="14568" max="14568" width="19" style="759" customWidth="1"/>
    <col min="14569" max="14569" width="7.140625" style="759" customWidth="1"/>
    <col min="14570" max="14570" width="41.28515625" style="759" customWidth="1"/>
    <col min="14571" max="14572" width="9" style="759" customWidth="1"/>
    <col min="14573" max="14573" width="10.5703125" style="759" customWidth="1"/>
    <col min="14574" max="14574" width="9.42578125" style="759" customWidth="1"/>
    <col min="14575" max="14575" width="9.85546875" style="759" customWidth="1"/>
    <col min="14576" max="14576" width="10.5703125" style="759" customWidth="1"/>
    <col min="14577" max="14578" width="9.42578125" style="759" customWidth="1"/>
    <col min="14579" max="14579" width="10.5703125" style="759" customWidth="1"/>
    <col min="14580" max="14581" width="9" style="759" customWidth="1"/>
    <col min="14582" max="14582" width="10.5703125" style="759" customWidth="1"/>
    <col min="14583" max="14584" width="9.42578125" style="759" customWidth="1"/>
    <col min="14585" max="14585" width="10.5703125" style="759" customWidth="1"/>
    <col min="14586" max="14586" width="9.42578125" style="759" customWidth="1"/>
    <col min="14587" max="14587" width="9.85546875" style="759" customWidth="1"/>
    <col min="14588" max="14588" width="10.5703125" style="759" customWidth="1"/>
    <col min="14589" max="14589" width="9" style="759" customWidth="1"/>
    <col min="14590" max="14590" width="9.85546875" style="759" customWidth="1"/>
    <col min="14591" max="14591" width="12" style="759" customWidth="1"/>
    <col min="14592" max="14822" width="11.42578125" style="759"/>
    <col min="14823" max="14823" width="0.28515625" style="759" customWidth="1"/>
    <col min="14824" max="14824" width="19" style="759" customWidth="1"/>
    <col min="14825" max="14825" width="7.140625" style="759" customWidth="1"/>
    <col min="14826" max="14826" width="41.28515625" style="759" customWidth="1"/>
    <col min="14827" max="14828" width="9" style="759" customWidth="1"/>
    <col min="14829" max="14829" width="10.5703125" style="759" customWidth="1"/>
    <col min="14830" max="14830" width="9.42578125" style="759" customWidth="1"/>
    <col min="14831" max="14831" width="9.85546875" style="759" customWidth="1"/>
    <col min="14832" max="14832" width="10.5703125" style="759" customWidth="1"/>
    <col min="14833" max="14834" width="9.42578125" style="759" customWidth="1"/>
    <col min="14835" max="14835" width="10.5703125" style="759" customWidth="1"/>
    <col min="14836" max="14837" width="9" style="759" customWidth="1"/>
    <col min="14838" max="14838" width="10.5703125" style="759" customWidth="1"/>
    <col min="14839" max="14840" width="9.42578125" style="759" customWidth="1"/>
    <col min="14841" max="14841" width="10.5703125" style="759" customWidth="1"/>
    <col min="14842" max="14842" width="9.42578125" style="759" customWidth="1"/>
    <col min="14843" max="14843" width="9.85546875" style="759" customWidth="1"/>
    <col min="14844" max="14844" width="10.5703125" style="759" customWidth="1"/>
    <col min="14845" max="14845" width="9" style="759" customWidth="1"/>
    <col min="14846" max="14846" width="9.85546875" style="759" customWidth="1"/>
    <col min="14847" max="14847" width="12" style="759" customWidth="1"/>
    <col min="14848" max="15078" width="11.42578125" style="759"/>
    <col min="15079" max="15079" width="0.28515625" style="759" customWidth="1"/>
    <col min="15080" max="15080" width="19" style="759" customWidth="1"/>
    <col min="15081" max="15081" width="7.140625" style="759" customWidth="1"/>
    <col min="15082" max="15082" width="41.28515625" style="759" customWidth="1"/>
    <col min="15083" max="15084" width="9" style="759" customWidth="1"/>
    <col min="15085" max="15085" width="10.5703125" style="759" customWidth="1"/>
    <col min="15086" max="15086" width="9.42578125" style="759" customWidth="1"/>
    <col min="15087" max="15087" width="9.85546875" style="759" customWidth="1"/>
    <col min="15088" max="15088" width="10.5703125" style="759" customWidth="1"/>
    <col min="15089" max="15090" width="9.42578125" style="759" customWidth="1"/>
    <col min="15091" max="15091" width="10.5703125" style="759" customWidth="1"/>
    <col min="15092" max="15093" width="9" style="759" customWidth="1"/>
    <col min="15094" max="15094" width="10.5703125" style="759" customWidth="1"/>
    <col min="15095" max="15096" width="9.42578125" style="759" customWidth="1"/>
    <col min="15097" max="15097" width="10.5703125" style="759" customWidth="1"/>
    <col min="15098" max="15098" width="9.42578125" style="759" customWidth="1"/>
    <col min="15099" max="15099" width="9.85546875" style="759" customWidth="1"/>
    <col min="15100" max="15100" width="10.5703125" style="759" customWidth="1"/>
    <col min="15101" max="15101" width="9" style="759" customWidth="1"/>
    <col min="15102" max="15102" width="9.85546875" style="759" customWidth="1"/>
    <col min="15103" max="15103" width="12" style="759" customWidth="1"/>
    <col min="15104" max="15334" width="11.42578125" style="759"/>
    <col min="15335" max="15335" width="0.28515625" style="759" customWidth="1"/>
    <col min="15336" max="15336" width="19" style="759" customWidth="1"/>
    <col min="15337" max="15337" width="7.140625" style="759" customWidth="1"/>
    <col min="15338" max="15338" width="41.28515625" style="759" customWidth="1"/>
    <col min="15339" max="15340" width="9" style="759" customWidth="1"/>
    <col min="15341" max="15341" width="10.5703125" style="759" customWidth="1"/>
    <col min="15342" max="15342" width="9.42578125" style="759" customWidth="1"/>
    <col min="15343" max="15343" width="9.85546875" style="759" customWidth="1"/>
    <col min="15344" max="15344" width="10.5703125" style="759" customWidth="1"/>
    <col min="15345" max="15346" width="9.42578125" style="759" customWidth="1"/>
    <col min="15347" max="15347" width="10.5703125" style="759" customWidth="1"/>
    <col min="15348" max="15349" width="9" style="759" customWidth="1"/>
    <col min="15350" max="15350" width="10.5703125" style="759" customWidth="1"/>
    <col min="15351" max="15352" width="9.42578125" style="759" customWidth="1"/>
    <col min="15353" max="15353" width="10.5703125" style="759" customWidth="1"/>
    <col min="15354" max="15354" width="9.42578125" style="759" customWidth="1"/>
    <col min="15355" max="15355" width="9.85546875" style="759" customWidth="1"/>
    <col min="15356" max="15356" width="10.5703125" style="759" customWidth="1"/>
    <col min="15357" max="15357" width="9" style="759" customWidth="1"/>
    <col min="15358" max="15358" width="9.85546875" style="759" customWidth="1"/>
    <col min="15359" max="15359" width="12" style="759" customWidth="1"/>
    <col min="15360" max="15590" width="11.42578125" style="759"/>
    <col min="15591" max="15591" width="0.28515625" style="759" customWidth="1"/>
    <col min="15592" max="15592" width="19" style="759" customWidth="1"/>
    <col min="15593" max="15593" width="7.140625" style="759" customWidth="1"/>
    <col min="15594" max="15594" width="41.28515625" style="759" customWidth="1"/>
    <col min="15595" max="15596" width="9" style="759" customWidth="1"/>
    <col min="15597" max="15597" width="10.5703125" style="759" customWidth="1"/>
    <col min="15598" max="15598" width="9.42578125" style="759" customWidth="1"/>
    <col min="15599" max="15599" width="9.85546875" style="759" customWidth="1"/>
    <col min="15600" max="15600" width="10.5703125" style="759" customWidth="1"/>
    <col min="15601" max="15602" width="9.42578125" style="759" customWidth="1"/>
    <col min="15603" max="15603" width="10.5703125" style="759" customWidth="1"/>
    <col min="15604" max="15605" width="9" style="759" customWidth="1"/>
    <col min="15606" max="15606" width="10.5703125" style="759" customWidth="1"/>
    <col min="15607" max="15608" width="9.42578125" style="759" customWidth="1"/>
    <col min="15609" max="15609" width="10.5703125" style="759" customWidth="1"/>
    <col min="15610" max="15610" width="9.42578125" style="759" customWidth="1"/>
    <col min="15611" max="15611" width="9.85546875" style="759" customWidth="1"/>
    <col min="15612" max="15612" width="10.5703125" style="759" customWidth="1"/>
    <col min="15613" max="15613" width="9" style="759" customWidth="1"/>
    <col min="15614" max="15614" width="9.85546875" style="759" customWidth="1"/>
    <col min="15615" max="15615" width="12" style="759" customWidth="1"/>
    <col min="15616" max="15846" width="11.42578125" style="759"/>
    <col min="15847" max="15847" width="0.28515625" style="759" customWidth="1"/>
    <col min="15848" max="15848" width="19" style="759" customWidth="1"/>
    <col min="15849" max="15849" width="7.140625" style="759" customWidth="1"/>
    <col min="15850" max="15850" width="41.28515625" style="759" customWidth="1"/>
    <col min="15851" max="15852" width="9" style="759" customWidth="1"/>
    <col min="15853" max="15853" width="10.5703125" style="759" customWidth="1"/>
    <col min="15854" max="15854" width="9.42578125" style="759" customWidth="1"/>
    <col min="15855" max="15855" width="9.85546875" style="759" customWidth="1"/>
    <col min="15856" max="15856" width="10.5703125" style="759" customWidth="1"/>
    <col min="15857" max="15858" width="9.42578125" style="759" customWidth="1"/>
    <col min="15859" max="15859" width="10.5703125" style="759" customWidth="1"/>
    <col min="15860" max="15861" width="9" style="759" customWidth="1"/>
    <col min="15862" max="15862" width="10.5703125" style="759" customWidth="1"/>
    <col min="15863" max="15864" width="9.42578125" style="759" customWidth="1"/>
    <col min="15865" max="15865" width="10.5703125" style="759" customWidth="1"/>
    <col min="15866" max="15866" width="9.42578125" style="759" customWidth="1"/>
    <col min="15867" max="15867" width="9.85546875" style="759" customWidth="1"/>
    <col min="15868" max="15868" width="10.5703125" style="759" customWidth="1"/>
    <col min="15869" max="15869" width="9" style="759" customWidth="1"/>
    <col min="15870" max="15870" width="9.85546875" style="759" customWidth="1"/>
    <col min="15871" max="15871" width="12" style="759" customWidth="1"/>
    <col min="15872" max="16102" width="11.42578125" style="759"/>
    <col min="16103" max="16103" width="0.28515625" style="759" customWidth="1"/>
    <col min="16104" max="16104" width="19" style="759" customWidth="1"/>
    <col min="16105" max="16105" width="7.140625" style="759" customWidth="1"/>
    <col min="16106" max="16106" width="41.28515625" style="759" customWidth="1"/>
    <col min="16107" max="16108" width="9" style="759" customWidth="1"/>
    <col min="16109" max="16109" width="10.5703125" style="759" customWidth="1"/>
    <col min="16110" max="16110" width="9.42578125" style="759" customWidth="1"/>
    <col min="16111" max="16111" width="9.85546875" style="759" customWidth="1"/>
    <col min="16112" max="16112" width="10.5703125" style="759" customWidth="1"/>
    <col min="16113" max="16114" width="9.42578125" style="759" customWidth="1"/>
    <col min="16115" max="16115" width="10.5703125" style="759" customWidth="1"/>
    <col min="16116" max="16117" width="9" style="759" customWidth="1"/>
    <col min="16118" max="16118" width="10.5703125" style="759" customWidth="1"/>
    <col min="16119" max="16120" width="9.42578125" style="759" customWidth="1"/>
    <col min="16121" max="16121" width="10.5703125" style="759" customWidth="1"/>
    <col min="16122" max="16122" width="9.42578125" style="759" customWidth="1"/>
    <col min="16123" max="16123" width="9.85546875" style="759" customWidth="1"/>
    <col min="16124" max="16124" width="10.5703125" style="759" customWidth="1"/>
    <col min="16125" max="16125" width="9" style="759" customWidth="1"/>
    <col min="16126" max="16126" width="9.85546875" style="759" customWidth="1"/>
    <col min="16127" max="16127" width="12" style="759" customWidth="1"/>
    <col min="16128" max="16384" width="11.42578125" style="759"/>
  </cols>
  <sheetData>
    <row r="1" spans="1:24">
      <c r="A1" s="815" t="s">
        <v>1621</v>
      </c>
      <c r="B1" s="568"/>
    </row>
    <row r="2" spans="1:24" ht="18" customHeight="1">
      <c r="A2" s="4244" t="s">
        <v>1259</v>
      </c>
      <c r="B2" s="69"/>
    </row>
    <row r="3" spans="1:24" s="761" customFormat="1" ht="14.25">
      <c r="A3" s="765" t="s">
        <v>1197</v>
      </c>
      <c r="B3" s="766"/>
      <c r="C3" s="763"/>
      <c r="D3" s="763"/>
      <c r="E3" s="763"/>
      <c r="F3" s="763"/>
      <c r="G3" s="763"/>
      <c r="H3" s="763"/>
      <c r="R3" s="763"/>
      <c r="S3" s="763"/>
      <c r="T3" s="763"/>
    </row>
    <row r="5" spans="1:24" ht="12" customHeight="1">
      <c r="A5" s="772" t="s">
        <v>6028</v>
      </c>
      <c r="B5" s="69"/>
    </row>
    <row r="6" spans="1:24" ht="18" customHeight="1" thickBot="1">
      <c r="A6" s="1136"/>
      <c r="B6" s="2394"/>
      <c r="C6" s="2395"/>
      <c r="D6" s="2395"/>
      <c r="E6" s="2395"/>
      <c r="F6" s="2395"/>
      <c r="G6" s="2395"/>
      <c r="H6" s="2395"/>
      <c r="I6" s="29"/>
      <c r="J6" s="29"/>
      <c r="K6" s="29"/>
      <c r="L6" s="29"/>
      <c r="M6" s="29"/>
      <c r="N6" s="29"/>
      <c r="O6" s="29"/>
      <c r="P6" s="29"/>
      <c r="Q6" s="29"/>
      <c r="R6" s="2395"/>
      <c r="S6" s="2395"/>
      <c r="T6" s="2395"/>
      <c r="U6" s="29"/>
      <c r="V6" s="29"/>
      <c r="W6" s="29"/>
      <c r="X6" s="29"/>
    </row>
    <row r="7" spans="1:24" ht="15.75" thickBot="1">
      <c r="A7" s="5401" t="s">
        <v>29</v>
      </c>
      <c r="B7" s="5403" t="s">
        <v>915</v>
      </c>
      <c r="C7" s="5324">
        <v>2011</v>
      </c>
      <c r="D7" s="5325"/>
      <c r="E7" s="5326"/>
      <c r="F7" s="5324">
        <v>2012</v>
      </c>
      <c r="G7" s="5325"/>
      <c r="H7" s="5326"/>
      <c r="I7" s="5324">
        <v>2013</v>
      </c>
      <c r="J7" s="5325"/>
      <c r="K7" s="5326"/>
      <c r="L7" s="5324">
        <v>2014</v>
      </c>
      <c r="M7" s="5325"/>
      <c r="N7" s="5326"/>
      <c r="O7" s="5324">
        <v>2015</v>
      </c>
      <c r="P7" s="5325"/>
      <c r="Q7" s="5326"/>
      <c r="R7" s="5324">
        <v>2016</v>
      </c>
      <c r="S7" s="5325"/>
      <c r="T7" s="5326"/>
      <c r="U7" s="5324">
        <v>2017</v>
      </c>
      <c r="V7" s="5325"/>
      <c r="W7" s="5326"/>
      <c r="X7" s="29"/>
    </row>
    <row r="8" spans="1:24" s="762" customFormat="1" ht="23.25" customHeight="1" thickBot="1">
      <c r="A8" s="5402"/>
      <c r="B8" s="5404"/>
      <c r="C8" s="2626" t="s">
        <v>52</v>
      </c>
      <c r="D8" s="2627" t="s">
        <v>53</v>
      </c>
      <c r="E8" s="2250" t="s">
        <v>24</v>
      </c>
      <c r="F8" s="2626" t="s">
        <v>52</v>
      </c>
      <c r="G8" s="2627" t="s">
        <v>53</v>
      </c>
      <c r="H8" s="2250" t="s">
        <v>24</v>
      </c>
      <c r="I8" s="2626" t="s">
        <v>52</v>
      </c>
      <c r="J8" s="2627" t="s">
        <v>53</v>
      </c>
      <c r="K8" s="2250" t="s">
        <v>24</v>
      </c>
      <c r="L8" s="2626" t="s">
        <v>52</v>
      </c>
      <c r="M8" s="2627" t="s">
        <v>53</v>
      </c>
      <c r="N8" s="2250" t="s">
        <v>24</v>
      </c>
      <c r="O8" s="2626" t="s">
        <v>52</v>
      </c>
      <c r="P8" s="2627" t="s">
        <v>53</v>
      </c>
      <c r="Q8" s="2250" t="s">
        <v>24</v>
      </c>
      <c r="R8" s="2626" t="s">
        <v>52</v>
      </c>
      <c r="S8" s="2627" t="s">
        <v>53</v>
      </c>
      <c r="T8" s="2250" t="s">
        <v>24</v>
      </c>
      <c r="U8" s="2626" t="s">
        <v>52</v>
      </c>
      <c r="V8" s="2627" t="s">
        <v>53</v>
      </c>
      <c r="W8" s="2250" t="s">
        <v>24</v>
      </c>
      <c r="X8" s="3071"/>
    </row>
    <row r="9" spans="1:24" s="761" customFormat="1" ht="15" customHeight="1">
      <c r="A9" s="5337" t="s">
        <v>1</v>
      </c>
      <c r="B9" s="2377" t="s">
        <v>40</v>
      </c>
      <c r="C9" s="449">
        <f>'Primer Ingreso'!C7/Admisión!C7</f>
        <v>0.6216216216216216</v>
      </c>
      <c r="D9" s="713">
        <f>'Primer Ingreso'!D7/Admisión!D7</f>
        <v>0.72499999999999998</v>
      </c>
      <c r="E9" s="747">
        <f>'Primer Ingreso'!E7/Admisión!E7</f>
        <v>0.67532467532467533</v>
      </c>
      <c r="F9" s="450"/>
      <c r="G9" s="713">
        <f>'Primer Ingreso'!G7/Admisión!G7</f>
        <v>0.875</v>
      </c>
      <c r="H9" s="747">
        <f>'Primer Ingreso'!H7/Admisión!H7</f>
        <v>0.875</v>
      </c>
      <c r="I9" s="450">
        <f>'Primer Ingreso'!I7/Admisión!I7</f>
        <v>0.68571428571428572</v>
      </c>
      <c r="J9" s="713">
        <f>'Primer Ingreso'!J7/Admisión!J7</f>
        <v>0.68421052631578949</v>
      </c>
      <c r="K9" s="747">
        <f>'Primer Ingreso'!K7/Admisión!K7</f>
        <v>0.68493150684931503</v>
      </c>
      <c r="L9" s="450">
        <f>'Primer Ingreso'!L7/Admisión!L7</f>
        <v>1</v>
      </c>
      <c r="M9" s="713">
        <f>'Primer Ingreso'!M7/Admisión!M7</f>
        <v>0.8</v>
      </c>
      <c r="N9" s="747">
        <f>'Primer Ingreso'!N7/Admisión!N7</f>
        <v>0.875</v>
      </c>
      <c r="O9" s="450">
        <f>'Primer Ingreso'!O7/Admisión!O7</f>
        <v>0.95652173913043481</v>
      </c>
      <c r="P9" s="713">
        <f>'Primer Ingreso'!P7/Admisión!P7</f>
        <v>0.8392857142857143</v>
      </c>
      <c r="Q9" s="746">
        <f>'Primer Ingreso'!Q7/Admisión!Q7</f>
        <v>0.87341772151898733</v>
      </c>
      <c r="R9" s="713">
        <f>'Primer Ingreso'!R7/Admisión!R7</f>
        <v>0.94736842105263153</v>
      </c>
      <c r="S9" s="745">
        <f>'Primer Ingreso'!S7/Admisión!S7</f>
        <v>0.79069767441860461</v>
      </c>
      <c r="T9" s="747">
        <f>'Primer Ingreso'!T7/Admisión!T7</f>
        <v>0.83870967741935487</v>
      </c>
      <c r="U9" s="713">
        <f>'Primer Ingreso'!U7/Admisión!U7</f>
        <v>0.91666666666666663</v>
      </c>
      <c r="V9" s="745">
        <f>'Primer Ingreso'!V7/Admisión!V7</f>
        <v>0.83783783783783783</v>
      </c>
      <c r="W9" s="747">
        <f>'Primer Ingreso'!W7/Admisión!W7</f>
        <v>0.86885245901639341</v>
      </c>
      <c r="X9" s="2382"/>
    </row>
    <row r="10" spans="1:24" s="761" customFormat="1" ht="30">
      <c r="A10" s="5338"/>
      <c r="B10" s="2378" t="str">
        <f>'Primer Ingreso'!B8</f>
        <v>Ingeniería en Computación y Telecomunicaciones</v>
      </c>
      <c r="C10" s="1955"/>
      <c r="D10" s="443"/>
      <c r="E10" s="734"/>
      <c r="F10" s="1956"/>
      <c r="G10" s="443"/>
      <c r="H10" s="734"/>
      <c r="I10" s="1956"/>
      <c r="J10" s="443"/>
      <c r="K10" s="734"/>
      <c r="L10" s="1956"/>
      <c r="M10" s="443"/>
      <c r="N10" s="734"/>
      <c r="O10" s="1956"/>
      <c r="P10" s="443"/>
      <c r="Q10" s="1957"/>
      <c r="R10" s="443"/>
      <c r="S10" s="1958"/>
      <c r="T10" s="734"/>
      <c r="U10" s="443">
        <f>'Primer Ingreso'!U8/Admisión!U8</f>
        <v>0.91428571428571426</v>
      </c>
      <c r="V10" s="1958">
        <f>'Primer Ingreso'!V8/Admisión!V8</f>
        <v>0.71052631578947367</v>
      </c>
      <c r="W10" s="734">
        <f>'Primer Ingreso'!W8/Admisión!W8</f>
        <v>0.80821917808219179</v>
      </c>
      <c r="X10" s="2382"/>
    </row>
    <row r="11" spans="1:24" s="761" customFormat="1" ht="14.25" customHeight="1">
      <c r="A11" s="5339" t="s">
        <v>3</v>
      </c>
      <c r="B11" s="2379" t="s">
        <v>42</v>
      </c>
      <c r="C11" s="444">
        <f>'Primer Ingreso'!C9/Admisión!C9</f>
        <v>0.61538461538461542</v>
      </c>
      <c r="D11" s="744">
        <f>'Primer Ingreso'!D9/Admisión!D9</f>
        <v>0.6097560975609756</v>
      </c>
      <c r="E11" s="714">
        <f>'Primer Ingreso'!E9/Admisión!E9</f>
        <v>0.61250000000000004</v>
      </c>
      <c r="F11" s="446"/>
      <c r="G11" s="744">
        <f>'Primer Ingreso'!G9/Admisión!G9</f>
        <v>0.65789473684210531</v>
      </c>
      <c r="H11" s="714">
        <f>'Primer Ingreso'!H9/Admisión!H9</f>
        <v>0.65789473684210531</v>
      </c>
      <c r="I11" s="446">
        <f>'Primer Ingreso'!I9/Admisión!I9</f>
        <v>0.68</v>
      </c>
      <c r="J11" s="744">
        <f>'Primer Ingreso'!J9/Admisión!J9</f>
        <v>0.72916666666666663</v>
      </c>
      <c r="K11" s="714">
        <f>'Primer Ingreso'!K9/Admisión!K9</f>
        <v>0.71232876712328763</v>
      </c>
      <c r="L11" s="446">
        <f>'Primer Ingreso'!L9/Admisión!L9</f>
        <v>0.8</v>
      </c>
      <c r="M11" s="744">
        <f>'Primer Ingreso'!M9/Admisión!M9</f>
        <v>0.54838709677419351</v>
      </c>
      <c r="N11" s="714">
        <f>'Primer Ingreso'!N9/Admisión!N9</f>
        <v>0.68181818181818177</v>
      </c>
      <c r="O11" s="446">
        <f>'Primer Ingreso'!O9/Admisión!O9</f>
        <v>0.94736842105263153</v>
      </c>
      <c r="P11" s="744">
        <f>'Primer Ingreso'!P9/Admisión!P9</f>
        <v>0.85106382978723405</v>
      </c>
      <c r="Q11" s="743">
        <f>'Primer Ingreso'!Q9/Admisión!Q9</f>
        <v>0.89411764705882357</v>
      </c>
      <c r="R11" s="744">
        <f>'Primer Ingreso'!R9/Admisión!R9</f>
        <v>0.93939393939393945</v>
      </c>
      <c r="S11" s="742">
        <f>'Primer Ingreso'!S9/Admisión!S9</f>
        <v>0.77272727272727271</v>
      </c>
      <c r="T11" s="714">
        <f>'Primer Ingreso'!T9/Admisión!T9</f>
        <v>0.82828282828282829</v>
      </c>
      <c r="U11" s="744">
        <f>'Primer Ingreso'!U9/Admisión!U9</f>
        <v>0.74468085106382975</v>
      </c>
      <c r="V11" s="742">
        <f>'Primer Ingreso'!V9/Admisión!V9</f>
        <v>0.77500000000000002</v>
      </c>
      <c r="W11" s="714">
        <f>'Primer Ingreso'!W9/Admisión!W9</f>
        <v>0.75862068965517238</v>
      </c>
      <c r="X11" s="2382"/>
    </row>
    <row r="12" spans="1:24" s="761" customFormat="1" ht="14.25" customHeight="1">
      <c r="A12" s="5338"/>
      <c r="B12" s="2380" t="str">
        <f>'Primer Ingreso'!B10</f>
        <v>Psicología Biomédica</v>
      </c>
      <c r="C12" s="2705"/>
      <c r="D12" s="2706"/>
      <c r="E12" s="1961"/>
      <c r="F12" s="1962"/>
      <c r="G12" s="2706"/>
      <c r="H12" s="1961"/>
      <c r="I12" s="1962"/>
      <c r="J12" s="2706"/>
      <c r="K12" s="1961"/>
      <c r="L12" s="1962"/>
      <c r="M12" s="2706"/>
      <c r="N12" s="1961"/>
      <c r="O12" s="1962"/>
      <c r="P12" s="2706"/>
      <c r="Q12" s="2656"/>
      <c r="R12" s="2706"/>
      <c r="S12" s="2707"/>
      <c r="T12" s="1961"/>
      <c r="U12" s="2706"/>
      <c r="V12" s="2707">
        <f>'Primer Ingreso'!V10/Admisión!V10</f>
        <v>0.81578947368421051</v>
      </c>
      <c r="W12" s="1961">
        <f>'Primer Ingreso'!W10/Admisión!W10</f>
        <v>0.81578947368421051</v>
      </c>
      <c r="X12" s="2382"/>
    </row>
    <row r="13" spans="1:24" s="761" customFormat="1" ht="15" customHeight="1">
      <c r="A13" s="5340" t="s">
        <v>2</v>
      </c>
      <c r="B13" s="677" t="s">
        <v>46</v>
      </c>
      <c r="C13" s="741"/>
      <c r="D13" s="744"/>
      <c r="E13" s="714"/>
      <c r="F13" s="740"/>
      <c r="G13" s="744"/>
      <c r="H13" s="714"/>
      <c r="I13" s="740"/>
      <c r="J13" s="744">
        <f>'Primer Ingreso'!J11/Admisión!J11</f>
        <v>0.72727272727272729</v>
      </c>
      <c r="K13" s="714">
        <f>'Primer Ingreso'!K11/Admisión!K11</f>
        <v>0.77272727272727271</v>
      </c>
      <c r="L13" s="740"/>
      <c r="M13" s="744">
        <f>'Primer Ingreso'!M11/Admisión!M11</f>
        <v>0.72</v>
      </c>
      <c r="N13" s="714">
        <f>'Primer Ingreso'!N11/Admisión!N11</f>
        <v>0.72</v>
      </c>
      <c r="O13" s="740"/>
      <c r="P13" s="744">
        <f>'Primer Ingreso'!P11/Admisión!P11</f>
        <v>0.65384615384615385</v>
      </c>
      <c r="Q13" s="743">
        <f>'Primer Ingreso'!Q11/Admisión!Q11</f>
        <v>0.65384615384615385</v>
      </c>
      <c r="R13" s="744"/>
      <c r="S13" s="742">
        <f>'Primer Ingreso'!S11/Admisión!S11</f>
        <v>0.87096774193548387</v>
      </c>
      <c r="T13" s="714">
        <f>'Primer Ingreso'!T11/Admisión!T11</f>
        <v>0.87096774193548387</v>
      </c>
      <c r="U13" s="744"/>
      <c r="V13" s="742">
        <f>'Primer Ingreso'!V11/Admisión!V11</f>
        <v>0.76190476190476186</v>
      </c>
      <c r="W13" s="714">
        <f>'Primer Ingreso'!W11/Admisión!W11</f>
        <v>0.76190476190476186</v>
      </c>
      <c r="X13" s="2382"/>
    </row>
    <row r="14" spans="1:24" s="761" customFormat="1" ht="15" customHeight="1" thickBot="1">
      <c r="A14" s="5341"/>
      <c r="B14" s="676" t="s">
        <v>41</v>
      </c>
      <c r="C14" s="739">
        <f>'Primer Ingreso'!C12/Admisión!C12</f>
        <v>0.65789473684210531</v>
      </c>
      <c r="D14" s="738">
        <f>'Primer Ingreso'!D12/Admisión!D12</f>
        <v>0.69767441860465118</v>
      </c>
      <c r="E14" s="715">
        <f>'Primer Ingreso'!E12/Admisión!E12</f>
        <v>0.67901234567901236</v>
      </c>
      <c r="F14" s="737"/>
      <c r="G14" s="738">
        <f>'Primer Ingreso'!G12/Admisión!G12</f>
        <v>0.83783783783783783</v>
      </c>
      <c r="H14" s="715">
        <f>'Primer Ingreso'!H12/Admisión!H12</f>
        <v>0.83783783783783783</v>
      </c>
      <c r="I14" s="737">
        <f>'Primer Ingreso'!I12/Admisión!I12</f>
        <v>0.77777777777777779</v>
      </c>
      <c r="J14" s="738">
        <f>'Primer Ingreso'!J12/Admisión!J12</f>
        <v>0.69230769230769229</v>
      </c>
      <c r="K14" s="715">
        <f>'Primer Ingreso'!K12/Admisión!K12</f>
        <v>0.72727272727272729</v>
      </c>
      <c r="L14" s="737"/>
      <c r="M14" s="738">
        <f>'Primer Ingreso'!M12/Admisión!M12</f>
        <v>0.75</v>
      </c>
      <c r="N14" s="715">
        <f>'Primer Ingreso'!N12/Admisión!N12</f>
        <v>0.75</v>
      </c>
      <c r="O14" s="737"/>
      <c r="P14" s="738">
        <f>'Primer Ingreso'!P12/Admisión!P12</f>
        <v>0.72</v>
      </c>
      <c r="Q14" s="736">
        <f>'Primer Ingreso'!Q12/Admisión!Q12</f>
        <v>0.72</v>
      </c>
      <c r="R14" s="735">
        <f>'Primer Ingreso'!R12/Admisión!R12</f>
        <v>0.96875</v>
      </c>
      <c r="S14" s="738">
        <f>'Primer Ingreso'!S12/Admisión!S12</f>
        <v>0.7857142857142857</v>
      </c>
      <c r="T14" s="715">
        <f>'Primer Ingreso'!T12/Admisión!T12</f>
        <v>0.86486486486486491</v>
      </c>
      <c r="U14" s="735">
        <f>'Primer Ingreso'!U12/Admisión!U12</f>
        <v>0.93939393939393945</v>
      </c>
      <c r="V14" s="738">
        <f>'Primer Ingreso'!V12/Admisión!V12</f>
        <v>0.82608695652173914</v>
      </c>
      <c r="W14" s="715">
        <f>'Primer Ingreso'!W12/Admisión!W12</f>
        <v>0.87341772151898733</v>
      </c>
      <c r="X14" s="2382"/>
    </row>
    <row r="15" spans="1:24" s="761" customFormat="1" ht="7.5" customHeight="1" thickBot="1">
      <c r="A15" s="2381"/>
      <c r="B15" s="768"/>
      <c r="C15" s="633"/>
      <c r="D15" s="627"/>
      <c r="E15" s="634"/>
      <c r="F15" s="633"/>
      <c r="G15" s="627"/>
      <c r="H15" s="634"/>
      <c r="I15" s="633"/>
      <c r="J15" s="627"/>
      <c r="K15" s="634"/>
      <c r="L15" s="633"/>
      <c r="M15" s="627"/>
      <c r="N15" s="634"/>
      <c r="O15" s="633"/>
      <c r="P15" s="627"/>
      <c r="Q15" s="634"/>
      <c r="R15" s="627"/>
      <c r="S15" s="769"/>
      <c r="T15" s="634"/>
      <c r="U15" s="627"/>
      <c r="V15" s="769"/>
      <c r="W15" s="634"/>
      <c r="X15" s="2382"/>
    </row>
    <row r="16" spans="1:24" s="761" customFormat="1" ht="15" customHeight="1">
      <c r="A16" s="2382"/>
      <c r="B16" s="2383" t="s">
        <v>1191</v>
      </c>
      <c r="C16" s="450">
        <f>'Primer Ingreso'!C14/Admisión!C14</f>
        <v>0.6216216216216216</v>
      </c>
      <c r="D16" s="713">
        <f>'Primer Ingreso'!D14/Admisión!D14</f>
        <v>0.72499999999999998</v>
      </c>
      <c r="E16" s="747">
        <f>'Primer Ingreso'!E14/Admisión!E14</f>
        <v>0.67532467532467533</v>
      </c>
      <c r="F16" s="450"/>
      <c r="G16" s="713">
        <f>'Primer Ingreso'!G14/Admisión!G14</f>
        <v>0.875</v>
      </c>
      <c r="H16" s="747">
        <f>'Primer Ingreso'!H14/Admisión!H14</f>
        <v>0.875</v>
      </c>
      <c r="I16" s="450">
        <f>'Primer Ingreso'!I14/Admisión!I14</f>
        <v>0.68571428571428572</v>
      </c>
      <c r="J16" s="713">
        <f>'Primer Ingreso'!J14/Admisión!J14</f>
        <v>0.68421052631578949</v>
      </c>
      <c r="K16" s="747">
        <f>'Primer Ingreso'!K14/Admisión!K14</f>
        <v>0.68493150684931503</v>
      </c>
      <c r="L16" s="450">
        <f>'Primer Ingreso'!L14/Admisión!L14</f>
        <v>1</v>
      </c>
      <c r="M16" s="713">
        <f>'Primer Ingreso'!M14/Admisión!M14</f>
        <v>0.8</v>
      </c>
      <c r="N16" s="747">
        <f>'Primer Ingreso'!N14/Admisión!N14</f>
        <v>0.875</v>
      </c>
      <c r="O16" s="450">
        <f>'Primer Ingreso'!O14/Admisión!O14</f>
        <v>0.95652173913043481</v>
      </c>
      <c r="P16" s="713">
        <f>'Primer Ingreso'!P14/Admisión!P14</f>
        <v>0.8392857142857143</v>
      </c>
      <c r="Q16" s="746">
        <f>'Primer Ingreso'!Q14/Admisión!Q14</f>
        <v>0.87341772151898733</v>
      </c>
      <c r="R16" s="713">
        <f>'Primer Ingreso'!R14/Admisión!R14</f>
        <v>0.94736842105263153</v>
      </c>
      <c r="S16" s="745">
        <f>'Primer Ingreso'!S14/Admisión!S14</f>
        <v>0.79069767441860461</v>
      </c>
      <c r="T16" s="747">
        <f>'Primer Ingreso'!T14/Admisión!T14</f>
        <v>0.83870967741935487</v>
      </c>
      <c r="U16" s="713">
        <f>'Primer Ingreso'!U14/Admisión!U14</f>
        <v>0.9152542372881356</v>
      </c>
      <c r="V16" s="745">
        <f>'Primer Ingreso'!V14/Admisión!V14</f>
        <v>0.77333333333333332</v>
      </c>
      <c r="W16" s="747">
        <f>'Primer Ingreso'!W14/Admisión!W14</f>
        <v>0.83582089552238803</v>
      </c>
      <c r="X16" s="2382"/>
    </row>
    <row r="17" spans="1:24" s="761" customFormat="1" ht="14.25" customHeight="1">
      <c r="A17" s="2382"/>
      <c r="B17" s="2384" t="s">
        <v>1192</v>
      </c>
      <c r="C17" s="446">
        <f>'Primer Ingreso'!C15/Admisión!C15</f>
        <v>0.61538461538461542</v>
      </c>
      <c r="D17" s="744">
        <f>'Primer Ingreso'!D15/Admisión!D15</f>
        <v>0.6097560975609756</v>
      </c>
      <c r="E17" s="714">
        <f>'Primer Ingreso'!E15/Admisión!E15</f>
        <v>0.61250000000000004</v>
      </c>
      <c r="F17" s="446"/>
      <c r="G17" s="744">
        <f>'Primer Ingreso'!G15/Admisión!G15</f>
        <v>0.65789473684210531</v>
      </c>
      <c r="H17" s="714">
        <f>'Primer Ingreso'!H15/Admisión!H15</f>
        <v>0.65789473684210531</v>
      </c>
      <c r="I17" s="446">
        <f>'Primer Ingreso'!I15/Admisión!I15</f>
        <v>0.68</v>
      </c>
      <c r="J17" s="744">
        <f>'Primer Ingreso'!J15/Admisión!J15</f>
        <v>0.72916666666666663</v>
      </c>
      <c r="K17" s="714">
        <f>'Primer Ingreso'!K15/Admisión!K15</f>
        <v>0.71232876712328763</v>
      </c>
      <c r="L17" s="446">
        <f>'Primer Ingreso'!L15/Admisión!L15</f>
        <v>0.8</v>
      </c>
      <c r="M17" s="744">
        <f>'Primer Ingreso'!M15/Admisión!M15</f>
        <v>0.54838709677419351</v>
      </c>
      <c r="N17" s="714">
        <f>'Primer Ingreso'!N15/Admisión!N15</f>
        <v>0.68181818181818177</v>
      </c>
      <c r="O17" s="446">
        <f>'Primer Ingreso'!O15/Admisión!O15</f>
        <v>0.94736842105263153</v>
      </c>
      <c r="P17" s="744">
        <f>'Primer Ingreso'!P15/Admisión!P15</f>
        <v>0.85106382978723405</v>
      </c>
      <c r="Q17" s="743">
        <f>'Primer Ingreso'!Q15/Admisión!Q15</f>
        <v>0.89411764705882357</v>
      </c>
      <c r="R17" s="443">
        <f>'Primer Ingreso'!R15/Admisión!R15</f>
        <v>0.93939393939393945</v>
      </c>
      <c r="S17" s="742">
        <f>'Primer Ingreso'!S15/Admisión!S15</f>
        <v>0.77272727272727271</v>
      </c>
      <c r="T17" s="734">
        <f>'Primer Ingreso'!T15/Admisión!T15</f>
        <v>0.82828282828282829</v>
      </c>
      <c r="U17" s="443">
        <f>'Primer Ingreso'!U15/Admisión!U15</f>
        <v>0.74468085106382975</v>
      </c>
      <c r="V17" s="742">
        <f>'Primer Ingreso'!V15/Admisión!V15</f>
        <v>0.79487179487179482</v>
      </c>
      <c r="W17" s="734">
        <f>'Primer Ingreso'!W15/Admisión!W15</f>
        <v>0.77600000000000002</v>
      </c>
      <c r="X17" s="2382"/>
    </row>
    <row r="18" spans="1:24" s="761" customFormat="1" ht="15" customHeight="1" thickBot="1">
      <c r="A18" s="2382"/>
      <c r="B18" s="2385" t="s">
        <v>1193</v>
      </c>
      <c r="C18" s="737">
        <f>'Primer Ingreso'!C16/Admisión!C16</f>
        <v>0.65789473684210531</v>
      </c>
      <c r="D18" s="738">
        <f>'Primer Ingreso'!D16/Admisión!D16</f>
        <v>0.69767441860465118</v>
      </c>
      <c r="E18" s="715">
        <f>'Primer Ingreso'!E16/Admisión!E16</f>
        <v>0.67901234567901236</v>
      </c>
      <c r="F18" s="737"/>
      <c r="G18" s="738">
        <f>'Primer Ingreso'!G16/Admisión!G16</f>
        <v>0.83783783783783783</v>
      </c>
      <c r="H18" s="715">
        <f>'Primer Ingreso'!H16/Admisión!H16</f>
        <v>0.83783783783783783</v>
      </c>
      <c r="I18" s="737">
        <f>'Primer Ingreso'!I16/Admisión!I16</f>
        <v>0.81481481481481477</v>
      </c>
      <c r="J18" s="738">
        <f>'Primer Ingreso'!J16/Admisión!J16</f>
        <v>0.70491803278688525</v>
      </c>
      <c r="K18" s="715">
        <f>'Primer Ingreso'!K16/Admisión!K16</f>
        <v>0.73863636363636365</v>
      </c>
      <c r="L18" s="737"/>
      <c r="M18" s="738">
        <f>'Primer Ingreso'!M16/Admisión!M16</f>
        <v>0.7384615384615385</v>
      </c>
      <c r="N18" s="715">
        <f>'Primer Ingreso'!N16/Admisión!N16</f>
        <v>0.7384615384615385</v>
      </c>
      <c r="O18" s="737"/>
      <c r="P18" s="738">
        <f>'Primer Ingreso'!P16/Admisión!P16</f>
        <v>0.69736842105263153</v>
      </c>
      <c r="Q18" s="736">
        <f>'Primer Ingreso'!Q16/Admisión!Q16</f>
        <v>0.69736842105263153</v>
      </c>
      <c r="R18" s="716">
        <f>'Primer Ingreso'!R16/Admisión!R16</f>
        <v>0.96875</v>
      </c>
      <c r="S18" s="738">
        <f>'Primer Ingreso'!S16/Admisión!S16</f>
        <v>0.82191780821917804</v>
      </c>
      <c r="T18" s="733">
        <f>'Primer Ingreso'!T16/Admisión!T16</f>
        <v>0.8666666666666667</v>
      </c>
      <c r="U18" s="716">
        <f>'Primer Ingreso'!U16/Admisión!U16</f>
        <v>0.93939393939393945</v>
      </c>
      <c r="V18" s="738">
        <f>'Primer Ingreso'!V16/Admisión!V16</f>
        <v>0.79545454545454541</v>
      </c>
      <c r="W18" s="733">
        <f>'Primer Ingreso'!W16/Admisión!W16</f>
        <v>0.83471074380165289</v>
      </c>
      <c r="X18" s="2382"/>
    </row>
    <row r="19" spans="1:24" s="761" customFormat="1" ht="6.75" customHeight="1" thickBot="1">
      <c r="A19" s="2381"/>
      <c r="B19" s="768"/>
      <c r="C19" s="633"/>
      <c r="D19" s="627"/>
      <c r="E19" s="634"/>
      <c r="F19" s="633"/>
      <c r="G19" s="627"/>
      <c r="H19" s="634"/>
      <c r="I19" s="633"/>
      <c r="J19" s="627"/>
      <c r="K19" s="634"/>
      <c r="L19" s="633"/>
      <c r="M19" s="627"/>
      <c r="N19" s="634"/>
      <c r="O19" s="633"/>
      <c r="P19" s="627"/>
      <c r="Q19" s="634"/>
      <c r="R19" s="627"/>
      <c r="S19" s="769"/>
      <c r="T19" s="634"/>
      <c r="U19" s="627"/>
      <c r="V19" s="769"/>
      <c r="W19" s="634"/>
      <c r="X19" s="2382"/>
    </row>
    <row r="20" spans="1:24" s="761" customFormat="1" ht="15">
      <c r="A20" s="2382"/>
      <c r="B20" s="710" t="s">
        <v>1155</v>
      </c>
      <c r="C20" s="732">
        <f>'Primer Ingreso'!C18/Admisión!C18</f>
        <v>0.85799701046337817</v>
      </c>
      <c r="D20" s="745">
        <f>'Primer Ingreso'!D18/Admisión!D18</f>
        <v>0.62332695984703634</v>
      </c>
      <c r="E20" s="731">
        <f>'Primer Ingreso'!E18/Admisión!E18</f>
        <v>0.73822883630153691</v>
      </c>
      <c r="F20" s="191">
        <f>'Primer Ingreso'!F18/Admisión!F18</f>
        <v>0.88087359364659168</v>
      </c>
      <c r="G20" s="745">
        <f>'Primer Ingreso'!G18/Admisión!G18</f>
        <v>0.63817005545286509</v>
      </c>
      <c r="H20" s="189">
        <f>'Primer Ingreso'!H18/Admisión!H18</f>
        <v>0.73795918367346935</v>
      </c>
      <c r="I20" s="732">
        <f>'Primer Ingreso'!I18/Admisión!I18</f>
        <v>0.92332065906210392</v>
      </c>
      <c r="J20" s="745">
        <f>'Primer Ingreso'!J18/Admisión!J18</f>
        <v>0.64795213989875744</v>
      </c>
      <c r="K20" s="731">
        <f>'Primer Ingreso'!K18/Admisión!K18</f>
        <v>0.76379632098107175</v>
      </c>
      <c r="L20" s="191">
        <f>'Primer Ingreso'!L18/Admisión!L18</f>
        <v>0.95886524822695041</v>
      </c>
      <c r="M20" s="745">
        <f>'Primer Ingreso'!M18/Admisión!M18</f>
        <v>0.70392609699769049</v>
      </c>
      <c r="N20" s="189">
        <f>'Primer Ingreso'!N18/Admisión!N18</f>
        <v>0.80447552447552451</v>
      </c>
      <c r="O20" s="732">
        <f>'Primer Ingreso'!O18/Admisión!O18</f>
        <v>0.86977715877437323</v>
      </c>
      <c r="P20" s="745">
        <f>'Primer Ingreso'!P18/Admisión!P18</f>
        <v>0.73862581244196845</v>
      </c>
      <c r="Q20" s="731">
        <f>'Primer Ingreso'!Q18/Admisión!Q18</f>
        <v>0.79108635097493041</v>
      </c>
      <c r="R20" s="191">
        <f>'Primer Ingreso'!R18/Admisión!R18</f>
        <v>0.87555274794693616</v>
      </c>
      <c r="S20" s="745">
        <f>'Primer Ingreso'!S18/Admisión!S18</f>
        <v>0.69039301310043666</v>
      </c>
      <c r="T20" s="731">
        <f>'Primer Ingreso'!T18/Admisión!T18</f>
        <v>0.7660728117738187</v>
      </c>
      <c r="U20" s="732">
        <f>'Primer Ingreso'!U18/Admisión!$U$18</f>
        <v>0.87612748045700539</v>
      </c>
      <c r="V20" s="191">
        <f>'Primer Ingreso'!V18/Admisión!V18</f>
        <v>0.64901218999579657</v>
      </c>
      <c r="W20" s="2708">
        <f>'Primer Ingreso'!W18/Admisión!W18</f>
        <v>0.74245423057892135</v>
      </c>
      <c r="X20" s="2382"/>
    </row>
    <row r="21" spans="1:24" s="761" customFormat="1" ht="15">
      <c r="A21" s="2382"/>
      <c r="B21" s="646" t="s">
        <v>911</v>
      </c>
      <c r="C21" s="442"/>
      <c r="D21" s="742">
        <f>'Primer Ingreso'!D19/Admisión!D19</f>
        <v>0.75058275058275059</v>
      </c>
      <c r="E21" s="730">
        <f>'Primer Ingreso'!E19/Admisión!E19</f>
        <v>0.75058275058275059</v>
      </c>
      <c r="F21" s="445"/>
      <c r="G21" s="742">
        <f>'Primer Ingreso'!G19/Admisión!G19</f>
        <v>0.82027649769585254</v>
      </c>
      <c r="H21" s="358">
        <f>'Primer Ingreso'!H19/Admisión!H19</f>
        <v>0.82027649769585254</v>
      </c>
      <c r="I21" s="442"/>
      <c r="J21" s="742">
        <f>'Primer Ingreso'!J19/Admisión!J19</f>
        <v>0.71769383697813116</v>
      </c>
      <c r="K21" s="730">
        <f>'Primer Ingreso'!K19/Admisión!K19</f>
        <v>0.71769383697813116</v>
      </c>
      <c r="L21" s="445">
        <f>'Primer Ingreso'!L19/Admisión!L19</f>
        <v>0.92380952380952386</v>
      </c>
      <c r="M21" s="742">
        <f>'Primer Ingreso'!M19/Admisión!M19</f>
        <v>0.79966887417218546</v>
      </c>
      <c r="N21" s="358">
        <f>'Primer Ingreso'!N19/Admisión!N19</f>
        <v>0.81805359661495058</v>
      </c>
      <c r="O21" s="442">
        <f>'Primer Ingreso'!O19/Admisión!O19</f>
        <v>0.93269230769230771</v>
      </c>
      <c r="P21" s="742">
        <f>'Primer Ingreso'!P19/Admisión!P19</f>
        <v>0.74273255813953487</v>
      </c>
      <c r="Q21" s="730">
        <f>'Primer Ingreso'!Q19/Admisión!Q19</f>
        <v>0.76767676767676762</v>
      </c>
      <c r="R21" s="445">
        <f>'Primer Ingreso'!R19/Admisión!R19</f>
        <v>0.90654205607476634</v>
      </c>
      <c r="S21" s="742">
        <f>'Primer Ingreso'!S19/Admisión!S19</f>
        <v>0.82686980609418281</v>
      </c>
      <c r="T21" s="730">
        <f>'Primer Ingreso'!T19/Admisión!T19</f>
        <v>0.8371531966224367</v>
      </c>
      <c r="U21" s="5119">
        <f>'Primer Ingreso'!U19/Admisión!U19</f>
        <v>0.91588785046728971</v>
      </c>
      <c r="V21" s="5120">
        <f>'Primer Ingreso'!V19/Admisión!V19</f>
        <v>0.76016260162601623</v>
      </c>
      <c r="W21" s="5121">
        <f>'Primer Ingreso'!W19/Admisión!W19</f>
        <v>0.77988165680473376</v>
      </c>
      <c r="X21" s="2382"/>
    </row>
    <row r="22" spans="1:24" s="761" customFormat="1" ht="15">
      <c r="A22" s="2382"/>
      <c r="B22" s="646" t="s">
        <v>1199</v>
      </c>
      <c r="C22" s="442"/>
      <c r="D22" s="742">
        <f>'Primer Ingreso'!D20/Admisión!D20</f>
        <v>0.80555555555555558</v>
      </c>
      <c r="E22" s="730">
        <f>'Primer Ingreso'!E20/Admisión!E20</f>
        <v>0.80555555555555558</v>
      </c>
      <c r="F22" s="445"/>
      <c r="G22" s="742">
        <f>'Primer Ingreso'!G20/Admisión!G20</f>
        <v>0.82113821138211385</v>
      </c>
      <c r="H22" s="358">
        <f>'Primer Ingreso'!H20/Admisión!H20</f>
        <v>0.82113821138211385</v>
      </c>
      <c r="I22" s="442"/>
      <c r="J22" s="742">
        <f>'Primer Ingreso'!J20/Admisión!J20</f>
        <v>0.82722513089005234</v>
      </c>
      <c r="K22" s="730">
        <f>'Primer Ingreso'!K20/Admisión!K20</f>
        <v>0.82722513089005234</v>
      </c>
      <c r="L22" s="445"/>
      <c r="M22" s="742">
        <f>'Primer Ingreso'!M20/Admisión!M20</f>
        <v>0.88089330024813894</v>
      </c>
      <c r="N22" s="358">
        <f>'Primer Ingreso'!N20/Admisión!N20</f>
        <v>0.88089330024813894</v>
      </c>
      <c r="O22" s="442"/>
      <c r="P22" s="742">
        <f>'Primer Ingreso'!P20/Admisión!P20</f>
        <v>0.82539682539682535</v>
      </c>
      <c r="Q22" s="730">
        <f>'Primer Ingreso'!Q20/Admisión!Q20</f>
        <v>0.82539682539682535</v>
      </c>
      <c r="R22" s="445"/>
      <c r="S22" s="742">
        <f>'Primer Ingreso'!S20/Admisión!S20</f>
        <v>0.79949874686716793</v>
      </c>
      <c r="T22" s="730">
        <f>'Primer Ingreso'!T20/Admisión!T20</f>
        <v>0.79949874686716793</v>
      </c>
      <c r="U22" s="5119"/>
      <c r="V22" s="5120">
        <f>'Primer Ingreso'!V20/Admisión!V20</f>
        <v>0.75058275058275059</v>
      </c>
      <c r="W22" s="5121">
        <f>'Primer Ingreso'!W20/Admisión!W20</f>
        <v>0.75058275058275059</v>
      </c>
      <c r="X22" s="2382"/>
    </row>
    <row r="23" spans="1:24" s="761" customFormat="1" ht="15">
      <c r="A23" s="2396"/>
      <c r="B23" s="646" t="s">
        <v>1153</v>
      </c>
      <c r="C23" s="442">
        <f>'Primer Ingreso'!C21/Admisión!C21</f>
        <v>0.86065573770491799</v>
      </c>
      <c r="D23" s="742">
        <f>'Primer Ingreso'!D21/Admisión!D21</f>
        <v>0.74438095238095237</v>
      </c>
      <c r="E23" s="730">
        <f>'Primer Ingreso'!E21/Admisión!E21</f>
        <v>0.77292325380856564</v>
      </c>
      <c r="F23" s="445">
        <f>'Primer Ingreso'!F21/Admisión!F21</f>
        <v>0.86171428571428577</v>
      </c>
      <c r="G23" s="742">
        <f>'Primer Ingreso'!G21/Admisión!G21</f>
        <v>0.75142314990512338</v>
      </c>
      <c r="H23" s="358">
        <f>'Primer Ingreso'!H21/Admisión!H21</f>
        <v>0.77891737891737889</v>
      </c>
      <c r="I23" s="442">
        <f>'Primer Ingreso'!I21/Admisión!I21</f>
        <v>0.875</v>
      </c>
      <c r="J23" s="742">
        <f>'Primer Ingreso'!J21/Admisión!J21</f>
        <v>0.78539659006671614</v>
      </c>
      <c r="K23" s="730">
        <f>'Primer Ingreso'!K21/Admisión!K21</f>
        <v>0.80728291316526612</v>
      </c>
      <c r="L23" s="445">
        <f>'Primer Ingreso'!L21/Admisión!L21</f>
        <v>0.92547425474254741</v>
      </c>
      <c r="M23" s="742">
        <f>'Primer Ingreso'!M21/Admisión!M21</f>
        <v>0.7767068273092369</v>
      </c>
      <c r="N23" s="358">
        <f>'Primer Ingreso'!N21/Admisión!N21</f>
        <v>0.8107187112763321</v>
      </c>
      <c r="O23" s="442">
        <f>'Primer Ingreso'!O21/Admisión!O21</f>
        <v>0.88759124087591246</v>
      </c>
      <c r="P23" s="742">
        <f>'Primer Ingreso'!P21/Admisión!P21</f>
        <v>0.80490848585690511</v>
      </c>
      <c r="Q23" s="730">
        <f>'Primer Ingreso'!Q21/Admisión!Q21</f>
        <v>0.82324376820977663</v>
      </c>
      <c r="R23" s="445">
        <f>'Primer Ingreso'!R21/Admisión!R21</f>
        <v>0.88031496062992121</v>
      </c>
      <c r="S23" s="742">
        <f>'Primer Ingreso'!S21/Admisión!S21</f>
        <v>0.78798316111748945</v>
      </c>
      <c r="T23" s="730">
        <f>'Primer Ingreso'!T21/Admisión!T21</f>
        <v>0.80603448275862066</v>
      </c>
      <c r="U23" s="5119">
        <f>'Primer Ingreso'!U21/Admisión!U21</f>
        <v>0.90167364016736407</v>
      </c>
      <c r="V23" s="5120">
        <f>'Primer Ingreso'!V21/Admisión!V21</f>
        <v>0.75297733384556276</v>
      </c>
      <c r="W23" s="5121">
        <f>'Primer Ingreso'!W21/Admisión!W21</f>
        <v>0.77604673807205449</v>
      </c>
      <c r="X23" s="2382"/>
    </row>
    <row r="24" spans="1:24" s="761" customFormat="1" ht="15">
      <c r="A24" s="29"/>
      <c r="B24" s="709" t="s">
        <v>544</v>
      </c>
      <c r="C24" s="648">
        <f>'Primer Ingreso'!C22/Admisión!C22</f>
        <v>0.74561403508771928</v>
      </c>
      <c r="D24" s="729">
        <f>'Primer Ingreso'!D22/Admisión!D22</f>
        <v>0.70967741935483875</v>
      </c>
      <c r="E24" s="728">
        <f>'Primer Ingreso'!E22/Admisión!E22</f>
        <v>0.72689075630252098</v>
      </c>
      <c r="F24" s="727"/>
      <c r="G24" s="729">
        <f>'Primer Ingreso'!G22/Admisión!G22</f>
        <v>0.83177570093457942</v>
      </c>
      <c r="H24" s="726">
        <f>'Primer Ingreso'!H22/Admisión!H22</f>
        <v>0.83177570093457942</v>
      </c>
      <c r="I24" s="648">
        <f>'Primer Ingreso'!I22/Admisión!I22</f>
        <v>0.77011494252873558</v>
      </c>
      <c r="J24" s="729">
        <f>'Primer Ingreso'!J22/Admisión!J22</f>
        <v>0.74149659863945583</v>
      </c>
      <c r="K24" s="728">
        <f>'Primer Ingreso'!K22/Admisión!K22</f>
        <v>0.75213675213675213</v>
      </c>
      <c r="L24" s="727">
        <f>'Primer Ingreso'!L22/Admisión!L22</f>
        <v>0.9107142857142857</v>
      </c>
      <c r="M24" s="729">
        <f>'Primer Ingreso'!M22/Admisión!M22</f>
        <v>0.70992366412213737</v>
      </c>
      <c r="N24" s="726">
        <f>'Primer Ingreso'!N22/Admisión!N22</f>
        <v>0.77005347593582885</v>
      </c>
      <c r="O24" s="648">
        <f>'Primer Ingreso'!O22/Admisión!O22</f>
        <v>0.95081967213114749</v>
      </c>
      <c r="P24" s="729">
        <f>'Primer Ingreso'!P22/Admisión!P22</f>
        <v>0.78212290502793291</v>
      </c>
      <c r="Q24" s="728">
        <f>'Primer Ingreso'!Q22/Admisión!Q22</f>
        <v>0.82499999999999996</v>
      </c>
      <c r="R24" s="647">
        <f>'Primer Ingreso'!R22/Admisión!R22</f>
        <v>0.95238095238095233</v>
      </c>
      <c r="S24" s="725">
        <f>'Primer Ingreso'!S22/Admisión!S22</f>
        <v>0.79670329670329665</v>
      </c>
      <c r="T24" s="724">
        <f>'Primer Ingreso'!T22/Admisión!T22</f>
        <v>0.84586466165413532</v>
      </c>
      <c r="U24" s="5122">
        <f>'Primer Ingreso'!U22/Admisión!U22</f>
        <v>0.86330935251798557</v>
      </c>
      <c r="V24" s="5123">
        <f>'Primer Ingreso'!V22/Admisión!V22</f>
        <v>0.78838174273858919</v>
      </c>
      <c r="W24" s="5124">
        <f>'Primer Ingreso'!W22/Admisión!W22</f>
        <v>0.81578947368421051</v>
      </c>
      <c r="X24" s="2382"/>
    </row>
    <row r="25" spans="1:24" s="761" customFormat="1" ht="15.75" thickBot="1">
      <c r="A25" s="29"/>
      <c r="B25" s="708" t="s">
        <v>1127</v>
      </c>
      <c r="C25" s="737">
        <f>'Primer Ingreso'!C23/Admisión!C23</f>
        <v>0.86750483558994196</v>
      </c>
      <c r="D25" s="738">
        <f>'Primer Ingreso'!D23/Admisión!D23</f>
        <v>0.70333333333333337</v>
      </c>
      <c r="E25" s="723">
        <f>'Primer Ingreso'!E23/Admisión!E23</f>
        <v>0.77931960608773498</v>
      </c>
      <c r="F25" s="739">
        <f>'Primer Ingreso'!F23/Admisión!F23</f>
        <v>0.84286400768861125</v>
      </c>
      <c r="G25" s="738">
        <f>'Primer Ingreso'!G23/Admisión!G23</f>
        <v>0.72644628099173558</v>
      </c>
      <c r="H25" s="452">
        <f>'Primer Ingreso'!H23/Admisión!H23</f>
        <v>0.78027105087758275</v>
      </c>
      <c r="I25" s="737">
        <f>'Primer Ingreso'!I23/Admisión!I23</f>
        <v>0.91381947985721568</v>
      </c>
      <c r="J25" s="738">
        <f>'Primer Ingreso'!J23/Admisión!J23</f>
        <v>0.74529485570890841</v>
      </c>
      <c r="K25" s="723">
        <f>'Primer Ingreso'!K23/Admisión!K23</f>
        <v>0.82123161764705888</v>
      </c>
      <c r="L25" s="739">
        <f>'Primer Ingreso'!L23/Admisión!L23</f>
        <v>0.9560384032339565</v>
      </c>
      <c r="M25" s="738">
        <f>'Primer Ingreso'!M23/Admisión!M23</f>
        <v>0.78996865203761757</v>
      </c>
      <c r="N25" s="452">
        <f>'Primer Ingreso'!N23/Admisión!N23</f>
        <v>0.8679962013295347</v>
      </c>
      <c r="O25" s="737">
        <f>'Primer Ingreso'!O23/Admisión!O23</f>
        <v>0.87939221272554602</v>
      </c>
      <c r="P25" s="738">
        <f>'Primer Ingreso'!P23/Admisión!P23</f>
        <v>0.79585537918871252</v>
      </c>
      <c r="Q25" s="723">
        <f>'Primer Ingreso'!Q23/Admisión!Q23</f>
        <v>0.83607681755829899</v>
      </c>
      <c r="R25" s="739">
        <f>'Primer Ingreso'!R23/Admisión!R23</f>
        <v>0.88162291169451079</v>
      </c>
      <c r="S25" s="738">
        <f>'Primer Ingreso'!S23/Admisión!S23</f>
        <v>0.74686907020872861</v>
      </c>
      <c r="T25" s="723">
        <f>'Primer Ingreso'!T23/Admisión!T23</f>
        <v>0.80655391120507403</v>
      </c>
      <c r="U25" s="5125">
        <f>'Primer Ingreso'!U23/Admisión!U23</f>
        <v>0.87295825771324864</v>
      </c>
      <c r="V25" s="5126">
        <f>'Primer Ingreso'!V23/Admisión!V23</f>
        <v>0.76678876678876684</v>
      </c>
      <c r="W25" s="5127">
        <f>'Primer Ingreso'!W23/Admisión!W23</f>
        <v>0.8169920617893156</v>
      </c>
      <c r="X25" s="2382"/>
    </row>
    <row r="26" spans="1:24" s="761" customFormat="1" ht="15.75" thickBot="1">
      <c r="A26" s="29"/>
      <c r="B26" s="2519" t="s">
        <v>16</v>
      </c>
      <c r="C26" s="2526">
        <f>'Primer Ingreso'!C24/Admisión!C24</f>
        <v>0.859805671227444</v>
      </c>
      <c r="D26" s="2527">
        <f>'Primer Ingreso'!D24/Admisión!D24</f>
        <v>0.69830508474576269</v>
      </c>
      <c r="E26" s="717">
        <f>'Primer Ingreso'!E24/Admisión!E24</f>
        <v>0.76236922834893417</v>
      </c>
      <c r="F26" s="2527">
        <f>'Primer Ingreso'!F24/Admisión!F24</f>
        <v>0.85941347660622347</v>
      </c>
      <c r="G26" s="2527">
        <f>'Primer Ingreso'!G24/Admisión!G24</f>
        <v>0.71701030927835052</v>
      </c>
      <c r="H26" s="722">
        <f>'Primer Ingreso'!H24/Admisión!H24</f>
        <v>0.76903574057413915</v>
      </c>
      <c r="I26" s="2526">
        <f>'Primer Ingreso'!I24/Admisión!I24</f>
        <v>0.90684748777234325</v>
      </c>
      <c r="J26" s="2527">
        <f>'Primer Ingreso'!J24/Admisión!J24</f>
        <v>0.7304095045500506</v>
      </c>
      <c r="K26" s="717">
        <f>'Primer Ingreso'!K24/Admisión!K24</f>
        <v>0.79435938759065272</v>
      </c>
      <c r="L26" s="2527">
        <f>'Primer Ingreso'!L24/Admisión!L24</f>
        <v>0.95032649253731338</v>
      </c>
      <c r="M26" s="2527">
        <f>'Primer Ingreso'!M24/Admisión!M24</f>
        <v>0.76059294241112418</v>
      </c>
      <c r="N26" s="722">
        <f>'Primer Ingreso'!N24/Admisión!N24</f>
        <v>0.82889765762740319</v>
      </c>
      <c r="O26" s="2526">
        <f>'Primer Ingreso'!O24/Admisión!O24</f>
        <v>0.88000910746812389</v>
      </c>
      <c r="P26" s="2527">
        <f>'Primer Ingreso'!P24/Admisión!P24</f>
        <v>0.77784999350058492</v>
      </c>
      <c r="Q26" s="717">
        <f>'Primer Ingreso'!Q24/Admisión!Q24</f>
        <v>0.81497724451799747</v>
      </c>
      <c r="R26" s="2528">
        <f>'Primer Ingreso'!R24/Admisión!R24</f>
        <v>0.88121669626998222</v>
      </c>
      <c r="S26" s="2528">
        <f>'Primer Ingreso'!S24/Admisión!S24</f>
        <v>0.7518360578062071</v>
      </c>
      <c r="T26" s="721">
        <f>'Primer Ingreso'!T24/Admisión!T24</f>
        <v>0.79684844739687932</v>
      </c>
      <c r="U26" s="2528">
        <f>'Primer Ingreso'!U24/Admisión!U24</f>
        <v>0.87780439991287307</v>
      </c>
      <c r="V26" s="2528">
        <f>'Primer Ingreso'!V24/Admisión!V24</f>
        <v>0.72927061059634113</v>
      </c>
      <c r="W26" s="721">
        <f>'Primer Ingreso'!W24/Admisión!W24</f>
        <v>0.78168959950803285</v>
      </c>
      <c r="X26" s="2382"/>
    </row>
    <row r="27" spans="1:24" ht="13.5" thickBot="1">
      <c r="A27" s="770"/>
      <c r="R27" s="759"/>
      <c r="S27" s="759"/>
      <c r="T27" s="759"/>
    </row>
    <row r="28" spans="1:24" ht="15.75" thickBot="1">
      <c r="B28" s="2397"/>
      <c r="C28" s="5387" t="s">
        <v>1260</v>
      </c>
      <c r="D28" s="5388"/>
      <c r="E28" s="5388"/>
      <c r="F28" s="5388"/>
      <c r="G28" s="5388"/>
      <c r="H28" s="5388"/>
      <c r="I28" s="5389"/>
      <c r="R28" s="759"/>
      <c r="S28" s="759"/>
      <c r="T28" s="759"/>
    </row>
    <row r="29" spans="1:24" ht="31.5" customHeight="1" thickBot="1">
      <c r="B29" s="29"/>
      <c r="C29" s="659">
        <v>2011</v>
      </c>
      <c r="D29" s="658">
        <v>2012</v>
      </c>
      <c r="E29" s="658">
        <v>2013</v>
      </c>
      <c r="F29" s="658">
        <v>2014</v>
      </c>
      <c r="G29" s="658">
        <v>2015</v>
      </c>
      <c r="H29" s="411">
        <v>2016</v>
      </c>
      <c r="I29" s="411">
        <v>2017</v>
      </c>
      <c r="R29" s="759"/>
      <c r="S29" s="759"/>
      <c r="T29" s="759"/>
    </row>
    <row r="30" spans="1:24" ht="15">
      <c r="B30" s="2386" t="s">
        <v>936</v>
      </c>
      <c r="C30" s="2449">
        <f>'Primer Ingreso'!C28/Admisión!C28</f>
        <v>0.67532467532467533</v>
      </c>
      <c r="D30" s="2450">
        <f>'Primer Ingreso'!D28/Admisión!D28</f>
        <v>0.875</v>
      </c>
      <c r="E30" s="2450">
        <f>'Primer Ingreso'!E28/Admisión!E28</f>
        <v>0.68493150684931503</v>
      </c>
      <c r="F30" s="2450">
        <f>'Primer Ingreso'!F28/Admisión!F28</f>
        <v>0.875</v>
      </c>
      <c r="G30" s="2451">
        <f>'Primer Ingreso'!G28/Admisión!G28</f>
        <v>0.87341772151898733</v>
      </c>
      <c r="H30" s="1965">
        <f>'Primer Ingreso'!H28/Admisión!H28</f>
        <v>0.83870967741935487</v>
      </c>
      <c r="I30" s="734">
        <f>'Primer Ingreso'!I28/Admisión!H28</f>
        <v>0.85483870967741937</v>
      </c>
      <c r="R30" s="759"/>
      <c r="S30" s="759"/>
      <c r="T30" s="759"/>
    </row>
    <row r="31" spans="1:24" ht="15">
      <c r="B31" s="2387" t="s">
        <v>4401</v>
      </c>
      <c r="C31" s="2449"/>
      <c r="D31" s="2450"/>
      <c r="E31" s="2450"/>
      <c r="F31" s="2450"/>
      <c r="G31" s="2451"/>
      <c r="H31" s="1965"/>
      <c r="I31" s="734">
        <f>'Primer Ingreso'!I29/Admisión!I29</f>
        <v>0.80821917808219179</v>
      </c>
      <c r="R31" s="759"/>
      <c r="S31" s="759"/>
      <c r="T31" s="759"/>
    </row>
    <row r="32" spans="1:24" ht="15" customHeight="1">
      <c r="B32" s="2388" t="s">
        <v>938</v>
      </c>
      <c r="C32" s="2452">
        <f>'Primer Ingreso'!C30/Admisión!C30</f>
        <v>0.61250000000000004</v>
      </c>
      <c r="D32" s="2453">
        <f>'Primer Ingreso'!D30/Admisión!D30</f>
        <v>0.65789473684210531</v>
      </c>
      <c r="E32" s="2453">
        <f>'Primer Ingreso'!E30/Admisión!E30</f>
        <v>0.71232876712328763</v>
      </c>
      <c r="F32" s="2453">
        <f>'Primer Ingreso'!F30/Admisión!F30</f>
        <v>0.68181818181818177</v>
      </c>
      <c r="G32" s="2454">
        <f>'Primer Ingreso'!G30/Admisión!G30</f>
        <v>0.89411764705882357</v>
      </c>
      <c r="H32" s="730">
        <f>'Primer Ingreso'!H30/Admisión!H30</f>
        <v>0.82828282828282829</v>
      </c>
      <c r="I32" s="734">
        <f>'Primer Ingreso'!I30/Admisión!I30</f>
        <v>0.75862068965517238</v>
      </c>
      <c r="R32" s="759"/>
      <c r="S32" s="759"/>
      <c r="T32" s="759"/>
    </row>
    <row r="33" spans="1:20" ht="15" customHeight="1">
      <c r="B33" s="2389" t="s">
        <v>4402</v>
      </c>
      <c r="C33" s="2455"/>
      <c r="D33" s="3073"/>
      <c r="E33" s="3073"/>
      <c r="F33" s="3073"/>
      <c r="G33" s="3074"/>
      <c r="H33" s="1968"/>
      <c r="I33" s="734">
        <f>'Primer Ingreso'!I31/Admisión!I31</f>
        <v>0.81578947368421051</v>
      </c>
      <c r="R33" s="759"/>
      <c r="S33" s="759"/>
      <c r="T33" s="759"/>
    </row>
    <row r="34" spans="1:20" ht="15">
      <c r="B34" s="2388" t="s">
        <v>937</v>
      </c>
      <c r="C34" s="2452"/>
      <c r="D34" s="2453"/>
      <c r="E34" s="2453">
        <f>'Primer Ingreso'!E32/Admisión!E32</f>
        <v>0.77272727272727271</v>
      </c>
      <c r="F34" s="2453">
        <f>'Primer Ingreso'!F32/Admisión!F32</f>
        <v>0.72</v>
      </c>
      <c r="G34" s="2454">
        <f>'Primer Ingreso'!G32/Admisión!G32</f>
        <v>0.65384615384615385</v>
      </c>
      <c r="H34" s="730">
        <f>'Primer Ingreso'!H32/Admisión!H32</f>
        <v>0.87096774193548387</v>
      </c>
      <c r="I34" s="734">
        <f>'Primer Ingreso'!I32/Admisión!I32</f>
        <v>0.76190476190476186</v>
      </c>
      <c r="R34" s="759"/>
      <c r="S34" s="759"/>
      <c r="T34" s="759"/>
    </row>
    <row r="35" spans="1:20" ht="15.75" thickBot="1">
      <c r="B35" s="2390" t="s">
        <v>306</v>
      </c>
      <c r="C35" s="2458">
        <f>'Primer Ingreso'!C33/Admisión!C33</f>
        <v>0.67901234567901236</v>
      </c>
      <c r="D35" s="2459">
        <f>'Primer Ingreso'!D33/Admisión!D33</f>
        <v>0.83783783783783783</v>
      </c>
      <c r="E35" s="2459">
        <f>'Primer Ingreso'!E33/Admisión!E33</f>
        <v>0.72727272727272729</v>
      </c>
      <c r="F35" s="2459">
        <f>'Primer Ingreso'!F33/Admisión!F33</f>
        <v>0.75</v>
      </c>
      <c r="G35" s="2460">
        <f>'Primer Ingreso'!G33/Admisión!G33</f>
        <v>0.72</v>
      </c>
      <c r="H35" s="723">
        <f>'Primer Ingreso'!H33/Admisión!H33</f>
        <v>0.86486486486486491</v>
      </c>
      <c r="I35" s="734">
        <f>'Primer Ingreso'!I33/Admisión!I33</f>
        <v>0.87341772151898733</v>
      </c>
      <c r="R35" s="759"/>
      <c r="S35" s="759"/>
      <c r="T35" s="759"/>
    </row>
    <row r="36" spans="1:20" ht="15.75" thickBot="1">
      <c r="A36" s="422"/>
      <c r="B36" s="2391"/>
      <c r="C36" s="2419"/>
      <c r="D36" s="2419"/>
      <c r="E36" s="2419"/>
      <c r="F36" s="2419"/>
      <c r="G36" s="2419"/>
      <c r="H36" s="634"/>
      <c r="I36" s="29"/>
      <c r="R36" s="759"/>
      <c r="S36" s="759"/>
      <c r="T36" s="759"/>
    </row>
    <row r="37" spans="1:20" ht="15" customHeight="1">
      <c r="B37" s="2386" t="s">
        <v>1</v>
      </c>
      <c r="C37" s="2461">
        <f>'Primer Ingreso'!C35/Admisión!C35</f>
        <v>0.67532467532467533</v>
      </c>
      <c r="D37" s="2462">
        <f>'Primer Ingreso'!D35/Admisión!D35</f>
        <v>0.875</v>
      </c>
      <c r="E37" s="2462">
        <f>'Primer Ingreso'!E35/Admisión!E35</f>
        <v>0.68493150684931503</v>
      </c>
      <c r="F37" s="2462">
        <f>'Primer Ingreso'!F35/Admisión!F35</f>
        <v>0.875</v>
      </c>
      <c r="G37" s="2463">
        <f>'Primer Ingreso'!G35/Admisión!G35</f>
        <v>0.87341772151898733</v>
      </c>
      <c r="H37" s="731">
        <f>'Primer Ingreso'!H35/Admisión!H35</f>
        <v>0.83870967741935487</v>
      </c>
      <c r="I37" s="747">
        <f>'Primer Ingreso'!I35/Admisión!I35</f>
        <v>0.83582089552238803</v>
      </c>
      <c r="R37" s="759"/>
      <c r="S37" s="759"/>
      <c r="T37" s="759"/>
    </row>
    <row r="38" spans="1:20" ht="15">
      <c r="B38" s="2388" t="s">
        <v>3</v>
      </c>
      <c r="C38" s="2452">
        <f>'Primer Ingreso'!C36/Admisión!C36</f>
        <v>0.61250000000000004</v>
      </c>
      <c r="D38" s="2453">
        <f>'Primer Ingreso'!D36/Admisión!D36</f>
        <v>0.65789473684210531</v>
      </c>
      <c r="E38" s="2453">
        <f>'Primer Ingreso'!E36/Admisión!E36</f>
        <v>0.71232876712328763</v>
      </c>
      <c r="F38" s="2453">
        <f>'Primer Ingreso'!F36/Admisión!F36</f>
        <v>0.68181818181818177</v>
      </c>
      <c r="G38" s="2454">
        <f>'Primer Ingreso'!G36/Admisión!G36</f>
        <v>0.89411764705882357</v>
      </c>
      <c r="H38" s="730">
        <f>'Primer Ingreso'!H36/Admisión!H36</f>
        <v>0.82828282828282829</v>
      </c>
      <c r="I38" s="714">
        <f>'Primer Ingreso'!I36/Admisión!I36</f>
        <v>0.77600000000000002</v>
      </c>
      <c r="R38" s="759"/>
      <c r="S38" s="759"/>
      <c r="T38" s="759"/>
    </row>
    <row r="39" spans="1:20" ht="15.75" thickBot="1">
      <c r="B39" s="2392" t="s">
        <v>2</v>
      </c>
      <c r="C39" s="2464">
        <f>'Primer Ingreso'!C37/Admisión!C37</f>
        <v>0.67901234567901236</v>
      </c>
      <c r="D39" s="2465">
        <f>'Primer Ingreso'!D37/Admisión!D37</f>
        <v>0.83783783783783783</v>
      </c>
      <c r="E39" s="2465">
        <f>'Primer Ingreso'!E37/Admisión!E37</f>
        <v>0.73863636363636365</v>
      </c>
      <c r="F39" s="2465">
        <f>'Primer Ingreso'!F37/Admisión!F37</f>
        <v>0.7384615384615385</v>
      </c>
      <c r="G39" s="2466">
        <f>'Primer Ingreso'!G37/Admisión!G37</f>
        <v>0.69736842105263153</v>
      </c>
      <c r="H39" s="1966">
        <f>'Primer Ingreso'!H37/Admisión!H37</f>
        <v>0.8666666666666667</v>
      </c>
      <c r="I39" s="718">
        <f>'Primer Ingreso'!I37/Admisión!I37</f>
        <v>0.83471074380165289</v>
      </c>
      <c r="R39" s="759"/>
      <c r="S39" s="759"/>
      <c r="T39" s="759"/>
    </row>
    <row r="40" spans="1:20" ht="15.75" thickBot="1">
      <c r="B40" s="2393" t="s">
        <v>544</v>
      </c>
      <c r="C40" s="2467">
        <f>'Primer Ingreso'!C38/Admisión!C38</f>
        <v>0.65546218487394958</v>
      </c>
      <c r="D40" s="2468">
        <f>'Primer Ingreso'!D38/Admisión!D38</f>
        <v>0.78504672897196259</v>
      </c>
      <c r="E40" s="2468">
        <f>'Primer Ingreso'!E38/Admisión!E38</f>
        <v>0.71367521367521369</v>
      </c>
      <c r="F40" s="2468">
        <f>'Primer Ingreso'!F38/Admisión!F38</f>
        <v>0.75935828877005351</v>
      </c>
      <c r="G40" s="2468">
        <f>'Primer Ingreso'!G38/Admisión!G38</f>
        <v>0.82499999999999996</v>
      </c>
      <c r="H40" s="1967">
        <f>'Primer Ingreso'!H38/Admisión!H38</f>
        <v>0.84586466165413532</v>
      </c>
      <c r="I40" s="720">
        <f>'Primer Ingreso'!I38/Admisión!I38</f>
        <v>0.81578947368421051</v>
      </c>
      <c r="R40" s="759"/>
      <c r="S40" s="759"/>
      <c r="T40" s="759"/>
    </row>
    <row r="41" spans="1:20" s="422" customFormat="1" ht="9" customHeight="1" thickBot="1">
      <c r="B41" s="2391"/>
      <c r="C41" s="2429"/>
      <c r="D41" s="2429"/>
      <c r="E41" s="2429"/>
      <c r="F41" s="2429"/>
      <c r="G41" s="2429"/>
      <c r="H41" s="2429"/>
      <c r="I41" s="2429"/>
      <c r="J41" s="669"/>
      <c r="K41" s="669"/>
      <c r="L41" s="669"/>
      <c r="M41" s="669"/>
      <c r="N41" s="758"/>
    </row>
    <row r="42" spans="1:20" ht="15">
      <c r="B42" s="710" t="s">
        <v>1155</v>
      </c>
      <c r="C42" s="2461">
        <f>'Primer Ingreso'!C40/Admisión!C40</f>
        <v>0.73822883630153691</v>
      </c>
      <c r="D42" s="2462">
        <f>'Primer Ingreso'!D40/Admisión!D40</f>
        <v>0.73795918367346935</v>
      </c>
      <c r="E42" s="2462">
        <f>'Primer Ingreso'!E40/Admisión!E40</f>
        <v>0.76379632098107175</v>
      </c>
      <c r="F42" s="2462">
        <f>'Primer Ingreso'!F40/Admisión!F40</f>
        <v>0.80447552447552451</v>
      </c>
      <c r="G42" s="2469">
        <f>'Primer Ingreso'!G40/Admisión!G40</f>
        <v>0.79108635097493041</v>
      </c>
      <c r="H42" s="731">
        <f>'Primer Ingreso'!H40/Admisión!H40</f>
        <v>0.7660728117738187</v>
      </c>
      <c r="I42" s="747">
        <f>'Primer Ingreso'!I40/Admisión!I40</f>
        <v>0.74245423057892135</v>
      </c>
      <c r="J42" s="673"/>
      <c r="K42" s="673"/>
      <c r="L42" s="669"/>
      <c r="M42" s="669"/>
      <c r="N42" s="70"/>
      <c r="R42" s="759"/>
      <c r="S42" s="759"/>
      <c r="T42" s="759"/>
    </row>
    <row r="43" spans="1:20" ht="15" customHeight="1">
      <c r="B43" s="646" t="s">
        <v>911</v>
      </c>
      <c r="C43" s="2452">
        <f>'Primer Ingreso'!C41/Admisión!C41</f>
        <v>0.75058275058275059</v>
      </c>
      <c r="D43" s="2453">
        <f>'Primer Ingreso'!D41/Admisión!D41</f>
        <v>0.82027649769585254</v>
      </c>
      <c r="E43" s="2453">
        <f>'Primer Ingreso'!E41/Admisión!E41</f>
        <v>0.71769383697813116</v>
      </c>
      <c r="F43" s="2453">
        <f>'Primer Ingreso'!F41/Admisión!F41</f>
        <v>0.81805359661495058</v>
      </c>
      <c r="G43" s="2470">
        <f>'Primer Ingreso'!G41/Admisión!G41</f>
        <v>0.76767676767676762</v>
      </c>
      <c r="H43" s="730">
        <f>'Primer Ingreso'!H41/Admisión!H41</f>
        <v>0.8371531966224367</v>
      </c>
      <c r="I43" s="714">
        <f>'Primer Ingreso'!I41/Admisión!I41</f>
        <v>0.77988165680473376</v>
      </c>
      <c r="J43" s="673"/>
      <c r="K43" s="673"/>
      <c r="L43" s="669"/>
      <c r="M43" s="669"/>
      <c r="N43" s="70"/>
      <c r="R43" s="759"/>
      <c r="S43" s="759"/>
      <c r="T43" s="759"/>
    </row>
    <row r="44" spans="1:20" ht="15" customHeight="1">
      <c r="B44" s="646" t="s">
        <v>1199</v>
      </c>
      <c r="C44" s="2452">
        <f>'Primer Ingreso'!C42/Admisión!C42</f>
        <v>0.80555555555555558</v>
      </c>
      <c r="D44" s="2453">
        <f>'Primer Ingreso'!D42/Admisión!D42</f>
        <v>0.82113821138211385</v>
      </c>
      <c r="E44" s="2453">
        <f>'Primer Ingreso'!E42/Admisión!E42</f>
        <v>0.82722513089005234</v>
      </c>
      <c r="F44" s="2453">
        <f>'Primer Ingreso'!F42/Admisión!F42</f>
        <v>0.88089330024813894</v>
      </c>
      <c r="G44" s="2470">
        <f>'Primer Ingreso'!G42/Admisión!G42</f>
        <v>0.82539682539682535</v>
      </c>
      <c r="H44" s="730">
        <f>'Primer Ingreso'!H42/Admisión!H42</f>
        <v>0.79949874686716793</v>
      </c>
      <c r="I44" s="714">
        <f>'Primer Ingreso'!I42/Admisión!I42</f>
        <v>0.75058275058275059</v>
      </c>
      <c r="J44" s="673"/>
      <c r="K44" s="673"/>
      <c r="L44" s="669"/>
      <c r="M44" s="669"/>
      <c r="N44" s="70"/>
      <c r="R44" s="759"/>
      <c r="S44" s="759"/>
      <c r="T44" s="759"/>
    </row>
    <row r="45" spans="1:20" ht="15">
      <c r="B45" s="646" t="s">
        <v>1153</v>
      </c>
      <c r="C45" s="2452">
        <f>'Primer Ingreso'!C43/Admisión!C43</f>
        <v>0.77292325380856564</v>
      </c>
      <c r="D45" s="2453">
        <f>'Primer Ingreso'!D43/Admisión!D43</f>
        <v>0.77891737891737889</v>
      </c>
      <c r="E45" s="2453">
        <f>'Primer Ingreso'!E43/Admisión!E43</f>
        <v>0.80728291316526612</v>
      </c>
      <c r="F45" s="2453">
        <f>'Primer Ingreso'!F43/Admisión!F43</f>
        <v>0.8107187112763321</v>
      </c>
      <c r="G45" s="2470">
        <f>'Primer Ingreso'!G43/Admisión!G43</f>
        <v>0.82324376820977663</v>
      </c>
      <c r="H45" s="730">
        <f>'Primer Ingreso'!H43/Admisión!H43</f>
        <v>0.80603448275862066</v>
      </c>
      <c r="I45" s="714">
        <f>'Primer Ingreso'!I43/Admisión!I43</f>
        <v>0.77604673807205449</v>
      </c>
      <c r="L45" s="671"/>
      <c r="M45" s="671"/>
      <c r="R45" s="759"/>
      <c r="S45" s="759"/>
      <c r="T45" s="759"/>
    </row>
    <row r="46" spans="1:20" ht="15">
      <c r="B46" s="709" t="s">
        <v>544</v>
      </c>
      <c r="C46" s="2452">
        <f>'Primer Ingreso'!C44/Admisión!C44</f>
        <v>0.72689075630252098</v>
      </c>
      <c r="D46" s="2453">
        <f>'Primer Ingreso'!D44/Admisión!D44</f>
        <v>0.83177570093457942</v>
      </c>
      <c r="E46" s="2453">
        <f>'Primer Ingreso'!E44/Admisión!E44</f>
        <v>0.75213675213675213</v>
      </c>
      <c r="F46" s="2453">
        <f>'Primer Ingreso'!F44/Admisión!F44</f>
        <v>0.77005347593582885</v>
      </c>
      <c r="G46" s="2470">
        <f>'Primer Ingreso'!G44/Admisión!G44</f>
        <v>0.82499999999999996</v>
      </c>
      <c r="H46" s="730">
        <f>'Primer Ingreso'!H44/Admisión!H44</f>
        <v>0.84586466165413532</v>
      </c>
      <c r="I46" s="714">
        <f>'Primer Ingreso'!I44/Admisión!I44</f>
        <v>0.81578947368421051</v>
      </c>
      <c r="O46" s="760"/>
      <c r="P46" s="760"/>
      <c r="Q46" s="760"/>
      <c r="R46" s="760"/>
      <c r="S46" s="760"/>
      <c r="T46" s="759"/>
    </row>
    <row r="47" spans="1:20" ht="15.75" thickBot="1">
      <c r="A47" s="422"/>
      <c r="B47" s="708" t="s">
        <v>1127</v>
      </c>
      <c r="C47" s="2458">
        <f>'Primer Ingreso'!C45/Admisión!C45</f>
        <v>0.77931960608773498</v>
      </c>
      <c r="D47" s="2459">
        <f>'Primer Ingreso'!D45/Admisión!D45</f>
        <v>0.78027105087758275</v>
      </c>
      <c r="E47" s="2459">
        <f>'Primer Ingreso'!E45/Admisión!E45</f>
        <v>0.82123161764705888</v>
      </c>
      <c r="F47" s="2459">
        <f>'Primer Ingreso'!F45/Admisión!F45</f>
        <v>0.8679962013295347</v>
      </c>
      <c r="G47" s="2471">
        <f>'Primer Ingreso'!G45/Admisión!G45</f>
        <v>0.83607681755829899</v>
      </c>
      <c r="H47" s="723">
        <f>'Primer Ingreso'!H45/Admisión!H45</f>
        <v>0.80655391120507403</v>
      </c>
      <c r="I47" s="715">
        <f>'Primer Ingreso'!I45/Admisión!I45</f>
        <v>0.8169920617893156</v>
      </c>
      <c r="R47" s="759"/>
      <c r="S47" s="759"/>
      <c r="T47" s="759"/>
    </row>
    <row r="48" spans="1:20" ht="15" customHeight="1" thickBot="1">
      <c r="B48" s="664" t="s">
        <v>16</v>
      </c>
      <c r="C48" s="2467">
        <f>'Primer Ingreso'!C46/Admisión!C46</f>
        <v>0.76236922834893417</v>
      </c>
      <c r="D48" s="2468">
        <f>'Primer Ingreso'!D46/Admisión!D46</f>
        <v>0.76903574057413915</v>
      </c>
      <c r="E48" s="2468">
        <f>'Primer Ingreso'!E46/Admisión!E46</f>
        <v>0.79435938759065272</v>
      </c>
      <c r="F48" s="2468">
        <f>'Primer Ingreso'!F46/Admisión!F46</f>
        <v>0.82889765762740319</v>
      </c>
      <c r="G48" s="2472">
        <f>'Primer Ingreso'!G46/Admisión!G46</f>
        <v>0.81497724451799747</v>
      </c>
      <c r="H48" s="1967">
        <f>'Primer Ingreso'!H46/Admisión!H46</f>
        <v>0.79684844739687932</v>
      </c>
      <c r="I48" s="720">
        <f>'Primer Ingreso'!I46/Admisión!I46</f>
        <v>0.78168959950803285</v>
      </c>
      <c r="R48" s="759"/>
      <c r="S48" s="759"/>
      <c r="T48" s="759"/>
    </row>
    <row r="49" spans="1:20" s="761" customFormat="1" ht="14.25">
      <c r="A49" s="772" t="s">
        <v>4562</v>
      </c>
      <c r="B49" s="771"/>
      <c r="C49" s="763"/>
      <c r="D49" s="763"/>
      <c r="E49" s="76"/>
      <c r="F49" s="763"/>
      <c r="G49" s="763"/>
      <c r="H49" s="763"/>
      <c r="R49" s="763"/>
      <c r="S49" s="763"/>
      <c r="T49" s="763"/>
    </row>
    <row r="51" spans="1:20" ht="13.5" thickBot="1">
      <c r="B51" s="760"/>
      <c r="C51" s="759"/>
      <c r="D51" s="759"/>
      <c r="E51" s="759"/>
      <c r="F51" s="759"/>
    </row>
    <row r="52" spans="1:20">
      <c r="F52" s="637"/>
    </row>
  </sheetData>
  <mergeCells count="13">
    <mergeCell ref="U7:W7"/>
    <mergeCell ref="C28:I28"/>
    <mergeCell ref="O7:Q7"/>
    <mergeCell ref="R7:T7"/>
    <mergeCell ref="A13:A14"/>
    <mergeCell ref="A7:A8"/>
    <mergeCell ref="B7:B8"/>
    <mergeCell ref="C7:E7"/>
    <mergeCell ref="F7:H7"/>
    <mergeCell ref="I7:K7"/>
    <mergeCell ref="L7:N7"/>
    <mergeCell ref="A9:A10"/>
    <mergeCell ref="A11:A12"/>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AC13"/>
  <sheetViews>
    <sheetView showGridLines="0" zoomScaleNormal="100" workbookViewId="0"/>
  </sheetViews>
  <sheetFormatPr baseColWidth="10" defaultColWidth="11.42578125" defaultRowHeight="15"/>
  <cols>
    <col min="1" max="1" width="11.5703125" style="45" bestFit="1" customWidth="1"/>
    <col min="2" max="28" width="7.5703125" style="45" customWidth="1"/>
    <col min="29" max="29" width="6.5703125" style="45" customWidth="1"/>
    <col min="30" max="16384" width="11.42578125" style="45"/>
  </cols>
  <sheetData>
    <row r="1" spans="1:29" s="759" customFormat="1" ht="12.75">
      <c r="A1" s="815" t="s">
        <v>1621</v>
      </c>
      <c r="B1" s="764"/>
    </row>
    <row r="2" spans="1:29" ht="18.75">
      <c r="A2" s="4244" t="s">
        <v>1263</v>
      </c>
      <c r="M2" s="761"/>
      <c r="N2" s="761"/>
      <c r="O2" s="761"/>
    </row>
    <row r="3" spans="1:29" ht="15.75" thickBot="1"/>
    <row r="4" spans="1:29" ht="15.75" thickBot="1">
      <c r="B4" s="5394" t="s">
        <v>1233</v>
      </c>
      <c r="C4" s="5395"/>
      <c r="D4" s="5395"/>
      <c r="E4" s="5395"/>
      <c r="F4" s="5395"/>
      <c r="G4" s="5395"/>
      <c r="H4" s="5395"/>
      <c r="I4" s="5395"/>
      <c r="J4" s="5395"/>
      <c r="K4" s="5395"/>
      <c r="L4" s="5395"/>
      <c r="M4" s="5395"/>
      <c r="N4" s="5395"/>
      <c r="O4" s="5396"/>
      <c r="P4" s="5394" t="s">
        <v>1234</v>
      </c>
      <c r="Q4" s="5395"/>
      <c r="R4" s="5395"/>
      <c r="S4" s="5395"/>
      <c r="T4" s="5395"/>
      <c r="U4" s="5395"/>
      <c r="V4" s="5395"/>
      <c r="W4" s="5395"/>
      <c r="X4" s="5395"/>
      <c r="Y4" s="5395"/>
      <c r="Z4" s="5395"/>
      <c r="AA4" s="5395"/>
      <c r="AB4" s="5395"/>
      <c r="AC4" s="5396"/>
    </row>
    <row r="5" spans="1:29" ht="15.75" thickBot="1">
      <c r="A5" s="652"/>
      <c r="B5" s="5349" t="s">
        <v>1183</v>
      </c>
      <c r="C5" s="5350"/>
      <c r="D5" s="5350"/>
      <c r="E5" s="5350"/>
      <c r="F5" s="5350"/>
      <c r="G5" s="5350"/>
      <c r="H5" s="5351"/>
      <c r="I5" s="5350" t="s">
        <v>1184</v>
      </c>
      <c r="J5" s="5350"/>
      <c r="K5" s="5350"/>
      <c r="L5" s="5350"/>
      <c r="M5" s="5350"/>
      <c r="N5" s="5350"/>
      <c r="O5" s="5350"/>
      <c r="P5" s="5349" t="s">
        <v>1183</v>
      </c>
      <c r="Q5" s="5350"/>
      <c r="R5" s="5350"/>
      <c r="S5" s="5350"/>
      <c r="T5" s="5350"/>
      <c r="U5" s="5350"/>
      <c r="V5" s="5351"/>
      <c r="W5" s="5350" t="s">
        <v>1184</v>
      </c>
      <c r="X5" s="5350"/>
      <c r="Y5" s="5350"/>
      <c r="Z5" s="5350"/>
      <c r="AA5" s="5350"/>
      <c r="AB5" s="5350"/>
      <c r="AC5" s="5351"/>
    </row>
    <row r="6" spans="1:29" ht="15.75" thickBot="1">
      <c r="A6" s="652"/>
      <c r="B6" s="1928">
        <v>2011</v>
      </c>
      <c r="C6" s="1929">
        <v>2012</v>
      </c>
      <c r="D6" s="1929">
        <v>2013</v>
      </c>
      <c r="E6" s="1929">
        <v>2014</v>
      </c>
      <c r="F6" s="1929">
        <v>2015</v>
      </c>
      <c r="G6" s="1929">
        <v>2016</v>
      </c>
      <c r="H6" s="2252">
        <v>2017</v>
      </c>
      <c r="I6" s="2713">
        <v>2011</v>
      </c>
      <c r="J6" s="1929">
        <v>2012</v>
      </c>
      <c r="K6" s="1929">
        <v>2013</v>
      </c>
      <c r="L6" s="1929">
        <v>2014</v>
      </c>
      <c r="M6" s="1929">
        <v>2015</v>
      </c>
      <c r="N6" s="1929">
        <v>2016</v>
      </c>
      <c r="O6" s="2253">
        <v>2017</v>
      </c>
      <c r="P6" s="1928">
        <v>2011</v>
      </c>
      <c r="Q6" s="1929">
        <v>2012</v>
      </c>
      <c r="R6" s="1929">
        <v>2013</v>
      </c>
      <c r="S6" s="1929">
        <v>2014</v>
      </c>
      <c r="T6" s="1929">
        <v>2015</v>
      </c>
      <c r="U6" s="1929">
        <v>2016</v>
      </c>
      <c r="V6" s="1930">
        <v>2017</v>
      </c>
      <c r="W6" s="2713">
        <v>2011</v>
      </c>
      <c r="X6" s="1929">
        <v>2012</v>
      </c>
      <c r="Y6" s="1929">
        <v>2013</v>
      </c>
      <c r="Z6" s="1929">
        <v>2014</v>
      </c>
      <c r="AA6" s="1929">
        <v>2015</v>
      </c>
      <c r="AB6" s="1929">
        <v>2016</v>
      </c>
      <c r="AC6" s="1930">
        <v>2017</v>
      </c>
    </row>
    <row r="7" spans="1:29">
      <c r="A7" s="1900" t="s">
        <v>1</v>
      </c>
      <c r="B7" s="1970">
        <f>'Primer Ingreso por sexo'!B8/'Admisión por sexo'!B7</f>
        <v>0.70833333333333337</v>
      </c>
      <c r="C7" s="776">
        <f>'Primer Ingreso por sexo'!C8/'Admisión por sexo'!C7</f>
        <v>0.93333333333333335</v>
      </c>
      <c r="D7" s="776">
        <f>'Primer Ingreso por sexo'!D8/'Admisión por sexo'!D7</f>
        <v>0.64516129032258063</v>
      </c>
      <c r="E7" s="776">
        <f>'Primer Ingreso por sexo'!E8/'Admisión por sexo'!E7</f>
        <v>0.85185185185185186</v>
      </c>
      <c r="F7" s="776">
        <f>'Primer Ingreso por sexo'!F8/'Admisión por sexo'!F7</f>
        <v>0.93939393939393945</v>
      </c>
      <c r="G7" s="776">
        <f>'Primer Ingreso por sexo'!G8/'Admisión por sexo'!G7</f>
        <v>0.83333333333333337</v>
      </c>
      <c r="H7" s="1947">
        <f>'Primer Ingreso por sexo'!H8/'Admisión por sexo'!H7</f>
        <v>0.81132075471698117</v>
      </c>
      <c r="I7" s="638">
        <f>'Primer Ingreso por sexo'!I8/'Admisión por sexo'!I7</f>
        <v>0.660377358490566</v>
      </c>
      <c r="J7" s="649">
        <f>'Primer Ingreso por sexo'!J8/'Admisión por sexo'!J7</f>
        <v>0.82352941176470584</v>
      </c>
      <c r="K7" s="649">
        <f>'Primer Ingreso por sexo'!K8/'Admisión por sexo'!K7</f>
        <v>0.7142857142857143</v>
      </c>
      <c r="L7" s="649">
        <f>'Primer Ingreso por sexo'!L8/'Admisión por sexo'!L7</f>
        <v>0.89655172413793105</v>
      </c>
      <c r="M7" s="649">
        <f>'Primer Ingreso por sexo'!M8/'Admisión por sexo'!M7</f>
        <v>0.82608695652173914</v>
      </c>
      <c r="N7" s="649">
        <f>'Primer Ingreso por sexo'!N8/'Admisión por sexo'!N7</f>
        <v>0.84</v>
      </c>
      <c r="O7" s="1951">
        <f>'Primer Ingreso por sexo'!O8/'Admisión por sexo'!O7</f>
        <v>0.85185185185185186</v>
      </c>
      <c r="P7" s="1970">
        <f>'Primer Ingreso por sexo'!P8/'Admisión por sexo'!P7</f>
        <v>1.0488782051282051</v>
      </c>
      <c r="Q7" s="776">
        <f>'Primer Ingreso por sexo'!Q8/'Admisión por sexo'!Q7</f>
        <v>1.0666666666666667</v>
      </c>
      <c r="R7" s="776">
        <f>'Primer Ingreso por sexo'!R8/'Admisión por sexo'!R7</f>
        <v>0.94193548387096782</v>
      </c>
      <c r="S7" s="776">
        <f>'Primer Ingreso por sexo'!S8/'Admisión por sexo'!S7</f>
        <v>0.9735449735449736</v>
      </c>
      <c r="T7" s="776">
        <f>'Primer Ingreso por sexo'!T8/'Admisión por sexo'!T7</f>
        <v>1.0755379885814669</v>
      </c>
      <c r="U7" s="776">
        <f>'Primer Ingreso por sexo'!U8/'Admisión por sexo'!U7</f>
        <v>0.99358974358974372</v>
      </c>
      <c r="V7" s="1932">
        <f>'Primer Ingreso por sexo'!AC8/'Admisión por sexo'!AC7</f>
        <v>0.81025641025641026</v>
      </c>
      <c r="W7" s="638">
        <f>'Primer Ingreso por sexo'!W8/'Admisión por sexo'!W7</f>
        <v>0.70833333333333337</v>
      </c>
      <c r="X7" s="649">
        <f>'Primer Ingreso por sexo'!X8/'Admisión por sexo'!X7</f>
        <v>0.79487179487179482</v>
      </c>
      <c r="Y7" s="649">
        <f>'Primer Ingreso por sexo'!Y8/'Admisión por sexo'!Y7</f>
        <v>0.72857142857142854</v>
      </c>
      <c r="Z7" s="649">
        <f>'Primer Ingreso por sexo'!Z8/'Admisión por sexo'!Z7</f>
        <v>0.76288659793814428</v>
      </c>
      <c r="AA7" s="649">
        <f>'Primer Ingreso por sexo'!AA8/'Admisión por sexo'!AA7</f>
        <v>0.80769230769230771</v>
      </c>
      <c r="AB7" s="649">
        <f>'Primer Ingreso por sexo'!AB8/'Admisión por sexo'!AB7</f>
        <v>0.8098591549295775</v>
      </c>
      <c r="AC7" s="1932">
        <f>'Primer Ingreso por sexo'!AJ8/'Admisión por sexo'!AJ7</f>
        <v>0.79874213836477992</v>
      </c>
    </row>
    <row r="8" spans="1:29">
      <c r="A8" s="1901" t="s">
        <v>3</v>
      </c>
      <c r="B8" s="1971">
        <f>'Primer Ingreso por sexo'!B9/'Admisión por sexo'!B8</f>
        <v>0.64814814814814814</v>
      </c>
      <c r="C8" s="2712">
        <f>'Primer Ingreso por sexo'!C9/'Admisión por sexo'!C8</f>
        <v>0.60869565217391308</v>
      </c>
      <c r="D8" s="2712">
        <f>'Primer Ingreso por sexo'!D9/'Admisión por sexo'!D8</f>
        <v>0.76923076923076927</v>
      </c>
      <c r="E8" s="2712">
        <f>'Primer Ingreso por sexo'!E9/'Admisión por sexo'!E8</f>
        <v>0.69047619047619047</v>
      </c>
      <c r="F8" s="2712">
        <f>'Primer Ingreso por sexo'!F9/'Admisión por sexo'!F8</f>
        <v>0.89830508474576276</v>
      </c>
      <c r="G8" s="2712">
        <f>'Primer Ingreso por sexo'!G9/'Admisión por sexo'!G8</f>
        <v>0.8</v>
      </c>
      <c r="H8" s="1948">
        <f>'Primer Ingreso por sexo'!H9/'Admisión por sexo'!H8</f>
        <v>0.81927710843373491</v>
      </c>
      <c r="I8" s="2711">
        <f>'Primer Ingreso por sexo'!I9/'Admisión por sexo'!I8</f>
        <v>0.53846153846153844</v>
      </c>
      <c r="J8" s="2700">
        <f>'Primer Ingreso por sexo'!J9/'Admisión por sexo'!J8</f>
        <v>0.73333333333333328</v>
      </c>
      <c r="K8" s="2700">
        <f>'Primer Ingreso por sexo'!K9/'Admisión por sexo'!K8</f>
        <v>0.5714285714285714</v>
      </c>
      <c r="L8" s="2700">
        <f>'Primer Ingreso por sexo'!L9/'Admisión por sexo'!L8</f>
        <v>0.66666666666666663</v>
      </c>
      <c r="M8" s="2700">
        <f>'Primer Ingreso por sexo'!M9/'Admisión por sexo'!M8</f>
        <v>0.88461538461538458</v>
      </c>
      <c r="N8" s="2700">
        <f>'Primer Ingreso por sexo'!N9/'Admisión por sexo'!N8</f>
        <v>0.88235294117647056</v>
      </c>
      <c r="O8" s="3050">
        <f>'Primer Ingreso por sexo'!O9/'Admisión por sexo'!O8</f>
        <v>0.69047619047619047</v>
      </c>
      <c r="P8" s="1971">
        <f>'Primer Ingreso por sexo'!P9/'Admisión por sexo'!P8</f>
        <v>1.0582010582010581</v>
      </c>
      <c r="Q8" s="2712">
        <f>'Primer Ingreso por sexo'!Q9/'Admisión por sexo'!Q8</f>
        <v>0.92521739130434788</v>
      </c>
      <c r="R8" s="2712">
        <f>'Primer Ingreso por sexo'!R9/'Admisión por sexo'!R8</f>
        <v>1.0798816568047338</v>
      </c>
      <c r="S8" s="2712">
        <f>'Primer Ingreso por sexo'!S9/'Admisión por sexo'!S8</f>
        <v>1.0126984126984129</v>
      </c>
      <c r="T8" s="2712">
        <f>'Primer Ingreso por sexo'!T9/'Admisión por sexo'!T8</f>
        <v>1.0046833184656556</v>
      </c>
      <c r="U8" s="2712">
        <f>'Primer Ingreso por sexo'!U9/'Admisión por sexo'!U8</f>
        <v>0.96585365853658534</v>
      </c>
      <c r="V8" s="1933">
        <f>'Primer Ingreso por sexo'!AC9/'Admisión por sexo'!AC8</f>
        <v>0.76984126984126988</v>
      </c>
      <c r="W8" s="2711">
        <f>'Primer Ingreso por sexo'!W9/'Admisión por sexo'!W8</f>
        <v>0.64814814814814814</v>
      </c>
      <c r="X8" s="2700">
        <f>'Primer Ingreso por sexo'!X9/'Admisión por sexo'!X8</f>
        <v>0.63636363636363635</v>
      </c>
      <c r="Y8" s="2700">
        <f>'Primer Ingreso por sexo'!Y9/'Admisión por sexo'!Y8</f>
        <v>0.68992248062015504</v>
      </c>
      <c r="Z8" s="2700">
        <f>'Primer Ingreso por sexo'!Z9/'Admisión por sexo'!Z8</f>
        <v>0.6900584795321637</v>
      </c>
      <c r="AA8" s="2700">
        <f>'Primer Ingreso por sexo'!AA9/'Admisión por sexo'!AA8</f>
        <v>0.74347826086956526</v>
      </c>
      <c r="AB8" s="2700">
        <f>'Primer Ingreso por sexo'!AB9/'Admisión por sexo'!AB8</f>
        <v>0.75593220338983047</v>
      </c>
      <c r="AC8" s="1933">
        <f>'Primer Ingreso por sexo'!AJ9/'Admisión por sexo'!AJ8</f>
        <v>0.71808510638297873</v>
      </c>
    </row>
    <row r="9" spans="1:29" ht="15.75" thickBot="1">
      <c r="A9" s="1902" t="s">
        <v>2</v>
      </c>
      <c r="B9" s="1972">
        <f>'Primer Ingreso por sexo'!B10/'Admisión por sexo'!B9</f>
        <v>0.7021276595744681</v>
      </c>
      <c r="C9" s="1973">
        <f>'Primer Ingreso por sexo'!C10/'Admisión por sexo'!C9</f>
        <v>0.83333333333333337</v>
      </c>
      <c r="D9" s="1973">
        <f>'Primer Ingreso por sexo'!D10/'Admisión por sexo'!D9</f>
        <v>0.71111111111111114</v>
      </c>
      <c r="E9" s="1973">
        <f>'Primer Ingreso por sexo'!E10/'Admisión por sexo'!E9</f>
        <v>0.75</v>
      </c>
      <c r="F9" s="1973">
        <f>'Primer Ingreso por sexo'!F10/'Admisión por sexo'!F9</f>
        <v>0.69565217391304346</v>
      </c>
      <c r="G9" s="1973">
        <f>'Primer Ingreso por sexo'!G10/'Admisión por sexo'!G9</f>
        <v>0.86153846153846159</v>
      </c>
      <c r="H9" s="1949">
        <f>'Primer Ingreso por sexo'!H10/'Admisión por sexo'!H9</f>
        <v>0.78787878787878785</v>
      </c>
      <c r="I9" s="2714">
        <f>'Primer Ingreso por sexo'!I10/'Admisión por sexo'!I9</f>
        <v>0.6470588235294118</v>
      </c>
      <c r="J9" s="1926">
        <f>'Primer Ingreso por sexo'!J10/'Admisión por sexo'!J9</f>
        <v>0.84210526315789469</v>
      </c>
      <c r="K9" s="1926">
        <f>'Primer Ingreso por sexo'!K10/'Admisión por sexo'!K9</f>
        <v>0.76744186046511631</v>
      </c>
      <c r="L9" s="1926">
        <f>'Primer Ingreso por sexo'!L10/'Admisión por sexo'!L9</f>
        <v>0.72727272727272729</v>
      </c>
      <c r="M9" s="1926">
        <f>'Primer Ingreso por sexo'!M10/'Admisión por sexo'!M9</f>
        <v>0.7</v>
      </c>
      <c r="N9" s="1926">
        <f>'Primer Ingreso por sexo'!N10/'Admisión por sexo'!N9</f>
        <v>0.875</v>
      </c>
      <c r="O9" s="1953">
        <f>'Primer Ingreso por sexo'!O10/'Admisión por sexo'!O9</f>
        <v>0.89090909090909087</v>
      </c>
      <c r="P9" s="1972">
        <f>'Primer Ingreso por sexo'!P10/'Admisión por sexo'!P9</f>
        <v>1.0340425531914892</v>
      </c>
      <c r="Q9" s="1973">
        <f>'Primer Ingreso por sexo'!Q10/'Admisión por sexo'!Q9</f>
        <v>0.9946236559139785</v>
      </c>
      <c r="R9" s="1973">
        <f>'Primer Ingreso por sexo'!R10/'Admisión por sexo'!R9</f>
        <v>0.96273504273504285</v>
      </c>
      <c r="S9" s="1973">
        <f>'Primer Ingreso por sexo'!S10/'Admisión por sexo'!S9</f>
        <v>1.015625</v>
      </c>
      <c r="T9" s="1973">
        <f>'Primer Ingreso por sexo'!T10/'Admisión por sexo'!T9</f>
        <v>0.99753896636587369</v>
      </c>
      <c r="U9" s="1973">
        <f>'Primer Ingreso por sexo'!U10/'Admisión por sexo'!U9</f>
        <v>0.99408284023668636</v>
      </c>
      <c r="V9" s="1934">
        <f>'Primer Ingreso por sexo'!AC10/'Admisión por sexo'!AC9</f>
        <v>0.76489028213166144</v>
      </c>
      <c r="W9" s="2714">
        <f>'Primer Ingreso por sexo'!W10/'Admisión por sexo'!W9</f>
        <v>0.7021276595744681</v>
      </c>
      <c r="X9" s="1926">
        <f>'Primer Ingreso por sexo'!X10/'Admisión por sexo'!X9</f>
        <v>0.7384615384615385</v>
      </c>
      <c r="Y9" s="1926">
        <f>'Primer Ingreso por sexo'!Y10/'Admisión por sexo'!Y9</f>
        <v>0.72727272727272729</v>
      </c>
      <c r="Z9" s="1926">
        <f>'Primer Ingreso por sexo'!Z10/'Admisión por sexo'!Z9</f>
        <v>0.73239436619718312</v>
      </c>
      <c r="AA9" s="1926">
        <f>'Primer Ingreso por sexo'!AA10/'Admisión por sexo'!AA9</f>
        <v>0.72340425531914898</v>
      </c>
      <c r="AB9" s="1926">
        <f>'Primer Ingreso por sexo'!AB10/'Admisión por sexo'!AB9</f>
        <v>0.75889328063241102</v>
      </c>
      <c r="AC9" s="1934">
        <f>'Primer Ingreso por sexo'!AJ10/'Admisión por sexo'!AJ9</f>
        <v>0.78740157480314965</v>
      </c>
    </row>
    <row r="10" spans="1:29" ht="15.75" thickBot="1">
      <c r="A10" s="1903" t="s">
        <v>544</v>
      </c>
      <c r="B10" s="780">
        <f>'Primer Ingreso por sexo'!B11/'Admisión por sexo'!B10</f>
        <v>0.68</v>
      </c>
      <c r="C10" s="779">
        <f>'Primer Ingreso por sexo'!C11/'Admisión por sexo'!C10</f>
        <v>0.7678571428571429</v>
      </c>
      <c r="D10" s="779">
        <f>'Primer Ingreso por sexo'!D11/'Admisión por sexo'!D10</f>
        <v>0.71875</v>
      </c>
      <c r="E10" s="779">
        <f>'Primer Ingreso por sexo'!E11/'Admisión por sexo'!E10</f>
        <v>0.75247524752475248</v>
      </c>
      <c r="F10" s="779">
        <f>'Primer Ingreso por sexo'!F11/'Admisión por sexo'!F10</f>
        <v>0.84057971014492749</v>
      </c>
      <c r="G10" s="779">
        <f>'Primer Ingreso por sexo'!G11/'Admisión por sexo'!G10</f>
        <v>0.83098591549295775</v>
      </c>
      <c r="H10" s="1950">
        <f>'Primer Ingreso por sexo'!H11/'Admisión por sexo'!H10</f>
        <v>0.80693069306930698</v>
      </c>
      <c r="I10" s="778">
        <f>'Primer Ingreso por sexo'!I11/'Admisión por sexo'!I10</f>
        <v>0.62831858407079644</v>
      </c>
      <c r="J10" s="779">
        <f>'Primer Ingreso por sexo'!J11/'Admisión por sexo'!J10</f>
        <v>0.80392156862745101</v>
      </c>
      <c r="K10" s="779">
        <f>'Primer Ingreso por sexo'!K11/'Admisión por sexo'!K10</f>
        <v>0.70754716981132071</v>
      </c>
      <c r="L10" s="779">
        <f>'Primer Ingreso por sexo'!L11/'Admisión por sexo'!L10</f>
        <v>0.76744186046511631</v>
      </c>
      <c r="M10" s="779">
        <f>'Primer Ingreso por sexo'!M11/'Admisión por sexo'!M10</f>
        <v>0.80392156862745101</v>
      </c>
      <c r="N10" s="779">
        <f>'Primer Ingreso por sexo'!N11/'Admisión por sexo'!N10</f>
        <v>0.86290322580645162</v>
      </c>
      <c r="O10" s="1954">
        <f>'Primer Ingreso por sexo'!O11/'Admisión por sexo'!O10</f>
        <v>0.8258426966292135</v>
      </c>
      <c r="P10" s="780">
        <f>'Primer Ingreso por sexo'!P11/'Admisión por sexo'!P10</f>
        <v>1.0374358974358973</v>
      </c>
      <c r="Q10" s="779">
        <f>'Primer Ingreso por sexo'!Q11/'Admisión por sexo'!Q10</f>
        <v>0.97810374149659862</v>
      </c>
      <c r="R10" s="779">
        <f>'Primer Ingreso por sexo'!R11/'Admisión por sexo'!R10</f>
        <v>1.0071107784431137</v>
      </c>
      <c r="S10" s="779">
        <f>'Primer Ingreso por sexo'!S11/'Admisión por sexo'!S10</f>
        <v>0.9909357132896387</v>
      </c>
      <c r="T10" s="779">
        <f>'Primer Ingreso por sexo'!T11/'Admisión por sexo'!T10</f>
        <v>1.0188844971453668</v>
      </c>
      <c r="U10" s="779">
        <f>'Primer Ingreso por sexo'!U11/'Admisión por sexo'!U10</f>
        <v>0.9824100156494523</v>
      </c>
      <c r="V10" s="1935">
        <f>'Primer Ingreso por sexo'!AC11/'Admisión por sexo'!AC10</f>
        <v>0.77690582959641252</v>
      </c>
      <c r="W10" s="778">
        <f>'Primer Ingreso por sexo'!W11/'Admisión por sexo'!W10</f>
        <v>0.68</v>
      </c>
      <c r="X10" s="779">
        <f>'Primer Ingreso por sexo'!X11/'Admisión por sexo'!X10</f>
        <v>0.70718232044198892</v>
      </c>
      <c r="Y10" s="779">
        <f>'Primer Ingreso por sexo'!Y11/'Admisión por sexo'!Y10</f>
        <v>0.71197411003236244</v>
      </c>
      <c r="Z10" s="779">
        <f>'Primer Ingreso por sexo'!Z11/'Admisión por sexo'!Z10</f>
        <v>0.7219512195121951</v>
      </c>
      <c r="AA10" s="779">
        <f>'Primer Ingreso por sexo'!AA11/'Admisión por sexo'!AA10</f>
        <v>0.75182481751824815</v>
      </c>
      <c r="AB10" s="779">
        <f>'Primer Ingreso por sexo'!AB11/'Admisión por sexo'!AB10</f>
        <v>0.76811594202898548</v>
      </c>
      <c r="AC10" s="1935">
        <f>'Primer Ingreso por sexo'!AJ11/'Admisión por sexo'!AJ10</f>
        <v>0.77500000000000002</v>
      </c>
    </row>
    <row r="11" spans="1:29">
      <c r="A11" s="767" t="s">
        <v>4565</v>
      </c>
      <c r="C11" s="68"/>
    </row>
    <row r="13" spans="1:29">
      <c r="C13" s="68"/>
    </row>
  </sheetData>
  <mergeCells count="6">
    <mergeCell ref="B5:H5"/>
    <mergeCell ref="B4:O4"/>
    <mergeCell ref="I5:O5"/>
    <mergeCell ref="P5:V5"/>
    <mergeCell ref="P4:AC4"/>
    <mergeCell ref="W5:AC5"/>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Z73"/>
  <sheetViews>
    <sheetView showGridLines="0" zoomScaleNormal="100" workbookViewId="0"/>
  </sheetViews>
  <sheetFormatPr baseColWidth="10" defaultRowHeight="12.75"/>
  <cols>
    <col min="1" max="1" width="7.140625" style="759" customWidth="1"/>
    <col min="2" max="2" width="28.7109375" style="759" bestFit="1" customWidth="1"/>
    <col min="3" max="3" width="8.7109375" style="70" customWidth="1"/>
    <col min="4" max="4" width="9.85546875" style="70" bestFit="1" customWidth="1"/>
    <col min="5" max="5" width="10.28515625" style="70" customWidth="1"/>
    <col min="6" max="8" width="9.85546875" style="70" bestFit="1" customWidth="1"/>
    <col min="9" max="9" width="10.28515625" style="759" customWidth="1"/>
    <col min="10" max="10" width="10.5703125" style="759" customWidth="1"/>
    <col min="11" max="11" width="11.5703125" style="759" customWidth="1"/>
    <col min="12" max="12" width="6.85546875" style="759" bestFit="1" customWidth="1"/>
    <col min="13" max="14" width="7.28515625" style="759" bestFit="1" customWidth="1"/>
    <col min="15" max="15" width="6.85546875" style="759" bestFit="1" customWidth="1"/>
    <col min="16" max="17" width="7.28515625" style="759" bestFit="1" customWidth="1"/>
    <col min="18" max="18" width="6.85546875" style="70" bestFit="1" customWidth="1"/>
    <col min="19" max="20" width="7.28515625" style="70" bestFit="1" customWidth="1"/>
    <col min="21" max="23" width="7.140625" style="759" bestFit="1" customWidth="1"/>
    <col min="24" max="24" width="5.140625" style="759" bestFit="1" customWidth="1"/>
    <col min="25" max="230" width="10.85546875" style="759"/>
    <col min="231" max="231" width="0.28515625" style="759" customWidth="1"/>
    <col min="232" max="232" width="19" style="759" customWidth="1"/>
    <col min="233" max="233" width="7.140625" style="759" customWidth="1"/>
    <col min="234" max="234" width="41.28515625" style="759" customWidth="1"/>
    <col min="235" max="236" width="9" style="759" customWidth="1"/>
    <col min="237" max="237" width="10.5703125" style="759" customWidth="1"/>
    <col min="238" max="238" width="9.42578125" style="759" customWidth="1"/>
    <col min="239" max="239" width="9.85546875" style="759" customWidth="1"/>
    <col min="240" max="240" width="10.5703125" style="759" customWidth="1"/>
    <col min="241" max="242" width="9.42578125" style="759" customWidth="1"/>
    <col min="243" max="243" width="10.5703125" style="759" customWidth="1"/>
    <col min="244" max="245" width="9" style="759" customWidth="1"/>
    <col min="246" max="246" width="10.5703125" style="759" customWidth="1"/>
    <col min="247" max="248" width="9.42578125" style="759" customWidth="1"/>
    <col min="249" max="249" width="10.5703125" style="759" customWidth="1"/>
    <col min="250" max="250" width="9.42578125" style="759" customWidth="1"/>
    <col min="251" max="251" width="9.85546875" style="759" customWidth="1"/>
    <col min="252" max="252" width="10.5703125" style="759" customWidth="1"/>
    <col min="253" max="253" width="9" style="759" customWidth="1"/>
    <col min="254" max="254" width="9.85546875" style="759" customWidth="1"/>
    <col min="255" max="255" width="12" style="759" customWidth="1"/>
    <col min="256" max="486" width="10.85546875" style="759"/>
    <col min="487" max="487" width="0.28515625" style="759" customWidth="1"/>
    <col min="488" max="488" width="19" style="759" customWidth="1"/>
    <col min="489" max="489" width="7.140625" style="759" customWidth="1"/>
    <col min="490" max="490" width="41.28515625" style="759" customWidth="1"/>
    <col min="491" max="492" width="9" style="759" customWidth="1"/>
    <col min="493" max="493" width="10.5703125" style="759" customWidth="1"/>
    <col min="494" max="494" width="9.42578125" style="759" customWidth="1"/>
    <col min="495" max="495" width="9.85546875" style="759" customWidth="1"/>
    <col min="496" max="496" width="10.5703125" style="759" customWidth="1"/>
    <col min="497" max="498" width="9.42578125" style="759" customWidth="1"/>
    <col min="499" max="499" width="10.5703125" style="759" customWidth="1"/>
    <col min="500" max="501" width="9" style="759" customWidth="1"/>
    <col min="502" max="502" width="10.5703125" style="759" customWidth="1"/>
    <col min="503" max="504" width="9.42578125" style="759" customWidth="1"/>
    <col min="505" max="505" width="10.5703125" style="759" customWidth="1"/>
    <col min="506" max="506" width="9.42578125" style="759" customWidth="1"/>
    <col min="507" max="507" width="9.85546875" style="759" customWidth="1"/>
    <col min="508" max="508" width="10.5703125" style="759" customWidth="1"/>
    <col min="509" max="509" width="9" style="759" customWidth="1"/>
    <col min="510" max="510" width="9.85546875" style="759" customWidth="1"/>
    <col min="511" max="511" width="12" style="759" customWidth="1"/>
    <col min="512" max="742" width="10.85546875" style="759"/>
    <col min="743" max="743" width="0.28515625" style="759" customWidth="1"/>
    <col min="744" max="744" width="19" style="759" customWidth="1"/>
    <col min="745" max="745" width="7.140625" style="759" customWidth="1"/>
    <col min="746" max="746" width="41.28515625" style="759" customWidth="1"/>
    <col min="747" max="748" width="9" style="759" customWidth="1"/>
    <col min="749" max="749" width="10.5703125" style="759" customWidth="1"/>
    <col min="750" max="750" width="9.42578125" style="759" customWidth="1"/>
    <col min="751" max="751" width="9.85546875" style="759" customWidth="1"/>
    <col min="752" max="752" width="10.5703125" style="759" customWidth="1"/>
    <col min="753" max="754" width="9.42578125" style="759" customWidth="1"/>
    <col min="755" max="755" width="10.5703125" style="759" customWidth="1"/>
    <col min="756" max="757" width="9" style="759" customWidth="1"/>
    <col min="758" max="758" width="10.5703125" style="759" customWidth="1"/>
    <col min="759" max="760" width="9.42578125" style="759" customWidth="1"/>
    <col min="761" max="761" width="10.5703125" style="759" customWidth="1"/>
    <col min="762" max="762" width="9.42578125" style="759" customWidth="1"/>
    <col min="763" max="763" width="9.85546875" style="759" customWidth="1"/>
    <col min="764" max="764" width="10.5703125" style="759" customWidth="1"/>
    <col min="765" max="765" width="9" style="759" customWidth="1"/>
    <col min="766" max="766" width="9.85546875" style="759" customWidth="1"/>
    <col min="767" max="767" width="12" style="759" customWidth="1"/>
    <col min="768" max="998" width="10.85546875" style="759"/>
    <col min="999" max="999" width="0.28515625" style="759" customWidth="1"/>
    <col min="1000" max="1000" width="19" style="759" customWidth="1"/>
    <col min="1001" max="1001" width="7.140625" style="759" customWidth="1"/>
    <col min="1002" max="1002" width="41.28515625" style="759" customWidth="1"/>
    <col min="1003" max="1004" width="9" style="759" customWidth="1"/>
    <col min="1005" max="1005" width="10.5703125" style="759" customWidth="1"/>
    <col min="1006" max="1006" width="9.42578125" style="759" customWidth="1"/>
    <col min="1007" max="1007" width="9.85546875" style="759" customWidth="1"/>
    <col min="1008" max="1008" width="10.5703125" style="759" customWidth="1"/>
    <col min="1009" max="1010" width="9.42578125" style="759" customWidth="1"/>
    <col min="1011" max="1011" width="10.5703125" style="759" customWidth="1"/>
    <col min="1012" max="1013" width="9" style="759" customWidth="1"/>
    <col min="1014" max="1014" width="10.5703125" style="759" customWidth="1"/>
    <col min="1015" max="1016" width="9.42578125" style="759" customWidth="1"/>
    <col min="1017" max="1017" width="10.5703125" style="759" customWidth="1"/>
    <col min="1018" max="1018" width="9.42578125" style="759" customWidth="1"/>
    <col min="1019" max="1019" width="9.85546875" style="759" customWidth="1"/>
    <col min="1020" max="1020" width="10.5703125" style="759" customWidth="1"/>
    <col min="1021" max="1021" width="9" style="759" customWidth="1"/>
    <col min="1022" max="1022" width="9.85546875" style="759" customWidth="1"/>
    <col min="1023" max="1023" width="12" style="759" customWidth="1"/>
    <col min="1024" max="1254" width="10.85546875" style="759"/>
    <col min="1255" max="1255" width="0.28515625" style="759" customWidth="1"/>
    <col min="1256" max="1256" width="19" style="759" customWidth="1"/>
    <col min="1257" max="1257" width="7.140625" style="759" customWidth="1"/>
    <col min="1258" max="1258" width="41.28515625" style="759" customWidth="1"/>
    <col min="1259" max="1260" width="9" style="759" customWidth="1"/>
    <col min="1261" max="1261" width="10.5703125" style="759" customWidth="1"/>
    <col min="1262" max="1262" width="9.42578125" style="759" customWidth="1"/>
    <col min="1263" max="1263" width="9.85546875" style="759" customWidth="1"/>
    <col min="1264" max="1264" width="10.5703125" style="759" customWidth="1"/>
    <col min="1265" max="1266" width="9.42578125" style="759" customWidth="1"/>
    <col min="1267" max="1267" width="10.5703125" style="759" customWidth="1"/>
    <col min="1268" max="1269" width="9" style="759" customWidth="1"/>
    <col min="1270" max="1270" width="10.5703125" style="759" customWidth="1"/>
    <col min="1271" max="1272" width="9.42578125" style="759" customWidth="1"/>
    <col min="1273" max="1273" width="10.5703125" style="759" customWidth="1"/>
    <col min="1274" max="1274" width="9.42578125" style="759" customWidth="1"/>
    <col min="1275" max="1275" width="9.85546875" style="759" customWidth="1"/>
    <col min="1276" max="1276" width="10.5703125" style="759" customWidth="1"/>
    <col min="1277" max="1277" width="9" style="759" customWidth="1"/>
    <col min="1278" max="1278" width="9.85546875" style="759" customWidth="1"/>
    <col min="1279" max="1279" width="12" style="759" customWidth="1"/>
    <col min="1280" max="1510" width="10.85546875" style="759"/>
    <col min="1511" max="1511" width="0.28515625" style="759" customWidth="1"/>
    <col min="1512" max="1512" width="19" style="759" customWidth="1"/>
    <col min="1513" max="1513" width="7.140625" style="759" customWidth="1"/>
    <col min="1514" max="1514" width="41.28515625" style="759" customWidth="1"/>
    <col min="1515" max="1516" width="9" style="759" customWidth="1"/>
    <col min="1517" max="1517" width="10.5703125" style="759" customWidth="1"/>
    <col min="1518" max="1518" width="9.42578125" style="759" customWidth="1"/>
    <col min="1519" max="1519" width="9.85546875" style="759" customWidth="1"/>
    <col min="1520" max="1520" width="10.5703125" style="759" customWidth="1"/>
    <col min="1521" max="1522" width="9.42578125" style="759" customWidth="1"/>
    <col min="1523" max="1523" width="10.5703125" style="759" customWidth="1"/>
    <col min="1524" max="1525" width="9" style="759" customWidth="1"/>
    <col min="1526" max="1526" width="10.5703125" style="759" customWidth="1"/>
    <col min="1527" max="1528" width="9.42578125" style="759" customWidth="1"/>
    <col min="1529" max="1529" width="10.5703125" style="759" customWidth="1"/>
    <col min="1530" max="1530" width="9.42578125" style="759" customWidth="1"/>
    <col min="1531" max="1531" width="9.85546875" style="759" customWidth="1"/>
    <col min="1532" max="1532" width="10.5703125" style="759" customWidth="1"/>
    <col min="1533" max="1533" width="9" style="759" customWidth="1"/>
    <col min="1534" max="1534" width="9.85546875" style="759" customWidth="1"/>
    <col min="1535" max="1535" width="12" style="759" customWidth="1"/>
    <col min="1536" max="1766" width="10.85546875" style="759"/>
    <col min="1767" max="1767" width="0.28515625" style="759" customWidth="1"/>
    <col min="1768" max="1768" width="19" style="759" customWidth="1"/>
    <col min="1769" max="1769" width="7.140625" style="759" customWidth="1"/>
    <col min="1770" max="1770" width="41.28515625" style="759" customWidth="1"/>
    <col min="1771" max="1772" width="9" style="759" customWidth="1"/>
    <col min="1773" max="1773" width="10.5703125" style="759" customWidth="1"/>
    <col min="1774" max="1774" width="9.42578125" style="759" customWidth="1"/>
    <col min="1775" max="1775" width="9.85546875" style="759" customWidth="1"/>
    <col min="1776" max="1776" width="10.5703125" style="759" customWidth="1"/>
    <col min="1777" max="1778" width="9.42578125" style="759" customWidth="1"/>
    <col min="1779" max="1779" width="10.5703125" style="759" customWidth="1"/>
    <col min="1780" max="1781" width="9" style="759" customWidth="1"/>
    <col min="1782" max="1782" width="10.5703125" style="759" customWidth="1"/>
    <col min="1783" max="1784" width="9.42578125" style="759" customWidth="1"/>
    <col min="1785" max="1785" width="10.5703125" style="759" customWidth="1"/>
    <col min="1786" max="1786" width="9.42578125" style="759" customWidth="1"/>
    <col min="1787" max="1787" width="9.85546875" style="759" customWidth="1"/>
    <col min="1788" max="1788" width="10.5703125" style="759" customWidth="1"/>
    <col min="1789" max="1789" width="9" style="759" customWidth="1"/>
    <col min="1790" max="1790" width="9.85546875" style="759" customWidth="1"/>
    <col min="1791" max="1791" width="12" style="759" customWidth="1"/>
    <col min="1792" max="2022" width="10.85546875" style="759"/>
    <col min="2023" max="2023" width="0.28515625" style="759" customWidth="1"/>
    <col min="2024" max="2024" width="19" style="759" customWidth="1"/>
    <col min="2025" max="2025" width="7.140625" style="759" customWidth="1"/>
    <col min="2026" max="2026" width="41.28515625" style="759" customWidth="1"/>
    <col min="2027" max="2028" width="9" style="759" customWidth="1"/>
    <col min="2029" max="2029" width="10.5703125" style="759" customWidth="1"/>
    <col min="2030" max="2030" width="9.42578125" style="759" customWidth="1"/>
    <col min="2031" max="2031" width="9.85546875" style="759" customWidth="1"/>
    <col min="2032" max="2032" width="10.5703125" style="759" customWidth="1"/>
    <col min="2033" max="2034" width="9.42578125" style="759" customWidth="1"/>
    <col min="2035" max="2035" width="10.5703125" style="759" customWidth="1"/>
    <col min="2036" max="2037" width="9" style="759" customWidth="1"/>
    <col min="2038" max="2038" width="10.5703125" style="759" customWidth="1"/>
    <col min="2039" max="2040" width="9.42578125" style="759" customWidth="1"/>
    <col min="2041" max="2041" width="10.5703125" style="759" customWidth="1"/>
    <col min="2042" max="2042" width="9.42578125" style="759" customWidth="1"/>
    <col min="2043" max="2043" width="9.85546875" style="759" customWidth="1"/>
    <col min="2044" max="2044" width="10.5703125" style="759" customWidth="1"/>
    <col min="2045" max="2045" width="9" style="759" customWidth="1"/>
    <col min="2046" max="2046" width="9.85546875" style="759" customWidth="1"/>
    <col min="2047" max="2047" width="12" style="759" customWidth="1"/>
    <col min="2048" max="2278" width="10.85546875" style="759"/>
    <col min="2279" max="2279" width="0.28515625" style="759" customWidth="1"/>
    <col min="2280" max="2280" width="19" style="759" customWidth="1"/>
    <col min="2281" max="2281" width="7.140625" style="759" customWidth="1"/>
    <col min="2282" max="2282" width="41.28515625" style="759" customWidth="1"/>
    <col min="2283" max="2284" width="9" style="759" customWidth="1"/>
    <col min="2285" max="2285" width="10.5703125" style="759" customWidth="1"/>
    <col min="2286" max="2286" width="9.42578125" style="759" customWidth="1"/>
    <col min="2287" max="2287" width="9.85546875" style="759" customWidth="1"/>
    <col min="2288" max="2288" width="10.5703125" style="759" customWidth="1"/>
    <col min="2289" max="2290" width="9.42578125" style="759" customWidth="1"/>
    <col min="2291" max="2291" width="10.5703125" style="759" customWidth="1"/>
    <col min="2292" max="2293" width="9" style="759" customWidth="1"/>
    <col min="2294" max="2294" width="10.5703125" style="759" customWidth="1"/>
    <col min="2295" max="2296" width="9.42578125" style="759" customWidth="1"/>
    <col min="2297" max="2297" width="10.5703125" style="759" customWidth="1"/>
    <col min="2298" max="2298" width="9.42578125" style="759" customWidth="1"/>
    <col min="2299" max="2299" width="9.85546875" style="759" customWidth="1"/>
    <col min="2300" max="2300" width="10.5703125" style="759" customWidth="1"/>
    <col min="2301" max="2301" width="9" style="759" customWidth="1"/>
    <col min="2302" max="2302" width="9.85546875" style="759" customWidth="1"/>
    <col min="2303" max="2303" width="12" style="759" customWidth="1"/>
    <col min="2304" max="2534" width="10.85546875" style="759"/>
    <col min="2535" max="2535" width="0.28515625" style="759" customWidth="1"/>
    <col min="2536" max="2536" width="19" style="759" customWidth="1"/>
    <col min="2537" max="2537" width="7.140625" style="759" customWidth="1"/>
    <col min="2538" max="2538" width="41.28515625" style="759" customWidth="1"/>
    <col min="2539" max="2540" width="9" style="759" customWidth="1"/>
    <col min="2541" max="2541" width="10.5703125" style="759" customWidth="1"/>
    <col min="2542" max="2542" width="9.42578125" style="759" customWidth="1"/>
    <col min="2543" max="2543" width="9.85546875" style="759" customWidth="1"/>
    <col min="2544" max="2544" width="10.5703125" style="759" customWidth="1"/>
    <col min="2545" max="2546" width="9.42578125" style="759" customWidth="1"/>
    <col min="2547" max="2547" width="10.5703125" style="759" customWidth="1"/>
    <col min="2548" max="2549" width="9" style="759" customWidth="1"/>
    <col min="2550" max="2550" width="10.5703125" style="759" customWidth="1"/>
    <col min="2551" max="2552" width="9.42578125" style="759" customWidth="1"/>
    <col min="2553" max="2553" width="10.5703125" style="759" customWidth="1"/>
    <col min="2554" max="2554" width="9.42578125" style="759" customWidth="1"/>
    <col min="2555" max="2555" width="9.85546875" style="759" customWidth="1"/>
    <col min="2556" max="2556" width="10.5703125" style="759" customWidth="1"/>
    <col min="2557" max="2557" width="9" style="759" customWidth="1"/>
    <col min="2558" max="2558" width="9.85546875" style="759" customWidth="1"/>
    <col min="2559" max="2559" width="12" style="759" customWidth="1"/>
    <col min="2560" max="2790" width="10.85546875" style="759"/>
    <col min="2791" max="2791" width="0.28515625" style="759" customWidth="1"/>
    <col min="2792" max="2792" width="19" style="759" customWidth="1"/>
    <col min="2793" max="2793" width="7.140625" style="759" customWidth="1"/>
    <col min="2794" max="2794" width="41.28515625" style="759" customWidth="1"/>
    <col min="2795" max="2796" width="9" style="759" customWidth="1"/>
    <col min="2797" max="2797" width="10.5703125" style="759" customWidth="1"/>
    <col min="2798" max="2798" width="9.42578125" style="759" customWidth="1"/>
    <col min="2799" max="2799" width="9.85546875" style="759" customWidth="1"/>
    <col min="2800" max="2800" width="10.5703125" style="759" customWidth="1"/>
    <col min="2801" max="2802" width="9.42578125" style="759" customWidth="1"/>
    <col min="2803" max="2803" width="10.5703125" style="759" customWidth="1"/>
    <col min="2804" max="2805" width="9" style="759" customWidth="1"/>
    <col min="2806" max="2806" width="10.5703125" style="759" customWidth="1"/>
    <col min="2807" max="2808" width="9.42578125" style="759" customWidth="1"/>
    <col min="2809" max="2809" width="10.5703125" style="759" customWidth="1"/>
    <col min="2810" max="2810" width="9.42578125" style="759" customWidth="1"/>
    <col min="2811" max="2811" width="9.85546875" style="759" customWidth="1"/>
    <col min="2812" max="2812" width="10.5703125" style="759" customWidth="1"/>
    <col min="2813" max="2813" width="9" style="759" customWidth="1"/>
    <col min="2814" max="2814" width="9.85546875" style="759" customWidth="1"/>
    <col min="2815" max="2815" width="12" style="759" customWidth="1"/>
    <col min="2816" max="3046" width="10.85546875" style="759"/>
    <col min="3047" max="3047" width="0.28515625" style="759" customWidth="1"/>
    <col min="3048" max="3048" width="19" style="759" customWidth="1"/>
    <col min="3049" max="3049" width="7.140625" style="759" customWidth="1"/>
    <col min="3050" max="3050" width="41.28515625" style="759" customWidth="1"/>
    <col min="3051" max="3052" width="9" style="759" customWidth="1"/>
    <col min="3053" max="3053" width="10.5703125" style="759" customWidth="1"/>
    <col min="3054" max="3054" width="9.42578125" style="759" customWidth="1"/>
    <col min="3055" max="3055" width="9.85546875" style="759" customWidth="1"/>
    <col min="3056" max="3056" width="10.5703125" style="759" customWidth="1"/>
    <col min="3057" max="3058" width="9.42578125" style="759" customWidth="1"/>
    <col min="3059" max="3059" width="10.5703125" style="759" customWidth="1"/>
    <col min="3060" max="3061" width="9" style="759" customWidth="1"/>
    <col min="3062" max="3062" width="10.5703125" style="759" customWidth="1"/>
    <col min="3063" max="3064" width="9.42578125" style="759" customWidth="1"/>
    <col min="3065" max="3065" width="10.5703125" style="759" customWidth="1"/>
    <col min="3066" max="3066" width="9.42578125" style="759" customWidth="1"/>
    <col min="3067" max="3067" width="9.85546875" style="759" customWidth="1"/>
    <col min="3068" max="3068" width="10.5703125" style="759" customWidth="1"/>
    <col min="3069" max="3069" width="9" style="759" customWidth="1"/>
    <col min="3070" max="3070" width="9.85546875" style="759" customWidth="1"/>
    <col min="3071" max="3071" width="12" style="759" customWidth="1"/>
    <col min="3072" max="3302" width="10.85546875" style="759"/>
    <col min="3303" max="3303" width="0.28515625" style="759" customWidth="1"/>
    <col min="3304" max="3304" width="19" style="759" customWidth="1"/>
    <col min="3305" max="3305" width="7.140625" style="759" customWidth="1"/>
    <col min="3306" max="3306" width="41.28515625" style="759" customWidth="1"/>
    <col min="3307" max="3308" width="9" style="759" customWidth="1"/>
    <col min="3309" max="3309" width="10.5703125" style="759" customWidth="1"/>
    <col min="3310" max="3310" width="9.42578125" style="759" customWidth="1"/>
    <col min="3311" max="3311" width="9.85546875" style="759" customWidth="1"/>
    <col min="3312" max="3312" width="10.5703125" style="759" customWidth="1"/>
    <col min="3313" max="3314" width="9.42578125" style="759" customWidth="1"/>
    <col min="3315" max="3315" width="10.5703125" style="759" customWidth="1"/>
    <col min="3316" max="3317" width="9" style="759" customWidth="1"/>
    <col min="3318" max="3318" width="10.5703125" style="759" customWidth="1"/>
    <col min="3319" max="3320" width="9.42578125" style="759" customWidth="1"/>
    <col min="3321" max="3321" width="10.5703125" style="759" customWidth="1"/>
    <col min="3322" max="3322" width="9.42578125" style="759" customWidth="1"/>
    <col min="3323" max="3323" width="9.85546875" style="759" customWidth="1"/>
    <col min="3324" max="3324" width="10.5703125" style="759" customWidth="1"/>
    <col min="3325" max="3325" width="9" style="759" customWidth="1"/>
    <col min="3326" max="3326" width="9.85546875" style="759" customWidth="1"/>
    <col min="3327" max="3327" width="12" style="759" customWidth="1"/>
    <col min="3328" max="3558" width="10.85546875" style="759"/>
    <col min="3559" max="3559" width="0.28515625" style="759" customWidth="1"/>
    <col min="3560" max="3560" width="19" style="759" customWidth="1"/>
    <col min="3561" max="3561" width="7.140625" style="759" customWidth="1"/>
    <col min="3562" max="3562" width="41.28515625" style="759" customWidth="1"/>
    <col min="3563" max="3564" width="9" style="759" customWidth="1"/>
    <col min="3565" max="3565" width="10.5703125" style="759" customWidth="1"/>
    <col min="3566" max="3566" width="9.42578125" style="759" customWidth="1"/>
    <col min="3567" max="3567" width="9.85546875" style="759" customWidth="1"/>
    <col min="3568" max="3568" width="10.5703125" style="759" customWidth="1"/>
    <col min="3569" max="3570" width="9.42578125" style="759" customWidth="1"/>
    <col min="3571" max="3571" width="10.5703125" style="759" customWidth="1"/>
    <col min="3572" max="3573" width="9" style="759" customWidth="1"/>
    <col min="3574" max="3574" width="10.5703125" style="759" customWidth="1"/>
    <col min="3575" max="3576" width="9.42578125" style="759" customWidth="1"/>
    <col min="3577" max="3577" width="10.5703125" style="759" customWidth="1"/>
    <col min="3578" max="3578" width="9.42578125" style="759" customWidth="1"/>
    <col min="3579" max="3579" width="9.85546875" style="759" customWidth="1"/>
    <col min="3580" max="3580" width="10.5703125" style="759" customWidth="1"/>
    <col min="3581" max="3581" width="9" style="759" customWidth="1"/>
    <col min="3582" max="3582" width="9.85546875" style="759" customWidth="1"/>
    <col min="3583" max="3583" width="12" style="759" customWidth="1"/>
    <col min="3584" max="3814" width="10.85546875" style="759"/>
    <col min="3815" max="3815" width="0.28515625" style="759" customWidth="1"/>
    <col min="3816" max="3816" width="19" style="759" customWidth="1"/>
    <col min="3817" max="3817" width="7.140625" style="759" customWidth="1"/>
    <col min="3818" max="3818" width="41.28515625" style="759" customWidth="1"/>
    <col min="3819" max="3820" width="9" style="759" customWidth="1"/>
    <col min="3821" max="3821" width="10.5703125" style="759" customWidth="1"/>
    <col min="3822" max="3822" width="9.42578125" style="759" customWidth="1"/>
    <col min="3823" max="3823" width="9.85546875" style="759" customWidth="1"/>
    <col min="3824" max="3824" width="10.5703125" style="759" customWidth="1"/>
    <col min="3825" max="3826" width="9.42578125" style="759" customWidth="1"/>
    <col min="3827" max="3827" width="10.5703125" style="759" customWidth="1"/>
    <col min="3828" max="3829" width="9" style="759" customWidth="1"/>
    <col min="3830" max="3830" width="10.5703125" style="759" customWidth="1"/>
    <col min="3831" max="3832" width="9.42578125" style="759" customWidth="1"/>
    <col min="3833" max="3833" width="10.5703125" style="759" customWidth="1"/>
    <col min="3834" max="3834" width="9.42578125" style="759" customWidth="1"/>
    <col min="3835" max="3835" width="9.85546875" style="759" customWidth="1"/>
    <col min="3836" max="3836" width="10.5703125" style="759" customWidth="1"/>
    <col min="3837" max="3837" width="9" style="759" customWidth="1"/>
    <col min="3838" max="3838" width="9.85546875" style="759" customWidth="1"/>
    <col min="3839" max="3839" width="12" style="759" customWidth="1"/>
    <col min="3840" max="4070" width="10.85546875" style="759"/>
    <col min="4071" max="4071" width="0.28515625" style="759" customWidth="1"/>
    <col min="4072" max="4072" width="19" style="759" customWidth="1"/>
    <col min="4073" max="4073" width="7.140625" style="759" customWidth="1"/>
    <col min="4074" max="4074" width="41.28515625" style="759" customWidth="1"/>
    <col min="4075" max="4076" width="9" style="759" customWidth="1"/>
    <col min="4077" max="4077" width="10.5703125" style="759" customWidth="1"/>
    <col min="4078" max="4078" width="9.42578125" style="759" customWidth="1"/>
    <col min="4079" max="4079" width="9.85546875" style="759" customWidth="1"/>
    <col min="4080" max="4080" width="10.5703125" style="759" customWidth="1"/>
    <col min="4081" max="4082" width="9.42578125" style="759" customWidth="1"/>
    <col min="4083" max="4083" width="10.5703125" style="759" customWidth="1"/>
    <col min="4084" max="4085" width="9" style="759" customWidth="1"/>
    <col min="4086" max="4086" width="10.5703125" style="759" customWidth="1"/>
    <col min="4087" max="4088" width="9.42578125" style="759" customWidth="1"/>
    <col min="4089" max="4089" width="10.5703125" style="759" customWidth="1"/>
    <col min="4090" max="4090" width="9.42578125" style="759" customWidth="1"/>
    <col min="4091" max="4091" width="9.85546875" style="759" customWidth="1"/>
    <col min="4092" max="4092" width="10.5703125" style="759" customWidth="1"/>
    <col min="4093" max="4093" width="9" style="759" customWidth="1"/>
    <col min="4094" max="4094" width="9.85546875" style="759" customWidth="1"/>
    <col min="4095" max="4095" width="12" style="759" customWidth="1"/>
    <col min="4096" max="4326" width="10.85546875" style="759"/>
    <col min="4327" max="4327" width="0.28515625" style="759" customWidth="1"/>
    <col min="4328" max="4328" width="19" style="759" customWidth="1"/>
    <col min="4329" max="4329" width="7.140625" style="759" customWidth="1"/>
    <col min="4330" max="4330" width="41.28515625" style="759" customWidth="1"/>
    <col min="4331" max="4332" width="9" style="759" customWidth="1"/>
    <col min="4333" max="4333" width="10.5703125" style="759" customWidth="1"/>
    <col min="4334" max="4334" width="9.42578125" style="759" customWidth="1"/>
    <col min="4335" max="4335" width="9.85546875" style="759" customWidth="1"/>
    <col min="4336" max="4336" width="10.5703125" style="759" customWidth="1"/>
    <col min="4337" max="4338" width="9.42578125" style="759" customWidth="1"/>
    <col min="4339" max="4339" width="10.5703125" style="759" customWidth="1"/>
    <col min="4340" max="4341" width="9" style="759" customWidth="1"/>
    <col min="4342" max="4342" width="10.5703125" style="759" customWidth="1"/>
    <col min="4343" max="4344" width="9.42578125" style="759" customWidth="1"/>
    <col min="4345" max="4345" width="10.5703125" style="759" customWidth="1"/>
    <col min="4346" max="4346" width="9.42578125" style="759" customWidth="1"/>
    <col min="4347" max="4347" width="9.85546875" style="759" customWidth="1"/>
    <col min="4348" max="4348" width="10.5703125" style="759" customWidth="1"/>
    <col min="4349" max="4349" width="9" style="759" customWidth="1"/>
    <col min="4350" max="4350" width="9.85546875" style="759" customWidth="1"/>
    <col min="4351" max="4351" width="12" style="759" customWidth="1"/>
    <col min="4352" max="4582" width="10.85546875" style="759"/>
    <col min="4583" max="4583" width="0.28515625" style="759" customWidth="1"/>
    <col min="4584" max="4584" width="19" style="759" customWidth="1"/>
    <col min="4585" max="4585" width="7.140625" style="759" customWidth="1"/>
    <col min="4586" max="4586" width="41.28515625" style="759" customWidth="1"/>
    <col min="4587" max="4588" width="9" style="759" customWidth="1"/>
    <col min="4589" max="4589" width="10.5703125" style="759" customWidth="1"/>
    <col min="4590" max="4590" width="9.42578125" style="759" customWidth="1"/>
    <col min="4591" max="4591" width="9.85546875" style="759" customWidth="1"/>
    <col min="4592" max="4592" width="10.5703125" style="759" customWidth="1"/>
    <col min="4593" max="4594" width="9.42578125" style="759" customWidth="1"/>
    <col min="4595" max="4595" width="10.5703125" style="759" customWidth="1"/>
    <col min="4596" max="4597" width="9" style="759" customWidth="1"/>
    <col min="4598" max="4598" width="10.5703125" style="759" customWidth="1"/>
    <col min="4599" max="4600" width="9.42578125" style="759" customWidth="1"/>
    <col min="4601" max="4601" width="10.5703125" style="759" customWidth="1"/>
    <col min="4602" max="4602" width="9.42578125" style="759" customWidth="1"/>
    <col min="4603" max="4603" width="9.85546875" style="759" customWidth="1"/>
    <col min="4604" max="4604" width="10.5703125" style="759" customWidth="1"/>
    <col min="4605" max="4605" width="9" style="759" customWidth="1"/>
    <col min="4606" max="4606" width="9.85546875" style="759" customWidth="1"/>
    <col min="4607" max="4607" width="12" style="759" customWidth="1"/>
    <col min="4608" max="4838" width="10.85546875" style="759"/>
    <col min="4839" max="4839" width="0.28515625" style="759" customWidth="1"/>
    <col min="4840" max="4840" width="19" style="759" customWidth="1"/>
    <col min="4841" max="4841" width="7.140625" style="759" customWidth="1"/>
    <col min="4842" max="4842" width="41.28515625" style="759" customWidth="1"/>
    <col min="4843" max="4844" width="9" style="759" customWidth="1"/>
    <col min="4845" max="4845" width="10.5703125" style="759" customWidth="1"/>
    <col min="4846" max="4846" width="9.42578125" style="759" customWidth="1"/>
    <col min="4847" max="4847" width="9.85546875" style="759" customWidth="1"/>
    <col min="4848" max="4848" width="10.5703125" style="759" customWidth="1"/>
    <col min="4849" max="4850" width="9.42578125" style="759" customWidth="1"/>
    <col min="4851" max="4851" width="10.5703125" style="759" customWidth="1"/>
    <col min="4852" max="4853" width="9" style="759" customWidth="1"/>
    <col min="4854" max="4854" width="10.5703125" style="759" customWidth="1"/>
    <col min="4855" max="4856" width="9.42578125" style="759" customWidth="1"/>
    <col min="4857" max="4857" width="10.5703125" style="759" customWidth="1"/>
    <col min="4858" max="4858" width="9.42578125" style="759" customWidth="1"/>
    <col min="4859" max="4859" width="9.85546875" style="759" customWidth="1"/>
    <col min="4860" max="4860" width="10.5703125" style="759" customWidth="1"/>
    <col min="4861" max="4861" width="9" style="759" customWidth="1"/>
    <col min="4862" max="4862" width="9.85546875" style="759" customWidth="1"/>
    <col min="4863" max="4863" width="12" style="759" customWidth="1"/>
    <col min="4864" max="5094" width="10.85546875" style="759"/>
    <col min="5095" max="5095" width="0.28515625" style="759" customWidth="1"/>
    <col min="5096" max="5096" width="19" style="759" customWidth="1"/>
    <col min="5097" max="5097" width="7.140625" style="759" customWidth="1"/>
    <col min="5098" max="5098" width="41.28515625" style="759" customWidth="1"/>
    <col min="5099" max="5100" width="9" style="759" customWidth="1"/>
    <col min="5101" max="5101" width="10.5703125" style="759" customWidth="1"/>
    <col min="5102" max="5102" width="9.42578125" style="759" customWidth="1"/>
    <col min="5103" max="5103" width="9.85546875" style="759" customWidth="1"/>
    <col min="5104" max="5104" width="10.5703125" style="759" customWidth="1"/>
    <col min="5105" max="5106" width="9.42578125" style="759" customWidth="1"/>
    <col min="5107" max="5107" width="10.5703125" style="759" customWidth="1"/>
    <col min="5108" max="5109" width="9" style="759" customWidth="1"/>
    <col min="5110" max="5110" width="10.5703125" style="759" customWidth="1"/>
    <col min="5111" max="5112" width="9.42578125" style="759" customWidth="1"/>
    <col min="5113" max="5113" width="10.5703125" style="759" customWidth="1"/>
    <col min="5114" max="5114" width="9.42578125" style="759" customWidth="1"/>
    <col min="5115" max="5115" width="9.85546875" style="759" customWidth="1"/>
    <col min="5116" max="5116" width="10.5703125" style="759" customWidth="1"/>
    <col min="5117" max="5117" width="9" style="759" customWidth="1"/>
    <col min="5118" max="5118" width="9.85546875" style="759" customWidth="1"/>
    <col min="5119" max="5119" width="12" style="759" customWidth="1"/>
    <col min="5120" max="5350" width="10.85546875" style="759"/>
    <col min="5351" max="5351" width="0.28515625" style="759" customWidth="1"/>
    <col min="5352" max="5352" width="19" style="759" customWidth="1"/>
    <col min="5353" max="5353" width="7.140625" style="759" customWidth="1"/>
    <col min="5354" max="5354" width="41.28515625" style="759" customWidth="1"/>
    <col min="5355" max="5356" width="9" style="759" customWidth="1"/>
    <col min="5357" max="5357" width="10.5703125" style="759" customWidth="1"/>
    <col min="5358" max="5358" width="9.42578125" style="759" customWidth="1"/>
    <col min="5359" max="5359" width="9.85546875" style="759" customWidth="1"/>
    <col min="5360" max="5360" width="10.5703125" style="759" customWidth="1"/>
    <col min="5361" max="5362" width="9.42578125" style="759" customWidth="1"/>
    <col min="5363" max="5363" width="10.5703125" style="759" customWidth="1"/>
    <col min="5364" max="5365" width="9" style="759" customWidth="1"/>
    <col min="5366" max="5366" width="10.5703125" style="759" customWidth="1"/>
    <col min="5367" max="5368" width="9.42578125" style="759" customWidth="1"/>
    <col min="5369" max="5369" width="10.5703125" style="759" customWidth="1"/>
    <col min="5370" max="5370" width="9.42578125" style="759" customWidth="1"/>
    <col min="5371" max="5371" width="9.85546875" style="759" customWidth="1"/>
    <col min="5372" max="5372" width="10.5703125" style="759" customWidth="1"/>
    <col min="5373" max="5373" width="9" style="759" customWidth="1"/>
    <col min="5374" max="5374" width="9.85546875" style="759" customWidth="1"/>
    <col min="5375" max="5375" width="12" style="759" customWidth="1"/>
    <col min="5376" max="5606" width="10.85546875" style="759"/>
    <col min="5607" max="5607" width="0.28515625" style="759" customWidth="1"/>
    <col min="5608" max="5608" width="19" style="759" customWidth="1"/>
    <col min="5609" max="5609" width="7.140625" style="759" customWidth="1"/>
    <col min="5610" max="5610" width="41.28515625" style="759" customWidth="1"/>
    <col min="5611" max="5612" width="9" style="759" customWidth="1"/>
    <col min="5613" max="5613" width="10.5703125" style="759" customWidth="1"/>
    <col min="5614" max="5614" width="9.42578125" style="759" customWidth="1"/>
    <col min="5615" max="5615" width="9.85546875" style="759" customWidth="1"/>
    <col min="5616" max="5616" width="10.5703125" style="759" customWidth="1"/>
    <col min="5617" max="5618" width="9.42578125" style="759" customWidth="1"/>
    <col min="5619" max="5619" width="10.5703125" style="759" customWidth="1"/>
    <col min="5620" max="5621" width="9" style="759" customWidth="1"/>
    <col min="5622" max="5622" width="10.5703125" style="759" customWidth="1"/>
    <col min="5623" max="5624" width="9.42578125" style="759" customWidth="1"/>
    <col min="5625" max="5625" width="10.5703125" style="759" customWidth="1"/>
    <col min="5626" max="5626" width="9.42578125" style="759" customWidth="1"/>
    <col min="5627" max="5627" width="9.85546875" style="759" customWidth="1"/>
    <col min="5628" max="5628" width="10.5703125" style="759" customWidth="1"/>
    <col min="5629" max="5629" width="9" style="759" customWidth="1"/>
    <col min="5630" max="5630" width="9.85546875" style="759" customWidth="1"/>
    <col min="5631" max="5631" width="12" style="759" customWidth="1"/>
    <col min="5632" max="5862" width="10.85546875" style="759"/>
    <col min="5863" max="5863" width="0.28515625" style="759" customWidth="1"/>
    <col min="5864" max="5864" width="19" style="759" customWidth="1"/>
    <col min="5865" max="5865" width="7.140625" style="759" customWidth="1"/>
    <col min="5866" max="5866" width="41.28515625" style="759" customWidth="1"/>
    <col min="5867" max="5868" width="9" style="759" customWidth="1"/>
    <col min="5869" max="5869" width="10.5703125" style="759" customWidth="1"/>
    <col min="5870" max="5870" width="9.42578125" style="759" customWidth="1"/>
    <col min="5871" max="5871" width="9.85546875" style="759" customWidth="1"/>
    <col min="5872" max="5872" width="10.5703125" style="759" customWidth="1"/>
    <col min="5873" max="5874" width="9.42578125" style="759" customWidth="1"/>
    <col min="5875" max="5875" width="10.5703125" style="759" customWidth="1"/>
    <col min="5876" max="5877" width="9" style="759" customWidth="1"/>
    <col min="5878" max="5878" width="10.5703125" style="759" customWidth="1"/>
    <col min="5879" max="5880" width="9.42578125" style="759" customWidth="1"/>
    <col min="5881" max="5881" width="10.5703125" style="759" customWidth="1"/>
    <col min="5882" max="5882" width="9.42578125" style="759" customWidth="1"/>
    <col min="5883" max="5883" width="9.85546875" style="759" customWidth="1"/>
    <col min="5884" max="5884" width="10.5703125" style="759" customWidth="1"/>
    <col min="5885" max="5885" width="9" style="759" customWidth="1"/>
    <col min="5886" max="5886" width="9.85546875" style="759" customWidth="1"/>
    <col min="5887" max="5887" width="12" style="759" customWidth="1"/>
    <col min="5888" max="6118" width="10.85546875" style="759"/>
    <col min="6119" max="6119" width="0.28515625" style="759" customWidth="1"/>
    <col min="6120" max="6120" width="19" style="759" customWidth="1"/>
    <col min="6121" max="6121" width="7.140625" style="759" customWidth="1"/>
    <col min="6122" max="6122" width="41.28515625" style="759" customWidth="1"/>
    <col min="6123" max="6124" width="9" style="759" customWidth="1"/>
    <col min="6125" max="6125" width="10.5703125" style="759" customWidth="1"/>
    <col min="6126" max="6126" width="9.42578125" style="759" customWidth="1"/>
    <col min="6127" max="6127" width="9.85546875" style="759" customWidth="1"/>
    <col min="6128" max="6128" width="10.5703125" style="759" customWidth="1"/>
    <col min="6129" max="6130" width="9.42578125" style="759" customWidth="1"/>
    <col min="6131" max="6131" width="10.5703125" style="759" customWidth="1"/>
    <col min="6132" max="6133" width="9" style="759" customWidth="1"/>
    <col min="6134" max="6134" width="10.5703125" style="759" customWidth="1"/>
    <col min="6135" max="6136" width="9.42578125" style="759" customWidth="1"/>
    <col min="6137" max="6137" width="10.5703125" style="759" customWidth="1"/>
    <col min="6138" max="6138" width="9.42578125" style="759" customWidth="1"/>
    <col min="6139" max="6139" width="9.85546875" style="759" customWidth="1"/>
    <col min="6140" max="6140" width="10.5703125" style="759" customWidth="1"/>
    <col min="6141" max="6141" width="9" style="759" customWidth="1"/>
    <col min="6142" max="6142" width="9.85546875" style="759" customWidth="1"/>
    <col min="6143" max="6143" width="12" style="759" customWidth="1"/>
    <col min="6144" max="6374" width="10.85546875" style="759"/>
    <col min="6375" max="6375" width="0.28515625" style="759" customWidth="1"/>
    <col min="6376" max="6376" width="19" style="759" customWidth="1"/>
    <col min="6377" max="6377" width="7.140625" style="759" customWidth="1"/>
    <col min="6378" max="6378" width="41.28515625" style="759" customWidth="1"/>
    <col min="6379" max="6380" width="9" style="759" customWidth="1"/>
    <col min="6381" max="6381" width="10.5703125" style="759" customWidth="1"/>
    <col min="6382" max="6382" width="9.42578125" style="759" customWidth="1"/>
    <col min="6383" max="6383" width="9.85546875" style="759" customWidth="1"/>
    <col min="6384" max="6384" width="10.5703125" style="759" customWidth="1"/>
    <col min="6385" max="6386" width="9.42578125" style="759" customWidth="1"/>
    <col min="6387" max="6387" width="10.5703125" style="759" customWidth="1"/>
    <col min="6388" max="6389" width="9" style="759" customWidth="1"/>
    <col min="6390" max="6390" width="10.5703125" style="759" customWidth="1"/>
    <col min="6391" max="6392" width="9.42578125" style="759" customWidth="1"/>
    <col min="6393" max="6393" width="10.5703125" style="759" customWidth="1"/>
    <col min="6394" max="6394" width="9.42578125" style="759" customWidth="1"/>
    <col min="6395" max="6395" width="9.85546875" style="759" customWidth="1"/>
    <col min="6396" max="6396" width="10.5703125" style="759" customWidth="1"/>
    <col min="6397" max="6397" width="9" style="759" customWidth="1"/>
    <col min="6398" max="6398" width="9.85546875" style="759" customWidth="1"/>
    <col min="6399" max="6399" width="12" style="759" customWidth="1"/>
    <col min="6400" max="6630" width="10.85546875" style="759"/>
    <col min="6631" max="6631" width="0.28515625" style="759" customWidth="1"/>
    <col min="6632" max="6632" width="19" style="759" customWidth="1"/>
    <col min="6633" max="6633" width="7.140625" style="759" customWidth="1"/>
    <col min="6634" max="6634" width="41.28515625" style="759" customWidth="1"/>
    <col min="6635" max="6636" width="9" style="759" customWidth="1"/>
    <col min="6637" max="6637" width="10.5703125" style="759" customWidth="1"/>
    <col min="6638" max="6638" width="9.42578125" style="759" customWidth="1"/>
    <col min="6639" max="6639" width="9.85546875" style="759" customWidth="1"/>
    <col min="6640" max="6640" width="10.5703125" style="759" customWidth="1"/>
    <col min="6641" max="6642" width="9.42578125" style="759" customWidth="1"/>
    <col min="6643" max="6643" width="10.5703125" style="759" customWidth="1"/>
    <col min="6644" max="6645" width="9" style="759" customWidth="1"/>
    <col min="6646" max="6646" width="10.5703125" style="759" customWidth="1"/>
    <col min="6647" max="6648" width="9.42578125" style="759" customWidth="1"/>
    <col min="6649" max="6649" width="10.5703125" style="759" customWidth="1"/>
    <col min="6650" max="6650" width="9.42578125" style="759" customWidth="1"/>
    <col min="6651" max="6651" width="9.85546875" style="759" customWidth="1"/>
    <col min="6652" max="6652" width="10.5703125" style="759" customWidth="1"/>
    <col min="6653" max="6653" width="9" style="759" customWidth="1"/>
    <col min="6654" max="6654" width="9.85546875" style="759" customWidth="1"/>
    <col min="6655" max="6655" width="12" style="759" customWidth="1"/>
    <col min="6656" max="6886" width="10.85546875" style="759"/>
    <col min="6887" max="6887" width="0.28515625" style="759" customWidth="1"/>
    <col min="6888" max="6888" width="19" style="759" customWidth="1"/>
    <col min="6889" max="6889" width="7.140625" style="759" customWidth="1"/>
    <col min="6890" max="6890" width="41.28515625" style="759" customWidth="1"/>
    <col min="6891" max="6892" width="9" style="759" customWidth="1"/>
    <col min="6893" max="6893" width="10.5703125" style="759" customWidth="1"/>
    <col min="6894" max="6894" width="9.42578125" style="759" customWidth="1"/>
    <col min="6895" max="6895" width="9.85546875" style="759" customWidth="1"/>
    <col min="6896" max="6896" width="10.5703125" style="759" customWidth="1"/>
    <col min="6897" max="6898" width="9.42578125" style="759" customWidth="1"/>
    <col min="6899" max="6899" width="10.5703125" style="759" customWidth="1"/>
    <col min="6900" max="6901" width="9" style="759" customWidth="1"/>
    <col min="6902" max="6902" width="10.5703125" style="759" customWidth="1"/>
    <col min="6903" max="6904" width="9.42578125" style="759" customWidth="1"/>
    <col min="6905" max="6905" width="10.5703125" style="759" customWidth="1"/>
    <col min="6906" max="6906" width="9.42578125" style="759" customWidth="1"/>
    <col min="6907" max="6907" width="9.85546875" style="759" customWidth="1"/>
    <col min="6908" max="6908" width="10.5703125" style="759" customWidth="1"/>
    <col min="6909" max="6909" width="9" style="759" customWidth="1"/>
    <col min="6910" max="6910" width="9.85546875" style="759" customWidth="1"/>
    <col min="6911" max="6911" width="12" style="759" customWidth="1"/>
    <col min="6912" max="7142" width="10.85546875" style="759"/>
    <col min="7143" max="7143" width="0.28515625" style="759" customWidth="1"/>
    <col min="7144" max="7144" width="19" style="759" customWidth="1"/>
    <col min="7145" max="7145" width="7.140625" style="759" customWidth="1"/>
    <col min="7146" max="7146" width="41.28515625" style="759" customWidth="1"/>
    <col min="7147" max="7148" width="9" style="759" customWidth="1"/>
    <col min="7149" max="7149" width="10.5703125" style="759" customWidth="1"/>
    <col min="7150" max="7150" width="9.42578125" style="759" customWidth="1"/>
    <col min="7151" max="7151" width="9.85546875" style="759" customWidth="1"/>
    <col min="7152" max="7152" width="10.5703125" style="759" customWidth="1"/>
    <col min="7153" max="7154" width="9.42578125" style="759" customWidth="1"/>
    <col min="7155" max="7155" width="10.5703125" style="759" customWidth="1"/>
    <col min="7156" max="7157" width="9" style="759" customWidth="1"/>
    <col min="7158" max="7158" width="10.5703125" style="759" customWidth="1"/>
    <col min="7159" max="7160" width="9.42578125" style="759" customWidth="1"/>
    <col min="7161" max="7161" width="10.5703125" style="759" customWidth="1"/>
    <col min="7162" max="7162" width="9.42578125" style="759" customWidth="1"/>
    <col min="7163" max="7163" width="9.85546875" style="759" customWidth="1"/>
    <col min="7164" max="7164" width="10.5703125" style="759" customWidth="1"/>
    <col min="7165" max="7165" width="9" style="759" customWidth="1"/>
    <col min="7166" max="7166" width="9.85546875" style="759" customWidth="1"/>
    <col min="7167" max="7167" width="12" style="759" customWidth="1"/>
    <col min="7168" max="7398" width="10.85546875" style="759"/>
    <col min="7399" max="7399" width="0.28515625" style="759" customWidth="1"/>
    <col min="7400" max="7400" width="19" style="759" customWidth="1"/>
    <col min="7401" max="7401" width="7.140625" style="759" customWidth="1"/>
    <col min="7402" max="7402" width="41.28515625" style="759" customWidth="1"/>
    <col min="7403" max="7404" width="9" style="759" customWidth="1"/>
    <col min="7405" max="7405" width="10.5703125" style="759" customWidth="1"/>
    <col min="7406" max="7406" width="9.42578125" style="759" customWidth="1"/>
    <col min="7407" max="7407" width="9.85546875" style="759" customWidth="1"/>
    <col min="7408" max="7408" width="10.5703125" style="759" customWidth="1"/>
    <col min="7409" max="7410" width="9.42578125" style="759" customWidth="1"/>
    <col min="7411" max="7411" width="10.5703125" style="759" customWidth="1"/>
    <col min="7412" max="7413" width="9" style="759" customWidth="1"/>
    <col min="7414" max="7414" width="10.5703125" style="759" customWidth="1"/>
    <col min="7415" max="7416" width="9.42578125" style="759" customWidth="1"/>
    <col min="7417" max="7417" width="10.5703125" style="759" customWidth="1"/>
    <col min="7418" max="7418" width="9.42578125" style="759" customWidth="1"/>
    <col min="7419" max="7419" width="9.85546875" style="759" customWidth="1"/>
    <col min="7420" max="7420" width="10.5703125" style="759" customWidth="1"/>
    <col min="7421" max="7421" width="9" style="759" customWidth="1"/>
    <col min="7422" max="7422" width="9.85546875" style="759" customWidth="1"/>
    <col min="7423" max="7423" width="12" style="759" customWidth="1"/>
    <col min="7424" max="7654" width="10.85546875" style="759"/>
    <col min="7655" max="7655" width="0.28515625" style="759" customWidth="1"/>
    <col min="7656" max="7656" width="19" style="759" customWidth="1"/>
    <col min="7657" max="7657" width="7.140625" style="759" customWidth="1"/>
    <col min="7658" max="7658" width="41.28515625" style="759" customWidth="1"/>
    <col min="7659" max="7660" width="9" style="759" customWidth="1"/>
    <col min="7661" max="7661" width="10.5703125" style="759" customWidth="1"/>
    <col min="7662" max="7662" width="9.42578125" style="759" customWidth="1"/>
    <col min="7663" max="7663" width="9.85546875" style="759" customWidth="1"/>
    <col min="7664" max="7664" width="10.5703125" style="759" customWidth="1"/>
    <col min="7665" max="7666" width="9.42578125" style="759" customWidth="1"/>
    <col min="7667" max="7667" width="10.5703125" style="759" customWidth="1"/>
    <col min="7668" max="7669" width="9" style="759" customWidth="1"/>
    <col min="7670" max="7670" width="10.5703125" style="759" customWidth="1"/>
    <col min="7671" max="7672" width="9.42578125" style="759" customWidth="1"/>
    <col min="7673" max="7673" width="10.5703125" style="759" customWidth="1"/>
    <col min="7674" max="7674" width="9.42578125" style="759" customWidth="1"/>
    <col min="7675" max="7675" width="9.85546875" style="759" customWidth="1"/>
    <col min="7676" max="7676" width="10.5703125" style="759" customWidth="1"/>
    <col min="7677" max="7677" width="9" style="759" customWidth="1"/>
    <col min="7678" max="7678" width="9.85546875" style="759" customWidth="1"/>
    <col min="7679" max="7679" width="12" style="759" customWidth="1"/>
    <col min="7680" max="7910" width="10.85546875" style="759"/>
    <col min="7911" max="7911" width="0.28515625" style="759" customWidth="1"/>
    <col min="7912" max="7912" width="19" style="759" customWidth="1"/>
    <col min="7913" max="7913" width="7.140625" style="759" customWidth="1"/>
    <col min="7914" max="7914" width="41.28515625" style="759" customWidth="1"/>
    <col min="7915" max="7916" width="9" style="759" customWidth="1"/>
    <col min="7917" max="7917" width="10.5703125" style="759" customWidth="1"/>
    <col min="7918" max="7918" width="9.42578125" style="759" customWidth="1"/>
    <col min="7919" max="7919" width="9.85546875" style="759" customWidth="1"/>
    <col min="7920" max="7920" width="10.5703125" style="759" customWidth="1"/>
    <col min="7921" max="7922" width="9.42578125" style="759" customWidth="1"/>
    <col min="7923" max="7923" width="10.5703125" style="759" customWidth="1"/>
    <col min="7924" max="7925" width="9" style="759" customWidth="1"/>
    <col min="7926" max="7926" width="10.5703125" style="759" customWidth="1"/>
    <col min="7927" max="7928" width="9.42578125" style="759" customWidth="1"/>
    <col min="7929" max="7929" width="10.5703125" style="759" customWidth="1"/>
    <col min="7930" max="7930" width="9.42578125" style="759" customWidth="1"/>
    <col min="7931" max="7931" width="9.85546875" style="759" customWidth="1"/>
    <col min="7932" max="7932" width="10.5703125" style="759" customWidth="1"/>
    <col min="7933" max="7933" width="9" style="759" customWidth="1"/>
    <col min="7934" max="7934" width="9.85546875" style="759" customWidth="1"/>
    <col min="7935" max="7935" width="12" style="759" customWidth="1"/>
    <col min="7936" max="8166" width="10.85546875" style="759"/>
    <col min="8167" max="8167" width="0.28515625" style="759" customWidth="1"/>
    <col min="8168" max="8168" width="19" style="759" customWidth="1"/>
    <col min="8169" max="8169" width="7.140625" style="759" customWidth="1"/>
    <col min="8170" max="8170" width="41.28515625" style="759" customWidth="1"/>
    <col min="8171" max="8172" width="9" style="759" customWidth="1"/>
    <col min="8173" max="8173" width="10.5703125" style="759" customWidth="1"/>
    <col min="8174" max="8174" width="9.42578125" style="759" customWidth="1"/>
    <col min="8175" max="8175" width="9.85546875" style="759" customWidth="1"/>
    <col min="8176" max="8176" width="10.5703125" style="759" customWidth="1"/>
    <col min="8177" max="8178" width="9.42578125" style="759" customWidth="1"/>
    <col min="8179" max="8179" width="10.5703125" style="759" customWidth="1"/>
    <col min="8180" max="8181" width="9" style="759" customWidth="1"/>
    <col min="8182" max="8182" width="10.5703125" style="759" customWidth="1"/>
    <col min="8183" max="8184" width="9.42578125" style="759" customWidth="1"/>
    <col min="8185" max="8185" width="10.5703125" style="759" customWidth="1"/>
    <col min="8186" max="8186" width="9.42578125" style="759" customWidth="1"/>
    <col min="8187" max="8187" width="9.85546875" style="759" customWidth="1"/>
    <col min="8188" max="8188" width="10.5703125" style="759" customWidth="1"/>
    <col min="8189" max="8189" width="9" style="759" customWidth="1"/>
    <col min="8190" max="8190" width="9.85546875" style="759" customWidth="1"/>
    <col min="8191" max="8191" width="12" style="759" customWidth="1"/>
    <col min="8192" max="8422" width="10.85546875" style="759"/>
    <col min="8423" max="8423" width="0.28515625" style="759" customWidth="1"/>
    <col min="8424" max="8424" width="19" style="759" customWidth="1"/>
    <col min="8425" max="8425" width="7.140625" style="759" customWidth="1"/>
    <col min="8426" max="8426" width="41.28515625" style="759" customWidth="1"/>
    <col min="8427" max="8428" width="9" style="759" customWidth="1"/>
    <col min="8429" max="8429" width="10.5703125" style="759" customWidth="1"/>
    <col min="8430" max="8430" width="9.42578125" style="759" customWidth="1"/>
    <col min="8431" max="8431" width="9.85546875" style="759" customWidth="1"/>
    <col min="8432" max="8432" width="10.5703125" style="759" customWidth="1"/>
    <col min="8433" max="8434" width="9.42578125" style="759" customWidth="1"/>
    <col min="8435" max="8435" width="10.5703125" style="759" customWidth="1"/>
    <col min="8436" max="8437" width="9" style="759" customWidth="1"/>
    <col min="8438" max="8438" width="10.5703125" style="759" customWidth="1"/>
    <col min="8439" max="8440" width="9.42578125" style="759" customWidth="1"/>
    <col min="8441" max="8441" width="10.5703125" style="759" customWidth="1"/>
    <col min="8442" max="8442" width="9.42578125" style="759" customWidth="1"/>
    <col min="8443" max="8443" width="9.85546875" style="759" customWidth="1"/>
    <col min="8444" max="8444" width="10.5703125" style="759" customWidth="1"/>
    <col min="8445" max="8445" width="9" style="759" customWidth="1"/>
    <col min="8446" max="8446" width="9.85546875" style="759" customWidth="1"/>
    <col min="8447" max="8447" width="12" style="759" customWidth="1"/>
    <col min="8448" max="8678" width="10.85546875" style="759"/>
    <col min="8679" max="8679" width="0.28515625" style="759" customWidth="1"/>
    <col min="8680" max="8680" width="19" style="759" customWidth="1"/>
    <col min="8681" max="8681" width="7.140625" style="759" customWidth="1"/>
    <col min="8682" max="8682" width="41.28515625" style="759" customWidth="1"/>
    <col min="8683" max="8684" width="9" style="759" customWidth="1"/>
    <col min="8685" max="8685" width="10.5703125" style="759" customWidth="1"/>
    <col min="8686" max="8686" width="9.42578125" style="759" customWidth="1"/>
    <col min="8687" max="8687" width="9.85546875" style="759" customWidth="1"/>
    <col min="8688" max="8688" width="10.5703125" style="759" customWidth="1"/>
    <col min="8689" max="8690" width="9.42578125" style="759" customWidth="1"/>
    <col min="8691" max="8691" width="10.5703125" style="759" customWidth="1"/>
    <col min="8692" max="8693" width="9" style="759" customWidth="1"/>
    <col min="8694" max="8694" width="10.5703125" style="759" customWidth="1"/>
    <col min="8695" max="8696" width="9.42578125" style="759" customWidth="1"/>
    <col min="8697" max="8697" width="10.5703125" style="759" customWidth="1"/>
    <col min="8698" max="8698" width="9.42578125" style="759" customWidth="1"/>
    <col min="8699" max="8699" width="9.85546875" style="759" customWidth="1"/>
    <col min="8700" max="8700" width="10.5703125" style="759" customWidth="1"/>
    <col min="8701" max="8701" width="9" style="759" customWidth="1"/>
    <col min="8702" max="8702" width="9.85546875" style="759" customWidth="1"/>
    <col min="8703" max="8703" width="12" style="759" customWidth="1"/>
    <col min="8704" max="8934" width="10.85546875" style="759"/>
    <col min="8935" max="8935" width="0.28515625" style="759" customWidth="1"/>
    <col min="8936" max="8936" width="19" style="759" customWidth="1"/>
    <col min="8937" max="8937" width="7.140625" style="759" customWidth="1"/>
    <col min="8938" max="8938" width="41.28515625" style="759" customWidth="1"/>
    <col min="8939" max="8940" width="9" style="759" customWidth="1"/>
    <col min="8941" max="8941" width="10.5703125" style="759" customWidth="1"/>
    <col min="8942" max="8942" width="9.42578125" style="759" customWidth="1"/>
    <col min="8943" max="8943" width="9.85546875" style="759" customWidth="1"/>
    <col min="8944" max="8944" width="10.5703125" style="759" customWidth="1"/>
    <col min="8945" max="8946" width="9.42578125" style="759" customWidth="1"/>
    <col min="8947" max="8947" width="10.5703125" style="759" customWidth="1"/>
    <col min="8948" max="8949" width="9" style="759" customWidth="1"/>
    <col min="8950" max="8950" width="10.5703125" style="759" customWidth="1"/>
    <col min="8951" max="8952" width="9.42578125" style="759" customWidth="1"/>
    <col min="8953" max="8953" width="10.5703125" style="759" customWidth="1"/>
    <col min="8954" max="8954" width="9.42578125" style="759" customWidth="1"/>
    <col min="8955" max="8955" width="9.85546875" style="759" customWidth="1"/>
    <col min="8956" max="8956" width="10.5703125" style="759" customWidth="1"/>
    <col min="8957" max="8957" width="9" style="759" customWidth="1"/>
    <col min="8958" max="8958" width="9.85546875" style="759" customWidth="1"/>
    <col min="8959" max="8959" width="12" style="759" customWidth="1"/>
    <col min="8960" max="9190" width="10.85546875" style="759"/>
    <col min="9191" max="9191" width="0.28515625" style="759" customWidth="1"/>
    <col min="9192" max="9192" width="19" style="759" customWidth="1"/>
    <col min="9193" max="9193" width="7.140625" style="759" customWidth="1"/>
    <col min="9194" max="9194" width="41.28515625" style="759" customWidth="1"/>
    <col min="9195" max="9196" width="9" style="759" customWidth="1"/>
    <col min="9197" max="9197" width="10.5703125" style="759" customWidth="1"/>
    <col min="9198" max="9198" width="9.42578125" style="759" customWidth="1"/>
    <col min="9199" max="9199" width="9.85546875" style="759" customWidth="1"/>
    <col min="9200" max="9200" width="10.5703125" style="759" customWidth="1"/>
    <col min="9201" max="9202" width="9.42578125" style="759" customWidth="1"/>
    <col min="9203" max="9203" width="10.5703125" style="759" customWidth="1"/>
    <col min="9204" max="9205" width="9" style="759" customWidth="1"/>
    <col min="9206" max="9206" width="10.5703125" style="759" customWidth="1"/>
    <col min="9207" max="9208" width="9.42578125" style="759" customWidth="1"/>
    <col min="9209" max="9209" width="10.5703125" style="759" customWidth="1"/>
    <col min="9210" max="9210" width="9.42578125" style="759" customWidth="1"/>
    <col min="9211" max="9211" width="9.85546875" style="759" customWidth="1"/>
    <col min="9212" max="9212" width="10.5703125" style="759" customWidth="1"/>
    <col min="9213" max="9213" width="9" style="759" customWidth="1"/>
    <col min="9214" max="9214" width="9.85546875" style="759" customWidth="1"/>
    <col min="9215" max="9215" width="12" style="759" customWidth="1"/>
    <col min="9216" max="9446" width="10.85546875" style="759"/>
    <col min="9447" max="9447" width="0.28515625" style="759" customWidth="1"/>
    <col min="9448" max="9448" width="19" style="759" customWidth="1"/>
    <col min="9449" max="9449" width="7.140625" style="759" customWidth="1"/>
    <col min="9450" max="9450" width="41.28515625" style="759" customWidth="1"/>
    <col min="9451" max="9452" width="9" style="759" customWidth="1"/>
    <col min="9453" max="9453" width="10.5703125" style="759" customWidth="1"/>
    <col min="9454" max="9454" width="9.42578125" style="759" customWidth="1"/>
    <col min="9455" max="9455" width="9.85546875" style="759" customWidth="1"/>
    <col min="9456" max="9456" width="10.5703125" style="759" customWidth="1"/>
    <col min="9457" max="9458" width="9.42578125" style="759" customWidth="1"/>
    <col min="9459" max="9459" width="10.5703125" style="759" customWidth="1"/>
    <col min="9460" max="9461" width="9" style="759" customWidth="1"/>
    <col min="9462" max="9462" width="10.5703125" style="759" customWidth="1"/>
    <col min="9463" max="9464" width="9.42578125" style="759" customWidth="1"/>
    <col min="9465" max="9465" width="10.5703125" style="759" customWidth="1"/>
    <col min="9466" max="9466" width="9.42578125" style="759" customWidth="1"/>
    <col min="9467" max="9467" width="9.85546875" style="759" customWidth="1"/>
    <col min="9468" max="9468" width="10.5703125" style="759" customWidth="1"/>
    <col min="9469" max="9469" width="9" style="759" customWidth="1"/>
    <col min="9470" max="9470" width="9.85546875" style="759" customWidth="1"/>
    <col min="9471" max="9471" width="12" style="759" customWidth="1"/>
    <col min="9472" max="9702" width="10.85546875" style="759"/>
    <col min="9703" max="9703" width="0.28515625" style="759" customWidth="1"/>
    <col min="9704" max="9704" width="19" style="759" customWidth="1"/>
    <col min="9705" max="9705" width="7.140625" style="759" customWidth="1"/>
    <col min="9706" max="9706" width="41.28515625" style="759" customWidth="1"/>
    <col min="9707" max="9708" width="9" style="759" customWidth="1"/>
    <col min="9709" max="9709" width="10.5703125" style="759" customWidth="1"/>
    <col min="9710" max="9710" width="9.42578125" style="759" customWidth="1"/>
    <col min="9711" max="9711" width="9.85546875" style="759" customWidth="1"/>
    <col min="9712" max="9712" width="10.5703125" style="759" customWidth="1"/>
    <col min="9713" max="9714" width="9.42578125" style="759" customWidth="1"/>
    <col min="9715" max="9715" width="10.5703125" style="759" customWidth="1"/>
    <col min="9716" max="9717" width="9" style="759" customWidth="1"/>
    <col min="9718" max="9718" width="10.5703125" style="759" customWidth="1"/>
    <col min="9719" max="9720" width="9.42578125" style="759" customWidth="1"/>
    <col min="9721" max="9721" width="10.5703125" style="759" customWidth="1"/>
    <col min="9722" max="9722" width="9.42578125" style="759" customWidth="1"/>
    <col min="9723" max="9723" width="9.85546875" style="759" customWidth="1"/>
    <col min="9724" max="9724" width="10.5703125" style="759" customWidth="1"/>
    <col min="9725" max="9725" width="9" style="759" customWidth="1"/>
    <col min="9726" max="9726" width="9.85546875" style="759" customWidth="1"/>
    <col min="9727" max="9727" width="12" style="759" customWidth="1"/>
    <col min="9728" max="9958" width="10.85546875" style="759"/>
    <col min="9959" max="9959" width="0.28515625" style="759" customWidth="1"/>
    <col min="9960" max="9960" width="19" style="759" customWidth="1"/>
    <col min="9961" max="9961" width="7.140625" style="759" customWidth="1"/>
    <col min="9962" max="9962" width="41.28515625" style="759" customWidth="1"/>
    <col min="9963" max="9964" width="9" style="759" customWidth="1"/>
    <col min="9965" max="9965" width="10.5703125" style="759" customWidth="1"/>
    <col min="9966" max="9966" width="9.42578125" style="759" customWidth="1"/>
    <col min="9967" max="9967" width="9.85546875" style="759" customWidth="1"/>
    <col min="9968" max="9968" width="10.5703125" style="759" customWidth="1"/>
    <col min="9969" max="9970" width="9.42578125" style="759" customWidth="1"/>
    <col min="9971" max="9971" width="10.5703125" style="759" customWidth="1"/>
    <col min="9972" max="9973" width="9" style="759" customWidth="1"/>
    <col min="9974" max="9974" width="10.5703125" style="759" customWidth="1"/>
    <col min="9975" max="9976" width="9.42578125" style="759" customWidth="1"/>
    <col min="9977" max="9977" width="10.5703125" style="759" customWidth="1"/>
    <col min="9978" max="9978" width="9.42578125" style="759" customWidth="1"/>
    <col min="9979" max="9979" width="9.85546875" style="759" customWidth="1"/>
    <col min="9980" max="9980" width="10.5703125" style="759" customWidth="1"/>
    <col min="9981" max="9981" width="9" style="759" customWidth="1"/>
    <col min="9982" max="9982" width="9.85546875" style="759" customWidth="1"/>
    <col min="9983" max="9983" width="12" style="759" customWidth="1"/>
    <col min="9984" max="10214" width="10.85546875" style="759"/>
    <col min="10215" max="10215" width="0.28515625" style="759" customWidth="1"/>
    <col min="10216" max="10216" width="19" style="759" customWidth="1"/>
    <col min="10217" max="10217" width="7.140625" style="759" customWidth="1"/>
    <col min="10218" max="10218" width="41.28515625" style="759" customWidth="1"/>
    <col min="10219" max="10220" width="9" style="759" customWidth="1"/>
    <col min="10221" max="10221" width="10.5703125" style="759" customWidth="1"/>
    <col min="10222" max="10222" width="9.42578125" style="759" customWidth="1"/>
    <col min="10223" max="10223" width="9.85546875" style="759" customWidth="1"/>
    <col min="10224" max="10224" width="10.5703125" style="759" customWidth="1"/>
    <col min="10225" max="10226" width="9.42578125" style="759" customWidth="1"/>
    <col min="10227" max="10227" width="10.5703125" style="759" customWidth="1"/>
    <col min="10228" max="10229" width="9" style="759" customWidth="1"/>
    <col min="10230" max="10230" width="10.5703125" style="759" customWidth="1"/>
    <col min="10231" max="10232" width="9.42578125" style="759" customWidth="1"/>
    <col min="10233" max="10233" width="10.5703125" style="759" customWidth="1"/>
    <col min="10234" max="10234" width="9.42578125" style="759" customWidth="1"/>
    <col min="10235" max="10235" width="9.85546875" style="759" customWidth="1"/>
    <col min="10236" max="10236" width="10.5703125" style="759" customWidth="1"/>
    <col min="10237" max="10237" width="9" style="759" customWidth="1"/>
    <col min="10238" max="10238" width="9.85546875" style="759" customWidth="1"/>
    <col min="10239" max="10239" width="12" style="759" customWidth="1"/>
    <col min="10240" max="10470" width="10.85546875" style="759"/>
    <col min="10471" max="10471" width="0.28515625" style="759" customWidth="1"/>
    <col min="10472" max="10472" width="19" style="759" customWidth="1"/>
    <col min="10473" max="10473" width="7.140625" style="759" customWidth="1"/>
    <col min="10474" max="10474" width="41.28515625" style="759" customWidth="1"/>
    <col min="10475" max="10476" width="9" style="759" customWidth="1"/>
    <col min="10477" max="10477" width="10.5703125" style="759" customWidth="1"/>
    <col min="10478" max="10478" width="9.42578125" style="759" customWidth="1"/>
    <col min="10479" max="10479" width="9.85546875" style="759" customWidth="1"/>
    <col min="10480" max="10480" width="10.5703125" style="759" customWidth="1"/>
    <col min="10481" max="10482" width="9.42578125" style="759" customWidth="1"/>
    <col min="10483" max="10483" width="10.5703125" style="759" customWidth="1"/>
    <col min="10484" max="10485" width="9" style="759" customWidth="1"/>
    <col min="10486" max="10486" width="10.5703125" style="759" customWidth="1"/>
    <col min="10487" max="10488" width="9.42578125" style="759" customWidth="1"/>
    <col min="10489" max="10489" width="10.5703125" style="759" customWidth="1"/>
    <col min="10490" max="10490" width="9.42578125" style="759" customWidth="1"/>
    <col min="10491" max="10491" width="9.85546875" style="759" customWidth="1"/>
    <col min="10492" max="10492" width="10.5703125" style="759" customWidth="1"/>
    <col min="10493" max="10493" width="9" style="759" customWidth="1"/>
    <col min="10494" max="10494" width="9.85546875" style="759" customWidth="1"/>
    <col min="10495" max="10495" width="12" style="759" customWidth="1"/>
    <col min="10496" max="10726" width="10.85546875" style="759"/>
    <col min="10727" max="10727" width="0.28515625" style="759" customWidth="1"/>
    <col min="10728" max="10728" width="19" style="759" customWidth="1"/>
    <col min="10729" max="10729" width="7.140625" style="759" customWidth="1"/>
    <col min="10730" max="10730" width="41.28515625" style="759" customWidth="1"/>
    <col min="10731" max="10732" width="9" style="759" customWidth="1"/>
    <col min="10733" max="10733" width="10.5703125" style="759" customWidth="1"/>
    <col min="10734" max="10734" width="9.42578125" style="759" customWidth="1"/>
    <col min="10735" max="10735" width="9.85546875" style="759" customWidth="1"/>
    <col min="10736" max="10736" width="10.5703125" style="759" customWidth="1"/>
    <col min="10737" max="10738" width="9.42578125" style="759" customWidth="1"/>
    <col min="10739" max="10739" width="10.5703125" style="759" customWidth="1"/>
    <col min="10740" max="10741" width="9" style="759" customWidth="1"/>
    <col min="10742" max="10742" width="10.5703125" style="759" customWidth="1"/>
    <col min="10743" max="10744" width="9.42578125" style="759" customWidth="1"/>
    <col min="10745" max="10745" width="10.5703125" style="759" customWidth="1"/>
    <col min="10746" max="10746" width="9.42578125" style="759" customWidth="1"/>
    <col min="10747" max="10747" width="9.85546875" style="759" customWidth="1"/>
    <col min="10748" max="10748" width="10.5703125" style="759" customWidth="1"/>
    <col min="10749" max="10749" width="9" style="759" customWidth="1"/>
    <col min="10750" max="10750" width="9.85546875" style="759" customWidth="1"/>
    <col min="10751" max="10751" width="12" style="759" customWidth="1"/>
    <col min="10752" max="10982" width="10.85546875" style="759"/>
    <col min="10983" max="10983" width="0.28515625" style="759" customWidth="1"/>
    <col min="10984" max="10984" width="19" style="759" customWidth="1"/>
    <col min="10985" max="10985" width="7.140625" style="759" customWidth="1"/>
    <col min="10986" max="10986" width="41.28515625" style="759" customWidth="1"/>
    <col min="10987" max="10988" width="9" style="759" customWidth="1"/>
    <col min="10989" max="10989" width="10.5703125" style="759" customWidth="1"/>
    <col min="10990" max="10990" width="9.42578125" style="759" customWidth="1"/>
    <col min="10991" max="10991" width="9.85546875" style="759" customWidth="1"/>
    <col min="10992" max="10992" width="10.5703125" style="759" customWidth="1"/>
    <col min="10993" max="10994" width="9.42578125" style="759" customWidth="1"/>
    <col min="10995" max="10995" width="10.5703125" style="759" customWidth="1"/>
    <col min="10996" max="10997" width="9" style="759" customWidth="1"/>
    <col min="10998" max="10998" width="10.5703125" style="759" customWidth="1"/>
    <col min="10999" max="11000" width="9.42578125" style="759" customWidth="1"/>
    <col min="11001" max="11001" width="10.5703125" style="759" customWidth="1"/>
    <col min="11002" max="11002" width="9.42578125" style="759" customWidth="1"/>
    <col min="11003" max="11003" width="9.85546875" style="759" customWidth="1"/>
    <col min="11004" max="11004" width="10.5703125" style="759" customWidth="1"/>
    <col min="11005" max="11005" width="9" style="759" customWidth="1"/>
    <col min="11006" max="11006" width="9.85546875" style="759" customWidth="1"/>
    <col min="11007" max="11007" width="12" style="759" customWidth="1"/>
    <col min="11008" max="11238" width="10.85546875" style="759"/>
    <col min="11239" max="11239" width="0.28515625" style="759" customWidth="1"/>
    <col min="11240" max="11240" width="19" style="759" customWidth="1"/>
    <col min="11241" max="11241" width="7.140625" style="759" customWidth="1"/>
    <col min="11242" max="11242" width="41.28515625" style="759" customWidth="1"/>
    <col min="11243" max="11244" width="9" style="759" customWidth="1"/>
    <col min="11245" max="11245" width="10.5703125" style="759" customWidth="1"/>
    <col min="11246" max="11246" width="9.42578125" style="759" customWidth="1"/>
    <col min="11247" max="11247" width="9.85546875" style="759" customWidth="1"/>
    <col min="11248" max="11248" width="10.5703125" style="759" customWidth="1"/>
    <col min="11249" max="11250" width="9.42578125" style="759" customWidth="1"/>
    <col min="11251" max="11251" width="10.5703125" style="759" customWidth="1"/>
    <col min="11252" max="11253" width="9" style="759" customWidth="1"/>
    <col min="11254" max="11254" width="10.5703125" style="759" customWidth="1"/>
    <col min="11255" max="11256" width="9.42578125" style="759" customWidth="1"/>
    <col min="11257" max="11257" width="10.5703125" style="759" customWidth="1"/>
    <col min="11258" max="11258" width="9.42578125" style="759" customWidth="1"/>
    <col min="11259" max="11259" width="9.85546875" style="759" customWidth="1"/>
    <col min="11260" max="11260" width="10.5703125" style="759" customWidth="1"/>
    <col min="11261" max="11261" width="9" style="759" customWidth="1"/>
    <col min="11262" max="11262" width="9.85546875" style="759" customWidth="1"/>
    <col min="11263" max="11263" width="12" style="759" customWidth="1"/>
    <col min="11264" max="11494" width="10.85546875" style="759"/>
    <col min="11495" max="11495" width="0.28515625" style="759" customWidth="1"/>
    <col min="11496" max="11496" width="19" style="759" customWidth="1"/>
    <col min="11497" max="11497" width="7.140625" style="759" customWidth="1"/>
    <col min="11498" max="11498" width="41.28515625" style="759" customWidth="1"/>
    <col min="11499" max="11500" width="9" style="759" customWidth="1"/>
    <col min="11501" max="11501" width="10.5703125" style="759" customWidth="1"/>
    <col min="11502" max="11502" width="9.42578125" style="759" customWidth="1"/>
    <col min="11503" max="11503" width="9.85546875" style="759" customWidth="1"/>
    <col min="11504" max="11504" width="10.5703125" style="759" customWidth="1"/>
    <col min="11505" max="11506" width="9.42578125" style="759" customWidth="1"/>
    <col min="11507" max="11507" width="10.5703125" style="759" customWidth="1"/>
    <col min="11508" max="11509" width="9" style="759" customWidth="1"/>
    <col min="11510" max="11510" width="10.5703125" style="759" customWidth="1"/>
    <col min="11511" max="11512" width="9.42578125" style="759" customWidth="1"/>
    <col min="11513" max="11513" width="10.5703125" style="759" customWidth="1"/>
    <col min="11514" max="11514" width="9.42578125" style="759" customWidth="1"/>
    <col min="11515" max="11515" width="9.85546875" style="759" customWidth="1"/>
    <col min="11516" max="11516" width="10.5703125" style="759" customWidth="1"/>
    <col min="11517" max="11517" width="9" style="759" customWidth="1"/>
    <col min="11518" max="11518" width="9.85546875" style="759" customWidth="1"/>
    <col min="11519" max="11519" width="12" style="759" customWidth="1"/>
    <col min="11520" max="11750" width="10.85546875" style="759"/>
    <col min="11751" max="11751" width="0.28515625" style="759" customWidth="1"/>
    <col min="11752" max="11752" width="19" style="759" customWidth="1"/>
    <col min="11753" max="11753" width="7.140625" style="759" customWidth="1"/>
    <col min="11754" max="11754" width="41.28515625" style="759" customWidth="1"/>
    <col min="11755" max="11756" width="9" style="759" customWidth="1"/>
    <col min="11757" max="11757" width="10.5703125" style="759" customWidth="1"/>
    <col min="11758" max="11758" width="9.42578125" style="759" customWidth="1"/>
    <col min="11759" max="11759" width="9.85546875" style="759" customWidth="1"/>
    <col min="11760" max="11760" width="10.5703125" style="759" customWidth="1"/>
    <col min="11761" max="11762" width="9.42578125" style="759" customWidth="1"/>
    <col min="11763" max="11763" width="10.5703125" style="759" customWidth="1"/>
    <col min="11764" max="11765" width="9" style="759" customWidth="1"/>
    <col min="11766" max="11766" width="10.5703125" style="759" customWidth="1"/>
    <col min="11767" max="11768" width="9.42578125" style="759" customWidth="1"/>
    <col min="11769" max="11769" width="10.5703125" style="759" customWidth="1"/>
    <col min="11770" max="11770" width="9.42578125" style="759" customWidth="1"/>
    <col min="11771" max="11771" width="9.85546875" style="759" customWidth="1"/>
    <col min="11772" max="11772" width="10.5703125" style="759" customWidth="1"/>
    <col min="11773" max="11773" width="9" style="759" customWidth="1"/>
    <col min="11774" max="11774" width="9.85546875" style="759" customWidth="1"/>
    <col min="11775" max="11775" width="12" style="759" customWidth="1"/>
    <col min="11776" max="12006" width="10.85546875" style="759"/>
    <col min="12007" max="12007" width="0.28515625" style="759" customWidth="1"/>
    <col min="12008" max="12008" width="19" style="759" customWidth="1"/>
    <col min="12009" max="12009" width="7.140625" style="759" customWidth="1"/>
    <col min="12010" max="12010" width="41.28515625" style="759" customWidth="1"/>
    <col min="12011" max="12012" width="9" style="759" customWidth="1"/>
    <col min="12013" max="12013" width="10.5703125" style="759" customWidth="1"/>
    <col min="12014" max="12014" width="9.42578125" style="759" customWidth="1"/>
    <col min="12015" max="12015" width="9.85546875" style="759" customWidth="1"/>
    <col min="12016" max="12016" width="10.5703125" style="759" customWidth="1"/>
    <col min="12017" max="12018" width="9.42578125" style="759" customWidth="1"/>
    <col min="12019" max="12019" width="10.5703125" style="759" customWidth="1"/>
    <col min="12020" max="12021" width="9" style="759" customWidth="1"/>
    <col min="12022" max="12022" width="10.5703125" style="759" customWidth="1"/>
    <col min="12023" max="12024" width="9.42578125" style="759" customWidth="1"/>
    <col min="12025" max="12025" width="10.5703125" style="759" customWidth="1"/>
    <col min="12026" max="12026" width="9.42578125" style="759" customWidth="1"/>
    <col min="12027" max="12027" width="9.85546875" style="759" customWidth="1"/>
    <col min="12028" max="12028" width="10.5703125" style="759" customWidth="1"/>
    <col min="12029" max="12029" width="9" style="759" customWidth="1"/>
    <col min="12030" max="12030" width="9.85546875" style="759" customWidth="1"/>
    <col min="12031" max="12031" width="12" style="759" customWidth="1"/>
    <col min="12032" max="12262" width="10.85546875" style="759"/>
    <col min="12263" max="12263" width="0.28515625" style="759" customWidth="1"/>
    <col min="12264" max="12264" width="19" style="759" customWidth="1"/>
    <col min="12265" max="12265" width="7.140625" style="759" customWidth="1"/>
    <col min="12266" max="12266" width="41.28515625" style="759" customWidth="1"/>
    <col min="12267" max="12268" width="9" style="759" customWidth="1"/>
    <col min="12269" max="12269" width="10.5703125" style="759" customWidth="1"/>
    <col min="12270" max="12270" width="9.42578125" style="759" customWidth="1"/>
    <col min="12271" max="12271" width="9.85546875" style="759" customWidth="1"/>
    <col min="12272" max="12272" width="10.5703125" style="759" customWidth="1"/>
    <col min="12273" max="12274" width="9.42578125" style="759" customWidth="1"/>
    <col min="12275" max="12275" width="10.5703125" style="759" customWidth="1"/>
    <col min="12276" max="12277" width="9" style="759" customWidth="1"/>
    <col min="12278" max="12278" width="10.5703125" style="759" customWidth="1"/>
    <col min="12279" max="12280" width="9.42578125" style="759" customWidth="1"/>
    <col min="12281" max="12281" width="10.5703125" style="759" customWidth="1"/>
    <col min="12282" max="12282" width="9.42578125" style="759" customWidth="1"/>
    <col min="12283" max="12283" width="9.85546875" style="759" customWidth="1"/>
    <col min="12284" max="12284" width="10.5703125" style="759" customWidth="1"/>
    <col min="12285" max="12285" width="9" style="759" customWidth="1"/>
    <col min="12286" max="12286" width="9.85546875" style="759" customWidth="1"/>
    <col min="12287" max="12287" width="12" style="759" customWidth="1"/>
    <col min="12288" max="12518" width="10.85546875" style="759"/>
    <col min="12519" max="12519" width="0.28515625" style="759" customWidth="1"/>
    <col min="12520" max="12520" width="19" style="759" customWidth="1"/>
    <col min="12521" max="12521" width="7.140625" style="759" customWidth="1"/>
    <col min="12522" max="12522" width="41.28515625" style="759" customWidth="1"/>
    <col min="12523" max="12524" width="9" style="759" customWidth="1"/>
    <col min="12525" max="12525" width="10.5703125" style="759" customWidth="1"/>
    <col min="12526" max="12526" width="9.42578125" style="759" customWidth="1"/>
    <col min="12527" max="12527" width="9.85546875" style="759" customWidth="1"/>
    <col min="12528" max="12528" width="10.5703125" style="759" customWidth="1"/>
    <col min="12529" max="12530" width="9.42578125" style="759" customWidth="1"/>
    <col min="12531" max="12531" width="10.5703125" style="759" customWidth="1"/>
    <col min="12532" max="12533" width="9" style="759" customWidth="1"/>
    <col min="12534" max="12534" width="10.5703125" style="759" customWidth="1"/>
    <col min="12535" max="12536" width="9.42578125" style="759" customWidth="1"/>
    <col min="12537" max="12537" width="10.5703125" style="759" customWidth="1"/>
    <col min="12538" max="12538" width="9.42578125" style="759" customWidth="1"/>
    <col min="12539" max="12539" width="9.85546875" style="759" customWidth="1"/>
    <col min="12540" max="12540" width="10.5703125" style="759" customWidth="1"/>
    <col min="12541" max="12541" width="9" style="759" customWidth="1"/>
    <col min="12542" max="12542" width="9.85546875" style="759" customWidth="1"/>
    <col min="12543" max="12543" width="12" style="759" customWidth="1"/>
    <col min="12544" max="12774" width="10.85546875" style="759"/>
    <col min="12775" max="12775" width="0.28515625" style="759" customWidth="1"/>
    <col min="12776" max="12776" width="19" style="759" customWidth="1"/>
    <col min="12777" max="12777" width="7.140625" style="759" customWidth="1"/>
    <col min="12778" max="12778" width="41.28515625" style="759" customWidth="1"/>
    <col min="12779" max="12780" width="9" style="759" customWidth="1"/>
    <col min="12781" max="12781" width="10.5703125" style="759" customWidth="1"/>
    <col min="12782" max="12782" width="9.42578125" style="759" customWidth="1"/>
    <col min="12783" max="12783" width="9.85546875" style="759" customWidth="1"/>
    <col min="12784" max="12784" width="10.5703125" style="759" customWidth="1"/>
    <col min="12785" max="12786" width="9.42578125" style="759" customWidth="1"/>
    <col min="12787" max="12787" width="10.5703125" style="759" customWidth="1"/>
    <col min="12788" max="12789" width="9" style="759" customWidth="1"/>
    <col min="12790" max="12790" width="10.5703125" style="759" customWidth="1"/>
    <col min="12791" max="12792" width="9.42578125" style="759" customWidth="1"/>
    <col min="12793" max="12793" width="10.5703125" style="759" customWidth="1"/>
    <col min="12794" max="12794" width="9.42578125" style="759" customWidth="1"/>
    <col min="12795" max="12795" width="9.85546875" style="759" customWidth="1"/>
    <col min="12796" max="12796" width="10.5703125" style="759" customWidth="1"/>
    <col min="12797" max="12797" width="9" style="759" customWidth="1"/>
    <col min="12798" max="12798" width="9.85546875" style="759" customWidth="1"/>
    <col min="12799" max="12799" width="12" style="759" customWidth="1"/>
    <col min="12800" max="13030" width="10.85546875" style="759"/>
    <col min="13031" max="13031" width="0.28515625" style="759" customWidth="1"/>
    <col min="13032" max="13032" width="19" style="759" customWidth="1"/>
    <col min="13033" max="13033" width="7.140625" style="759" customWidth="1"/>
    <col min="13034" max="13034" width="41.28515625" style="759" customWidth="1"/>
    <col min="13035" max="13036" width="9" style="759" customWidth="1"/>
    <col min="13037" max="13037" width="10.5703125" style="759" customWidth="1"/>
    <col min="13038" max="13038" width="9.42578125" style="759" customWidth="1"/>
    <col min="13039" max="13039" width="9.85546875" style="759" customWidth="1"/>
    <col min="13040" max="13040" width="10.5703125" style="759" customWidth="1"/>
    <col min="13041" max="13042" width="9.42578125" style="759" customWidth="1"/>
    <col min="13043" max="13043" width="10.5703125" style="759" customWidth="1"/>
    <col min="13044" max="13045" width="9" style="759" customWidth="1"/>
    <col min="13046" max="13046" width="10.5703125" style="759" customWidth="1"/>
    <col min="13047" max="13048" width="9.42578125" style="759" customWidth="1"/>
    <col min="13049" max="13049" width="10.5703125" style="759" customWidth="1"/>
    <col min="13050" max="13050" width="9.42578125" style="759" customWidth="1"/>
    <col min="13051" max="13051" width="9.85546875" style="759" customWidth="1"/>
    <col min="13052" max="13052" width="10.5703125" style="759" customWidth="1"/>
    <col min="13053" max="13053" width="9" style="759" customWidth="1"/>
    <col min="13054" max="13054" width="9.85546875" style="759" customWidth="1"/>
    <col min="13055" max="13055" width="12" style="759" customWidth="1"/>
    <col min="13056" max="13286" width="10.85546875" style="759"/>
    <col min="13287" max="13287" width="0.28515625" style="759" customWidth="1"/>
    <col min="13288" max="13288" width="19" style="759" customWidth="1"/>
    <col min="13289" max="13289" width="7.140625" style="759" customWidth="1"/>
    <col min="13290" max="13290" width="41.28515625" style="759" customWidth="1"/>
    <col min="13291" max="13292" width="9" style="759" customWidth="1"/>
    <col min="13293" max="13293" width="10.5703125" style="759" customWidth="1"/>
    <col min="13294" max="13294" width="9.42578125" style="759" customWidth="1"/>
    <col min="13295" max="13295" width="9.85546875" style="759" customWidth="1"/>
    <col min="13296" max="13296" width="10.5703125" style="759" customWidth="1"/>
    <col min="13297" max="13298" width="9.42578125" style="759" customWidth="1"/>
    <col min="13299" max="13299" width="10.5703125" style="759" customWidth="1"/>
    <col min="13300" max="13301" width="9" style="759" customWidth="1"/>
    <col min="13302" max="13302" width="10.5703125" style="759" customWidth="1"/>
    <col min="13303" max="13304" width="9.42578125" style="759" customWidth="1"/>
    <col min="13305" max="13305" width="10.5703125" style="759" customWidth="1"/>
    <col min="13306" max="13306" width="9.42578125" style="759" customWidth="1"/>
    <col min="13307" max="13307" width="9.85546875" style="759" customWidth="1"/>
    <col min="13308" max="13308" width="10.5703125" style="759" customWidth="1"/>
    <col min="13309" max="13309" width="9" style="759" customWidth="1"/>
    <col min="13310" max="13310" width="9.85546875" style="759" customWidth="1"/>
    <col min="13311" max="13311" width="12" style="759" customWidth="1"/>
    <col min="13312" max="13542" width="10.85546875" style="759"/>
    <col min="13543" max="13543" width="0.28515625" style="759" customWidth="1"/>
    <col min="13544" max="13544" width="19" style="759" customWidth="1"/>
    <col min="13545" max="13545" width="7.140625" style="759" customWidth="1"/>
    <col min="13546" max="13546" width="41.28515625" style="759" customWidth="1"/>
    <col min="13547" max="13548" width="9" style="759" customWidth="1"/>
    <col min="13549" max="13549" width="10.5703125" style="759" customWidth="1"/>
    <col min="13550" max="13550" width="9.42578125" style="759" customWidth="1"/>
    <col min="13551" max="13551" width="9.85546875" style="759" customWidth="1"/>
    <col min="13552" max="13552" width="10.5703125" style="759" customWidth="1"/>
    <col min="13553" max="13554" width="9.42578125" style="759" customWidth="1"/>
    <col min="13555" max="13555" width="10.5703125" style="759" customWidth="1"/>
    <col min="13556" max="13557" width="9" style="759" customWidth="1"/>
    <col min="13558" max="13558" width="10.5703125" style="759" customWidth="1"/>
    <col min="13559" max="13560" width="9.42578125" style="759" customWidth="1"/>
    <col min="13561" max="13561" width="10.5703125" style="759" customWidth="1"/>
    <col min="13562" max="13562" width="9.42578125" style="759" customWidth="1"/>
    <col min="13563" max="13563" width="9.85546875" style="759" customWidth="1"/>
    <col min="13564" max="13564" width="10.5703125" style="759" customWidth="1"/>
    <col min="13565" max="13565" width="9" style="759" customWidth="1"/>
    <col min="13566" max="13566" width="9.85546875" style="759" customWidth="1"/>
    <col min="13567" max="13567" width="12" style="759" customWidth="1"/>
    <col min="13568" max="13798" width="10.85546875" style="759"/>
    <col min="13799" max="13799" width="0.28515625" style="759" customWidth="1"/>
    <col min="13800" max="13800" width="19" style="759" customWidth="1"/>
    <col min="13801" max="13801" width="7.140625" style="759" customWidth="1"/>
    <col min="13802" max="13802" width="41.28515625" style="759" customWidth="1"/>
    <col min="13803" max="13804" width="9" style="759" customWidth="1"/>
    <col min="13805" max="13805" width="10.5703125" style="759" customWidth="1"/>
    <col min="13806" max="13806" width="9.42578125" style="759" customWidth="1"/>
    <col min="13807" max="13807" width="9.85546875" style="759" customWidth="1"/>
    <col min="13808" max="13808" width="10.5703125" style="759" customWidth="1"/>
    <col min="13809" max="13810" width="9.42578125" style="759" customWidth="1"/>
    <col min="13811" max="13811" width="10.5703125" style="759" customWidth="1"/>
    <col min="13812" max="13813" width="9" style="759" customWidth="1"/>
    <col min="13814" max="13814" width="10.5703125" style="759" customWidth="1"/>
    <col min="13815" max="13816" width="9.42578125" style="759" customWidth="1"/>
    <col min="13817" max="13817" width="10.5703125" style="759" customWidth="1"/>
    <col min="13818" max="13818" width="9.42578125" style="759" customWidth="1"/>
    <col min="13819" max="13819" width="9.85546875" style="759" customWidth="1"/>
    <col min="13820" max="13820" width="10.5703125" style="759" customWidth="1"/>
    <col min="13821" max="13821" width="9" style="759" customWidth="1"/>
    <col min="13822" max="13822" width="9.85546875" style="759" customWidth="1"/>
    <col min="13823" max="13823" width="12" style="759" customWidth="1"/>
    <col min="13824" max="14054" width="10.85546875" style="759"/>
    <col min="14055" max="14055" width="0.28515625" style="759" customWidth="1"/>
    <col min="14056" max="14056" width="19" style="759" customWidth="1"/>
    <col min="14057" max="14057" width="7.140625" style="759" customWidth="1"/>
    <col min="14058" max="14058" width="41.28515625" style="759" customWidth="1"/>
    <col min="14059" max="14060" width="9" style="759" customWidth="1"/>
    <col min="14061" max="14061" width="10.5703125" style="759" customWidth="1"/>
    <col min="14062" max="14062" width="9.42578125" style="759" customWidth="1"/>
    <col min="14063" max="14063" width="9.85546875" style="759" customWidth="1"/>
    <col min="14064" max="14064" width="10.5703125" style="759" customWidth="1"/>
    <col min="14065" max="14066" width="9.42578125" style="759" customWidth="1"/>
    <col min="14067" max="14067" width="10.5703125" style="759" customWidth="1"/>
    <col min="14068" max="14069" width="9" style="759" customWidth="1"/>
    <col min="14070" max="14070" width="10.5703125" style="759" customWidth="1"/>
    <col min="14071" max="14072" width="9.42578125" style="759" customWidth="1"/>
    <col min="14073" max="14073" width="10.5703125" style="759" customWidth="1"/>
    <col min="14074" max="14074" width="9.42578125" style="759" customWidth="1"/>
    <col min="14075" max="14075" width="9.85546875" style="759" customWidth="1"/>
    <col min="14076" max="14076" width="10.5703125" style="759" customWidth="1"/>
    <col min="14077" max="14077" width="9" style="759" customWidth="1"/>
    <col min="14078" max="14078" width="9.85546875" style="759" customWidth="1"/>
    <col min="14079" max="14079" width="12" style="759" customWidth="1"/>
    <col min="14080" max="14310" width="10.85546875" style="759"/>
    <col min="14311" max="14311" width="0.28515625" style="759" customWidth="1"/>
    <col min="14312" max="14312" width="19" style="759" customWidth="1"/>
    <col min="14313" max="14313" width="7.140625" style="759" customWidth="1"/>
    <col min="14314" max="14314" width="41.28515625" style="759" customWidth="1"/>
    <col min="14315" max="14316" width="9" style="759" customWidth="1"/>
    <col min="14317" max="14317" width="10.5703125" style="759" customWidth="1"/>
    <col min="14318" max="14318" width="9.42578125" style="759" customWidth="1"/>
    <col min="14319" max="14319" width="9.85546875" style="759" customWidth="1"/>
    <col min="14320" max="14320" width="10.5703125" style="759" customWidth="1"/>
    <col min="14321" max="14322" width="9.42578125" style="759" customWidth="1"/>
    <col min="14323" max="14323" width="10.5703125" style="759" customWidth="1"/>
    <col min="14324" max="14325" width="9" style="759" customWidth="1"/>
    <col min="14326" max="14326" width="10.5703125" style="759" customWidth="1"/>
    <col min="14327" max="14328" width="9.42578125" style="759" customWidth="1"/>
    <col min="14329" max="14329" width="10.5703125" style="759" customWidth="1"/>
    <col min="14330" max="14330" width="9.42578125" style="759" customWidth="1"/>
    <col min="14331" max="14331" width="9.85546875" style="759" customWidth="1"/>
    <col min="14332" max="14332" width="10.5703125" style="759" customWidth="1"/>
    <col min="14333" max="14333" width="9" style="759" customWidth="1"/>
    <col min="14334" max="14334" width="9.85546875" style="759" customWidth="1"/>
    <col min="14335" max="14335" width="12" style="759" customWidth="1"/>
    <col min="14336" max="14566" width="10.85546875" style="759"/>
    <col min="14567" max="14567" width="0.28515625" style="759" customWidth="1"/>
    <col min="14568" max="14568" width="19" style="759" customWidth="1"/>
    <col min="14569" max="14569" width="7.140625" style="759" customWidth="1"/>
    <col min="14570" max="14570" width="41.28515625" style="759" customWidth="1"/>
    <col min="14571" max="14572" width="9" style="759" customWidth="1"/>
    <col min="14573" max="14573" width="10.5703125" style="759" customWidth="1"/>
    <col min="14574" max="14574" width="9.42578125" style="759" customWidth="1"/>
    <col min="14575" max="14575" width="9.85546875" style="759" customWidth="1"/>
    <col min="14576" max="14576" width="10.5703125" style="759" customWidth="1"/>
    <col min="14577" max="14578" width="9.42578125" style="759" customWidth="1"/>
    <col min="14579" max="14579" width="10.5703125" style="759" customWidth="1"/>
    <col min="14580" max="14581" width="9" style="759" customWidth="1"/>
    <col min="14582" max="14582" width="10.5703125" style="759" customWidth="1"/>
    <col min="14583" max="14584" width="9.42578125" style="759" customWidth="1"/>
    <col min="14585" max="14585" width="10.5703125" style="759" customWidth="1"/>
    <col min="14586" max="14586" width="9.42578125" style="759" customWidth="1"/>
    <col min="14587" max="14587" width="9.85546875" style="759" customWidth="1"/>
    <col min="14588" max="14588" width="10.5703125" style="759" customWidth="1"/>
    <col min="14589" max="14589" width="9" style="759" customWidth="1"/>
    <col min="14590" max="14590" width="9.85546875" style="759" customWidth="1"/>
    <col min="14591" max="14591" width="12" style="759" customWidth="1"/>
    <col min="14592" max="14822" width="10.85546875" style="759"/>
    <col min="14823" max="14823" width="0.28515625" style="759" customWidth="1"/>
    <col min="14824" max="14824" width="19" style="759" customWidth="1"/>
    <col min="14825" max="14825" width="7.140625" style="759" customWidth="1"/>
    <col min="14826" max="14826" width="41.28515625" style="759" customWidth="1"/>
    <col min="14827" max="14828" width="9" style="759" customWidth="1"/>
    <col min="14829" max="14829" width="10.5703125" style="759" customWidth="1"/>
    <col min="14830" max="14830" width="9.42578125" style="759" customWidth="1"/>
    <col min="14831" max="14831" width="9.85546875" style="759" customWidth="1"/>
    <col min="14832" max="14832" width="10.5703125" style="759" customWidth="1"/>
    <col min="14833" max="14834" width="9.42578125" style="759" customWidth="1"/>
    <col min="14835" max="14835" width="10.5703125" style="759" customWidth="1"/>
    <col min="14836" max="14837" width="9" style="759" customWidth="1"/>
    <col min="14838" max="14838" width="10.5703125" style="759" customWidth="1"/>
    <col min="14839" max="14840" width="9.42578125" style="759" customWidth="1"/>
    <col min="14841" max="14841" width="10.5703125" style="759" customWidth="1"/>
    <col min="14842" max="14842" width="9.42578125" style="759" customWidth="1"/>
    <col min="14843" max="14843" width="9.85546875" style="759" customWidth="1"/>
    <col min="14844" max="14844" width="10.5703125" style="759" customWidth="1"/>
    <col min="14845" max="14845" width="9" style="759" customWidth="1"/>
    <col min="14846" max="14846" width="9.85546875" style="759" customWidth="1"/>
    <col min="14847" max="14847" width="12" style="759" customWidth="1"/>
    <col min="14848" max="15078" width="10.85546875" style="759"/>
    <col min="15079" max="15079" width="0.28515625" style="759" customWidth="1"/>
    <col min="15080" max="15080" width="19" style="759" customWidth="1"/>
    <col min="15081" max="15081" width="7.140625" style="759" customWidth="1"/>
    <col min="15082" max="15082" width="41.28515625" style="759" customWidth="1"/>
    <col min="15083" max="15084" width="9" style="759" customWidth="1"/>
    <col min="15085" max="15085" width="10.5703125" style="759" customWidth="1"/>
    <col min="15086" max="15086" width="9.42578125" style="759" customWidth="1"/>
    <col min="15087" max="15087" width="9.85546875" style="759" customWidth="1"/>
    <col min="15088" max="15088" width="10.5703125" style="759" customWidth="1"/>
    <col min="15089" max="15090" width="9.42578125" style="759" customWidth="1"/>
    <col min="15091" max="15091" width="10.5703125" style="759" customWidth="1"/>
    <col min="15092" max="15093" width="9" style="759" customWidth="1"/>
    <col min="15094" max="15094" width="10.5703125" style="759" customWidth="1"/>
    <col min="15095" max="15096" width="9.42578125" style="759" customWidth="1"/>
    <col min="15097" max="15097" width="10.5703125" style="759" customWidth="1"/>
    <col min="15098" max="15098" width="9.42578125" style="759" customWidth="1"/>
    <col min="15099" max="15099" width="9.85546875" style="759" customWidth="1"/>
    <col min="15100" max="15100" width="10.5703125" style="759" customWidth="1"/>
    <col min="15101" max="15101" width="9" style="759" customWidth="1"/>
    <col min="15102" max="15102" width="9.85546875" style="759" customWidth="1"/>
    <col min="15103" max="15103" width="12" style="759" customWidth="1"/>
    <col min="15104" max="15334" width="10.85546875" style="759"/>
    <col min="15335" max="15335" width="0.28515625" style="759" customWidth="1"/>
    <col min="15336" max="15336" width="19" style="759" customWidth="1"/>
    <col min="15337" max="15337" width="7.140625" style="759" customWidth="1"/>
    <col min="15338" max="15338" width="41.28515625" style="759" customWidth="1"/>
    <col min="15339" max="15340" width="9" style="759" customWidth="1"/>
    <col min="15341" max="15341" width="10.5703125" style="759" customWidth="1"/>
    <col min="15342" max="15342" width="9.42578125" style="759" customWidth="1"/>
    <col min="15343" max="15343" width="9.85546875" style="759" customWidth="1"/>
    <col min="15344" max="15344" width="10.5703125" style="759" customWidth="1"/>
    <col min="15345" max="15346" width="9.42578125" style="759" customWidth="1"/>
    <col min="15347" max="15347" width="10.5703125" style="759" customWidth="1"/>
    <col min="15348" max="15349" width="9" style="759" customWidth="1"/>
    <col min="15350" max="15350" width="10.5703125" style="759" customWidth="1"/>
    <col min="15351" max="15352" width="9.42578125" style="759" customWidth="1"/>
    <col min="15353" max="15353" width="10.5703125" style="759" customWidth="1"/>
    <col min="15354" max="15354" width="9.42578125" style="759" customWidth="1"/>
    <col min="15355" max="15355" width="9.85546875" style="759" customWidth="1"/>
    <col min="15356" max="15356" width="10.5703125" style="759" customWidth="1"/>
    <col min="15357" max="15357" width="9" style="759" customWidth="1"/>
    <col min="15358" max="15358" width="9.85546875" style="759" customWidth="1"/>
    <col min="15359" max="15359" width="12" style="759" customWidth="1"/>
    <col min="15360" max="15590" width="10.85546875" style="759"/>
    <col min="15591" max="15591" width="0.28515625" style="759" customWidth="1"/>
    <col min="15592" max="15592" width="19" style="759" customWidth="1"/>
    <col min="15593" max="15593" width="7.140625" style="759" customWidth="1"/>
    <col min="15594" max="15594" width="41.28515625" style="759" customWidth="1"/>
    <col min="15595" max="15596" width="9" style="759" customWidth="1"/>
    <col min="15597" max="15597" width="10.5703125" style="759" customWidth="1"/>
    <col min="15598" max="15598" width="9.42578125" style="759" customWidth="1"/>
    <col min="15599" max="15599" width="9.85546875" style="759" customWidth="1"/>
    <col min="15600" max="15600" width="10.5703125" style="759" customWidth="1"/>
    <col min="15601" max="15602" width="9.42578125" style="759" customWidth="1"/>
    <col min="15603" max="15603" width="10.5703125" style="759" customWidth="1"/>
    <col min="15604" max="15605" width="9" style="759" customWidth="1"/>
    <col min="15606" max="15606" width="10.5703125" style="759" customWidth="1"/>
    <col min="15607" max="15608" width="9.42578125" style="759" customWidth="1"/>
    <col min="15609" max="15609" width="10.5703125" style="759" customWidth="1"/>
    <col min="15610" max="15610" width="9.42578125" style="759" customWidth="1"/>
    <col min="15611" max="15611" width="9.85546875" style="759" customWidth="1"/>
    <col min="15612" max="15612" width="10.5703125" style="759" customWidth="1"/>
    <col min="15613" max="15613" width="9" style="759" customWidth="1"/>
    <col min="15614" max="15614" width="9.85546875" style="759" customWidth="1"/>
    <col min="15615" max="15615" width="12" style="759" customWidth="1"/>
    <col min="15616" max="15846" width="10.85546875" style="759"/>
    <col min="15847" max="15847" width="0.28515625" style="759" customWidth="1"/>
    <col min="15848" max="15848" width="19" style="759" customWidth="1"/>
    <col min="15849" max="15849" width="7.140625" style="759" customWidth="1"/>
    <col min="15850" max="15850" width="41.28515625" style="759" customWidth="1"/>
    <col min="15851" max="15852" width="9" style="759" customWidth="1"/>
    <col min="15853" max="15853" width="10.5703125" style="759" customWidth="1"/>
    <col min="15854" max="15854" width="9.42578125" style="759" customWidth="1"/>
    <col min="15855" max="15855" width="9.85546875" style="759" customWidth="1"/>
    <col min="15856" max="15856" width="10.5703125" style="759" customWidth="1"/>
    <col min="15857" max="15858" width="9.42578125" style="759" customWidth="1"/>
    <col min="15859" max="15859" width="10.5703125" style="759" customWidth="1"/>
    <col min="15860" max="15861" width="9" style="759" customWidth="1"/>
    <col min="15862" max="15862" width="10.5703125" style="759" customWidth="1"/>
    <col min="15863" max="15864" width="9.42578125" style="759" customWidth="1"/>
    <col min="15865" max="15865" width="10.5703125" style="759" customWidth="1"/>
    <col min="15866" max="15866" width="9.42578125" style="759" customWidth="1"/>
    <col min="15867" max="15867" width="9.85546875" style="759" customWidth="1"/>
    <col min="15868" max="15868" width="10.5703125" style="759" customWidth="1"/>
    <col min="15869" max="15869" width="9" style="759" customWidth="1"/>
    <col min="15870" max="15870" width="9.85546875" style="759" customWidth="1"/>
    <col min="15871" max="15871" width="12" style="759" customWidth="1"/>
    <col min="15872" max="16102" width="10.85546875" style="759"/>
    <col min="16103" max="16103" width="0.28515625" style="759" customWidth="1"/>
    <col min="16104" max="16104" width="19" style="759" customWidth="1"/>
    <col min="16105" max="16105" width="7.140625" style="759" customWidth="1"/>
    <col min="16106" max="16106" width="41.28515625" style="759" customWidth="1"/>
    <col min="16107" max="16108" width="9" style="759" customWidth="1"/>
    <col min="16109" max="16109" width="10.5703125" style="759" customWidth="1"/>
    <col min="16110" max="16110" width="9.42578125" style="759" customWidth="1"/>
    <col min="16111" max="16111" width="9.85546875" style="759" customWidth="1"/>
    <col min="16112" max="16112" width="10.5703125" style="759" customWidth="1"/>
    <col min="16113" max="16114" width="9.42578125" style="759" customWidth="1"/>
    <col min="16115" max="16115" width="10.5703125" style="759" customWidth="1"/>
    <col min="16116" max="16117" width="9" style="759" customWidth="1"/>
    <col min="16118" max="16118" width="10.5703125" style="759" customWidth="1"/>
    <col min="16119" max="16120" width="9.42578125" style="759" customWidth="1"/>
    <col min="16121" max="16121" width="10.5703125" style="759" customWidth="1"/>
    <col min="16122" max="16122" width="9.42578125" style="759" customWidth="1"/>
    <col min="16123" max="16123" width="9.85546875" style="759" customWidth="1"/>
    <col min="16124" max="16124" width="10.5703125" style="759" customWidth="1"/>
    <col min="16125" max="16125" width="9" style="759" customWidth="1"/>
    <col min="16126" max="16126" width="9.85546875" style="759" customWidth="1"/>
    <col min="16127" max="16127" width="12" style="759" customWidth="1"/>
    <col min="16128" max="16384" width="10.85546875" style="759"/>
  </cols>
  <sheetData>
    <row r="1" spans="1:23">
      <c r="A1" s="815" t="s">
        <v>1621</v>
      </c>
      <c r="B1" s="568"/>
    </row>
    <row r="2" spans="1:23" ht="18" customHeight="1">
      <c r="A2" s="4244" t="s">
        <v>4841</v>
      </c>
      <c r="B2" s="69"/>
    </row>
    <row r="3" spans="1:23" s="761" customFormat="1" ht="14.25">
      <c r="A3" s="765" t="s">
        <v>1275</v>
      </c>
      <c r="B3" s="766"/>
      <c r="C3" s="763"/>
      <c r="D3" s="763"/>
      <c r="E3" s="763"/>
      <c r="F3" s="763"/>
      <c r="G3" s="763"/>
      <c r="H3" s="763"/>
      <c r="R3" s="763"/>
      <c r="S3" s="763"/>
      <c r="T3" s="763"/>
    </row>
    <row r="4" spans="1:23" ht="18" customHeight="1" thickBot="1">
      <c r="A4" s="773"/>
      <c r="B4" s="69"/>
    </row>
    <row r="5" spans="1:23" ht="15.75" thickBot="1">
      <c r="A5" s="5392" t="s">
        <v>29</v>
      </c>
      <c r="B5" s="5364" t="s">
        <v>915</v>
      </c>
      <c r="C5" s="5324">
        <v>2011</v>
      </c>
      <c r="D5" s="5325"/>
      <c r="E5" s="5326"/>
      <c r="F5" s="5324">
        <v>2012</v>
      </c>
      <c r="G5" s="5325"/>
      <c r="H5" s="5326"/>
      <c r="I5" s="5324">
        <v>2013</v>
      </c>
      <c r="J5" s="5325"/>
      <c r="K5" s="5326"/>
      <c r="L5" s="5324">
        <v>2014</v>
      </c>
      <c r="M5" s="5325"/>
      <c r="N5" s="5326"/>
      <c r="O5" s="5324">
        <v>2015</v>
      </c>
      <c r="P5" s="5325"/>
      <c r="Q5" s="5326"/>
      <c r="R5" s="5324">
        <v>2016</v>
      </c>
      <c r="S5" s="5325"/>
      <c r="T5" s="5326"/>
      <c r="U5" s="5324">
        <v>2017</v>
      </c>
      <c r="V5" s="5325"/>
      <c r="W5" s="5326"/>
    </row>
    <row r="6" spans="1:23" s="762" customFormat="1" ht="23.25" customHeight="1" thickBot="1">
      <c r="A6" s="5393"/>
      <c r="B6" s="5365"/>
      <c r="C6" s="2626" t="s">
        <v>54</v>
      </c>
      <c r="D6" s="2627" t="s">
        <v>52</v>
      </c>
      <c r="E6" s="2250" t="s">
        <v>53</v>
      </c>
      <c r="F6" s="2626" t="s">
        <v>54</v>
      </c>
      <c r="G6" s="2627" t="s">
        <v>52</v>
      </c>
      <c r="H6" s="2250" t="s">
        <v>53</v>
      </c>
      <c r="I6" s="2626" t="s">
        <v>54</v>
      </c>
      <c r="J6" s="2627" t="s">
        <v>52</v>
      </c>
      <c r="K6" s="2250" t="s">
        <v>53</v>
      </c>
      <c r="L6" s="2626" t="s">
        <v>54</v>
      </c>
      <c r="M6" s="2627" t="s">
        <v>52</v>
      </c>
      <c r="N6" s="2250" t="s">
        <v>53</v>
      </c>
      <c r="O6" s="2626" t="s">
        <v>54</v>
      </c>
      <c r="P6" s="2627" t="s">
        <v>52</v>
      </c>
      <c r="Q6" s="2250" t="s">
        <v>53</v>
      </c>
      <c r="R6" s="2626" t="s">
        <v>54</v>
      </c>
      <c r="S6" s="2627" t="s">
        <v>52</v>
      </c>
      <c r="T6" s="2250" t="s">
        <v>53</v>
      </c>
      <c r="U6" s="2626" t="s">
        <v>54</v>
      </c>
      <c r="V6" s="2627" t="s">
        <v>52</v>
      </c>
      <c r="W6" s="2250" t="s">
        <v>53</v>
      </c>
    </row>
    <row r="7" spans="1:23" s="761" customFormat="1" ht="15" customHeight="1">
      <c r="A7" s="5405" t="s">
        <v>1</v>
      </c>
      <c r="B7" s="410" t="s">
        <v>40</v>
      </c>
      <c r="C7" s="430"/>
      <c r="D7" s="431">
        <v>26</v>
      </c>
      <c r="E7" s="689">
        <v>57</v>
      </c>
      <c r="F7" s="435">
        <v>50</v>
      </c>
      <c r="G7" s="431">
        <v>46</v>
      </c>
      <c r="H7" s="689">
        <v>78</v>
      </c>
      <c r="I7" s="435">
        <v>72</v>
      </c>
      <c r="J7" s="431">
        <v>90</v>
      </c>
      <c r="K7" s="689">
        <v>106</v>
      </c>
      <c r="L7" s="435">
        <v>89</v>
      </c>
      <c r="M7" s="431">
        <v>100</v>
      </c>
      <c r="N7" s="689">
        <v>119</v>
      </c>
      <c r="O7" s="435">
        <v>102</v>
      </c>
      <c r="P7" s="431">
        <v>113</v>
      </c>
      <c r="Q7" s="642">
        <v>146</v>
      </c>
      <c r="R7" s="431">
        <v>125</v>
      </c>
      <c r="S7" s="699">
        <v>141</v>
      </c>
      <c r="T7" s="689">
        <v>161</v>
      </c>
      <c r="U7" s="431">
        <v>141</v>
      </c>
      <c r="V7" s="699">
        <v>154</v>
      </c>
      <c r="W7" s="689">
        <v>179</v>
      </c>
    </row>
    <row r="8" spans="1:23" s="761" customFormat="1" ht="30">
      <c r="A8" s="5406"/>
      <c r="B8" s="1878" t="str">
        <f>'Primer Ingreso'!B8</f>
        <v>Ingeniería en Computación y Telecomunicaciones</v>
      </c>
      <c r="C8" s="1879"/>
      <c r="D8" s="414"/>
      <c r="E8" s="684"/>
      <c r="F8" s="1880"/>
      <c r="G8" s="414"/>
      <c r="H8" s="684"/>
      <c r="I8" s="1880"/>
      <c r="J8" s="414"/>
      <c r="K8" s="684"/>
      <c r="L8" s="1880"/>
      <c r="M8" s="414"/>
      <c r="N8" s="684"/>
      <c r="O8" s="1880"/>
      <c r="P8" s="414"/>
      <c r="Q8" s="1881"/>
      <c r="R8" s="414"/>
      <c r="S8" s="1882"/>
      <c r="T8" s="684"/>
      <c r="U8" s="414">
        <v>0</v>
      </c>
      <c r="V8" s="1882">
        <v>32</v>
      </c>
      <c r="W8" s="684">
        <v>55</v>
      </c>
    </row>
    <row r="9" spans="1:23" s="761" customFormat="1" ht="14.25" customHeight="1">
      <c r="A9" s="5407" t="s">
        <v>3</v>
      </c>
      <c r="B9" s="441" t="s">
        <v>42</v>
      </c>
      <c r="C9" s="428"/>
      <c r="D9" s="629">
        <v>30</v>
      </c>
      <c r="E9" s="688">
        <v>53</v>
      </c>
      <c r="F9" s="412">
        <v>46</v>
      </c>
      <c r="G9" s="629">
        <v>39</v>
      </c>
      <c r="H9" s="688">
        <v>66</v>
      </c>
      <c r="I9" s="412">
        <v>59</v>
      </c>
      <c r="J9" s="629">
        <v>76</v>
      </c>
      <c r="K9" s="688">
        <v>110</v>
      </c>
      <c r="L9" s="412">
        <v>98</v>
      </c>
      <c r="M9" s="629">
        <v>125</v>
      </c>
      <c r="N9" s="688">
        <v>135</v>
      </c>
      <c r="O9" s="412">
        <v>128</v>
      </c>
      <c r="P9" s="629">
        <v>154</v>
      </c>
      <c r="Q9" s="686">
        <v>175</v>
      </c>
      <c r="R9" s="629">
        <v>166</v>
      </c>
      <c r="S9" s="774">
        <v>186</v>
      </c>
      <c r="T9" s="688">
        <v>220</v>
      </c>
      <c r="U9" s="629">
        <v>174</v>
      </c>
      <c r="V9" s="774">
        <v>214</v>
      </c>
      <c r="W9" s="688">
        <v>220</v>
      </c>
    </row>
    <row r="10" spans="1:23" s="761" customFormat="1" ht="14.25" customHeight="1">
      <c r="A10" s="5406"/>
      <c r="B10" s="1536" t="str">
        <f>'Primer Ingreso'!B10</f>
        <v>Psicología Biomédica</v>
      </c>
      <c r="C10" s="2679"/>
      <c r="D10" s="2680"/>
      <c r="E10" s="1886"/>
      <c r="F10" s="1887"/>
      <c r="G10" s="2680"/>
      <c r="H10" s="1886"/>
      <c r="I10" s="1887"/>
      <c r="J10" s="2680"/>
      <c r="K10" s="1886"/>
      <c r="L10" s="1887"/>
      <c r="M10" s="2680"/>
      <c r="N10" s="1886"/>
      <c r="O10" s="1887"/>
      <c r="P10" s="2680"/>
      <c r="Q10" s="2681"/>
      <c r="R10" s="2680"/>
      <c r="S10" s="2682"/>
      <c r="T10" s="1886"/>
      <c r="U10" s="2680">
        <v>0</v>
      </c>
      <c r="V10" s="2682">
        <v>0</v>
      </c>
      <c r="W10" s="1886">
        <v>31</v>
      </c>
    </row>
    <row r="11" spans="1:23" s="761" customFormat="1" ht="15" customHeight="1">
      <c r="A11" s="5352" t="s">
        <v>2</v>
      </c>
      <c r="B11" s="677" t="s">
        <v>46</v>
      </c>
      <c r="C11" s="679"/>
      <c r="D11" s="629"/>
      <c r="E11" s="688"/>
      <c r="F11" s="678">
        <v>0</v>
      </c>
      <c r="G11" s="629">
        <v>0</v>
      </c>
      <c r="H11" s="688">
        <v>0</v>
      </c>
      <c r="I11" s="678">
        <v>0</v>
      </c>
      <c r="J11" s="629">
        <v>0</v>
      </c>
      <c r="K11" s="688">
        <v>18</v>
      </c>
      <c r="L11" s="678">
        <v>15</v>
      </c>
      <c r="M11" s="629">
        <v>15</v>
      </c>
      <c r="N11" s="688">
        <v>32</v>
      </c>
      <c r="O11" s="678">
        <v>29</v>
      </c>
      <c r="P11" s="629">
        <v>28</v>
      </c>
      <c r="Q11" s="686">
        <v>46</v>
      </c>
      <c r="R11" s="629">
        <v>43</v>
      </c>
      <c r="S11" s="774">
        <v>42</v>
      </c>
      <c r="T11" s="688">
        <v>68</v>
      </c>
      <c r="U11" s="629">
        <v>47</v>
      </c>
      <c r="V11" s="774">
        <v>49</v>
      </c>
      <c r="W11" s="688">
        <v>82</v>
      </c>
    </row>
    <row r="12" spans="1:23" s="761" customFormat="1" ht="15" customHeight="1" thickBot="1">
      <c r="A12" s="5353"/>
      <c r="B12" s="676" t="s">
        <v>41</v>
      </c>
      <c r="C12" s="695"/>
      <c r="D12" s="576">
        <v>29</v>
      </c>
      <c r="E12" s="687">
        <v>51</v>
      </c>
      <c r="F12" s="575">
        <v>45</v>
      </c>
      <c r="G12" s="576">
        <v>41</v>
      </c>
      <c r="H12" s="687">
        <v>76</v>
      </c>
      <c r="I12" s="575">
        <v>69</v>
      </c>
      <c r="J12" s="576">
        <v>90</v>
      </c>
      <c r="K12" s="687">
        <v>114</v>
      </c>
      <c r="L12" s="575">
        <v>113</v>
      </c>
      <c r="M12" s="576">
        <v>104</v>
      </c>
      <c r="N12" s="687">
        <v>131</v>
      </c>
      <c r="O12" s="575">
        <v>125</v>
      </c>
      <c r="P12" s="576">
        <v>114</v>
      </c>
      <c r="Q12" s="685">
        <v>128</v>
      </c>
      <c r="R12" s="432">
        <v>112</v>
      </c>
      <c r="S12" s="645">
        <v>145</v>
      </c>
      <c r="T12" s="687">
        <v>151</v>
      </c>
      <c r="U12" s="432">
        <v>131</v>
      </c>
      <c r="V12" s="645">
        <v>152</v>
      </c>
      <c r="W12" s="687">
        <v>150</v>
      </c>
    </row>
    <row r="13" spans="1:23" s="761" customFormat="1" ht="7.5" customHeight="1" thickBot="1">
      <c r="A13" s="631"/>
      <c r="B13" s="768"/>
      <c r="C13" s="633"/>
      <c r="D13" s="627"/>
      <c r="E13" s="634"/>
      <c r="F13" s="633"/>
      <c r="G13" s="627"/>
      <c r="H13" s="634"/>
      <c r="I13" s="633"/>
      <c r="J13" s="627"/>
      <c r="K13" s="634"/>
      <c r="L13" s="633"/>
      <c r="M13" s="627"/>
      <c r="N13" s="634"/>
      <c r="O13" s="633"/>
      <c r="P13" s="627"/>
      <c r="Q13" s="634"/>
      <c r="R13" s="627"/>
      <c r="S13" s="769"/>
      <c r="T13" s="634"/>
      <c r="U13" s="627"/>
      <c r="V13" s="769"/>
      <c r="W13" s="634"/>
    </row>
    <row r="14" spans="1:23" s="761" customFormat="1" ht="15" customHeight="1">
      <c r="B14" s="702" t="s">
        <v>1191</v>
      </c>
      <c r="C14" s="435">
        <f t="shared" ref="C14:T14" si="0">C7</f>
        <v>0</v>
      </c>
      <c r="D14" s="431">
        <f t="shared" si="0"/>
        <v>26</v>
      </c>
      <c r="E14" s="689">
        <f t="shared" si="0"/>
        <v>57</v>
      </c>
      <c r="F14" s="435">
        <f t="shared" si="0"/>
        <v>50</v>
      </c>
      <c r="G14" s="431">
        <f t="shared" si="0"/>
        <v>46</v>
      </c>
      <c r="H14" s="689">
        <f t="shared" si="0"/>
        <v>78</v>
      </c>
      <c r="I14" s="435">
        <f t="shared" si="0"/>
        <v>72</v>
      </c>
      <c r="J14" s="431">
        <f t="shared" si="0"/>
        <v>90</v>
      </c>
      <c r="K14" s="689">
        <f t="shared" si="0"/>
        <v>106</v>
      </c>
      <c r="L14" s="435">
        <f t="shared" si="0"/>
        <v>89</v>
      </c>
      <c r="M14" s="431">
        <f t="shared" si="0"/>
        <v>100</v>
      </c>
      <c r="N14" s="689">
        <f t="shared" si="0"/>
        <v>119</v>
      </c>
      <c r="O14" s="435">
        <f t="shared" si="0"/>
        <v>102</v>
      </c>
      <c r="P14" s="431">
        <f t="shared" si="0"/>
        <v>113</v>
      </c>
      <c r="Q14" s="642">
        <f t="shared" si="0"/>
        <v>146</v>
      </c>
      <c r="R14" s="431">
        <f t="shared" si="0"/>
        <v>125</v>
      </c>
      <c r="S14" s="699">
        <f t="shared" si="0"/>
        <v>141</v>
      </c>
      <c r="T14" s="689">
        <f t="shared" si="0"/>
        <v>161</v>
      </c>
      <c r="U14" s="431">
        <f>SUM(U7:U8)</f>
        <v>141</v>
      </c>
      <c r="V14" s="431">
        <f>SUM(V7:V8)</f>
        <v>186</v>
      </c>
      <c r="W14" s="689">
        <f>SUM(W7:W8)</f>
        <v>234</v>
      </c>
    </row>
    <row r="15" spans="1:23" s="761" customFormat="1" ht="14.25" customHeight="1">
      <c r="B15" s="701" t="s">
        <v>1192</v>
      </c>
      <c r="C15" s="412">
        <f>C9</f>
        <v>0</v>
      </c>
      <c r="D15" s="629">
        <f t="shared" ref="D15:T15" si="1">D9</f>
        <v>30</v>
      </c>
      <c r="E15" s="688">
        <f t="shared" si="1"/>
        <v>53</v>
      </c>
      <c r="F15" s="412">
        <f t="shared" si="1"/>
        <v>46</v>
      </c>
      <c r="G15" s="629">
        <f t="shared" si="1"/>
        <v>39</v>
      </c>
      <c r="H15" s="688">
        <f t="shared" si="1"/>
        <v>66</v>
      </c>
      <c r="I15" s="412">
        <f t="shared" si="1"/>
        <v>59</v>
      </c>
      <c r="J15" s="629">
        <f t="shared" si="1"/>
        <v>76</v>
      </c>
      <c r="K15" s="688">
        <f t="shared" si="1"/>
        <v>110</v>
      </c>
      <c r="L15" s="412">
        <f t="shared" si="1"/>
        <v>98</v>
      </c>
      <c r="M15" s="629">
        <f t="shared" si="1"/>
        <v>125</v>
      </c>
      <c r="N15" s="688">
        <f t="shared" si="1"/>
        <v>135</v>
      </c>
      <c r="O15" s="412">
        <f t="shared" si="1"/>
        <v>128</v>
      </c>
      <c r="P15" s="629">
        <f t="shared" si="1"/>
        <v>154</v>
      </c>
      <c r="Q15" s="686">
        <f t="shared" si="1"/>
        <v>175</v>
      </c>
      <c r="R15" s="414">
        <f t="shared" si="1"/>
        <v>166</v>
      </c>
      <c r="S15" s="774">
        <f t="shared" si="1"/>
        <v>186</v>
      </c>
      <c r="T15" s="684">
        <f t="shared" si="1"/>
        <v>220</v>
      </c>
      <c r="U15" s="414">
        <f>SUM(U9:U10)</f>
        <v>174</v>
      </c>
      <c r="V15" s="414">
        <f>SUM(V9:V10)</f>
        <v>214</v>
      </c>
      <c r="W15" s="684">
        <f>SUM(W9:W10)</f>
        <v>251</v>
      </c>
    </row>
    <row r="16" spans="1:23" s="761" customFormat="1" ht="15" customHeight="1" thickBot="1">
      <c r="B16" s="700" t="s">
        <v>1193</v>
      </c>
      <c r="C16" s="575">
        <f>C12+C11</f>
        <v>0</v>
      </c>
      <c r="D16" s="576">
        <f t="shared" ref="D16:T16" si="2">D12+D11</f>
        <v>29</v>
      </c>
      <c r="E16" s="687">
        <f t="shared" si="2"/>
        <v>51</v>
      </c>
      <c r="F16" s="575">
        <f t="shared" si="2"/>
        <v>45</v>
      </c>
      <c r="G16" s="576">
        <f t="shared" si="2"/>
        <v>41</v>
      </c>
      <c r="H16" s="687">
        <f t="shared" si="2"/>
        <v>76</v>
      </c>
      <c r="I16" s="575">
        <f t="shared" si="2"/>
        <v>69</v>
      </c>
      <c r="J16" s="576">
        <f t="shared" si="2"/>
        <v>90</v>
      </c>
      <c r="K16" s="687">
        <f t="shared" si="2"/>
        <v>132</v>
      </c>
      <c r="L16" s="575">
        <f t="shared" si="2"/>
        <v>128</v>
      </c>
      <c r="M16" s="576">
        <f t="shared" si="2"/>
        <v>119</v>
      </c>
      <c r="N16" s="687">
        <f t="shared" si="2"/>
        <v>163</v>
      </c>
      <c r="O16" s="575">
        <f t="shared" si="2"/>
        <v>154</v>
      </c>
      <c r="P16" s="576">
        <f t="shared" si="2"/>
        <v>142</v>
      </c>
      <c r="Q16" s="685">
        <f t="shared" si="2"/>
        <v>174</v>
      </c>
      <c r="R16" s="630">
        <f t="shared" si="2"/>
        <v>155</v>
      </c>
      <c r="S16" s="645">
        <f t="shared" si="2"/>
        <v>187</v>
      </c>
      <c r="T16" s="683">
        <f t="shared" si="2"/>
        <v>219</v>
      </c>
      <c r="U16" s="630">
        <f>SUM(U11:U12)</f>
        <v>178</v>
      </c>
      <c r="V16" s="645">
        <f>SUM(V11:V12)</f>
        <v>201</v>
      </c>
      <c r="W16" s="683">
        <f>SUM(W11:W12)</f>
        <v>232</v>
      </c>
    </row>
    <row r="17" spans="1:23" s="761" customFormat="1" ht="6.75" customHeight="1" thickBot="1">
      <c r="A17" s="631"/>
      <c r="B17" s="768"/>
      <c r="C17" s="633"/>
      <c r="D17" s="627"/>
      <c r="E17" s="634"/>
      <c r="F17" s="633"/>
      <c r="G17" s="627"/>
      <c r="H17" s="634"/>
      <c r="I17" s="633"/>
      <c r="J17" s="627"/>
      <c r="K17" s="634"/>
      <c r="L17" s="633"/>
      <c r="M17" s="627"/>
      <c r="N17" s="634"/>
      <c r="O17" s="633"/>
      <c r="P17" s="627"/>
      <c r="Q17" s="634"/>
      <c r="R17" s="627"/>
      <c r="S17" s="769"/>
      <c r="T17" s="634"/>
      <c r="U17" s="627"/>
      <c r="V17" s="769"/>
      <c r="W17" s="634"/>
    </row>
    <row r="18" spans="1:23" s="761" customFormat="1" ht="15">
      <c r="A18" s="635"/>
      <c r="B18" s="710" t="s">
        <v>1155</v>
      </c>
      <c r="C18" s="572">
        <v>13612</v>
      </c>
      <c r="D18" s="573">
        <v>14835</v>
      </c>
      <c r="E18" s="436">
        <v>14648</v>
      </c>
      <c r="F18" s="698">
        <v>14113</v>
      </c>
      <c r="G18" s="573">
        <v>15006</v>
      </c>
      <c r="H18" s="433">
        <v>15075</v>
      </c>
      <c r="I18" s="572">
        <v>14241</v>
      </c>
      <c r="J18" s="573">
        <v>15066</v>
      </c>
      <c r="K18" s="436">
        <v>15257</v>
      </c>
      <c r="L18" s="698">
        <v>14098</v>
      </c>
      <c r="M18" s="573">
        <v>14554</v>
      </c>
      <c r="N18" s="433">
        <v>15208</v>
      </c>
      <c r="O18" s="572">
        <v>13906</v>
      </c>
      <c r="P18" s="573">
        <v>14553</v>
      </c>
      <c r="Q18" s="436">
        <v>15120</v>
      </c>
      <c r="R18" s="698">
        <v>13788</v>
      </c>
      <c r="S18" s="573">
        <v>14284</v>
      </c>
      <c r="T18" s="436">
        <v>14923</v>
      </c>
      <c r="U18" s="572">
        <v>12059</v>
      </c>
      <c r="V18" s="573">
        <v>14141</v>
      </c>
      <c r="W18" s="689">
        <v>14525</v>
      </c>
    </row>
    <row r="19" spans="1:23" s="761" customFormat="1" ht="15">
      <c r="A19" s="635"/>
      <c r="B19" s="646" t="s">
        <v>911</v>
      </c>
      <c r="C19" s="448">
        <v>1027</v>
      </c>
      <c r="D19" s="574">
        <v>981</v>
      </c>
      <c r="E19" s="437">
        <v>1227</v>
      </c>
      <c r="F19" s="697">
        <v>1143</v>
      </c>
      <c r="G19" s="574">
        <v>1081</v>
      </c>
      <c r="H19" s="74">
        <v>1347</v>
      </c>
      <c r="I19" s="448">
        <v>1255</v>
      </c>
      <c r="J19" s="574">
        <v>1179</v>
      </c>
      <c r="K19" s="437">
        <v>1490</v>
      </c>
      <c r="L19" s="697">
        <v>1371</v>
      </c>
      <c r="M19" s="574">
        <v>1396</v>
      </c>
      <c r="N19" s="74">
        <v>1782</v>
      </c>
      <c r="O19" s="448">
        <v>1633</v>
      </c>
      <c r="P19" s="574">
        <v>1656</v>
      </c>
      <c r="Q19" s="437">
        <v>2089</v>
      </c>
      <c r="R19" s="697">
        <v>1824</v>
      </c>
      <c r="S19" s="574">
        <v>1940</v>
      </c>
      <c r="T19" s="437">
        <v>2301</v>
      </c>
      <c r="U19" s="2804">
        <v>2233</v>
      </c>
      <c r="V19" s="5128">
        <v>2249</v>
      </c>
      <c r="W19" s="5129">
        <v>2691</v>
      </c>
    </row>
    <row r="20" spans="1:23" s="761" customFormat="1" ht="15">
      <c r="A20" s="635"/>
      <c r="B20" s="646" t="s">
        <v>1199</v>
      </c>
      <c r="C20" s="448"/>
      <c r="D20" s="574"/>
      <c r="E20" s="437">
        <v>203</v>
      </c>
      <c r="F20" s="697">
        <v>182</v>
      </c>
      <c r="G20" s="574">
        <v>168</v>
      </c>
      <c r="H20" s="74">
        <v>265</v>
      </c>
      <c r="I20" s="448">
        <v>240</v>
      </c>
      <c r="J20" s="574">
        <v>231</v>
      </c>
      <c r="K20" s="437">
        <v>546</v>
      </c>
      <c r="L20" s="697">
        <v>508</v>
      </c>
      <c r="M20" s="574">
        <v>479</v>
      </c>
      <c r="N20" s="74">
        <v>825</v>
      </c>
      <c r="O20" s="448">
        <v>772</v>
      </c>
      <c r="P20" s="574">
        <v>738</v>
      </c>
      <c r="Q20" s="437">
        <v>969</v>
      </c>
      <c r="R20" s="697">
        <v>850</v>
      </c>
      <c r="S20" s="574">
        <v>827</v>
      </c>
      <c r="T20" s="437">
        <v>1124</v>
      </c>
      <c r="U20" s="2804">
        <v>1027</v>
      </c>
      <c r="V20" s="5128">
        <v>981</v>
      </c>
      <c r="W20" s="5129">
        <v>1227</v>
      </c>
    </row>
    <row r="21" spans="1:23" s="761" customFormat="1" ht="15">
      <c r="A21" s="766"/>
      <c r="B21" s="646" t="s">
        <v>1153</v>
      </c>
      <c r="C21" s="413">
        <v>10323</v>
      </c>
      <c r="D21" s="574">
        <v>10566</v>
      </c>
      <c r="E21" s="437">
        <v>11743</v>
      </c>
      <c r="F21" s="429">
        <v>10930</v>
      </c>
      <c r="G21" s="574">
        <v>11242</v>
      </c>
      <c r="H21" s="74">
        <v>12168</v>
      </c>
      <c r="I21" s="413">
        <v>11635</v>
      </c>
      <c r="J21" s="574">
        <v>11863</v>
      </c>
      <c r="K21" s="437">
        <v>13176</v>
      </c>
      <c r="L21" s="429">
        <v>12103</v>
      </c>
      <c r="M21" s="574">
        <v>12137</v>
      </c>
      <c r="N21" s="74">
        <v>13328</v>
      </c>
      <c r="O21" s="413">
        <v>12377</v>
      </c>
      <c r="P21" s="574">
        <v>12194</v>
      </c>
      <c r="Q21" s="437">
        <v>13384</v>
      </c>
      <c r="R21" s="429">
        <v>12265</v>
      </c>
      <c r="S21" s="574">
        <v>12264</v>
      </c>
      <c r="T21" s="437">
        <v>13602</v>
      </c>
      <c r="U21" s="2804">
        <v>12142</v>
      </c>
      <c r="V21" s="5128">
        <v>12024</v>
      </c>
      <c r="W21" s="5129">
        <v>13154</v>
      </c>
    </row>
    <row r="22" spans="1:23" s="761" customFormat="1" ht="15">
      <c r="A22" s="767"/>
      <c r="B22" s="709" t="s">
        <v>544</v>
      </c>
      <c r="C22" s="704">
        <f>SUM(C14:C16)</f>
        <v>0</v>
      </c>
      <c r="D22" s="711">
        <f t="shared" ref="D22:S22" si="3">SUM(D14:D16)</f>
        <v>85</v>
      </c>
      <c r="E22" s="703">
        <f t="shared" si="3"/>
        <v>161</v>
      </c>
      <c r="F22" s="705">
        <f t="shared" si="3"/>
        <v>141</v>
      </c>
      <c r="G22" s="711">
        <f t="shared" si="3"/>
        <v>126</v>
      </c>
      <c r="H22" s="707">
        <f t="shared" si="3"/>
        <v>220</v>
      </c>
      <c r="I22" s="704">
        <f t="shared" si="3"/>
        <v>200</v>
      </c>
      <c r="J22" s="711">
        <f t="shared" si="3"/>
        <v>256</v>
      </c>
      <c r="K22" s="703">
        <f t="shared" si="3"/>
        <v>348</v>
      </c>
      <c r="L22" s="705">
        <f t="shared" si="3"/>
        <v>315</v>
      </c>
      <c r="M22" s="711">
        <f t="shared" si="3"/>
        <v>344</v>
      </c>
      <c r="N22" s="707">
        <f t="shared" si="3"/>
        <v>417</v>
      </c>
      <c r="O22" s="704">
        <f t="shared" si="3"/>
        <v>384</v>
      </c>
      <c r="P22" s="711">
        <f t="shared" si="3"/>
        <v>409</v>
      </c>
      <c r="Q22" s="703">
        <f t="shared" si="3"/>
        <v>495</v>
      </c>
      <c r="R22" s="775">
        <f>SUM(R14:R16)</f>
        <v>446</v>
      </c>
      <c r="S22" s="696">
        <f t="shared" si="3"/>
        <v>514</v>
      </c>
      <c r="T22" s="644">
        <f>SUM(T14:T16)</f>
        <v>600</v>
      </c>
      <c r="U22" s="5130">
        <f>SUM(U14:U16)</f>
        <v>493</v>
      </c>
      <c r="V22" s="5131">
        <f>SUM(V14:V16)</f>
        <v>601</v>
      </c>
      <c r="W22" s="5132">
        <f>SUM(W14:W16)</f>
        <v>717</v>
      </c>
    </row>
    <row r="23" spans="1:23" s="761" customFormat="1" ht="15.75" thickBot="1">
      <c r="A23" s="767"/>
      <c r="B23" s="708" t="s">
        <v>1127</v>
      </c>
      <c r="C23" s="575">
        <v>12419</v>
      </c>
      <c r="D23" s="576">
        <v>12969</v>
      </c>
      <c r="E23" s="438">
        <v>13456</v>
      </c>
      <c r="F23" s="695">
        <v>12325</v>
      </c>
      <c r="G23" s="576">
        <v>12970</v>
      </c>
      <c r="H23" s="434">
        <v>13432</v>
      </c>
      <c r="I23" s="575">
        <v>12555</v>
      </c>
      <c r="J23" s="576">
        <v>13166</v>
      </c>
      <c r="K23" s="438">
        <v>13491</v>
      </c>
      <c r="L23" s="695">
        <v>11918</v>
      </c>
      <c r="M23" s="576">
        <v>13218</v>
      </c>
      <c r="N23" s="434">
        <v>13567</v>
      </c>
      <c r="O23" s="575">
        <v>12593</v>
      </c>
      <c r="P23" s="576">
        <v>13114</v>
      </c>
      <c r="Q23" s="438">
        <v>13624</v>
      </c>
      <c r="R23" s="695">
        <v>12517</v>
      </c>
      <c r="S23" s="576">
        <v>13154</v>
      </c>
      <c r="T23" s="438">
        <v>13654</v>
      </c>
      <c r="U23" s="5133">
        <v>12748</v>
      </c>
      <c r="V23" s="5134">
        <v>13522</v>
      </c>
      <c r="W23" s="5135">
        <v>14099</v>
      </c>
    </row>
    <row r="24" spans="1:23" s="761" customFormat="1" ht="15.75" thickBot="1">
      <c r="A24" s="767"/>
      <c r="B24" s="2519" t="s">
        <v>16</v>
      </c>
      <c r="C24" s="2517">
        <v>37381</v>
      </c>
      <c r="D24" s="2518">
        <v>39436</v>
      </c>
      <c r="E24" s="712">
        <v>41235</v>
      </c>
      <c r="F24" s="2518">
        <v>38652</v>
      </c>
      <c r="G24" s="2518">
        <v>40425</v>
      </c>
      <c r="H24" s="706">
        <v>42242</v>
      </c>
      <c r="I24" s="2517">
        <v>39886</v>
      </c>
      <c r="J24" s="2518">
        <v>41530</v>
      </c>
      <c r="K24" s="712">
        <v>43762</v>
      </c>
      <c r="L24" s="2518">
        <v>39805</v>
      </c>
      <c r="M24" s="2518">
        <v>41649</v>
      </c>
      <c r="N24" s="706">
        <v>44301</v>
      </c>
      <c r="O24" s="2517">
        <v>40889</v>
      </c>
      <c r="P24" s="2518">
        <v>41926</v>
      </c>
      <c r="Q24" s="712">
        <v>44712</v>
      </c>
      <c r="R24" s="2516">
        <v>40840</v>
      </c>
      <c r="S24" s="2516">
        <v>42156</v>
      </c>
      <c r="T24" s="693">
        <v>45078</v>
      </c>
      <c r="U24" s="5136">
        <f>U18+U19+U21+U22+U23</f>
        <v>39675</v>
      </c>
      <c r="V24" s="2516">
        <f t="shared" ref="V24:W24" si="4">V18+V19+V21+V22+V23</f>
        <v>42537</v>
      </c>
      <c r="W24" s="5137">
        <f t="shared" si="4"/>
        <v>45186</v>
      </c>
    </row>
    <row r="25" spans="1:23" ht="13.5" thickBot="1">
      <c r="A25" s="770"/>
      <c r="R25" s="759"/>
      <c r="S25" s="759"/>
      <c r="T25" s="759"/>
    </row>
    <row r="26" spans="1:23" ht="15.75" thickBot="1">
      <c r="B26" s="2397"/>
      <c r="C26" s="5387" t="s">
        <v>1261</v>
      </c>
      <c r="D26" s="5388"/>
      <c r="E26" s="5388"/>
      <c r="F26" s="5388"/>
      <c r="G26" s="5388"/>
      <c r="H26" s="5388"/>
      <c r="I26" s="5388"/>
      <c r="J26" s="5408"/>
      <c r="K26" s="5409"/>
      <c r="L26" s="1285"/>
      <c r="M26" s="1285"/>
      <c r="N26" s="1285"/>
      <c r="O26" s="1285"/>
      <c r="P26" s="1285"/>
      <c r="R26" s="759"/>
      <c r="S26" s="759"/>
      <c r="T26" s="759"/>
    </row>
    <row r="27" spans="1:23" ht="31.5" customHeight="1" thickBot="1">
      <c r="B27" s="29"/>
      <c r="C27" s="659">
        <v>2011</v>
      </c>
      <c r="D27" s="658">
        <v>2012</v>
      </c>
      <c r="E27" s="658">
        <v>2013</v>
      </c>
      <c r="F27" s="658">
        <v>2014</v>
      </c>
      <c r="G27" s="658">
        <v>2015</v>
      </c>
      <c r="H27" s="658">
        <v>2016</v>
      </c>
      <c r="I27" s="2662">
        <v>2017</v>
      </c>
      <c r="J27" s="659" t="s">
        <v>4521</v>
      </c>
      <c r="K27" s="411" t="s">
        <v>4522</v>
      </c>
      <c r="L27" s="447"/>
      <c r="M27" s="447"/>
      <c r="N27" s="447"/>
      <c r="O27" s="447"/>
      <c r="P27" s="447"/>
      <c r="R27" s="759"/>
      <c r="S27" s="759"/>
      <c r="T27" s="759"/>
    </row>
    <row r="28" spans="1:23" ht="15">
      <c r="B28" s="2642" t="s">
        <v>936</v>
      </c>
      <c r="C28" s="2421">
        <f>AVERAGE(C7:E7)</f>
        <v>41.5</v>
      </c>
      <c r="D28" s="2422">
        <f>AVERAGE(F7:H7)</f>
        <v>58</v>
      </c>
      <c r="E28" s="2422">
        <f>AVERAGE(I7:K7)</f>
        <v>89.333333333333329</v>
      </c>
      <c r="F28" s="2422">
        <f>AVERAGE(L7:N7)</f>
        <v>102.66666666666667</v>
      </c>
      <c r="G28" s="2432">
        <f>AVERAGE(O7:Q7)</f>
        <v>120.33333333333333</v>
      </c>
      <c r="H28" s="573">
        <f>AVERAGE(R7:T7)</f>
        <v>142.33333333333334</v>
      </c>
      <c r="I28" s="689">
        <f>AVERAGE(U7:W7)</f>
        <v>158</v>
      </c>
      <c r="J28" s="2661">
        <f>I28/H28</f>
        <v>1.1100702576112411</v>
      </c>
      <c r="K28" s="734">
        <f>I28/G28</f>
        <v>1.3130193905817176</v>
      </c>
      <c r="L28" s="634"/>
      <c r="M28" s="634"/>
      <c r="N28" s="634"/>
      <c r="O28" s="634"/>
      <c r="P28" s="634"/>
      <c r="R28" s="759"/>
      <c r="S28" s="759"/>
      <c r="T28" s="759"/>
    </row>
    <row r="29" spans="1:23" ht="15">
      <c r="B29" s="2688" t="s">
        <v>4401</v>
      </c>
      <c r="C29" s="2398"/>
      <c r="D29" s="2399"/>
      <c r="E29" s="2399"/>
      <c r="F29" s="2399"/>
      <c r="G29" s="2659"/>
      <c r="H29" s="2660"/>
      <c r="I29" s="684">
        <f t="shared" ref="I29:I33" si="5">AVERAGE(U8:W8)</f>
        <v>29</v>
      </c>
      <c r="J29" s="2661"/>
      <c r="K29" s="734"/>
      <c r="L29" s="634"/>
      <c r="M29" s="634"/>
      <c r="N29" s="634"/>
      <c r="O29" s="634"/>
      <c r="P29" s="634"/>
      <c r="R29" s="759"/>
      <c r="S29" s="759"/>
      <c r="T29" s="759"/>
    </row>
    <row r="30" spans="1:23" ht="15" customHeight="1">
      <c r="B30" s="2643" t="s">
        <v>938</v>
      </c>
      <c r="C30" s="2409">
        <f>AVERAGE(C9:E9)</f>
        <v>41.5</v>
      </c>
      <c r="D30" s="2645">
        <f>AVERAGE(F9:H9)</f>
        <v>50.333333333333336</v>
      </c>
      <c r="E30" s="2645">
        <f>AVERAGE(I9:K9)</f>
        <v>81.666666666666671</v>
      </c>
      <c r="F30" s="2645">
        <f>AVERAGE(L9:N9)</f>
        <v>119.33333333333333</v>
      </c>
      <c r="G30" s="2646">
        <f>AVERAGE(O9:Q9)</f>
        <v>152.33333333333334</v>
      </c>
      <c r="H30" s="2639">
        <f>AVERAGE(R9:T9)</f>
        <v>190.66666666666666</v>
      </c>
      <c r="I30" s="1886">
        <f t="shared" si="5"/>
        <v>202.66666666666666</v>
      </c>
      <c r="J30" s="2653">
        <f>I30/H30</f>
        <v>1.0629370629370629</v>
      </c>
      <c r="K30" s="1961">
        <f>I30/G30</f>
        <v>1.3304157549234135</v>
      </c>
      <c r="L30" s="634"/>
      <c r="M30" s="634"/>
      <c r="N30" s="634"/>
      <c r="O30" s="634"/>
      <c r="P30" s="634"/>
      <c r="R30" s="759"/>
      <c r="S30" s="759"/>
      <c r="T30" s="759"/>
    </row>
    <row r="31" spans="1:23" ht="15" customHeight="1">
      <c r="B31" s="2643" t="s">
        <v>4402</v>
      </c>
      <c r="C31" s="2409"/>
      <c r="D31" s="2645"/>
      <c r="E31" s="2645"/>
      <c r="F31" s="2645"/>
      <c r="G31" s="2646"/>
      <c r="H31" s="2639"/>
      <c r="I31" s="1886">
        <f t="shared" si="5"/>
        <v>10.333333333333334</v>
      </c>
      <c r="J31" s="2653"/>
      <c r="K31" s="1961"/>
      <c r="L31" s="634"/>
      <c r="M31" s="634"/>
      <c r="N31" s="634"/>
      <c r="O31" s="634"/>
      <c r="P31" s="634"/>
      <c r="R31" s="759"/>
      <c r="S31" s="759"/>
      <c r="T31" s="759"/>
    </row>
    <row r="32" spans="1:23" ht="15">
      <c r="B32" s="2643" t="s">
        <v>937</v>
      </c>
      <c r="C32" s="2647"/>
      <c r="D32" s="2648"/>
      <c r="E32" s="2645">
        <f>AVERAGE(I11:K11)</f>
        <v>6</v>
      </c>
      <c r="F32" s="2645">
        <f>AVERAGE(L11:N11)</f>
        <v>20.666666666666668</v>
      </c>
      <c r="G32" s="2646">
        <f>AVERAGE(O11:Q11)</f>
        <v>34.333333333333336</v>
      </c>
      <c r="H32" s="2639">
        <f>AVERAGE(R11:T11)</f>
        <v>51</v>
      </c>
      <c r="I32" s="1886">
        <f t="shared" si="5"/>
        <v>59.333333333333336</v>
      </c>
      <c r="J32" s="2653">
        <f>I32/H32</f>
        <v>1.1633986928104576</v>
      </c>
      <c r="K32" s="1961">
        <f>I32/G32</f>
        <v>1.7281553398058251</v>
      </c>
      <c r="L32" s="634"/>
      <c r="M32" s="634"/>
      <c r="N32" s="634"/>
      <c r="O32" s="634"/>
      <c r="P32" s="634"/>
      <c r="R32" s="759"/>
      <c r="S32" s="759"/>
      <c r="T32" s="759"/>
    </row>
    <row r="33" spans="1:26" ht="15.75" thickBot="1">
      <c r="B33" s="2644" t="s">
        <v>306</v>
      </c>
      <c r="C33" s="2649">
        <f>AVERAGE(C12:E12)</f>
        <v>40</v>
      </c>
      <c r="D33" s="2650">
        <f>AVERAGE(F12:H12)</f>
        <v>54</v>
      </c>
      <c r="E33" s="2650">
        <f>AVERAGE(I12:K12)</f>
        <v>91</v>
      </c>
      <c r="F33" s="2650">
        <f>AVERAGE(L12:N12)</f>
        <v>116</v>
      </c>
      <c r="G33" s="2651">
        <f>AVERAGE(O12:Q12)</f>
        <v>122.33333333333333</v>
      </c>
      <c r="H33" s="2640">
        <f>AVERAGE(R12:T12)</f>
        <v>136</v>
      </c>
      <c r="I33" s="2658">
        <f t="shared" si="5"/>
        <v>144.33333333333334</v>
      </c>
      <c r="J33" s="2654">
        <f>I33/H33</f>
        <v>1.0612745098039216</v>
      </c>
      <c r="K33" s="2655">
        <f>I33/G33</f>
        <v>1.1798365122615806</v>
      </c>
      <c r="L33" s="634"/>
      <c r="M33" s="634"/>
      <c r="N33" s="634"/>
      <c r="O33" s="634"/>
      <c r="P33" s="634"/>
      <c r="R33" s="759"/>
      <c r="S33" s="759"/>
      <c r="T33" s="759"/>
    </row>
    <row r="34" spans="1:26" ht="15.75" thickBot="1">
      <c r="A34" s="422"/>
      <c r="B34" s="2391"/>
      <c r="C34" s="2419"/>
      <c r="D34" s="2419"/>
      <c r="E34" s="2419"/>
      <c r="F34" s="2419"/>
      <c r="G34" s="2419"/>
      <c r="H34" s="2419"/>
      <c r="I34" s="634"/>
      <c r="J34" s="2420"/>
      <c r="K34" s="2420"/>
      <c r="L34" s="634"/>
      <c r="M34" s="634"/>
      <c r="N34" s="634"/>
      <c r="O34" s="634"/>
      <c r="P34" s="634"/>
      <c r="R34" s="759"/>
      <c r="S34" s="759"/>
      <c r="T34" s="759"/>
    </row>
    <row r="35" spans="1:26" ht="15" customHeight="1">
      <c r="B35" s="2642" t="s">
        <v>1</v>
      </c>
      <c r="C35" s="2421">
        <f t="shared" ref="C35:G35" si="6">C28</f>
        <v>41.5</v>
      </c>
      <c r="D35" s="2422">
        <f t="shared" si="6"/>
        <v>58</v>
      </c>
      <c r="E35" s="2422">
        <f t="shared" si="6"/>
        <v>89.333333333333329</v>
      </c>
      <c r="F35" s="2422">
        <f t="shared" si="6"/>
        <v>102.66666666666667</v>
      </c>
      <c r="G35" s="2432">
        <f t="shared" si="6"/>
        <v>120.33333333333333</v>
      </c>
      <c r="H35" s="573">
        <f>H28</f>
        <v>142.33333333333334</v>
      </c>
      <c r="I35" s="689">
        <f>SUM(U7:W8)/3</f>
        <v>187</v>
      </c>
      <c r="J35" s="2671">
        <f>I35/H35</f>
        <v>1.3138173302107727</v>
      </c>
      <c r="K35" s="747">
        <f>I35/G35</f>
        <v>1.554016620498615</v>
      </c>
      <c r="L35" s="634"/>
      <c r="M35" s="634"/>
      <c r="N35" s="634"/>
      <c r="O35" s="634"/>
      <c r="P35" s="634"/>
      <c r="R35" s="759"/>
      <c r="S35" s="759"/>
      <c r="T35" s="759"/>
    </row>
    <row r="36" spans="1:26" ht="15">
      <c r="B36" s="2643" t="s">
        <v>3</v>
      </c>
      <c r="C36" s="2409">
        <f t="shared" ref="C36:H36" si="7">C30</f>
        <v>41.5</v>
      </c>
      <c r="D36" s="2645">
        <f t="shared" si="7"/>
        <v>50.333333333333336</v>
      </c>
      <c r="E36" s="2645">
        <f t="shared" si="7"/>
        <v>81.666666666666671</v>
      </c>
      <c r="F36" s="2645">
        <f t="shared" si="7"/>
        <v>119.33333333333333</v>
      </c>
      <c r="G36" s="2646">
        <f t="shared" si="7"/>
        <v>152.33333333333334</v>
      </c>
      <c r="H36" s="2639">
        <f t="shared" si="7"/>
        <v>190.66666666666666</v>
      </c>
      <c r="I36" s="1886">
        <f>SUM(U9:W10)/3</f>
        <v>213</v>
      </c>
      <c r="J36" s="2653">
        <f>I36/H36</f>
        <v>1.1171328671328671</v>
      </c>
      <c r="K36" s="1961">
        <f>I36/G36</f>
        <v>1.3982494529540481</v>
      </c>
      <c r="L36" s="634"/>
      <c r="M36" s="634"/>
      <c r="N36" s="634"/>
      <c r="O36" s="634"/>
      <c r="P36" s="634"/>
      <c r="R36" s="759"/>
      <c r="S36" s="759"/>
      <c r="T36" s="759"/>
    </row>
    <row r="37" spans="1:26" ht="15.75" thickBot="1">
      <c r="B37" s="2663" t="s">
        <v>2</v>
      </c>
      <c r="C37" s="2649">
        <f>SUM(C11:E12)/2</f>
        <v>40</v>
      </c>
      <c r="D37" s="2664">
        <f>SUM(F11:H12)/3</f>
        <v>54</v>
      </c>
      <c r="E37" s="2650">
        <f>SUM(I11:K12)/3</f>
        <v>97</v>
      </c>
      <c r="F37" s="2650">
        <f>SUM(L11:N12)/3</f>
        <v>136.66666666666666</v>
      </c>
      <c r="G37" s="2651">
        <f>SUM(O11:Q12)/3</f>
        <v>156.66666666666666</v>
      </c>
      <c r="H37" s="2640">
        <f>SUM(R11:T12)/3</f>
        <v>187</v>
      </c>
      <c r="I37" s="2658">
        <f>SUM(U11:W12)/3</f>
        <v>203.66666666666666</v>
      </c>
      <c r="J37" s="2654">
        <f>I37/H37</f>
        <v>1.089126559714795</v>
      </c>
      <c r="K37" s="2655">
        <f>I37/G37</f>
        <v>1.3</v>
      </c>
      <c r="L37" s="634"/>
      <c r="M37" s="634"/>
      <c r="N37" s="634"/>
      <c r="O37" s="634"/>
      <c r="P37" s="634"/>
      <c r="R37" s="759"/>
      <c r="S37" s="759"/>
      <c r="T37" s="759"/>
    </row>
    <row r="38" spans="1:26" ht="15.75" thickBot="1">
      <c r="B38" s="2665" t="s">
        <v>544</v>
      </c>
      <c r="C38" s="2425">
        <f>SUM(C7:E12)/2</f>
        <v>123</v>
      </c>
      <c r="D38" s="2426">
        <f>SUM(F7:H12)/3</f>
        <v>162.33333333333334</v>
      </c>
      <c r="E38" s="2426">
        <f>SUM(I7:K12)/3</f>
        <v>268</v>
      </c>
      <c r="F38" s="2426">
        <f>SUM(L7:N12)/3</f>
        <v>358.66666666666669</v>
      </c>
      <c r="G38" s="2426">
        <f>SUM(O7:Q12)/3</f>
        <v>429.33333333333331</v>
      </c>
      <c r="H38" s="2673">
        <f>SUM(R7:T12)/3</f>
        <v>520</v>
      </c>
      <c r="I38" s="660">
        <f>SUM(U7:W12)/3</f>
        <v>603.66666666666663</v>
      </c>
      <c r="J38" s="2676">
        <f>I38/H38</f>
        <v>1.1608974358974358</v>
      </c>
      <c r="K38" s="720">
        <f>I38/G38</f>
        <v>1.406055900621118</v>
      </c>
      <c r="L38" s="670"/>
      <c r="M38" s="670"/>
      <c r="N38" s="670"/>
      <c r="O38" s="670"/>
      <c r="P38" s="670"/>
      <c r="R38" s="759"/>
      <c r="S38" s="759"/>
      <c r="T38" s="759"/>
    </row>
    <row r="39" spans="1:26" s="422" customFormat="1" ht="9" customHeight="1" thickBot="1">
      <c r="B39" s="2391"/>
      <c r="C39" s="2430"/>
      <c r="D39" s="2430"/>
      <c r="E39" s="2430"/>
      <c r="F39" s="2430"/>
      <c r="G39" s="2430"/>
      <c r="H39" s="2430"/>
      <c r="I39" s="2430"/>
      <c r="J39" s="2430"/>
      <c r="K39" s="2430"/>
      <c r="L39" s="755"/>
      <c r="M39" s="755"/>
      <c r="N39" s="755"/>
      <c r="O39" s="755"/>
      <c r="P39" s="755"/>
      <c r="Q39" s="669"/>
      <c r="R39" s="669"/>
      <c r="S39" s="669"/>
      <c r="T39" s="669"/>
      <c r="U39" s="758"/>
    </row>
    <row r="40" spans="1:26" ht="15">
      <c r="B40" s="710" t="s">
        <v>1155</v>
      </c>
      <c r="C40" s="2421">
        <f>AVERAGE(C18:E18)</f>
        <v>14365</v>
      </c>
      <c r="D40" s="2422">
        <f>AVERAGE(F18:H18)</f>
        <v>14731.333333333334</v>
      </c>
      <c r="E40" s="2422">
        <f>AVERAGE(I18:K18)</f>
        <v>14854.666666666666</v>
      </c>
      <c r="F40" s="2422">
        <f>AVERAGE(L18:N18)</f>
        <v>14620</v>
      </c>
      <c r="G40" s="2432">
        <f>AVERAGE(O18:Q18)</f>
        <v>14526.333333333334</v>
      </c>
      <c r="H40" s="573">
        <f>AVERAGE(R18:T18)</f>
        <v>14331.666666666666</v>
      </c>
      <c r="I40" s="689">
        <f>AVERAGE(U18:W18)</f>
        <v>13575</v>
      </c>
      <c r="J40" s="2671">
        <f>I40/H40</f>
        <v>0.94720316315850683</v>
      </c>
      <c r="K40" s="747">
        <f>I40/G40</f>
        <v>0.93450974093026451</v>
      </c>
      <c r="L40" s="634"/>
      <c r="M40" s="634"/>
      <c r="N40" s="634"/>
      <c r="O40" s="634"/>
      <c r="P40" s="634"/>
      <c r="Q40" s="673"/>
      <c r="R40" s="673"/>
      <c r="S40" s="669"/>
      <c r="T40" s="669"/>
      <c r="U40" s="70"/>
    </row>
    <row r="41" spans="1:26" ht="15" customHeight="1">
      <c r="B41" s="646" t="s">
        <v>911</v>
      </c>
      <c r="C41" s="2409">
        <f>AVERAGE(C19:E19)</f>
        <v>1078.3333333333333</v>
      </c>
      <c r="D41" s="2645">
        <f>AVERAGE(F19:H19)</f>
        <v>1190.3333333333333</v>
      </c>
      <c r="E41" s="2645">
        <f>AVERAGE(I19:K19)</f>
        <v>1308</v>
      </c>
      <c r="F41" s="2645">
        <f>AVERAGE(L19:N19)</f>
        <v>1516.3333333333333</v>
      </c>
      <c r="G41" s="2646">
        <f>AVERAGE(O19:Q19)</f>
        <v>1792.6666666666667</v>
      </c>
      <c r="H41" s="2639">
        <f>AVERAGE(R19:T19)</f>
        <v>2021.6666666666667</v>
      </c>
      <c r="I41" s="1886">
        <f t="shared" ref="I41:I46" si="8">AVERAGE(U19:W19)</f>
        <v>2391</v>
      </c>
      <c r="J41" s="2653">
        <f t="shared" ref="J41:J46" si="9">I41/H41</f>
        <v>1.1826875515251443</v>
      </c>
      <c r="K41" s="1961">
        <f t="shared" ref="K41:K46" si="10">I41/G41</f>
        <v>1.3337671997024916</v>
      </c>
      <c r="L41" s="634"/>
      <c r="M41" s="634"/>
      <c r="N41" s="634"/>
      <c r="O41" s="634"/>
      <c r="P41" s="634"/>
      <c r="Q41" s="673"/>
      <c r="R41" s="673"/>
      <c r="S41" s="669"/>
      <c r="T41" s="669"/>
      <c r="U41" s="70"/>
    </row>
    <row r="42" spans="1:26" ht="15" customHeight="1">
      <c r="B42" s="646" t="s">
        <v>1199</v>
      </c>
      <c r="C42" s="2409">
        <f>AVERAGE(C20:E20)</f>
        <v>203</v>
      </c>
      <c r="D42" s="2645">
        <f>AVERAGE(F20:H20)</f>
        <v>205</v>
      </c>
      <c r="E42" s="2645">
        <f>AVERAGE(I20:K20)</f>
        <v>339</v>
      </c>
      <c r="F42" s="2645">
        <f>AVERAGE(L20:N20)</f>
        <v>604</v>
      </c>
      <c r="G42" s="2646">
        <f>AVERAGE(O20:Q20)</f>
        <v>826.33333333333337</v>
      </c>
      <c r="H42" s="2639">
        <f>AVERAGE(R20:T20)</f>
        <v>933.66666666666663</v>
      </c>
      <c r="I42" s="1886">
        <f t="shared" si="8"/>
        <v>1078.3333333333333</v>
      </c>
      <c r="J42" s="2653">
        <f t="shared" si="9"/>
        <v>1.1549446626204927</v>
      </c>
      <c r="K42" s="1961">
        <f t="shared" si="10"/>
        <v>1.3049616780960063</v>
      </c>
      <c r="L42" s="634"/>
      <c r="M42" s="634"/>
      <c r="N42" s="634"/>
      <c r="O42" s="634"/>
      <c r="P42" s="634"/>
      <c r="Q42" s="673"/>
      <c r="R42" s="673"/>
      <c r="S42" s="669"/>
      <c r="T42" s="669"/>
      <c r="U42" s="70"/>
    </row>
    <row r="43" spans="1:26" ht="15">
      <c r="B43" s="646" t="s">
        <v>1153</v>
      </c>
      <c r="C43" s="2409">
        <f>AVERAGE(C21:E21)</f>
        <v>10877.333333333334</v>
      </c>
      <c r="D43" s="2645">
        <f>AVERAGE(F21:H21)</f>
        <v>11446.666666666666</v>
      </c>
      <c r="E43" s="2645">
        <f>AVERAGE(I21:K21)</f>
        <v>12224.666666666666</v>
      </c>
      <c r="F43" s="2645">
        <f>AVERAGE(L21:N21)</f>
        <v>12522.666666666666</v>
      </c>
      <c r="G43" s="2646">
        <f>AVERAGE(O21:Q21)</f>
        <v>12651.666666666666</v>
      </c>
      <c r="H43" s="2639">
        <f>AVERAGE(R21:T21)</f>
        <v>12710.333333333334</v>
      </c>
      <c r="I43" s="1886">
        <f t="shared" si="8"/>
        <v>12440</v>
      </c>
      <c r="J43" s="2653">
        <f>I43/H43</f>
        <v>0.9787312160709134</v>
      </c>
      <c r="K43" s="1961">
        <f t="shared" si="10"/>
        <v>0.98326966144118044</v>
      </c>
      <c r="L43" s="634"/>
      <c r="M43" s="634"/>
      <c r="N43" s="634"/>
      <c r="O43" s="634"/>
      <c r="P43" s="634"/>
      <c r="R43" s="759"/>
      <c r="S43" s="671"/>
      <c r="T43" s="671"/>
    </row>
    <row r="44" spans="1:26" ht="15">
      <c r="B44" s="709" t="s">
        <v>544</v>
      </c>
      <c r="C44" s="2409">
        <f t="shared" ref="C44:H44" si="11">C38</f>
        <v>123</v>
      </c>
      <c r="D44" s="2645">
        <f t="shared" si="11"/>
        <v>162.33333333333334</v>
      </c>
      <c r="E44" s="2645">
        <f t="shared" si="11"/>
        <v>268</v>
      </c>
      <c r="F44" s="2645">
        <f t="shared" si="11"/>
        <v>358.66666666666669</v>
      </c>
      <c r="G44" s="2646">
        <f t="shared" si="11"/>
        <v>429.33333333333331</v>
      </c>
      <c r="H44" s="2639">
        <f t="shared" si="11"/>
        <v>520</v>
      </c>
      <c r="I44" s="1886">
        <f t="shared" si="8"/>
        <v>603.66666666666663</v>
      </c>
      <c r="J44" s="2653">
        <f t="shared" si="9"/>
        <v>1.1608974358974358</v>
      </c>
      <c r="K44" s="1961">
        <f t="shared" si="10"/>
        <v>1.406055900621118</v>
      </c>
      <c r="L44" s="634"/>
      <c r="M44" s="634"/>
      <c r="N44" s="634"/>
      <c r="O44" s="634"/>
      <c r="P44" s="634"/>
      <c r="R44" s="759"/>
      <c r="S44" s="759"/>
      <c r="T44" s="759"/>
      <c r="V44" s="760"/>
      <c r="W44" s="760"/>
      <c r="X44" s="760"/>
      <c r="Y44" s="760"/>
      <c r="Z44" s="760"/>
    </row>
    <row r="45" spans="1:26" ht="15.75" thickBot="1">
      <c r="A45" s="422"/>
      <c r="B45" s="708" t="s">
        <v>1127</v>
      </c>
      <c r="C45" s="2649">
        <f>AVERAGE(C23:E23)</f>
        <v>12948</v>
      </c>
      <c r="D45" s="2650">
        <f>AVERAGE(F23:H23)</f>
        <v>12909</v>
      </c>
      <c r="E45" s="2650">
        <f>AVERAGE(I23:K23)</f>
        <v>13070.666666666666</v>
      </c>
      <c r="F45" s="2650">
        <f>AVERAGE(L23:N23)</f>
        <v>12901</v>
      </c>
      <c r="G45" s="2651">
        <f>AVERAGE(O23:Q23)</f>
        <v>13110.333333333334</v>
      </c>
      <c r="H45" s="2640">
        <f>AVERAGE(R23:T23)</f>
        <v>13108.333333333334</v>
      </c>
      <c r="I45" s="2658">
        <f t="shared" si="8"/>
        <v>13456.333333333334</v>
      </c>
      <c r="J45" s="2654">
        <f t="shared" si="9"/>
        <v>1.0265479974570884</v>
      </c>
      <c r="K45" s="2655">
        <f t="shared" si="10"/>
        <v>1.0263913960997686</v>
      </c>
      <c r="L45" s="634"/>
      <c r="M45" s="634"/>
      <c r="N45" s="634"/>
      <c r="O45" s="634"/>
      <c r="P45" s="634"/>
      <c r="R45" s="759"/>
      <c r="S45" s="759"/>
      <c r="T45" s="759"/>
    </row>
    <row r="46" spans="1:26" ht="15" customHeight="1" thickBot="1">
      <c r="B46" s="2525" t="s">
        <v>16</v>
      </c>
      <c r="C46" s="2733">
        <f>AVERAGE(C24:E24)</f>
        <v>39350.666666666664</v>
      </c>
      <c r="D46" s="2732">
        <f>AVERAGE(F24:H24)</f>
        <v>40439.666666666664</v>
      </c>
      <c r="E46" s="2732">
        <f>AVERAGE(I24:K24)</f>
        <v>41726</v>
      </c>
      <c r="F46" s="2732">
        <f>AVERAGE(L24:N24)</f>
        <v>41918.333333333336</v>
      </c>
      <c r="G46" s="2732">
        <f>AVERAGE(O24:Q24)</f>
        <v>42509</v>
      </c>
      <c r="H46" s="2732">
        <f>AVERAGE(R24:T24)</f>
        <v>42691.333333333336</v>
      </c>
      <c r="I46" s="660">
        <f t="shared" si="8"/>
        <v>42466</v>
      </c>
      <c r="J46" s="2676">
        <f t="shared" si="9"/>
        <v>0.99472180145853173</v>
      </c>
      <c r="K46" s="720">
        <f t="shared" si="10"/>
        <v>0.99898844950481069</v>
      </c>
      <c r="L46" s="634"/>
      <c r="M46" s="634"/>
      <c r="N46" s="634"/>
      <c r="O46" s="634"/>
      <c r="P46" s="634"/>
      <c r="R46" s="759"/>
      <c r="S46" s="759"/>
      <c r="T46" s="759"/>
    </row>
    <row r="47" spans="1:26" s="422" customFormat="1" ht="20.25" customHeight="1" thickBot="1">
      <c r="B47" s="636"/>
      <c r="C47" s="2419"/>
      <c r="D47" s="2419"/>
      <c r="E47" s="2419"/>
      <c r="F47" s="2419"/>
      <c r="G47" s="2419"/>
      <c r="H47" s="634"/>
      <c r="I47" s="2420"/>
      <c r="J47" s="2382"/>
      <c r="K47" s="2382"/>
    </row>
    <row r="48" spans="1:26" s="671" customFormat="1" ht="15.75" thickBot="1">
      <c r="B48" s="2391"/>
      <c r="C48" s="5384" t="s">
        <v>1194</v>
      </c>
      <c r="D48" s="5385"/>
      <c r="E48" s="5385"/>
      <c r="F48" s="5385"/>
      <c r="G48" s="5385"/>
      <c r="H48" s="5385"/>
      <c r="I48" s="5386"/>
      <c r="J48" s="2431"/>
      <c r="K48" s="2431"/>
      <c r="L48" s="669"/>
      <c r="M48" s="669"/>
      <c r="N48" s="669"/>
      <c r="O48" s="668"/>
    </row>
    <row r="49" spans="1:20" ht="15">
      <c r="B49" s="710" t="s">
        <v>1</v>
      </c>
      <c r="C49" s="2421">
        <v>1</v>
      </c>
      <c r="D49" s="2422">
        <v>1</v>
      </c>
      <c r="E49" s="2422">
        <v>1</v>
      </c>
      <c r="F49" s="2422">
        <v>1</v>
      </c>
      <c r="G49" s="2432">
        <v>1</v>
      </c>
      <c r="H49" s="436">
        <v>1</v>
      </c>
      <c r="I49" s="689">
        <v>2</v>
      </c>
      <c r="J49" s="2446"/>
      <c r="K49" s="2446"/>
      <c r="L49" s="673"/>
      <c r="M49" s="669"/>
      <c r="N49" s="669"/>
      <c r="O49" s="70"/>
      <c r="R49" s="759"/>
      <c r="S49" s="759"/>
      <c r="T49" s="759"/>
    </row>
    <row r="50" spans="1:20" ht="15" customHeight="1">
      <c r="B50" s="646" t="s">
        <v>3</v>
      </c>
      <c r="C50" s="982">
        <v>1</v>
      </c>
      <c r="D50" s="2405">
        <v>1</v>
      </c>
      <c r="E50" s="2405">
        <v>1</v>
      </c>
      <c r="F50" s="2405">
        <v>1</v>
      </c>
      <c r="G50" s="2434">
        <v>1</v>
      </c>
      <c r="H50" s="437">
        <v>1</v>
      </c>
      <c r="I50" s="688">
        <v>2</v>
      </c>
      <c r="J50" s="2446"/>
      <c r="K50" s="2446"/>
      <c r="L50" s="673"/>
      <c r="M50" s="669"/>
      <c r="N50" s="669"/>
      <c r="O50" s="70"/>
      <c r="R50" s="759"/>
      <c r="S50" s="759"/>
      <c r="T50" s="759"/>
    </row>
    <row r="51" spans="1:20" ht="15" customHeight="1" thickBot="1">
      <c r="B51" s="646" t="s">
        <v>2</v>
      </c>
      <c r="C51" s="982">
        <v>1</v>
      </c>
      <c r="D51" s="2405">
        <v>1</v>
      </c>
      <c r="E51" s="2405">
        <v>2</v>
      </c>
      <c r="F51" s="2405">
        <v>2</v>
      </c>
      <c r="G51" s="2434">
        <v>2</v>
      </c>
      <c r="H51" s="437">
        <v>2</v>
      </c>
      <c r="I51" s="688">
        <v>2</v>
      </c>
      <c r="J51" s="2446"/>
      <c r="K51" s="2446"/>
      <c r="L51" s="673"/>
      <c r="M51" s="669"/>
      <c r="N51" s="669"/>
      <c r="O51" s="70"/>
      <c r="R51" s="759"/>
      <c r="S51" s="759"/>
      <c r="T51" s="759"/>
    </row>
    <row r="52" spans="1:20" ht="15">
      <c r="B52" s="710" t="s">
        <v>1155</v>
      </c>
      <c r="C52" s="2421">
        <v>17</v>
      </c>
      <c r="D52" s="2422">
        <v>17</v>
      </c>
      <c r="E52" s="2422">
        <v>17</v>
      </c>
      <c r="F52" s="2422">
        <v>17</v>
      </c>
      <c r="G52" s="2432">
        <v>17</v>
      </c>
      <c r="H52" s="436">
        <v>17</v>
      </c>
      <c r="I52" s="689">
        <f>'Primer Ingreso'!I52</f>
        <v>17</v>
      </c>
      <c r="J52" s="29"/>
      <c r="K52" s="29"/>
      <c r="M52" s="671"/>
      <c r="N52" s="671"/>
      <c r="R52" s="759"/>
      <c r="S52" s="759"/>
      <c r="T52" s="759"/>
    </row>
    <row r="53" spans="1:20" ht="15">
      <c r="B53" s="646" t="s">
        <v>911</v>
      </c>
      <c r="C53" s="982">
        <v>10</v>
      </c>
      <c r="D53" s="2405">
        <v>10</v>
      </c>
      <c r="E53" s="2405">
        <v>10</v>
      </c>
      <c r="F53" s="2405">
        <v>10</v>
      </c>
      <c r="G53" s="2434">
        <v>11</v>
      </c>
      <c r="H53" s="437">
        <v>11</v>
      </c>
      <c r="I53" s="688">
        <f>'Primer Ingreso'!I53</f>
        <v>11</v>
      </c>
      <c r="J53" s="29"/>
      <c r="K53" s="29"/>
      <c r="R53" s="759"/>
      <c r="S53" s="759"/>
      <c r="T53" s="759"/>
    </row>
    <row r="54" spans="1:20" ht="15">
      <c r="A54" s="422"/>
      <c r="B54" s="646" t="s">
        <v>1199</v>
      </c>
      <c r="C54" s="982">
        <v>5</v>
      </c>
      <c r="D54" s="2405">
        <v>4</v>
      </c>
      <c r="E54" s="2405">
        <v>7</v>
      </c>
      <c r="F54" s="2405">
        <v>9</v>
      </c>
      <c r="G54" s="2434">
        <v>9</v>
      </c>
      <c r="H54" s="437">
        <v>10</v>
      </c>
      <c r="I54" s="688">
        <f>'Primer Ingreso'!I54</f>
        <v>10</v>
      </c>
      <c r="J54" s="29"/>
      <c r="K54" s="29"/>
      <c r="R54" s="759"/>
      <c r="S54" s="759"/>
      <c r="T54" s="759"/>
    </row>
    <row r="55" spans="1:20" ht="15" customHeight="1">
      <c r="B55" s="646" t="s">
        <v>1153</v>
      </c>
      <c r="C55" s="982">
        <v>26</v>
      </c>
      <c r="D55" s="2405">
        <v>26</v>
      </c>
      <c r="E55" s="2405">
        <v>26</v>
      </c>
      <c r="F55" s="2405">
        <v>26</v>
      </c>
      <c r="G55" s="2434">
        <v>26</v>
      </c>
      <c r="H55" s="437">
        <v>27</v>
      </c>
      <c r="I55" s="688">
        <f>'Primer Ingreso'!I55</f>
        <v>27</v>
      </c>
      <c r="J55" s="29"/>
      <c r="K55" s="29"/>
      <c r="R55" s="759"/>
      <c r="S55" s="759"/>
      <c r="T55" s="759"/>
    </row>
    <row r="56" spans="1:20" s="422" customFormat="1" ht="20.25" customHeight="1">
      <c r="B56" s="709" t="s">
        <v>544</v>
      </c>
      <c r="C56" s="982">
        <v>3</v>
      </c>
      <c r="D56" s="2405">
        <v>3</v>
      </c>
      <c r="E56" s="2405">
        <v>4</v>
      </c>
      <c r="F56" s="2405">
        <v>4</v>
      </c>
      <c r="G56" s="2434">
        <v>4</v>
      </c>
      <c r="H56" s="437">
        <v>4</v>
      </c>
      <c r="I56" s="688">
        <f>'Primer Ingreso'!I56</f>
        <v>6</v>
      </c>
      <c r="J56" s="2382"/>
      <c r="K56" s="2382"/>
    </row>
    <row r="57" spans="1:20" s="671" customFormat="1" ht="15.75" thickBot="1">
      <c r="B57" s="708" t="s">
        <v>1127</v>
      </c>
      <c r="C57" s="2414">
        <v>18</v>
      </c>
      <c r="D57" s="2415">
        <v>18</v>
      </c>
      <c r="E57" s="2415">
        <v>18</v>
      </c>
      <c r="F57" s="2415">
        <v>18</v>
      </c>
      <c r="G57" s="2438">
        <v>18</v>
      </c>
      <c r="H57" s="438">
        <v>18</v>
      </c>
      <c r="I57" s="687">
        <f>'Primer Ingreso'!I57</f>
        <v>18</v>
      </c>
      <c r="J57" s="2431"/>
      <c r="K57" s="2431"/>
      <c r="L57" s="669"/>
      <c r="M57" s="669"/>
      <c r="N57" s="669"/>
      <c r="O57" s="668"/>
    </row>
    <row r="58" spans="1:20" ht="15.75" thickBot="1">
      <c r="B58" s="664" t="s">
        <v>16</v>
      </c>
      <c r="C58" s="2425">
        <f>C52+C53+C55+C56+C57</f>
        <v>74</v>
      </c>
      <c r="D58" s="2425">
        <f t="shared" ref="D58:G58" si="12">D52+D53+D55+D56+D57</f>
        <v>74</v>
      </c>
      <c r="E58" s="2425">
        <f t="shared" si="12"/>
        <v>75</v>
      </c>
      <c r="F58" s="2425">
        <f t="shared" si="12"/>
        <v>75</v>
      </c>
      <c r="G58" s="2425">
        <f t="shared" si="12"/>
        <v>76</v>
      </c>
      <c r="H58" s="2425">
        <f>H52+H53+H55+H56+H57</f>
        <v>77</v>
      </c>
      <c r="I58" s="660">
        <f>'Primer Ingreso'!I58</f>
        <v>79</v>
      </c>
      <c r="J58" s="2446"/>
      <c r="K58" s="2446"/>
      <c r="L58" s="673"/>
      <c r="M58" s="669"/>
      <c r="N58" s="669"/>
      <c r="O58" s="70"/>
      <c r="R58" s="759"/>
      <c r="S58" s="759"/>
      <c r="T58" s="759"/>
    </row>
    <row r="59" spans="1:20" ht="15" customHeight="1" thickBot="1">
      <c r="B59" s="636"/>
      <c r="C59" s="2443"/>
      <c r="D59" s="2443"/>
      <c r="E59" s="2443"/>
      <c r="F59" s="2443"/>
      <c r="G59" s="2443"/>
      <c r="H59" s="632"/>
      <c r="I59" s="2446"/>
      <c r="J59" s="2446"/>
      <c r="K59" s="2446"/>
      <c r="L59" s="673"/>
      <c r="M59" s="669"/>
      <c r="N59" s="669"/>
      <c r="O59" s="70"/>
      <c r="R59" s="759"/>
      <c r="S59" s="759"/>
      <c r="T59" s="759"/>
    </row>
    <row r="60" spans="1:20" ht="15" customHeight="1" thickBot="1">
      <c r="B60" s="2391"/>
      <c r="C60" s="5384" t="s">
        <v>1262</v>
      </c>
      <c r="D60" s="5385"/>
      <c r="E60" s="5385"/>
      <c r="F60" s="5385"/>
      <c r="G60" s="5385"/>
      <c r="H60" s="5385"/>
      <c r="I60" s="5386"/>
      <c r="J60" s="2446"/>
      <c r="K60" s="2446"/>
      <c r="L60" s="673"/>
      <c r="M60" s="669"/>
      <c r="N60" s="669"/>
      <c r="O60" s="70"/>
      <c r="R60" s="759"/>
      <c r="S60" s="759"/>
      <c r="T60" s="759"/>
    </row>
    <row r="61" spans="1:20" ht="15">
      <c r="B61" s="710" t="s">
        <v>1</v>
      </c>
      <c r="C61" s="2421">
        <f t="shared" ref="C61:I61" si="13">C35/C49</f>
        <v>41.5</v>
      </c>
      <c r="D61" s="2422">
        <f t="shared" si="13"/>
        <v>58</v>
      </c>
      <c r="E61" s="2422">
        <f t="shared" si="13"/>
        <v>89.333333333333329</v>
      </c>
      <c r="F61" s="2422">
        <f t="shared" si="13"/>
        <v>102.66666666666667</v>
      </c>
      <c r="G61" s="2432">
        <f t="shared" si="13"/>
        <v>120.33333333333333</v>
      </c>
      <c r="H61" s="436">
        <f t="shared" si="13"/>
        <v>142.33333333333334</v>
      </c>
      <c r="I61" s="689">
        <f t="shared" si="13"/>
        <v>93.5</v>
      </c>
      <c r="J61" s="29"/>
      <c r="K61" s="29"/>
      <c r="M61" s="671"/>
      <c r="N61" s="671"/>
      <c r="R61" s="759"/>
      <c r="S61" s="759"/>
      <c r="T61" s="759"/>
    </row>
    <row r="62" spans="1:20" ht="15">
      <c r="B62" s="646" t="s">
        <v>3</v>
      </c>
      <c r="C62" s="982">
        <f t="shared" ref="C62:H63" si="14">C36/C50</f>
        <v>41.5</v>
      </c>
      <c r="D62" s="2405">
        <f t="shared" si="14"/>
        <v>50.333333333333336</v>
      </c>
      <c r="E62" s="2405">
        <f t="shared" si="14"/>
        <v>81.666666666666671</v>
      </c>
      <c r="F62" s="2405">
        <f t="shared" si="14"/>
        <v>119.33333333333333</v>
      </c>
      <c r="G62" s="2434">
        <f t="shared" si="14"/>
        <v>152.33333333333334</v>
      </c>
      <c r="H62" s="437">
        <f t="shared" si="14"/>
        <v>190.66666666666666</v>
      </c>
      <c r="I62" s="688">
        <f>I36/I50</f>
        <v>106.5</v>
      </c>
      <c r="J62" s="29"/>
      <c r="K62" s="29"/>
      <c r="R62" s="759"/>
      <c r="S62" s="759"/>
      <c r="T62" s="759"/>
    </row>
    <row r="63" spans="1:20" ht="15.75" thickBot="1">
      <c r="A63" s="422"/>
      <c r="B63" s="646" t="s">
        <v>2</v>
      </c>
      <c r="C63" s="982">
        <f t="shared" si="14"/>
        <v>40</v>
      </c>
      <c r="D63" s="2405">
        <f t="shared" si="14"/>
        <v>54</v>
      </c>
      <c r="E63" s="2405">
        <f t="shared" si="14"/>
        <v>48.5</v>
      </c>
      <c r="F63" s="2405">
        <f t="shared" si="14"/>
        <v>68.333333333333329</v>
      </c>
      <c r="G63" s="2434">
        <f t="shared" si="14"/>
        <v>78.333333333333329</v>
      </c>
      <c r="H63" s="437">
        <f>H37/H51</f>
        <v>93.5</v>
      </c>
      <c r="I63" s="688">
        <f>I37/I51</f>
        <v>101.83333333333333</v>
      </c>
      <c r="J63" s="29"/>
      <c r="K63" s="29"/>
      <c r="R63" s="759"/>
      <c r="S63" s="759"/>
      <c r="T63" s="759"/>
    </row>
    <row r="64" spans="1:20" ht="15" customHeight="1">
      <c r="B64" s="710" t="s">
        <v>1155</v>
      </c>
      <c r="C64" s="2421">
        <f t="shared" ref="C64:H70" si="15">C40/C52</f>
        <v>845</v>
      </c>
      <c r="D64" s="2422">
        <f t="shared" si="15"/>
        <v>866.54901960784321</v>
      </c>
      <c r="E64" s="2422">
        <f t="shared" si="15"/>
        <v>873.8039215686274</v>
      </c>
      <c r="F64" s="2422">
        <f t="shared" si="15"/>
        <v>860</v>
      </c>
      <c r="G64" s="2432">
        <f t="shared" si="15"/>
        <v>854.49019607843138</v>
      </c>
      <c r="H64" s="436">
        <f t="shared" si="15"/>
        <v>843.03921568627447</v>
      </c>
      <c r="I64" s="689">
        <f t="shared" ref="I64:I70" si="16">I40/I52</f>
        <v>798.52941176470586</v>
      </c>
      <c r="J64" s="29"/>
      <c r="K64" s="29"/>
      <c r="R64" s="759"/>
      <c r="S64" s="759"/>
      <c r="T64" s="759"/>
    </row>
    <row r="65" spans="1:20" s="671" customFormat="1" ht="15">
      <c r="B65" s="646" t="s">
        <v>911</v>
      </c>
      <c r="C65" s="982">
        <f t="shared" si="15"/>
        <v>107.83333333333333</v>
      </c>
      <c r="D65" s="2405">
        <f t="shared" si="15"/>
        <v>119.03333333333333</v>
      </c>
      <c r="E65" s="2405">
        <f t="shared" si="15"/>
        <v>130.80000000000001</v>
      </c>
      <c r="F65" s="2405">
        <f t="shared" si="15"/>
        <v>151.63333333333333</v>
      </c>
      <c r="G65" s="2434">
        <f t="shared" si="15"/>
        <v>162.96969696969697</v>
      </c>
      <c r="H65" s="437">
        <f t="shared" si="15"/>
        <v>183.78787878787878</v>
      </c>
      <c r="I65" s="688">
        <f t="shared" si="16"/>
        <v>217.36363636363637</v>
      </c>
      <c r="J65" s="2420"/>
      <c r="K65" s="2437"/>
    </row>
    <row r="66" spans="1:20" s="671" customFormat="1" ht="15">
      <c r="B66" s="646" t="s">
        <v>1199</v>
      </c>
      <c r="C66" s="982">
        <f t="shared" si="15"/>
        <v>40.6</v>
      </c>
      <c r="D66" s="2405">
        <f t="shared" si="15"/>
        <v>51.25</v>
      </c>
      <c r="E66" s="2405">
        <f t="shared" si="15"/>
        <v>48.428571428571431</v>
      </c>
      <c r="F66" s="2405">
        <f t="shared" si="15"/>
        <v>67.111111111111114</v>
      </c>
      <c r="G66" s="2434">
        <f t="shared" si="15"/>
        <v>91.814814814814824</v>
      </c>
      <c r="H66" s="437">
        <f t="shared" si="15"/>
        <v>93.36666666666666</v>
      </c>
      <c r="I66" s="688">
        <f t="shared" si="16"/>
        <v>107.83333333333333</v>
      </c>
      <c r="J66" s="2420"/>
      <c r="K66" s="2437"/>
    </row>
    <row r="67" spans="1:20" s="671" customFormat="1" ht="15">
      <c r="B67" s="646" t="s">
        <v>1153</v>
      </c>
      <c r="C67" s="982">
        <f t="shared" si="15"/>
        <v>418.35897435897436</v>
      </c>
      <c r="D67" s="2405">
        <f t="shared" si="15"/>
        <v>440.25641025641022</v>
      </c>
      <c r="E67" s="2405">
        <f t="shared" si="15"/>
        <v>470.17948717948718</v>
      </c>
      <c r="F67" s="2405">
        <f t="shared" si="15"/>
        <v>481.64102564102564</v>
      </c>
      <c r="G67" s="2434">
        <f t="shared" si="15"/>
        <v>486.60256410256409</v>
      </c>
      <c r="H67" s="437">
        <f>H43/H55</f>
        <v>470.75308641975312</v>
      </c>
      <c r="I67" s="688">
        <f t="shared" si="16"/>
        <v>460.74074074074076</v>
      </c>
      <c r="J67" s="2420"/>
      <c r="K67" s="2437"/>
    </row>
    <row r="68" spans="1:20" ht="15">
      <c r="B68" s="709" t="s">
        <v>544</v>
      </c>
      <c r="C68" s="982">
        <f t="shared" si="15"/>
        <v>41</v>
      </c>
      <c r="D68" s="2405">
        <f t="shared" si="15"/>
        <v>54.111111111111114</v>
      </c>
      <c r="E68" s="2405">
        <f t="shared" si="15"/>
        <v>67</v>
      </c>
      <c r="F68" s="2405">
        <f t="shared" si="15"/>
        <v>89.666666666666671</v>
      </c>
      <c r="G68" s="2434">
        <f t="shared" si="15"/>
        <v>107.33333333333333</v>
      </c>
      <c r="H68" s="437">
        <f>H44/H56</f>
        <v>130</v>
      </c>
      <c r="I68" s="688">
        <f t="shared" si="16"/>
        <v>100.6111111111111</v>
      </c>
      <c r="J68" s="29"/>
      <c r="K68" s="29"/>
    </row>
    <row r="69" spans="1:20" ht="15.75" thickBot="1">
      <c r="B69" s="708" t="s">
        <v>1127</v>
      </c>
      <c r="C69" s="2414">
        <f t="shared" si="15"/>
        <v>719.33333333333337</v>
      </c>
      <c r="D69" s="2415">
        <f t="shared" si="15"/>
        <v>717.16666666666663</v>
      </c>
      <c r="E69" s="2415">
        <f t="shared" si="15"/>
        <v>726.14814814814815</v>
      </c>
      <c r="F69" s="2415">
        <f t="shared" si="15"/>
        <v>716.72222222222217</v>
      </c>
      <c r="G69" s="2438">
        <f t="shared" si="15"/>
        <v>728.35185185185185</v>
      </c>
      <c r="H69" s="438">
        <f t="shared" si="15"/>
        <v>728.24074074074076</v>
      </c>
      <c r="I69" s="687">
        <f t="shared" si="16"/>
        <v>747.57407407407413</v>
      </c>
      <c r="J69" s="29"/>
      <c r="K69" s="29"/>
    </row>
    <row r="70" spans="1:20" ht="15.75" thickBot="1">
      <c r="B70" s="2731" t="s">
        <v>16</v>
      </c>
      <c r="C70" s="2733">
        <f t="shared" si="15"/>
        <v>531.76576576576576</v>
      </c>
      <c r="D70" s="2732">
        <f t="shared" si="15"/>
        <v>546.4819819819819</v>
      </c>
      <c r="E70" s="2732">
        <f t="shared" si="15"/>
        <v>556.34666666666669</v>
      </c>
      <c r="F70" s="2732">
        <f t="shared" si="15"/>
        <v>558.91111111111115</v>
      </c>
      <c r="G70" s="2732">
        <f t="shared" si="15"/>
        <v>559.32894736842104</v>
      </c>
      <c r="H70" s="2730">
        <f t="shared" si="15"/>
        <v>554.43290043290051</v>
      </c>
      <c r="I70" s="660">
        <f t="shared" si="16"/>
        <v>537.54430379746839</v>
      </c>
      <c r="J70" s="29"/>
      <c r="K70" s="29"/>
    </row>
    <row r="71" spans="1:20" s="761" customFormat="1" ht="14.25">
      <c r="A71" s="451" t="s">
        <v>6029</v>
      </c>
      <c r="B71" s="771"/>
      <c r="C71" s="763"/>
      <c r="D71" s="763"/>
      <c r="E71" s="76"/>
      <c r="F71" s="763"/>
      <c r="G71" s="763"/>
      <c r="H71" s="763"/>
      <c r="R71" s="763"/>
      <c r="S71" s="763"/>
      <c r="T71" s="763"/>
    </row>
    <row r="72" spans="1:20" ht="15">
      <c r="B72" s="767" t="s">
        <v>4566</v>
      </c>
      <c r="C72" s="2395"/>
      <c r="D72" s="2395"/>
      <c r="E72" s="2395"/>
      <c r="F72" s="2395"/>
      <c r="G72" s="2395"/>
      <c r="H72" s="2395"/>
      <c r="I72" s="29"/>
      <c r="J72" s="29"/>
      <c r="K72" s="29"/>
    </row>
    <row r="73" spans="1:20">
      <c r="B73" s="760"/>
      <c r="C73" s="759"/>
      <c r="D73" s="759"/>
    </row>
  </sheetData>
  <mergeCells count="15">
    <mergeCell ref="U5:W5"/>
    <mergeCell ref="C48:I48"/>
    <mergeCell ref="C26:K26"/>
    <mergeCell ref="C60:I60"/>
    <mergeCell ref="O5:Q5"/>
    <mergeCell ref="R5:T5"/>
    <mergeCell ref="I5:K5"/>
    <mergeCell ref="L5:N5"/>
    <mergeCell ref="A11:A12"/>
    <mergeCell ref="A5:A6"/>
    <mergeCell ref="B5:B6"/>
    <mergeCell ref="C5:E5"/>
    <mergeCell ref="F5:H5"/>
    <mergeCell ref="A7:A8"/>
    <mergeCell ref="A9:A10"/>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C28:I43 C45:I46 I44" formulaRange="1"/>
    <ignoredError sqref="C44:H44" formula="1"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AA17"/>
  <sheetViews>
    <sheetView showGridLines="0" zoomScale="110" zoomScaleNormal="110" workbookViewId="0"/>
  </sheetViews>
  <sheetFormatPr baseColWidth="10" defaultColWidth="11.42578125" defaultRowHeight="15"/>
  <cols>
    <col min="1" max="1" width="11.5703125" style="45" bestFit="1" customWidth="1"/>
    <col min="2" max="7" width="4.42578125" style="45" bestFit="1" customWidth="1"/>
    <col min="8" max="8" width="4.42578125" style="45" customWidth="1"/>
    <col min="9" max="14" width="4.42578125" style="45" bestFit="1" customWidth="1"/>
    <col min="15" max="15" width="4.42578125" style="45" customWidth="1"/>
    <col min="16" max="21" width="4.5703125" style="45" bestFit="1" customWidth="1"/>
    <col min="22" max="33" width="4.42578125" style="45" bestFit="1" customWidth="1"/>
    <col min="34" max="39" width="4.5703125" style="45" bestFit="1" customWidth="1"/>
    <col min="40" max="16384" width="11.42578125" style="45"/>
  </cols>
  <sheetData>
    <row r="1" spans="1:27" s="759" customFormat="1" ht="12.75">
      <c r="A1" s="815" t="s">
        <v>1621</v>
      </c>
      <c r="B1" s="764"/>
      <c r="C1" s="671"/>
    </row>
    <row r="2" spans="1:27" ht="18.75">
      <c r="A2" s="4246" t="s">
        <v>1268</v>
      </c>
      <c r="M2" s="761"/>
      <c r="N2" s="761"/>
      <c r="O2" s="761"/>
    </row>
    <row r="3" spans="1:27" s="761" customFormat="1" thickBot="1">
      <c r="A3" s="765" t="s">
        <v>1275</v>
      </c>
      <c r="B3" s="766"/>
      <c r="C3" s="763"/>
      <c r="D3" s="763"/>
      <c r="E3" s="763"/>
      <c r="F3" s="763"/>
      <c r="G3" s="763"/>
      <c r="H3" s="763"/>
      <c r="I3" s="763"/>
      <c r="T3" s="763"/>
      <c r="U3" s="763"/>
      <c r="V3" s="763"/>
    </row>
    <row r="4" spans="1:27" ht="15.75" thickBot="1">
      <c r="B4" s="5394" t="s">
        <v>1269</v>
      </c>
      <c r="C4" s="5395"/>
      <c r="D4" s="5395"/>
      <c r="E4" s="5395"/>
      <c r="F4" s="5395"/>
      <c r="G4" s="5395"/>
      <c r="H4" s="5395"/>
      <c r="I4" s="5395"/>
      <c r="J4" s="5395"/>
      <c r="K4" s="5395"/>
      <c r="L4" s="5395"/>
      <c r="M4" s="5395"/>
      <c r="N4" s="5395"/>
      <c r="O4" s="5395"/>
      <c r="P4" s="5395"/>
      <c r="Q4" s="5395"/>
      <c r="R4" s="5395"/>
      <c r="S4" s="5395"/>
      <c r="T4" s="5395"/>
      <c r="U4" s="5395"/>
      <c r="V4" s="5396"/>
    </row>
    <row r="5" spans="1:27" ht="15.75" thickBot="1">
      <c r="A5" s="652"/>
      <c r="B5" s="5343" t="s">
        <v>1183</v>
      </c>
      <c r="C5" s="5344"/>
      <c r="D5" s="5344"/>
      <c r="E5" s="5344"/>
      <c r="F5" s="5344"/>
      <c r="G5" s="5344"/>
      <c r="H5" s="5345"/>
      <c r="I5" s="5343" t="s">
        <v>1184</v>
      </c>
      <c r="J5" s="5344"/>
      <c r="K5" s="5344"/>
      <c r="L5" s="5344"/>
      <c r="M5" s="5344"/>
      <c r="N5" s="5344"/>
      <c r="O5" s="5345"/>
      <c r="P5" s="5343" t="s">
        <v>1185</v>
      </c>
      <c r="Q5" s="5344"/>
      <c r="R5" s="5344"/>
      <c r="S5" s="5344"/>
      <c r="T5" s="5344"/>
      <c r="U5" s="5344"/>
      <c r="V5" s="5345"/>
    </row>
    <row r="6" spans="1:27" ht="15.75" thickBot="1">
      <c r="A6" s="652"/>
      <c r="B6" s="1928">
        <v>2011</v>
      </c>
      <c r="C6" s="1929">
        <v>2012</v>
      </c>
      <c r="D6" s="1929">
        <v>2013</v>
      </c>
      <c r="E6" s="1929">
        <v>2014</v>
      </c>
      <c r="F6" s="1929">
        <v>2015</v>
      </c>
      <c r="G6" s="1929">
        <v>2016</v>
      </c>
      <c r="H6" s="1930">
        <v>2017</v>
      </c>
      <c r="I6" s="2713">
        <v>2011</v>
      </c>
      <c r="J6" s="1929">
        <v>2012</v>
      </c>
      <c r="K6" s="1929">
        <v>2013</v>
      </c>
      <c r="L6" s="1929">
        <v>2014</v>
      </c>
      <c r="M6" s="1929">
        <v>2015</v>
      </c>
      <c r="N6" s="1929">
        <v>2016</v>
      </c>
      <c r="O6" s="1931">
        <v>2017</v>
      </c>
      <c r="P6" s="1928">
        <v>2011</v>
      </c>
      <c r="Q6" s="1929">
        <v>2012</v>
      </c>
      <c r="R6" s="1929">
        <v>2013</v>
      </c>
      <c r="S6" s="1929">
        <v>2014</v>
      </c>
      <c r="T6" s="1929">
        <v>2015</v>
      </c>
      <c r="U6" s="1929">
        <v>2016</v>
      </c>
      <c r="V6" s="2734">
        <v>2017</v>
      </c>
    </row>
    <row r="7" spans="1:27">
      <c r="A7" s="1900" t="s">
        <v>936</v>
      </c>
      <c r="B7" s="2702">
        <v>14</v>
      </c>
      <c r="C7" s="2693">
        <v>21</v>
      </c>
      <c r="D7" s="2693">
        <v>36</v>
      </c>
      <c r="E7" s="2693">
        <v>43</v>
      </c>
      <c r="F7" s="2694">
        <v>51</v>
      </c>
      <c r="G7" s="2694">
        <v>53</v>
      </c>
      <c r="H7" s="3053">
        <v>72</v>
      </c>
      <c r="I7" s="2739">
        <v>28</v>
      </c>
      <c r="J7" s="2696">
        <v>37</v>
      </c>
      <c r="K7" s="2696">
        <v>53</v>
      </c>
      <c r="L7" s="2696">
        <v>59</v>
      </c>
      <c r="M7" s="2696">
        <v>70</v>
      </c>
      <c r="N7" s="2696">
        <v>86</v>
      </c>
      <c r="O7" s="3057">
        <v>107</v>
      </c>
      <c r="P7" s="2704">
        <f t="shared" ref="P7:U7" si="0">B7/(B7+I7)</f>
        <v>0.33333333333333331</v>
      </c>
      <c r="Q7" s="2701">
        <f t="shared" si="0"/>
        <v>0.36206896551724138</v>
      </c>
      <c r="R7" s="2701">
        <f t="shared" si="0"/>
        <v>0.4044943820224719</v>
      </c>
      <c r="S7" s="2701">
        <f t="shared" si="0"/>
        <v>0.42156862745098039</v>
      </c>
      <c r="T7" s="2701">
        <f t="shared" si="0"/>
        <v>0.42148760330578511</v>
      </c>
      <c r="U7" s="2701">
        <f t="shared" si="0"/>
        <v>0.38129496402877699</v>
      </c>
      <c r="V7" s="3059">
        <f t="shared" ref="V7:V13" si="1">H7/(H7+O7)</f>
        <v>0.4022346368715084</v>
      </c>
    </row>
    <row r="8" spans="1:27">
      <c r="A8" s="2753" t="s">
        <v>4401</v>
      </c>
      <c r="B8" s="2702"/>
      <c r="C8" s="2693"/>
      <c r="D8" s="2693"/>
      <c r="E8" s="2693"/>
      <c r="F8" s="2694"/>
      <c r="G8" s="2694"/>
      <c r="H8" s="3053">
        <v>13</v>
      </c>
      <c r="I8" s="2739"/>
      <c r="J8" s="2696"/>
      <c r="K8" s="2696"/>
      <c r="L8" s="2696"/>
      <c r="M8" s="2696"/>
      <c r="N8" s="2696"/>
      <c r="O8" s="3057">
        <v>42</v>
      </c>
      <c r="P8" s="2704"/>
      <c r="Q8" s="2701"/>
      <c r="R8" s="2701"/>
      <c r="S8" s="2701"/>
      <c r="T8" s="2701"/>
      <c r="U8" s="2701"/>
      <c r="V8" s="3059">
        <f t="shared" si="1"/>
        <v>0.23636363636363636</v>
      </c>
    </row>
    <row r="9" spans="1:27">
      <c r="A9" s="1901" t="s">
        <v>938</v>
      </c>
      <c r="B9" s="1908">
        <v>29</v>
      </c>
      <c r="C9" s="2691">
        <v>34</v>
      </c>
      <c r="D9" s="2691">
        <v>55</v>
      </c>
      <c r="E9" s="2691">
        <v>82</v>
      </c>
      <c r="F9" s="2692">
        <v>101</v>
      </c>
      <c r="G9" s="2692">
        <v>123</v>
      </c>
      <c r="H9" s="3054">
        <v>148</v>
      </c>
      <c r="I9" s="2689">
        <v>13</v>
      </c>
      <c r="J9" s="2695">
        <v>17</v>
      </c>
      <c r="K9" s="2695">
        <v>27</v>
      </c>
      <c r="L9" s="2695">
        <v>37</v>
      </c>
      <c r="M9" s="2695">
        <v>52</v>
      </c>
      <c r="N9" s="2695">
        <v>68</v>
      </c>
      <c r="O9" s="3049">
        <v>72</v>
      </c>
      <c r="P9" s="1924">
        <f t="shared" ref="P9:U9" si="2">B9/(B9+I9)</f>
        <v>0.69047619047619047</v>
      </c>
      <c r="Q9" s="2700">
        <f t="shared" si="2"/>
        <v>0.66666666666666663</v>
      </c>
      <c r="R9" s="2700">
        <f t="shared" si="2"/>
        <v>0.67073170731707321</v>
      </c>
      <c r="S9" s="2700">
        <f t="shared" si="2"/>
        <v>0.68907563025210083</v>
      </c>
      <c r="T9" s="2700">
        <f t="shared" si="2"/>
        <v>0.66013071895424835</v>
      </c>
      <c r="U9" s="2700">
        <f t="shared" si="2"/>
        <v>0.64397905759162299</v>
      </c>
      <c r="V9" s="3060">
        <f t="shared" si="1"/>
        <v>0.67272727272727273</v>
      </c>
    </row>
    <row r="10" spans="1:27">
      <c r="A10" s="1902" t="s">
        <v>4402</v>
      </c>
      <c r="B10" s="1908"/>
      <c r="C10" s="2691"/>
      <c r="D10" s="2691"/>
      <c r="E10" s="2691"/>
      <c r="F10" s="2692"/>
      <c r="G10" s="2692"/>
      <c r="H10" s="3054">
        <v>21</v>
      </c>
      <c r="I10" s="2689"/>
      <c r="J10" s="2695"/>
      <c r="K10" s="2695"/>
      <c r="L10" s="2695"/>
      <c r="M10" s="2695"/>
      <c r="N10" s="2695"/>
      <c r="O10" s="3049">
        <v>10</v>
      </c>
      <c r="P10" s="1924"/>
      <c r="Q10" s="2700"/>
      <c r="R10" s="2700"/>
      <c r="S10" s="2700"/>
      <c r="T10" s="2700"/>
      <c r="U10" s="2700"/>
      <c r="V10" s="3060">
        <f t="shared" si="1"/>
        <v>0.67741935483870963</v>
      </c>
    </row>
    <row r="11" spans="1:27">
      <c r="A11" s="1902" t="s">
        <v>937</v>
      </c>
      <c r="B11" s="1908"/>
      <c r="C11" s="2691"/>
      <c r="D11" s="2691">
        <v>9</v>
      </c>
      <c r="E11" s="2691">
        <v>9</v>
      </c>
      <c r="F11" s="2692">
        <v>15</v>
      </c>
      <c r="G11" s="2692">
        <v>26</v>
      </c>
      <c r="H11" s="3054">
        <v>45</v>
      </c>
      <c r="I11" s="2689"/>
      <c r="J11" s="2695"/>
      <c r="K11" s="2695">
        <v>9</v>
      </c>
      <c r="L11" s="2695">
        <v>11</v>
      </c>
      <c r="M11" s="2695">
        <v>19</v>
      </c>
      <c r="N11" s="2695">
        <v>25</v>
      </c>
      <c r="O11" s="3049">
        <v>37</v>
      </c>
      <c r="P11" s="1924"/>
      <c r="Q11" s="2700"/>
      <c r="R11" s="2700">
        <f t="shared" ref="R11:U13" si="3">D11/(D11+K11)</f>
        <v>0.5</v>
      </c>
      <c r="S11" s="2700">
        <f t="shared" si="3"/>
        <v>0.45</v>
      </c>
      <c r="T11" s="2700">
        <f t="shared" si="3"/>
        <v>0.44117647058823528</v>
      </c>
      <c r="U11" s="2700">
        <f t="shared" si="3"/>
        <v>0.50980392156862742</v>
      </c>
      <c r="V11" s="3060">
        <f t="shared" si="1"/>
        <v>0.54878048780487809</v>
      </c>
    </row>
    <row r="12" spans="1:27" ht="15.75" thickBot="1">
      <c r="A12" s="1902" t="s">
        <v>306</v>
      </c>
      <c r="B12" s="2740">
        <v>23</v>
      </c>
      <c r="C12" s="2735">
        <v>31</v>
      </c>
      <c r="D12" s="2735">
        <v>49</v>
      </c>
      <c r="E12" s="2735">
        <v>66</v>
      </c>
      <c r="F12" s="2736">
        <v>70</v>
      </c>
      <c r="G12" s="2736">
        <v>76</v>
      </c>
      <c r="H12" s="3055">
        <v>82</v>
      </c>
      <c r="I12" s="2690">
        <v>18</v>
      </c>
      <c r="J12" s="2737">
        <v>23</v>
      </c>
      <c r="K12" s="2737">
        <v>42</v>
      </c>
      <c r="L12" s="2737">
        <v>50</v>
      </c>
      <c r="M12" s="2737">
        <v>52</v>
      </c>
      <c r="N12" s="2737">
        <v>60</v>
      </c>
      <c r="O12" s="3058">
        <v>68</v>
      </c>
      <c r="P12" s="2741">
        <f>B12/(B12+I12)</f>
        <v>0.56097560975609762</v>
      </c>
      <c r="Q12" s="2738">
        <f>C12/(C12+J12)</f>
        <v>0.57407407407407407</v>
      </c>
      <c r="R12" s="2738">
        <f t="shared" si="3"/>
        <v>0.53846153846153844</v>
      </c>
      <c r="S12" s="2738">
        <f t="shared" si="3"/>
        <v>0.56896551724137934</v>
      </c>
      <c r="T12" s="2738">
        <f t="shared" si="3"/>
        <v>0.57377049180327866</v>
      </c>
      <c r="U12" s="2738">
        <f t="shared" si="3"/>
        <v>0.55882352941176472</v>
      </c>
      <c r="V12" s="3061">
        <f t="shared" si="1"/>
        <v>0.54666666666666663</v>
      </c>
    </row>
    <row r="13" spans="1:27" ht="15.75" thickBot="1">
      <c r="A13" s="1903" t="s">
        <v>544</v>
      </c>
      <c r="B13" s="653">
        <v>65</v>
      </c>
      <c r="C13" s="654">
        <v>86</v>
      </c>
      <c r="D13" s="654">
        <v>143</v>
      </c>
      <c r="E13" s="654">
        <v>200</v>
      </c>
      <c r="F13" s="654">
        <v>237</v>
      </c>
      <c r="G13" s="654">
        <v>281</v>
      </c>
      <c r="H13" s="3056">
        <f>SUM(H7:H12)</f>
        <v>381</v>
      </c>
      <c r="I13" s="655">
        <v>58</v>
      </c>
      <c r="J13" s="654">
        <v>77</v>
      </c>
      <c r="K13" s="654">
        <v>125</v>
      </c>
      <c r="L13" s="654">
        <v>158</v>
      </c>
      <c r="M13" s="654">
        <v>193</v>
      </c>
      <c r="N13" s="654">
        <v>239</v>
      </c>
      <c r="O13" s="1943">
        <f>SUM(O7:O12)</f>
        <v>336</v>
      </c>
      <c r="P13" s="1927">
        <f>B13/(B13+I13)</f>
        <v>0.52845528455284552</v>
      </c>
      <c r="Q13" s="640">
        <f>C13/(C13+J13)</f>
        <v>0.52760736196319014</v>
      </c>
      <c r="R13" s="640">
        <f t="shared" si="3"/>
        <v>0.53358208955223885</v>
      </c>
      <c r="S13" s="640">
        <f t="shared" si="3"/>
        <v>0.55865921787709494</v>
      </c>
      <c r="T13" s="640">
        <f t="shared" si="3"/>
        <v>0.55116279069767438</v>
      </c>
      <c r="U13" s="640">
        <f t="shared" si="3"/>
        <v>0.54038461538461535</v>
      </c>
      <c r="V13" s="3062">
        <f t="shared" si="1"/>
        <v>0.53138075313807531</v>
      </c>
    </row>
    <row r="14" spans="1:27" s="761" customFormat="1" ht="14.25">
      <c r="A14" s="451" t="s">
        <v>4567</v>
      </c>
      <c r="B14" s="771"/>
      <c r="C14" s="763"/>
      <c r="D14" s="763"/>
      <c r="E14" s="76"/>
      <c r="F14" s="763"/>
      <c r="G14" s="763"/>
      <c r="H14" s="763"/>
      <c r="I14" s="763"/>
      <c r="T14" s="763"/>
      <c r="U14" s="763"/>
      <c r="V14" s="763"/>
    </row>
    <row r="15" spans="1:27">
      <c r="AA15" s="963"/>
    </row>
    <row r="16" spans="1:27">
      <c r="C16" s="68"/>
      <c r="AA16" s="963"/>
    </row>
    <row r="17" spans="27:27">
      <c r="AA17" s="963"/>
    </row>
  </sheetData>
  <mergeCells count="4">
    <mergeCell ref="B5:H5"/>
    <mergeCell ref="I5:O5"/>
    <mergeCell ref="P5:V5"/>
    <mergeCell ref="B4:V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2195"/>
    <pageSetUpPr fitToPage="1"/>
  </sheetPr>
  <dimension ref="A1:J96"/>
  <sheetViews>
    <sheetView showGridLines="0" zoomScaleNormal="100" workbookViewId="0"/>
  </sheetViews>
  <sheetFormatPr baseColWidth="10" defaultColWidth="11.42578125" defaultRowHeight="15"/>
  <cols>
    <col min="1" max="1" width="34.140625" style="39" customWidth="1"/>
    <col min="2" max="2" width="7.28515625" style="1527" customWidth="1"/>
    <col min="3" max="3" width="37.5703125" style="47" customWidth="1"/>
    <col min="4" max="4" width="32.85546875" style="47" customWidth="1"/>
    <col min="5" max="5" width="9.5703125" style="37" customWidth="1"/>
    <col min="6" max="6" width="47.7109375" style="47" bestFit="1" customWidth="1"/>
    <col min="7" max="7" width="41.85546875" style="47" customWidth="1"/>
    <col min="8" max="8" width="4.85546875" style="37" customWidth="1"/>
    <col min="9" max="9" width="42.7109375" style="39" customWidth="1"/>
    <col min="10" max="10" width="40" style="37" bestFit="1" customWidth="1"/>
    <col min="11" max="16384" width="11.42578125" style="39"/>
  </cols>
  <sheetData>
    <row r="1" spans="1:10" ht="21">
      <c r="A1" s="328" t="s">
        <v>6055</v>
      </c>
      <c r="D1" s="325"/>
      <c r="E1" s="324"/>
      <c r="F1" s="325"/>
      <c r="G1" s="325"/>
      <c r="H1" s="324"/>
      <c r="I1" s="323"/>
      <c r="J1" s="324"/>
    </row>
    <row r="2" spans="1:10" ht="18.75">
      <c r="C2" s="327"/>
      <c r="D2" s="327"/>
      <c r="E2" s="326"/>
      <c r="F2" s="327"/>
      <c r="G2" s="327"/>
      <c r="H2" s="326"/>
      <c r="I2" s="327"/>
      <c r="J2" s="39"/>
    </row>
    <row r="3" spans="1:10">
      <c r="A3" s="1529" t="s">
        <v>4311</v>
      </c>
      <c r="B3" s="1528"/>
      <c r="C3" s="5225" t="s">
        <v>788</v>
      </c>
      <c r="D3" s="5226"/>
      <c r="E3" s="326"/>
      <c r="F3" s="5227" t="s">
        <v>4264</v>
      </c>
      <c r="G3" s="5227"/>
      <c r="H3" s="326"/>
      <c r="I3" s="1331" t="s">
        <v>66</v>
      </c>
      <c r="J3" s="39"/>
    </row>
    <row r="4" spans="1:10" s="37" customFormat="1" ht="15" customHeight="1">
      <c r="A4" s="5215" t="s">
        <v>4312</v>
      </c>
      <c r="B4" s="1523"/>
      <c r="C4" s="5216" t="s">
        <v>4241</v>
      </c>
      <c r="D4" s="5216" t="s">
        <v>4354</v>
      </c>
      <c r="E4" s="329"/>
      <c r="F4" s="1529" t="s">
        <v>2406</v>
      </c>
      <c r="G4" s="1529" t="s">
        <v>4386</v>
      </c>
      <c r="H4" s="329"/>
      <c r="I4" s="5216" t="s">
        <v>812</v>
      </c>
    </row>
    <row r="5" spans="1:10" s="37" customFormat="1" ht="15" customHeight="1">
      <c r="B5" s="1523"/>
      <c r="C5" s="5217" t="s">
        <v>4242</v>
      </c>
      <c r="D5" s="5217" t="s">
        <v>4352</v>
      </c>
      <c r="E5" s="329"/>
      <c r="F5" s="5216" t="s">
        <v>4254</v>
      </c>
      <c r="G5" s="5221" t="s">
        <v>816</v>
      </c>
      <c r="H5" s="329"/>
      <c r="I5" s="5217" t="s">
        <v>813</v>
      </c>
    </row>
    <row r="6" spans="1:10" s="37" customFormat="1">
      <c r="B6" s="1523"/>
      <c r="C6" s="5216" t="s">
        <v>58</v>
      </c>
      <c r="D6" s="5218" t="s">
        <v>4353</v>
      </c>
      <c r="E6" s="330"/>
      <c r="F6" s="5217" t="s">
        <v>4255</v>
      </c>
      <c r="G6" s="5222" t="s">
        <v>817</v>
      </c>
      <c r="H6" s="330"/>
      <c r="I6" s="5217" t="s">
        <v>814</v>
      </c>
    </row>
    <row r="7" spans="1:10" s="37" customFormat="1">
      <c r="B7" s="1523"/>
      <c r="C7" s="5218" t="s">
        <v>1195</v>
      </c>
      <c r="D7" s="5216" t="s">
        <v>63</v>
      </c>
      <c r="E7" s="330"/>
      <c r="F7" s="5217" t="s">
        <v>4256</v>
      </c>
      <c r="G7" s="5222" t="s">
        <v>815</v>
      </c>
      <c r="H7" s="330"/>
      <c r="I7" s="5217" t="s">
        <v>5037</v>
      </c>
    </row>
    <row r="8" spans="1:10" s="37" customFormat="1">
      <c r="B8" s="1523"/>
      <c r="C8" s="5216" t="s">
        <v>1186</v>
      </c>
      <c r="D8" s="5217" t="s">
        <v>4355</v>
      </c>
      <c r="E8" s="330"/>
      <c r="F8" s="5217" t="s">
        <v>4257</v>
      </c>
      <c r="G8" s="5222" t="s">
        <v>818</v>
      </c>
      <c r="H8" s="330"/>
      <c r="I8" s="5217" t="s">
        <v>5067</v>
      </c>
    </row>
    <row r="9" spans="1:10" s="37" customFormat="1">
      <c r="B9" s="1523"/>
      <c r="C9" s="5217" t="s">
        <v>1207</v>
      </c>
      <c r="D9" s="5217" t="s">
        <v>5079</v>
      </c>
      <c r="E9" s="5228"/>
      <c r="F9" s="5217" t="s">
        <v>4258</v>
      </c>
      <c r="G9" s="5222" t="s">
        <v>4512</v>
      </c>
      <c r="H9" s="330"/>
      <c r="I9" s="5217" t="s">
        <v>5038</v>
      </c>
    </row>
    <row r="10" spans="1:10" s="37" customFormat="1">
      <c r="B10" s="1523"/>
      <c r="C10" s="5217" t="s">
        <v>1209</v>
      </c>
      <c r="D10" s="5217" t="s">
        <v>5095</v>
      </c>
      <c r="E10" s="5228"/>
      <c r="F10" s="5217" t="s">
        <v>4260</v>
      </c>
      <c r="G10" s="5222" t="s">
        <v>819</v>
      </c>
      <c r="H10" s="330"/>
      <c r="I10" s="5217" t="s">
        <v>2414</v>
      </c>
    </row>
    <row r="11" spans="1:10" s="37" customFormat="1">
      <c r="B11" s="1523"/>
      <c r="C11" s="5217" t="s">
        <v>4244</v>
      </c>
      <c r="D11" s="5217" t="s">
        <v>5126</v>
      </c>
      <c r="E11" s="5228"/>
      <c r="F11" s="5217" t="s">
        <v>4261</v>
      </c>
      <c r="G11" s="5222" t="s">
        <v>820</v>
      </c>
      <c r="H11" s="330"/>
      <c r="I11" s="5217" t="s">
        <v>2498</v>
      </c>
    </row>
    <row r="12" spans="1:10" s="37" customFormat="1" ht="15" customHeight="1">
      <c r="B12" s="1523"/>
      <c r="C12" s="5217" t="s">
        <v>4245</v>
      </c>
      <c r="D12" s="5217" t="s">
        <v>822</v>
      </c>
      <c r="E12" s="5228"/>
      <c r="F12" s="5217" t="s">
        <v>4262</v>
      </c>
      <c r="G12" s="5223" t="s">
        <v>806</v>
      </c>
      <c r="H12" s="330"/>
      <c r="I12" s="5217" t="s">
        <v>2570</v>
      </c>
    </row>
    <row r="13" spans="1:10" s="37" customFormat="1">
      <c r="B13" s="1523"/>
      <c r="C13" s="5217" t="s">
        <v>4329</v>
      </c>
      <c r="D13" s="5218" t="s">
        <v>781</v>
      </c>
      <c r="E13" s="5228"/>
      <c r="F13" s="5217" t="s">
        <v>4341</v>
      </c>
      <c r="G13" s="5221" t="s">
        <v>807</v>
      </c>
      <c r="H13" s="330"/>
      <c r="I13" s="5217" t="s">
        <v>2577</v>
      </c>
    </row>
    <row r="14" spans="1:10" s="37" customFormat="1">
      <c r="B14" s="1523"/>
      <c r="C14" s="5216" t="s">
        <v>1232</v>
      </c>
      <c r="D14" s="5216" t="s">
        <v>4356</v>
      </c>
      <c r="E14" s="5228"/>
      <c r="F14" s="5217" t="s">
        <v>4342</v>
      </c>
      <c r="G14" s="5222" t="s">
        <v>4384</v>
      </c>
      <c r="H14" s="330"/>
      <c r="I14" s="5217" t="s">
        <v>2595</v>
      </c>
    </row>
    <row r="15" spans="1:10" s="37" customFormat="1" ht="14.45" customHeight="1">
      <c r="B15" s="1523"/>
      <c r="C15" s="5217" t="s">
        <v>1258</v>
      </c>
      <c r="D15" s="5219" t="s">
        <v>781</v>
      </c>
      <c r="E15" s="5228"/>
      <c r="F15" s="5217" t="s">
        <v>1058</v>
      </c>
      <c r="G15" s="5222" t="s">
        <v>809</v>
      </c>
      <c r="H15" s="330"/>
      <c r="I15" s="5217" t="s">
        <v>2610</v>
      </c>
    </row>
    <row r="16" spans="1:10" s="37" customFormat="1">
      <c r="B16" s="1523"/>
      <c r="C16" s="5217" t="s">
        <v>1260</v>
      </c>
      <c r="E16" s="330"/>
      <c r="F16" s="5217" t="s">
        <v>786</v>
      </c>
      <c r="G16" s="5222" t="s">
        <v>4326</v>
      </c>
      <c r="H16" s="330"/>
      <c r="I16" s="5217" t="s">
        <v>4144</v>
      </c>
    </row>
    <row r="17" spans="1:10" s="37" customFormat="1" ht="15" customHeight="1">
      <c r="B17" s="1523"/>
      <c r="C17" s="5218" t="s">
        <v>4246</v>
      </c>
      <c r="D17" s="1503" t="s">
        <v>4248</v>
      </c>
      <c r="E17" s="331"/>
      <c r="F17" s="5217" t="s">
        <v>4263</v>
      </c>
      <c r="G17" s="5223" t="s">
        <v>4325</v>
      </c>
      <c r="H17" s="331"/>
      <c r="I17" s="5218" t="s">
        <v>6020</v>
      </c>
    </row>
    <row r="18" spans="1:10" s="37" customFormat="1" ht="15" customHeight="1">
      <c r="B18" s="1523"/>
      <c r="C18" s="5216" t="s">
        <v>61</v>
      </c>
      <c r="D18" s="5216" t="s">
        <v>60</v>
      </c>
      <c r="E18" s="331"/>
      <c r="F18" s="5217" t="s">
        <v>2285</v>
      </c>
      <c r="G18" s="1523"/>
      <c r="H18" s="331"/>
      <c r="I18" s="5044"/>
    </row>
    <row r="19" spans="1:10" s="37" customFormat="1">
      <c r="A19" s="3626"/>
      <c r="B19" s="1523"/>
      <c r="C19" s="5217" t="s">
        <v>1264</v>
      </c>
      <c r="D19" s="5217" t="s">
        <v>783</v>
      </c>
      <c r="E19" s="331"/>
      <c r="F19" s="5217" t="s">
        <v>6017</v>
      </c>
      <c r="G19" s="1523"/>
      <c r="H19" s="331"/>
      <c r="I19" s="5044"/>
    </row>
    <row r="20" spans="1:10" s="37" customFormat="1" ht="14.45" customHeight="1">
      <c r="A20" s="3626"/>
      <c r="B20" s="1523"/>
      <c r="C20" s="5217" t="s">
        <v>1265</v>
      </c>
      <c r="D20" s="5218" t="s">
        <v>784</v>
      </c>
      <c r="E20" s="331"/>
      <c r="F20" s="5218" t="s">
        <v>913</v>
      </c>
      <c r="G20" s="1524"/>
      <c r="H20" s="331"/>
      <c r="I20" s="5044"/>
    </row>
    <row r="21" spans="1:10" s="37" customFormat="1" ht="16.5" customHeight="1">
      <c r="A21" s="3626"/>
      <c r="B21" s="1523"/>
      <c r="C21" s="5217" t="s">
        <v>1374</v>
      </c>
      <c r="E21" s="331"/>
      <c r="F21" s="1524"/>
      <c r="G21" s="328"/>
      <c r="H21" s="331"/>
    </row>
    <row r="22" spans="1:10" s="37" customFormat="1" ht="16.5" customHeight="1">
      <c r="A22" s="3626"/>
      <c r="B22" s="1523"/>
      <c r="C22" s="5218" t="s">
        <v>2344</v>
      </c>
      <c r="D22" s="1503" t="s">
        <v>4249</v>
      </c>
      <c r="E22" s="331"/>
      <c r="F22" s="1523"/>
      <c r="G22" s="328"/>
      <c r="H22" s="331"/>
      <c r="I22" s="1770" t="s">
        <v>907</v>
      </c>
    </row>
    <row r="23" spans="1:10" s="37" customFormat="1" ht="16.5" customHeight="1">
      <c r="B23" s="1523"/>
      <c r="D23" s="5220" t="s">
        <v>821</v>
      </c>
      <c r="E23" s="331"/>
      <c r="F23" s="1523"/>
      <c r="G23" s="328"/>
      <c r="H23" s="331"/>
      <c r="I23" s="5216" t="s">
        <v>974</v>
      </c>
    </row>
    <row r="24" spans="1:10" s="37" customFormat="1">
      <c r="B24" s="1523"/>
      <c r="D24" s="5217" t="s">
        <v>4228</v>
      </c>
      <c r="E24" s="454"/>
      <c r="F24" s="1523"/>
      <c r="G24" s="453"/>
      <c r="H24" s="331"/>
      <c r="I24" s="5217" t="s">
        <v>910</v>
      </c>
    </row>
    <row r="25" spans="1:10" s="37" customFormat="1" ht="15" customHeight="1">
      <c r="B25" s="1523"/>
      <c r="D25" s="5218" t="s">
        <v>4240</v>
      </c>
      <c r="E25" s="331"/>
      <c r="F25" s="1523"/>
      <c r="G25" s="330"/>
      <c r="H25" s="331"/>
      <c r="I25" s="5217" t="s">
        <v>4243</v>
      </c>
    </row>
    <row r="26" spans="1:10" s="37" customFormat="1" ht="15" customHeight="1">
      <c r="B26" s="1523"/>
      <c r="E26" s="330"/>
      <c r="F26" s="1524"/>
      <c r="G26" s="330"/>
      <c r="H26" s="330"/>
      <c r="I26" s="5217" t="s">
        <v>814</v>
      </c>
    </row>
    <row r="27" spans="1:10" s="37" customFormat="1" ht="15" customHeight="1">
      <c r="B27" s="1523"/>
      <c r="E27" s="330"/>
      <c r="F27" s="1524"/>
      <c r="G27" s="330"/>
      <c r="H27" s="330"/>
      <c r="I27" s="5217" t="s">
        <v>891</v>
      </c>
      <c r="J27" s="3626"/>
    </row>
    <row r="28" spans="1:10" s="37" customFormat="1" ht="15" customHeight="1">
      <c r="B28" s="1523"/>
      <c r="E28" s="330"/>
      <c r="F28" s="1524"/>
      <c r="G28" s="330"/>
      <c r="H28" s="330"/>
      <c r="I28" s="5217" t="s">
        <v>908</v>
      </c>
    </row>
    <row r="29" spans="1:10" s="37" customFormat="1" ht="15" customHeight="1">
      <c r="B29" s="1523"/>
      <c r="E29" s="330"/>
      <c r="F29" s="3625"/>
      <c r="G29" s="330"/>
      <c r="H29" s="330"/>
      <c r="I29" s="5218" t="s">
        <v>909</v>
      </c>
    </row>
    <row r="30" spans="1:10" s="37" customFormat="1" ht="15" customHeight="1">
      <c r="B30" s="1523"/>
      <c r="E30" s="330"/>
      <c r="F30" s="3626"/>
      <c r="G30" s="330"/>
      <c r="H30" s="330"/>
    </row>
    <row r="31" spans="1:10" s="37" customFormat="1">
      <c r="B31" s="1523"/>
      <c r="E31" s="330"/>
      <c r="F31" s="330"/>
      <c r="G31" s="330"/>
      <c r="H31" s="330"/>
      <c r="I31" s="1770" t="s">
        <v>2316</v>
      </c>
    </row>
    <row r="32" spans="1:10" s="37" customFormat="1">
      <c r="B32" s="1523"/>
      <c r="E32" s="330"/>
      <c r="F32" s="330"/>
      <c r="G32" s="330"/>
      <c r="H32" s="330"/>
      <c r="I32" s="5216" t="s">
        <v>2331</v>
      </c>
    </row>
    <row r="33" spans="2:9" s="37" customFormat="1">
      <c r="B33" s="1523"/>
      <c r="E33" s="330"/>
      <c r="F33" s="330"/>
      <c r="H33" s="330"/>
      <c r="I33" s="5217" t="s">
        <v>2339</v>
      </c>
    </row>
    <row r="34" spans="2:9" s="37" customFormat="1" ht="15" customHeight="1">
      <c r="B34" s="1523"/>
      <c r="F34" s="330"/>
      <c r="I34" s="5218" t="s">
        <v>4909</v>
      </c>
    </row>
    <row r="35" spans="2:9" s="37" customFormat="1">
      <c r="B35" s="1523"/>
      <c r="I35" s="4712" t="s">
        <v>4656</v>
      </c>
    </row>
    <row r="36" spans="2:9" s="37" customFormat="1" ht="15" customHeight="1">
      <c r="B36" s="1523"/>
      <c r="I36" s="5224" t="s">
        <v>4836</v>
      </c>
    </row>
    <row r="37" spans="2:9" s="37" customFormat="1">
      <c r="B37" s="1523"/>
    </row>
    <row r="38" spans="2:9" s="37" customFormat="1" ht="15" customHeight="1">
      <c r="B38" s="1523"/>
    </row>
    <row r="39" spans="2:9" s="37" customFormat="1">
      <c r="B39" s="1523"/>
    </row>
    <row r="40" spans="2:9" s="37" customFormat="1" ht="15" customHeight="1">
      <c r="B40" s="1523"/>
    </row>
    <row r="41" spans="2:9" s="37" customFormat="1" ht="15" customHeight="1">
      <c r="B41" s="1523"/>
    </row>
    <row r="42" spans="2:9" s="37" customFormat="1">
      <c r="B42" s="1523"/>
    </row>
    <row r="43" spans="2:9" s="37" customFormat="1">
      <c r="B43" s="1523"/>
    </row>
    <row r="44" spans="2:9" s="37" customFormat="1">
      <c r="B44" s="1523"/>
    </row>
    <row r="45" spans="2:9" s="37" customFormat="1">
      <c r="B45" s="1523"/>
    </row>
    <row r="46" spans="2:9" s="37" customFormat="1">
      <c r="B46" s="1523"/>
    </row>
    <row r="47" spans="2:9" s="37" customFormat="1">
      <c r="B47" s="1523"/>
    </row>
    <row r="48" spans="2:9" s="37" customFormat="1">
      <c r="B48" s="1523"/>
    </row>
    <row r="49" spans="2:2" s="37" customFormat="1">
      <c r="B49" s="1523"/>
    </row>
    <row r="50" spans="2:2" s="37" customFormat="1">
      <c r="B50" s="1523"/>
    </row>
    <row r="51" spans="2:2" s="37" customFormat="1">
      <c r="B51" s="1523"/>
    </row>
    <row r="52" spans="2:2" s="37" customFormat="1">
      <c r="B52" s="1523"/>
    </row>
    <row r="53" spans="2:2" s="37" customFormat="1">
      <c r="B53" s="1523"/>
    </row>
    <row r="54" spans="2:2" s="37" customFormat="1">
      <c r="B54" s="1523"/>
    </row>
    <row r="55" spans="2:2" s="37" customFormat="1">
      <c r="B55" s="1523"/>
    </row>
    <row r="56" spans="2:2" s="37" customFormat="1">
      <c r="B56" s="1523"/>
    </row>
    <row r="57" spans="2:2" s="37" customFormat="1">
      <c r="B57" s="1523"/>
    </row>
    <row r="58" spans="2:2" s="37" customFormat="1">
      <c r="B58" s="1523"/>
    </row>
    <row r="59" spans="2:2" s="37" customFormat="1">
      <c r="B59" s="1523"/>
    </row>
    <row r="60" spans="2:2" s="37" customFormat="1">
      <c r="B60" s="1523"/>
    </row>
    <row r="61" spans="2:2" s="37" customFormat="1">
      <c r="B61" s="1523"/>
    </row>
    <row r="62" spans="2:2" s="37" customFormat="1">
      <c r="B62" s="1523"/>
    </row>
    <row r="63" spans="2:2" s="37" customFormat="1">
      <c r="B63" s="1523"/>
    </row>
    <row r="64" spans="2:2" s="37" customFormat="1">
      <c r="B64" s="1523"/>
    </row>
    <row r="65" spans="2:2" s="37" customFormat="1">
      <c r="B65" s="1523"/>
    </row>
    <row r="66" spans="2:2" s="37" customFormat="1">
      <c r="B66" s="1523"/>
    </row>
    <row r="67" spans="2:2" s="37" customFormat="1">
      <c r="B67" s="1523"/>
    </row>
    <row r="68" spans="2:2" s="37" customFormat="1">
      <c r="B68" s="1523"/>
    </row>
    <row r="69" spans="2:2" s="37" customFormat="1">
      <c r="B69" s="1523"/>
    </row>
    <row r="70" spans="2:2" s="37" customFormat="1">
      <c r="B70" s="1523"/>
    </row>
    <row r="71" spans="2:2" s="37" customFormat="1">
      <c r="B71" s="1523"/>
    </row>
    <row r="72" spans="2:2" s="37" customFormat="1">
      <c r="B72" s="1523"/>
    </row>
    <row r="73" spans="2:2" s="37" customFormat="1">
      <c r="B73" s="1523"/>
    </row>
    <row r="74" spans="2:2" s="37" customFormat="1">
      <c r="B74" s="1523"/>
    </row>
    <row r="75" spans="2:2" s="37" customFormat="1">
      <c r="B75" s="1523"/>
    </row>
    <row r="76" spans="2:2" s="37" customFormat="1">
      <c r="B76" s="1523"/>
    </row>
    <row r="77" spans="2:2" s="37" customFormat="1">
      <c r="B77" s="1523"/>
    </row>
    <row r="78" spans="2:2" s="37" customFormat="1">
      <c r="B78" s="1523"/>
    </row>
    <row r="79" spans="2:2" s="37" customFormat="1">
      <c r="B79" s="1523"/>
    </row>
    <row r="80" spans="2:2" s="37" customFormat="1">
      <c r="B80" s="1523"/>
    </row>
    <row r="81" spans="2:9" s="37" customFormat="1">
      <c r="B81" s="1523"/>
    </row>
    <row r="82" spans="2:9" s="37" customFormat="1">
      <c r="B82" s="1523"/>
    </row>
    <row r="83" spans="2:9" s="37" customFormat="1">
      <c r="B83" s="1523"/>
    </row>
    <row r="84" spans="2:9" s="37" customFormat="1">
      <c r="B84" s="1523"/>
    </row>
    <row r="85" spans="2:9" s="37" customFormat="1">
      <c r="B85" s="1523"/>
      <c r="C85" s="47"/>
      <c r="F85" s="47"/>
      <c r="G85" s="47"/>
    </row>
    <row r="86" spans="2:9" s="37" customFormat="1">
      <c r="B86" s="1523"/>
      <c r="C86" s="47"/>
      <c r="D86" s="47"/>
      <c r="F86" s="47"/>
      <c r="G86" s="47"/>
    </row>
    <row r="87" spans="2:9" s="37" customFormat="1">
      <c r="B87" s="1523"/>
      <c r="C87" s="47"/>
      <c r="D87" s="47"/>
      <c r="F87" s="47"/>
      <c r="G87" s="47"/>
    </row>
    <row r="88" spans="2:9" s="37" customFormat="1">
      <c r="B88" s="1523"/>
      <c r="C88" s="47"/>
      <c r="D88" s="47"/>
      <c r="F88" s="47"/>
      <c r="G88" s="47"/>
    </row>
    <row r="89" spans="2:9" s="37" customFormat="1">
      <c r="B89" s="1523"/>
      <c r="C89" s="47"/>
      <c r="D89" s="47"/>
      <c r="F89" s="47"/>
      <c r="G89" s="47"/>
    </row>
    <row r="90" spans="2:9" s="37" customFormat="1">
      <c r="B90" s="1523"/>
      <c r="C90" s="47"/>
      <c r="D90" s="47"/>
      <c r="F90" s="47"/>
      <c r="G90" s="47"/>
    </row>
    <row r="91" spans="2:9" s="37" customFormat="1">
      <c r="B91" s="1523"/>
      <c r="C91" s="47"/>
      <c r="D91" s="47"/>
      <c r="F91" s="47"/>
      <c r="G91" s="47"/>
    </row>
    <row r="92" spans="2:9" s="37" customFormat="1">
      <c r="B92" s="1523"/>
      <c r="C92" s="47"/>
      <c r="D92" s="47"/>
      <c r="F92" s="47"/>
      <c r="G92" s="47"/>
    </row>
    <row r="93" spans="2:9" s="37" customFormat="1">
      <c r="B93" s="1523"/>
      <c r="C93" s="47"/>
      <c r="D93" s="47"/>
      <c r="F93" s="47"/>
      <c r="G93" s="47"/>
    </row>
    <row r="94" spans="2:9" s="37" customFormat="1">
      <c r="B94" s="1523"/>
      <c r="C94" s="47"/>
      <c r="D94" s="47"/>
      <c r="F94" s="47"/>
      <c r="G94" s="47"/>
    </row>
    <row r="95" spans="2:9" s="37" customFormat="1">
      <c r="B95" s="1523"/>
      <c r="C95" s="47"/>
      <c r="D95" s="47"/>
      <c r="F95" s="47"/>
      <c r="G95" s="47"/>
    </row>
    <row r="96" spans="2:9">
      <c r="I96" s="37"/>
    </row>
  </sheetData>
  <mergeCells count="3">
    <mergeCell ref="C3:D3"/>
    <mergeCell ref="F3:G3"/>
    <mergeCell ref="E9:E15"/>
  </mergeCells>
  <hyperlinks>
    <hyperlink ref="C8" location="Admisión!A1" display="Admisión"/>
    <hyperlink ref="C14" location="'Primer Ingreso'!A1" display="Primer Ingreso"/>
    <hyperlink ref="C15" location="'Primer Ingreso por sexo'!A1" display="Primer Ingreso por sexo"/>
    <hyperlink ref="C9" location="'Admisión por sexo'!A1" display="Admisión por sexo"/>
    <hyperlink ref="C7" location="'Aspirantes por sexo'!A1" display="Aspirantes por sexo"/>
    <hyperlink ref="C18" location="Matrícula!A1" display="Matrícula"/>
    <hyperlink ref="C19" location="'Matrícula por sexo'!A1" display="Matrícula por sexo"/>
    <hyperlink ref="I25" location="'Planes Estudio'!A1" display="Planes de Estudio"/>
    <hyperlink ref="F15" location="'Concursos Curriculares'!A1" display="Concursos Curriculares"/>
    <hyperlink ref="F10" location="'Definitivos comp'!A1" display="Profesores Definitivos Comparativo"/>
    <hyperlink ref="F5" location="'Plazas Div x Depto'!A1" display="Plazas por División y Departamento"/>
    <hyperlink ref="F6" location="'Plazas Def Histo'!A1" display="Plazas Definitivas Histórico"/>
    <hyperlink ref="F13" location="'Activos x plaza TC'!A1" display="Alumnos Activos / Plaza TC "/>
    <hyperlink ref="F18" location="'Grupos 2016'!A1" display="Grupos Ofrecidos 2016"/>
    <hyperlink ref="F9" location="'Definitivos x género'!A1" display="Profesores Definitivos por Género"/>
    <hyperlink ref="D4" location="Bajas!A1" display="Bajas"/>
    <hyperlink ref="D6" location="Bajas!A1" display="Comparativo"/>
    <hyperlink ref="D14" location="TITULACIÓN!A1" display="Titulación"/>
    <hyperlink ref="D13" location="'Trimestres para egresar'!A1" display="Comparativo"/>
    <hyperlink ref="D12" location="'Trimestres para egresar'!A1" display="Trimestres para egresar"/>
    <hyperlink ref="D23" location="'Proy Serv Social '!A1" display="Proys Servicio Social"/>
    <hyperlink ref="I5" location="'Difusión Lic'!A1" display="Difusión de Licenciaturas"/>
    <hyperlink ref="I4" location="'Actividades deportivas'!A1" display="Actividades Deportivas"/>
    <hyperlink ref="I6" location="'LINEAMIENTOS Y CRITERIOS'!A1" display="Lineamientos, Criterios e Instructivos"/>
    <hyperlink ref="G5" location="'PROMEP-SNI '!A1" display="PRODEP / SNI"/>
    <hyperlink ref="G6" location="'PROMEP-SNI Comp'!A1" display="PRODEP/SNI Comparativo"/>
    <hyperlink ref="G8" location="Áreas_CA_Redes!A1" display="Áreas y Cuerpos Académicos"/>
    <hyperlink ref="G10" location="'TIPPA PROD CIENTIF'!A1" display="Prod. Científica (TIPPA)"/>
    <hyperlink ref="G11" location="'TIPPA PROD TOTAL'!A1" display="Prod. Total (TIPPA)"/>
    <hyperlink ref="G16" location="'RECURSOS EXT'!A1" display="División"/>
    <hyperlink ref="G17" location="'RECURSOS EXT Comp'!A1" display="Comparativo"/>
    <hyperlink ref="G13" location="'CONTRATOS Y CONVENIOS'!A1" display="Contratos y Convenios"/>
    <hyperlink ref="G12" location="PATENTES!A1" display="Patentes"/>
    <hyperlink ref="G15" location="Patrocinios!A1" display="Patrocinios"/>
    <hyperlink ref="G7" location="'Proys Inv '!A1" display="Proyectos de Investigación"/>
    <hyperlink ref="I26" location="'LINEAMIENTOS Y CRITERIOS'!A1" display="Lineamientos, criterios e instructivos"/>
    <hyperlink ref="I24" location="'Sesiones de Órganos Colegia'!A1" display="Sesiones órganos colegiados"/>
    <hyperlink ref="F20" location="'CARGA POR PLAZA'!A1" display="Carga por Plaza"/>
    <hyperlink ref="C17" location="'% de Primer Ingreso por sexo'!A1" display="Primer Ingreso / Admisión por sexo"/>
    <hyperlink ref="C10" location="'% de Admisión'!A1" display="Admisión / Aspirantes"/>
    <hyperlink ref="C12" location="'Perfil SE Admit'!A1" display="Perfil Socioeconómico (Admisión)"/>
    <hyperlink ref="C16" location="'% Primer Ingreso'!A1" display="Primer Ingreso / Admisión"/>
    <hyperlink ref="D7" location="EGRESO!A1" display="Egreso"/>
    <hyperlink ref="D18" location="'BECAS ALUMNOS'!A1" display="División"/>
    <hyperlink ref="D19" location="'BECAS ALUMNOS Comp1'!A1" display="Comparativo 1"/>
    <hyperlink ref="D20" location="'BECAS ALUMNOS Comp2'!A1" display="Comparativo 2"/>
    <hyperlink ref="I23" location="'Órganos Personales'!A1" display="Órganos Personales"/>
    <hyperlink ref="F16" location="'Concursos Oposición'!A1" display="Concursos Oposición"/>
    <hyperlink ref="C4" location="'Matrícula EMS'!A1" display="Matrícula Educación Media Superior"/>
    <hyperlink ref="C5" location="'Demanda-Ingreso ES'!A1" display="Demanda-Ingreso Educación Superior"/>
    <hyperlink ref="C6" location="Aspirantes!A1" display="Aspirantes"/>
    <hyperlink ref="C11" location="'% de Admisión por sexo'!A1" display="Admisión / Aspirantes por sexo"/>
    <hyperlink ref="C20" location="'Alumnado Activo'!A1" display="Alumnado Activo"/>
    <hyperlink ref="C21" location="'Alumnado Activo por sexo'!A1" display="Alumnado Activo por sexo"/>
    <hyperlink ref="F11" location="Visitantes!A1" display="Profesores Visitantes"/>
    <hyperlink ref="F12" location="'Acuerdo 112015'!A1" display="Acuerdo 11/2015"/>
    <hyperlink ref="C22" location="'LENGUA INDIGENA'!A1" display="Lengua indigena"/>
    <hyperlink ref="I9" location="Infraestructura!A1" display="Infraestructura"/>
    <hyperlink ref="I10" location="'Recursos humanos'!A1" display="Recursos humanos"/>
    <hyperlink ref="I11" location="'Recursos Materiales'!A1" display="Recursos materiales"/>
    <hyperlink ref="I12" location="'Servicios Administrativos'!A1" display="Servicios Administrativos"/>
    <hyperlink ref="I13" location="'Información y Comunicaciones'!A1" display="Servicios de información y comunicaciones"/>
    <hyperlink ref="I14" location="'Secretaría de Unidad'!A1" display="Secretaría de Unidad"/>
    <hyperlink ref="I15" location="'Sistemas Escolares'!A1" display="Servicios Escolares"/>
    <hyperlink ref="I17" location="'Adquisición bibliografía'!A1" display="Adquisición de bibliografía"/>
    <hyperlink ref="I16" location="'Apoyo documental'!A1" display="Apoyo documental"/>
    <hyperlink ref="D24" location="'Als Serv Social'!A1" display="Alumnos en Servicio Social"/>
    <hyperlink ref="D25" location="'Als Prac Prof'!A1" display="Alumnos en Práctica Profesional"/>
    <hyperlink ref="D5" location="Bajas!A1" display="Deserción Acum y Género"/>
    <hyperlink ref="F7" location="'Definitivos x categoría'!A1" display="Profesores Definitivos / Categoria"/>
    <hyperlink ref="F8" location="'Definitivos x grado'!A1" display="Porfesores Definitivos / Grado Académico"/>
    <hyperlink ref="F14" location="'Activos x plaza TC Comp'!A1" display="Alumnos Activos / Plaza TC (Comparativo)"/>
    <hyperlink ref="F17" location="'Plazas Ocupación'!A1" display="Ocupación de Plazas Académicas"/>
    <hyperlink ref="A4" location="'Indicadores Comprativos'!A1" display="Indicadores comparativos"/>
    <hyperlink ref="C13" location="'P. Mín_Prom'!A1" display="Puntaje mínimo y promedio de corte"/>
    <hyperlink ref="D8" location="'Egreso - Movilidad'!A1" display="Egresados - Movilidad"/>
    <hyperlink ref="G14" location="'Detalle Convenios'!A1" display="Detalle de Convenios"/>
    <hyperlink ref="G9" location="'Premio a las AI'!A1" display="Premio a las Áreas de Investigación"/>
    <hyperlink ref="I33" location="'Activ Extracurricular'!A1" display="Actividades extracurriculares"/>
    <hyperlink ref="I32" location="'DIFUSIÓN CULTURAL'!A1" display="Difusión cultural"/>
    <hyperlink ref="I29" location="'DICTAMINADORAS DIVISIONALES'!A1" display="Dictaminadoras divisionales"/>
    <hyperlink ref="I28" location="'RECONOCIMIENTOS DOCENCIA'!A1" display="Reconocimientos Docencia"/>
    <hyperlink ref="I27" location="COMISIONES!A1" display="Comisiones"/>
    <hyperlink ref="I36" location="Anteproyecto!A1" display="Aprobación de Anteproyecto de presupuesto"/>
    <hyperlink ref="I34" location="'Producción Editorial'!A1" display="Producción editorial"/>
    <hyperlink ref="I7" location="'Infraestructura Unidad'!A1" display="Infraestructura de la Unidad Lerma"/>
    <hyperlink ref="I8" location="Computadoras!A1" display="Computadoras en la Unidad Lerma"/>
    <hyperlink ref="D9" location="'Ef. Ter. 12T'!A1" display="Eficiencia Terminal 12 Trimestres"/>
    <hyperlink ref="D10" location="'E.T. plazo reglamentario'!A1" display="Eficiencia T. plazo reglamentario"/>
    <hyperlink ref="D11" location="'Tiempo promedio excedente'!A1" display="Tiempo promedio excedente"/>
    <hyperlink ref="F19" location="'Grupos 2017'!A1" display="Grupos Ofrecidos 2017"/>
    <hyperlink ref="D15" location="Titulación!A1" display="Comparativo"/>
    <hyperlink ref="A1" location="Home!A1" display="ÍNDICE"/>
  </hyperlinks>
  <printOptions horizontalCentered="1" verticalCentered="1"/>
  <pageMargins left="0.70866141732283472" right="0.70866141732283472" top="0.74803149606299213" bottom="0.74803149606299213" header="0.31496062992125984" footer="0.31496062992125984"/>
  <pageSetup scale="7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AA52"/>
  <sheetViews>
    <sheetView showGridLines="0" zoomScaleNormal="100" workbookViewId="0"/>
  </sheetViews>
  <sheetFormatPr baseColWidth="10" defaultRowHeight="12.75"/>
  <cols>
    <col min="1" max="1" width="7.140625" style="759" customWidth="1"/>
    <col min="2" max="2" width="28.7109375" style="759" bestFit="1" customWidth="1"/>
    <col min="3" max="3" width="8.7109375" style="70" customWidth="1"/>
    <col min="4" max="4" width="9.85546875" style="70" bestFit="1" customWidth="1"/>
    <col min="5" max="5" width="10.28515625" style="70" customWidth="1"/>
    <col min="6" max="8" width="9.85546875" style="70" bestFit="1" customWidth="1"/>
    <col min="9" max="9" width="9.85546875" style="70" customWidth="1"/>
    <col min="10" max="10" width="11.42578125" style="759" customWidth="1"/>
    <col min="11" max="11" width="10.5703125" style="759" customWidth="1"/>
    <col min="12" max="12" width="11.5703125" style="759" customWidth="1"/>
    <col min="13" max="13" width="6.85546875" style="759" bestFit="1" customWidth="1"/>
    <col min="14" max="15" width="7.28515625" style="759" bestFit="1" customWidth="1"/>
    <col min="16" max="16" width="6.85546875" style="759" bestFit="1" customWidth="1"/>
    <col min="17" max="18" width="7.28515625" style="759" bestFit="1" customWidth="1"/>
    <col min="19" max="19" width="6.85546875" style="70" bestFit="1" customWidth="1"/>
    <col min="20" max="21" width="7.28515625" style="70" bestFit="1" customWidth="1"/>
    <col min="22" max="22" width="5.140625" style="759" bestFit="1" customWidth="1"/>
    <col min="23" max="24" width="5" style="759" bestFit="1" customWidth="1"/>
    <col min="25" max="25" width="5.140625" style="759" bestFit="1" customWidth="1"/>
    <col min="26" max="231" width="10.85546875" style="759"/>
    <col min="232" max="232" width="0.28515625" style="759" customWidth="1"/>
    <col min="233" max="233" width="19" style="759" customWidth="1"/>
    <col min="234" max="234" width="7.140625" style="759" customWidth="1"/>
    <col min="235" max="235" width="41.28515625" style="759" customWidth="1"/>
    <col min="236" max="237" width="9" style="759" customWidth="1"/>
    <col min="238" max="238" width="10.5703125" style="759" customWidth="1"/>
    <col min="239" max="239" width="9.42578125" style="759" customWidth="1"/>
    <col min="240" max="240" width="9.85546875" style="759" customWidth="1"/>
    <col min="241" max="241" width="10.5703125" style="759" customWidth="1"/>
    <col min="242" max="243" width="9.42578125" style="759" customWidth="1"/>
    <col min="244" max="244" width="10.5703125" style="759" customWidth="1"/>
    <col min="245" max="246" width="9" style="759" customWidth="1"/>
    <col min="247" max="247" width="10.5703125" style="759" customWidth="1"/>
    <col min="248" max="249" width="9.42578125" style="759" customWidth="1"/>
    <col min="250" max="250" width="10.5703125" style="759" customWidth="1"/>
    <col min="251" max="251" width="9.42578125" style="759" customWidth="1"/>
    <col min="252" max="252" width="9.85546875" style="759" customWidth="1"/>
    <col min="253" max="253" width="10.5703125" style="759" customWidth="1"/>
    <col min="254" max="254" width="9" style="759" customWidth="1"/>
    <col min="255" max="255" width="9.85546875" style="759" customWidth="1"/>
    <col min="256" max="256" width="12" style="759" customWidth="1"/>
    <col min="257" max="487" width="10.85546875" style="759"/>
    <col min="488" max="488" width="0.28515625" style="759" customWidth="1"/>
    <col min="489" max="489" width="19" style="759" customWidth="1"/>
    <col min="490" max="490" width="7.140625" style="759" customWidth="1"/>
    <col min="491" max="491" width="41.28515625" style="759" customWidth="1"/>
    <col min="492" max="493" width="9" style="759" customWidth="1"/>
    <col min="494" max="494" width="10.5703125" style="759" customWidth="1"/>
    <col min="495" max="495" width="9.42578125" style="759" customWidth="1"/>
    <col min="496" max="496" width="9.85546875" style="759" customWidth="1"/>
    <col min="497" max="497" width="10.5703125" style="759" customWidth="1"/>
    <col min="498" max="499" width="9.42578125" style="759" customWidth="1"/>
    <col min="500" max="500" width="10.5703125" style="759" customWidth="1"/>
    <col min="501" max="502" width="9" style="759" customWidth="1"/>
    <col min="503" max="503" width="10.5703125" style="759" customWidth="1"/>
    <col min="504" max="505" width="9.42578125" style="759" customWidth="1"/>
    <col min="506" max="506" width="10.5703125" style="759" customWidth="1"/>
    <col min="507" max="507" width="9.42578125" style="759" customWidth="1"/>
    <col min="508" max="508" width="9.85546875" style="759" customWidth="1"/>
    <col min="509" max="509" width="10.5703125" style="759" customWidth="1"/>
    <col min="510" max="510" width="9" style="759" customWidth="1"/>
    <col min="511" max="511" width="9.85546875" style="759" customWidth="1"/>
    <col min="512" max="512" width="12" style="759" customWidth="1"/>
    <col min="513" max="743" width="10.85546875" style="759"/>
    <col min="744" max="744" width="0.28515625" style="759" customWidth="1"/>
    <col min="745" max="745" width="19" style="759" customWidth="1"/>
    <col min="746" max="746" width="7.140625" style="759" customWidth="1"/>
    <col min="747" max="747" width="41.28515625" style="759" customWidth="1"/>
    <col min="748" max="749" width="9" style="759" customWidth="1"/>
    <col min="750" max="750" width="10.5703125" style="759" customWidth="1"/>
    <col min="751" max="751" width="9.42578125" style="759" customWidth="1"/>
    <col min="752" max="752" width="9.85546875" style="759" customWidth="1"/>
    <col min="753" max="753" width="10.5703125" style="759" customWidth="1"/>
    <col min="754" max="755" width="9.42578125" style="759" customWidth="1"/>
    <col min="756" max="756" width="10.5703125" style="759" customWidth="1"/>
    <col min="757" max="758" width="9" style="759" customWidth="1"/>
    <col min="759" max="759" width="10.5703125" style="759" customWidth="1"/>
    <col min="760" max="761" width="9.42578125" style="759" customWidth="1"/>
    <col min="762" max="762" width="10.5703125" style="759" customWidth="1"/>
    <col min="763" max="763" width="9.42578125" style="759" customWidth="1"/>
    <col min="764" max="764" width="9.85546875" style="759" customWidth="1"/>
    <col min="765" max="765" width="10.5703125" style="759" customWidth="1"/>
    <col min="766" max="766" width="9" style="759" customWidth="1"/>
    <col min="767" max="767" width="9.85546875" style="759" customWidth="1"/>
    <col min="768" max="768" width="12" style="759" customWidth="1"/>
    <col min="769" max="999" width="10.85546875" style="759"/>
    <col min="1000" max="1000" width="0.28515625" style="759" customWidth="1"/>
    <col min="1001" max="1001" width="19" style="759" customWidth="1"/>
    <col min="1002" max="1002" width="7.140625" style="759" customWidth="1"/>
    <col min="1003" max="1003" width="41.28515625" style="759" customWidth="1"/>
    <col min="1004" max="1005" width="9" style="759" customWidth="1"/>
    <col min="1006" max="1006" width="10.5703125" style="759" customWidth="1"/>
    <col min="1007" max="1007" width="9.42578125" style="759" customWidth="1"/>
    <col min="1008" max="1008" width="9.85546875" style="759" customWidth="1"/>
    <col min="1009" max="1009" width="10.5703125" style="759" customWidth="1"/>
    <col min="1010" max="1011" width="9.42578125" style="759" customWidth="1"/>
    <col min="1012" max="1012" width="10.5703125" style="759" customWidth="1"/>
    <col min="1013" max="1014" width="9" style="759" customWidth="1"/>
    <col min="1015" max="1015" width="10.5703125" style="759" customWidth="1"/>
    <col min="1016" max="1017" width="9.42578125" style="759" customWidth="1"/>
    <col min="1018" max="1018" width="10.5703125" style="759" customWidth="1"/>
    <col min="1019" max="1019" width="9.42578125" style="759" customWidth="1"/>
    <col min="1020" max="1020" width="9.85546875" style="759" customWidth="1"/>
    <col min="1021" max="1021" width="10.5703125" style="759" customWidth="1"/>
    <col min="1022" max="1022" width="9" style="759" customWidth="1"/>
    <col min="1023" max="1023" width="9.85546875" style="759" customWidth="1"/>
    <col min="1024" max="1024" width="12" style="759" customWidth="1"/>
    <col min="1025" max="1255" width="10.85546875" style="759"/>
    <col min="1256" max="1256" width="0.28515625" style="759" customWidth="1"/>
    <col min="1257" max="1257" width="19" style="759" customWidth="1"/>
    <col min="1258" max="1258" width="7.140625" style="759" customWidth="1"/>
    <col min="1259" max="1259" width="41.28515625" style="759" customWidth="1"/>
    <col min="1260" max="1261" width="9" style="759" customWidth="1"/>
    <col min="1262" max="1262" width="10.5703125" style="759" customWidth="1"/>
    <col min="1263" max="1263" width="9.42578125" style="759" customWidth="1"/>
    <col min="1264" max="1264" width="9.85546875" style="759" customWidth="1"/>
    <col min="1265" max="1265" width="10.5703125" style="759" customWidth="1"/>
    <col min="1266" max="1267" width="9.42578125" style="759" customWidth="1"/>
    <col min="1268" max="1268" width="10.5703125" style="759" customWidth="1"/>
    <col min="1269" max="1270" width="9" style="759" customWidth="1"/>
    <col min="1271" max="1271" width="10.5703125" style="759" customWidth="1"/>
    <col min="1272" max="1273" width="9.42578125" style="759" customWidth="1"/>
    <col min="1274" max="1274" width="10.5703125" style="759" customWidth="1"/>
    <col min="1275" max="1275" width="9.42578125" style="759" customWidth="1"/>
    <col min="1276" max="1276" width="9.85546875" style="759" customWidth="1"/>
    <col min="1277" max="1277" width="10.5703125" style="759" customWidth="1"/>
    <col min="1278" max="1278" width="9" style="759" customWidth="1"/>
    <col min="1279" max="1279" width="9.85546875" style="759" customWidth="1"/>
    <col min="1280" max="1280" width="12" style="759" customWidth="1"/>
    <col min="1281" max="1511" width="10.85546875" style="759"/>
    <col min="1512" max="1512" width="0.28515625" style="759" customWidth="1"/>
    <col min="1513" max="1513" width="19" style="759" customWidth="1"/>
    <col min="1514" max="1514" width="7.140625" style="759" customWidth="1"/>
    <col min="1515" max="1515" width="41.28515625" style="759" customWidth="1"/>
    <col min="1516" max="1517" width="9" style="759" customWidth="1"/>
    <col min="1518" max="1518" width="10.5703125" style="759" customWidth="1"/>
    <col min="1519" max="1519" width="9.42578125" style="759" customWidth="1"/>
    <col min="1520" max="1520" width="9.85546875" style="759" customWidth="1"/>
    <col min="1521" max="1521" width="10.5703125" style="759" customWidth="1"/>
    <col min="1522" max="1523" width="9.42578125" style="759" customWidth="1"/>
    <col min="1524" max="1524" width="10.5703125" style="759" customWidth="1"/>
    <col min="1525" max="1526" width="9" style="759" customWidth="1"/>
    <col min="1527" max="1527" width="10.5703125" style="759" customWidth="1"/>
    <col min="1528" max="1529" width="9.42578125" style="759" customWidth="1"/>
    <col min="1530" max="1530" width="10.5703125" style="759" customWidth="1"/>
    <col min="1531" max="1531" width="9.42578125" style="759" customWidth="1"/>
    <col min="1532" max="1532" width="9.85546875" style="759" customWidth="1"/>
    <col min="1533" max="1533" width="10.5703125" style="759" customWidth="1"/>
    <col min="1534" max="1534" width="9" style="759" customWidth="1"/>
    <col min="1535" max="1535" width="9.85546875" style="759" customWidth="1"/>
    <col min="1536" max="1536" width="12" style="759" customWidth="1"/>
    <col min="1537" max="1767" width="10.85546875" style="759"/>
    <col min="1768" max="1768" width="0.28515625" style="759" customWidth="1"/>
    <col min="1769" max="1769" width="19" style="759" customWidth="1"/>
    <col min="1770" max="1770" width="7.140625" style="759" customWidth="1"/>
    <col min="1771" max="1771" width="41.28515625" style="759" customWidth="1"/>
    <col min="1772" max="1773" width="9" style="759" customWidth="1"/>
    <col min="1774" max="1774" width="10.5703125" style="759" customWidth="1"/>
    <col min="1775" max="1775" width="9.42578125" style="759" customWidth="1"/>
    <col min="1776" max="1776" width="9.85546875" style="759" customWidth="1"/>
    <col min="1777" max="1777" width="10.5703125" style="759" customWidth="1"/>
    <col min="1778" max="1779" width="9.42578125" style="759" customWidth="1"/>
    <col min="1780" max="1780" width="10.5703125" style="759" customWidth="1"/>
    <col min="1781" max="1782" width="9" style="759" customWidth="1"/>
    <col min="1783" max="1783" width="10.5703125" style="759" customWidth="1"/>
    <col min="1784" max="1785" width="9.42578125" style="759" customWidth="1"/>
    <col min="1786" max="1786" width="10.5703125" style="759" customWidth="1"/>
    <col min="1787" max="1787" width="9.42578125" style="759" customWidth="1"/>
    <col min="1788" max="1788" width="9.85546875" style="759" customWidth="1"/>
    <col min="1789" max="1789" width="10.5703125" style="759" customWidth="1"/>
    <col min="1790" max="1790" width="9" style="759" customWidth="1"/>
    <col min="1791" max="1791" width="9.85546875" style="759" customWidth="1"/>
    <col min="1792" max="1792" width="12" style="759" customWidth="1"/>
    <col min="1793" max="2023" width="10.85546875" style="759"/>
    <col min="2024" max="2024" width="0.28515625" style="759" customWidth="1"/>
    <col min="2025" max="2025" width="19" style="759" customWidth="1"/>
    <col min="2026" max="2026" width="7.140625" style="759" customWidth="1"/>
    <col min="2027" max="2027" width="41.28515625" style="759" customWidth="1"/>
    <col min="2028" max="2029" width="9" style="759" customWidth="1"/>
    <col min="2030" max="2030" width="10.5703125" style="759" customWidth="1"/>
    <col min="2031" max="2031" width="9.42578125" style="759" customWidth="1"/>
    <col min="2032" max="2032" width="9.85546875" style="759" customWidth="1"/>
    <col min="2033" max="2033" width="10.5703125" style="759" customWidth="1"/>
    <col min="2034" max="2035" width="9.42578125" style="759" customWidth="1"/>
    <col min="2036" max="2036" width="10.5703125" style="759" customWidth="1"/>
    <col min="2037" max="2038" width="9" style="759" customWidth="1"/>
    <col min="2039" max="2039" width="10.5703125" style="759" customWidth="1"/>
    <col min="2040" max="2041" width="9.42578125" style="759" customWidth="1"/>
    <col min="2042" max="2042" width="10.5703125" style="759" customWidth="1"/>
    <col min="2043" max="2043" width="9.42578125" style="759" customWidth="1"/>
    <col min="2044" max="2044" width="9.85546875" style="759" customWidth="1"/>
    <col min="2045" max="2045" width="10.5703125" style="759" customWidth="1"/>
    <col min="2046" max="2046" width="9" style="759" customWidth="1"/>
    <col min="2047" max="2047" width="9.85546875" style="759" customWidth="1"/>
    <col min="2048" max="2048" width="12" style="759" customWidth="1"/>
    <col min="2049" max="2279" width="10.85546875" style="759"/>
    <col min="2280" max="2280" width="0.28515625" style="759" customWidth="1"/>
    <col min="2281" max="2281" width="19" style="759" customWidth="1"/>
    <col min="2282" max="2282" width="7.140625" style="759" customWidth="1"/>
    <col min="2283" max="2283" width="41.28515625" style="759" customWidth="1"/>
    <col min="2284" max="2285" width="9" style="759" customWidth="1"/>
    <col min="2286" max="2286" width="10.5703125" style="759" customWidth="1"/>
    <col min="2287" max="2287" width="9.42578125" style="759" customWidth="1"/>
    <col min="2288" max="2288" width="9.85546875" style="759" customWidth="1"/>
    <col min="2289" max="2289" width="10.5703125" style="759" customWidth="1"/>
    <col min="2290" max="2291" width="9.42578125" style="759" customWidth="1"/>
    <col min="2292" max="2292" width="10.5703125" style="759" customWidth="1"/>
    <col min="2293" max="2294" width="9" style="759" customWidth="1"/>
    <col min="2295" max="2295" width="10.5703125" style="759" customWidth="1"/>
    <col min="2296" max="2297" width="9.42578125" style="759" customWidth="1"/>
    <col min="2298" max="2298" width="10.5703125" style="759" customWidth="1"/>
    <col min="2299" max="2299" width="9.42578125" style="759" customWidth="1"/>
    <col min="2300" max="2300" width="9.85546875" style="759" customWidth="1"/>
    <col min="2301" max="2301" width="10.5703125" style="759" customWidth="1"/>
    <col min="2302" max="2302" width="9" style="759" customWidth="1"/>
    <col min="2303" max="2303" width="9.85546875" style="759" customWidth="1"/>
    <col min="2304" max="2304" width="12" style="759" customWidth="1"/>
    <col min="2305" max="2535" width="10.85546875" style="759"/>
    <col min="2536" max="2536" width="0.28515625" style="759" customWidth="1"/>
    <col min="2537" max="2537" width="19" style="759" customWidth="1"/>
    <col min="2538" max="2538" width="7.140625" style="759" customWidth="1"/>
    <col min="2539" max="2539" width="41.28515625" style="759" customWidth="1"/>
    <col min="2540" max="2541" width="9" style="759" customWidth="1"/>
    <col min="2542" max="2542" width="10.5703125" style="759" customWidth="1"/>
    <col min="2543" max="2543" width="9.42578125" style="759" customWidth="1"/>
    <col min="2544" max="2544" width="9.85546875" style="759" customWidth="1"/>
    <col min="2545" max="2545" width="10.5703125" style="759" customWidth="1"/>
    <col min="2546" max="2547" width="9.42578125" style="759" customWidth="1"/>
    <col min="2548" max="2548" width="10.5703125" style="759" customWidth="1"/>
    <col min="2549" max="2550" width="9" style="759" customWidth="1"/>
    <col min="2551" max="2551" width="10.5703125" style="759" customWidth="1"/>
    <col min="2552" max="2553" width="9.42578125" style="759" customWidth="1"/>
    <col min="2554" max="2554" width="10.5703125" style="759" customWidth="1"/>
    <col min="2555" max="2555" width="9.42578125" style="759" customWidth="1"/>
    <col min="2556" max="2556" width="9.85546875" style="759" customWidth="1"/>
    <col min="2557" max="2557" width="10.5703125" style="759" customWidth="1"/>
    <col min="2558" max="2558" width="9" style="759" customWidth="1"/>
    <col min="2559" max="2559" width="9.85546875" style="759" customWidth="1"/>
    <col min="2560" max="2560" width="12" style="759" customWidth="1"/>
    <col min="2561" max="2791" width="10.85546875" style="759"/>
    <col min="2792" max="2792" width="0.28515625" style="759" customWidth="1"/>
    <col min="2793" max="2793" width="19" style="759" customWidth="1"/>
    <col min="2794" max="2794" width="7.140625" style="759" customWidth="1"/>
    <col min="2795" max="2795" width="41.28515625" style="759" customWidth="1"/>
    <col min="2796" max="2797" width="9" style="759" customWidth="1"/>
    <col min="2798" max="2798" width="10.5703125" style="759" customWidth="1"/>
    <col min="2799" max="2799" width="9.42578125" style="759" customWidth="1"/>
    <col min="2800" max="2800" width="9.85546875" style="759" customWidth="1"/>
    <col min="2801" max="2801" width="10.5703125" style="759" customWidth="1"/>
    <col min="2802" max="2803" width="9.42578125" style="759" customWidth="1"/>
    <col min="2804" max="2804" width="10.5703125" style="759" customWidth="1"/>
    <col min="2805" max="2806" width="9" style="759" customWidth="1"/>
    <col min="2807" max="2807" width="10.5703125" style="759" customWidth="1"/>
    <col min="2808" max="2809" width="9.42578125" style="759" customWidth="1"/>
    <col min="2810" max="2810" width="10.5703125" style="759" customWidth="1"/>
    <col min="2811" max="2811" width="9.42578125" style="759" customWidth="1"/>
    <col min="2812" max="2812" width="9.85546875" style="759" customWidth="1"/>
    <col min="2813" max="2813" width="10.5703125" style="759" customWidth="1"/>
    <col min="2814" max="2814" width="9" style="759" customWidth="1"/>
    <col min="2815" max="2815" width="9.85546875" style="759" customWidth="1"/>
    <col min="2816" max="2816" width="12" style="759" customWidth="1"/>
    <col min="2817" max="3047" width="10.85546875" style="759"/>
    <col min="3048" max="3048" width="0.28515625" style="759" customWidth="1"/>
    <col min="3049" max="3049" width="19" style="759" customWidth="1"/>
    <col min="3050" max="3050" width="7.140625" style="759" customWidth="1"/>
    <col min="3051" max="3051" width="41.28515625" style="759" customWidth="1"/>
    <col min="3052" max="3053" width="9" style="759" customWidth="1"/>
    <col min="3054" max="3054" width="10.5703125" style="759" customWidth="1"/>
    <col min="3055" max="3055" width="9.42578125" style="759" customWidth="1"/>
    <col min="3056" max="3056" width="9.85546875" style="759" customWidth="1"/>
    <col min="3057" max="3057" width="10.5703125" style="759" customWidth="1"/>
    <col min="3058" max="3059" width="9.42578125" style="759" customWidth="1"/>
    <col min="3060" max="3060" width="10.5703125" style="759" customWidth="1"/>
    <col min="3061" max="3062" width="9" style="759" customWidth="1"/>
    <col min="3063" max="3063" width="10.5703125" style="759" customWidth="1"/>
    <col min="3064" max="3065" width="9.42578125" style="759" customWidth="1"/>
    <col min="3066" max="3066" width="10.5703125" style="759" customWidth="1"/>
    <col min="3067" max="3067" width="9.42578125" style="759" customWidth="1"/>
    <col min="3068" max="3068" width="9.85546875" style="759" customWidth="1"/>
    <col min="3069" max="3069" width="10.5703125" style="759" customWidth="1"/>
    <col min="3070" max="3070" width="9" style="759" customWidth="1"/>
    <col min="3071" max="3071" width="9.85546875" style="759" customWidth="1"/>
    <col min="3072" max="3072" width="12" style="759" customWidth="1"/>
    <col min="3073" max="3303" width="10.85546875" style="759"/>
    <col min="3304" max="3304" width="0.28515625" style="759" customWidth="1"/>
    <col min="3305" max="3305" width="19" style="759" customWidth="1"/>
    <col min="3306" max="3306" width="7.140625" style="759" customWidth="1"/>
    <col min="3307" max="3307" width="41.28515625" style="759" customWidth="1"/>
    <col min="3308" max="3309" width="9" style="759" customWidth="1"/>
    <col min="3310" max="3310" width="10.5703125" style="759" customWidth="1"/>
    <col min="3311" max="3311" width="9.42578125" style="759" customWidth="1"/>
    <col min="3312" max="3312" width="9.85546875" style="759" customWidth="1"/>
    <col min="3313" max="3313" width="10.5703125" style="759" customWidth="1"/>
    <col min="3314" max="3315" width="9.42578125" style="759" customWidth="1"/>
    <col min="3316" max="3316" width="10.5703125" style="759" customWidth="1"/>
    <col min="3317" max="3318" width="9" style="759" customWidth="1"/>
    <col min="3319" max="3319" width="10.5703125" style="759" customWidth="1"/>
    <col min="3320" max="3321" width="9.42578125" style="759" customWidth="1"/>
    <col min="3322" max="3322" width="10.5703125" style="759" customWidth="1"/>
    <col min="3323" max="3323" width="9.42578125" style="759" customWidth="1"/>
    <col min="3324" max="3324" width="9.85546875" style="759" customWidth="1"/>
    <col min="3325" max="3325" width="10.5703125" style="759" customWidth="1"/>
    <col min="3326" max="3326" width="9" style="759" customWidth="1"/>
    <col min="3327" max="3327" width="9.85546875" style="759" customWidth="1"/>
    <col min="3328" max="3328" width="12" style="759" customWidth="1"/>
    <col min="3329" max="3559" width="10.85546875" style="759"/>
    <col min="3560" max="3560" width="0.28515625" style="759" customWidth="1"/>
    <col min="3561" max="3561" width="19" style="759" customWidth="1"/>
    <col min="3562" max="3562" width="7.140625" style="759" customWidth="1"/>
    <col min="3563" max="3563" width="41.28515625" style="759" customWidth="1"/>
    <col min="3564" max="3565" width="9" style="759" customWidth="1"/>
    <col min="3566" max="3566" width="10.5703125" style="759" customWidth="1"/>
    <col min="3567" max="3567" width="9.42578125" style="759" customWidth="1"/>
    <col min="3568" max="3568" width="9.85546875" style="759" customWidth="1"/>
    <col min="3569" max="3569" width="10.5703125" style="759" customWidth="1"/>
    <col min="3570" max="3571" width="9.42578125" style="759" customWidth="1"/>
    <col min="3572" max="3572" width="10.5703125" style="759" customWidth="1"/>
    <col min="3573" max="3574" width="9" style="759" customWidth="1"/>
    <col min="3575" max="3575" width="10.5703125" style="759" customWidth="1"/>
    <col min="3576" max="3577" width="9.42578125" style="759" customWidth="1"/>
    <col min="3578" max="3578" width="10.5703125" style="759" customWidth="1"/>
    <col min="3579" max="3579" width="9.42578125" style="759" customWidth="1"/>
    <col min="3580" max="3580" width="9.85546875" style="759" customWidth="1"/>
    <col min="3581" max="3581" width="10.5703125" style="759" customWidth="1"/>
    <col min="3582" max="3582" width="9" style="759" customWidth="1"/>
    <col min="3583" max="3583" width="9.85546875" style="759" customWidth="1"/>
    <col min="3584" max="3584" width="12" style="759" customWidth="1"/>
    <col min="3585" max="3815" width="10.85546875" style="759"/>
    <col min="3816" max="3816" width="0.28515625" style="759" customWidth="1"/>
    <col min="3817" max="3817" width="19" style="759" customWidth="1"/>
    <col min="3818" max="3818" width="7.140625" style="759" customWidth="1"/>
    <col min="3819" max="3819" width="41.28515625" style="759" customWidth="1"/>
    <col min="3820" max="3821" width="9" style="759" customWidth="1"/>
    <col min="3822" max="3822" width="10.5703125" style="759" customWidth="1"/>
    <col min="3823" max="3823" width="9.42578125" style="759" customWidth="1"/>
    <col min="3824" max="3824" width="9.85546875" style="759" customWidth="1"/>
    <col min="3825" max="3825" width="10.5703125" style="759" customWidth="1"/>
    <col min="3826" max="3827" width="9.42578125" style="759" customWidth="1"/>
    <col min="3828" max="3828" width="10.5703125" style="759" customWidth="1"/>
    <col min="3829" max="3830" width="9" style="759" customWidth="1"/>
    <col min="3831" max="3831" width="10.5703125" style="759" customWidth="1"/>
    <col min="3832" max="3833" width="9.42578125" style="759" customWidth="1"/>
    <col min="3834" max="3834" width="10.5703125" style="759" customWidth="1"/>
    <col min="3835" max="3835" width="9.42578125" style="759" customWidth="1"/>
    <col min="3836" max="3836" width="9.85546875" style="759" customWidth="1"/>
    <col min="3837" max="3837" width="10.5703125" style="759" customWidth="1"/>
    <col min="3838" max="3838" width="9" style="759" customWidth="1"/>
    <col min="3839" max="3839" width="9.85546875" style="759" customWidth="1"/>
    <col min="3840" max="3840" width="12" style="759" customWidth="1"/>
    <col min="3841" max="4071" width="10.85546875" style="759"/>
    <col min="4072" max="4072" width="0.28515625" style="759" customWidth="1"/>
    <col min="4073" max="4073" width="19" style="759" customWidth="1"/>
    <col min="4074" max="4074" width="7.140625" style="759" customWidth="1"/>
    <col min="4075" max="4075" width="41.28515625" style="759" customWidth="1"/>
    <col min="4076" max="4077" width="9" style="759" customWidth="1"/>
    <col min="4078" max="4078" width="10.5703125" style="759" customWidth="1"/>
    <col min="4079" max="4079" width="9.42578125" style="759" customWidth="1"/>
    <col min="4080" max="4080" width="9.85546875" style="759" customWidth="1"/>
    <col min="4081" max="4081" width="10.5703125" style="759" customWidth="1"/>
    <col min="4082" max="4083" width="9.42578125" style="759" customWidth="1"/>
    <col min="4084" max="4084" width="10.5703125" style="759" customWidth="1"/>
    <col min="4085" max="4086" width="9" style="759" customWidth="1"/>
    <col min="4087" max="4087" width="10.5703125" style="759" customWidth="1"/>
    <col min="4088" max="4089" width="9.42578125" style="759" customWidth="1"/>
    <col min="4090" max="4090" width="10.5703125" style="759" customWidth="1"/>
    <col min="4091" max="4091" width="9.42578125" style="759" customWidth="1"/>
    <col min="4092" max="4092" width="9.85546875" style="759" customWidth="1"/>
    <col min="4093" max="4093" width="10.5703125" style="759" customWidth="1"/>
    <col min="4094" max="4094" width="9" style="759" customWidth="1"/>
    <col min="4095" max="4095" width="9.85546875" style="759" customWidth="1"/>
    <col min="4096" max="4096" width="12" style="759" customWidth="1"/>
    <col min="4097" max="4327" width="10.85546875" style="759"/>
    <col min="4328" max="4328" width="0.28515625" style="759" customWidth="1"/>
    <col min="4329" max="4329" width="19" style="759" customWidth="1"/>
    <col min="4330" max="4330" width="7.140625" style="759" customWidth="1"/>
    <col min="4331" max="4331" width="41.28515625" style="759" customWidth="1"/>
    <col min="4332" max="4333" width="9" style="759" customWidth="1"/>
    <col min="4334" max="4334" width="10.5703125" style="759" customWidth="1"/>
    <col min="4335" max="4335" width="9.42578125" style="759" customWidth="1"/>
    <col min="4336" max="4336" width="9.85546875" style="759" customWidth="1"/>
    <col min="4337" max="4337" width="10.5703125" style="759" customWidth="1"/>
    <col min="4338" max="4339" width="9.42578125" style="759" customWidth="1"/>
    <col min="4340" max="4340" width="10.5703125" style="759" customWidth="1"/>
    <col min="4341" max="4342" width="9" style="759" customWidth="1"/>
    <col min="4343" max="4343" width="10.5703125" style="759" customWidth="1"/>
    <col min="4344" max="4345" width="9.42578125" style="759" customWidth="1"/>
    <col min="4346" max="4346" width="10.5703125" style="759" customWidth="1"/>
    <col min="4347" max="4347" width="9.42578125" style="759" customWidth="1"/>
    <col min="4348" max="4348" width="9.85546875" style="759" customWidth="1"/>
    <col min="4349" max="4349" width="10.5703125" style="759" customWidth="1"/>
    <col min="4350" max="4350" width="9" style="759" customWidth="1"/>
    <col min="4351" max="4351" width="9.85546875" style="759" customWidth="1"/>
    <col min="4352" max="4352" width="12" style="759" customWidth="1"/>
    <col min="4353" max="4583" width="10.85546875" style="759"/>
    <col min="4584" max="4584" width="0.28515625" style="759" customWidth="1"/>
    <col min="4585" max="4585" width="19" style="759" customWidth="1"/>
    <col min="4586" max="4586" width="7.140625" style="759" customWidth="1"/>
    <col min="4587" max="4587" width="41.28515625" style="759" customWidth="1"/>
    <col min="4588" max="4589" width="9" style="759" customWidth="1"/>
    <col min="4590" max="4590" width="10.5703125" style="759" customWidth="1"/>
    <col min="4591" max="4591" width="9.42578125" style="759" customWidth="1"/>
    <col min="4592" max="4592" width="9.85546875" style="759" customWidth="1"/>
    <col min="4593" max="4593" width="10.5703125" style="759" customWidth="1"/>
    <col min="4594" max="4595" width="9.42578125" style="759" customWidth="1"/>
    <col min="4596" max="4596" width="10.5703125" style="759" customWidth="1"/>
    <col min="4597" max="4598" width="9" style="759" customWidth="1"/>
    <col min="4599" max="4599" width="10.5703125" style="759" customWidth="1"/>
    <col min="4600" max="4601" width="9.42578125" style="759" customWidth="1"/>
    <col min="4602" max="4602" width="10.5703125" style="759" customWidth="1"/>
    <col min="4603" max="4603" width="9.42578125" style="759" customWidth="1"/>
    <col min="4604" max="4604" width="9.85546875" style="759" customWidth="1"/>
    <col min="4605" max="4605" width="10.5703125" style="759" customWidth="1"/>
    <col min="4606" max="4606" width="9" style="759" customWidth="1"/>
    <col min="4607" max="4607" width="9.85546875" style="759" customWidth="1"/>
    <col min="4608" max="4608" width="12" style="759" customWidth="1"/>
    <col min="4609" max="4839" width="10.85546875" style="759"/>
    <col min="4840" max="4840" width="0.28515625" style="759" customWidth="1"/>
    <col min="4841" max="4841" width="19" style="759" customWidth="1"/>
    <col min="4842" max="4842" width="7.140625" style="759" customWidth="1"/>
    <col min="4843" max="4843" width="41.28515625" style="759" customWidth="1"/>
    <col min="4844" max="4845" width="9" style="759" customWidth="1"/>
    <col min="4846" max="4846" width="10.5703125" style="759" customWidth="1"/>
    <col min="4847" max="4847" width="9.42578125" style="759" customWidth="1"/>
    <col min="4848" max="4848" width="9.85546875" style="759" customWidth="1"/>
    <col min="4849" max="4849" width="10.5703125" style="759" customWidth="1"/>
    <col min="4850" max="4851" width="9.42578125" style="759" customWidth="1"/>
    <col min="4852" max="4852" width="10.5703125" style="759" customWidth="1"/>
    <col min="4853" max="4854" width="9" style="759" customWidth="1"/>
    <col min="4855" max="4855" width="10.5703125" style="759" customWidth="1"/>
    <col min="4856" max="4857" width="9.42578125" style="759" customWidth="1"/>
    <col min="4858" max="4858" width="10.5703125" style="759" customWidth="1"/>
    <col min="4859" max="4859" width="9.42578125" style="759" customWidth="1"/>
    <col min="4860" max="4860" width="9.85546875" style="759" customWidth="1"/>
    <col min="4861" max="4861" width="10.5703125" style="759" customWidth="1"/>
    <col min="4862" max="4862" width="9" style="759" customWidth="1"/>
    <col min="4863" max="4863" width="9.85546875" style="759" customWidth="1"/>
    <col min="4864" max="4864" width="12" style="759" customWidth="1"/>
    <col min="4865" max="5095" width="10.85546875" style="759"/>
    <col min="5096" max="5096" width="0.28515625" style="759" customWidth="1"/>
    <col min="5097" max="5097" width="19" style="759" customWidth="1"/>
    <col min="5098" max="5098" width="7.140625" style="759" customWidth="1"/>
    <col min="5099" max="5099" width="41.28515625" style="759" customWidth="1"/>
    <col min="5100" max="5101" width="9" style="759" customWidth="1"/>
    <col min="5102" max="5102" width="10.5703125" style="759" customWidth="1"/>
    <col min="5103" max="5103" width="9.42578125" style="759" customWidth="1"/>
    <col min="5104" max="5104" width="9.85546875" style="759" customWidth="1"/>
    <col min="5105" max="5105" width="10.5703125" style="759" customWidth="1"/>
    <col min="5106" max="5107" width="9.42578125" style="759" customWidth="1"/>
    <col min="5108" max="5108" width="10.5703125" style="759" customWidth="1"/>
    <col min="5109" max="5110" width="9" style="759" customWidth="1"/>
    <col min="5111" max="5111" width="10.5703125" style="759" customWidth="1"/>
    <col min="5112" max="5113" width="9.42578125" style="759" customWidth="1"/>
    <col min="5114" max="5114" width="10.5703125" style="759" customWidth="1"/>
    <col min="5115" max="5115" width="9.42578125" style="759" customWidth="1"/>
    <col min="5116" max="5116" width="9.85546875" style="759" customWidth="1"/>
    <col min="5117" max="5117" width="10.5703125" style="759" customWidth="1"/>
    <col min="5118" max="5118" width="9" style="759" customWidth="1"/>
    <col min="5119" max="5119" width="9.85546875" style="759" customWidth="1"/>
    <col min="5120" max="5120" width="12" style="759" customWidth="1"/>
    <col min="5121" max="5351" width="10.85546875" style="759"/>
    <col min="5352" max="5352" width="0.28515625" style="759" customWidth="1"/>
    <col min="5353" max="5353" width="19" style="759" customWidth="1"/>
    <col min="5354" max="5354" width="7.140625" style="759" customWidth="1"/>
    <col min="5355" max="5355" width="41.28515625" style="759" customWidth="1"/>
    <col min="5356" max="5357" width="9" style="759" customWidth="1"/>
    <col min="5358" max="5358" width="10.5703125" style="759" customWidth="1"/>
    <col min="5359" max="5359" width="9.42578125" style="759" customWidth="1"/>
    <col min="5360" max="5360" width="9.85546875" style="759" customWidth="1"/>
    <col min="5361" max="5361" width="10.5703125" style="759" customWidth="1"/>
    <col min="5362" max="5363" width="9.42578125" style="759" customWidth="1"/>
    <col min="5364" max="5364" width="10.5703125" style="759" customWidth="1"/>
    <col min="5365" max="5366" width="9" style="759" customWidth="1"/>
    <col min="5367" max="5367" width="10.5703125" style="759" customWidth="1"/>
    <col min="5368" max="5369" width="9.42578125" style="759" customWidth="1"/>
    <col min="5370" max="5370" width="10.5703125" style="759" customWidth="1"/>
    <col min="5371" max="5371" width="9.42578125" style="759" customWidth="1"/>
    <col min="5372" max="5372" width="9.85546875" style="759" customWidth="1"/>
    <col min="5373" max="5373" width="10.5703125" style="759" customWidth="1"/>
    <col min="5374" max="5374" width="9" style="759" customWidth="1"/>
    <col min="5375" max="5375" width="9.85546875" style="759" customWidth="1"/>
    <col min="5376" max="5376" width="12" style="759" customWidth="1"/>
    <col min="5377" max="5607" width="10.85546875" style="759"/>
    <col min="5608" max="5608" width="0.28515625" style="759" customWidth="1"/>
    <col min="5609" max="5609" width="19" style="759" customWidth="1"/>
    <col min="5610" max="5610" width="7.140625" style="759" customWidth="1"/>
    <col min="5611" max="5611" width="41.28515625" style="759" customWidth="1"/>
    <col min="5612" max="5613" width="9" style="759" customWidth="1"/>
    <col min="5614" max="5614" width="10.5703125" style="759" customWidth="1"/>
    <col min="5615" max="5615" width="9.42578125" style="759" customWidth="1"/>
    <col min="5616" max="5616" width="9.85546875" style="759" customWidth="1"/>
    <col min="5617" max="5617" width="10.5703125" style="759" customWidth="1"/>
    <col min="5618" max="5619" width="9.42578125" style="759" customWidth="1"/>
    <col min="5620" max="5620" width="10.5703125" style="759" customWidth="1"/>
    <col min="5621" max="5622" width="9" style="759" customWidth="1"/>
    <col min="5623" max="5623" width="10.5703125" style="759" customWidth="1"/>
    <col min="5624" max="5625" width="9.42578125" style="759" customWidth="1"/>
    <col min="5626" max="5626" width="10.5703125" style="759" customWidth="1"/>
    <col min="5627" max="5627" width="9.42578125" style="759" customWidth="1"/>
    <col min="5628" max="5628" width="9.85546875" style="759" customWidth="1"/>
    <col min="5629" max="5629" width="10.5703125" style="759" customWidth="1"/>
    <col min="5630" max="5630" width="9" style="759" customWidth="1"/>
    <col min="5631" max="5631" width="9.85546875" style="759" customWidth="1"/>
    <col min="5632" max="5632" width="12" style="759" customWidth="1"/>
    <col min="5633" max="5863" width="10.85546875" style="759"/>
    <col min="5864" max="5864" width="0.28515625" style="759" customWidth="1"/>
    <col min="5865" max="5865" width="19" style="759" customWidth="1"/>
    <col min="5866" max="5866" width="7.140625" style="759" customWidth="1"/>
    <col min="5867" max="5867" width="41.28515625" style="759" customWidth="1"/>
    <col min="5868" max="5869" width="9" style="759" customWidth="1"/>
    <col min="5870" max="5870" width="10.5703125" style="759" customWidth="1"/>
    <col min="5871" max="5871" width="9.42578125" style="759" customWidth="1"/>
    <col min="5872" max="5872" width="9.85546875" style="759" customWidth="1"/>
    <col min="5873" max="5873" width="10.5703125" style="759" customWidth="1"/>
    <col min="5874" max="5875" width="9.42578125" style="759" customWidth="1"/>
    <col min="5876" max="5876" width="10.5703125" style="759" customWidth="1"/>
    <col min="5877" max="5878" width="9" style="759" customWidth="1"/>
    <col min="5879" max="5879" width="10.5703125" style="759" customWidth="1"/>
    <col min="5880" max="5881" width="9.42578125" style="759" customWidth="1"/>
    <col min="5882" max="5882" width="10.5703125" style="759" customWidth="1"/>
    <col min="5883" max="5883" width="9.42578125" style="759" customWidth="1"/>
    <col min="5884" max="5884" width="9.85546875" style="759" customWidth="1"/>
    <col min="5885" max="5885" width="10.5703125" style="759" customWidth="1"/>
    <col min="5886" max="5886" width="9" style="759" customWidth="1"/>
    <col min="5887" max="5887" width="9.85546875" style="759" customWidth="1"/>
    <col min="5888" max="5888" width="12" style="759" customWidth="1"/>
    <col min="5889" max="6119" width="10.85546875" style="759"/>
    <col min="6120" max="6120" width="0.28515625" style="759" customWidth="1"/>
    <col min="6121" max="6121" width="19" style="759" customWidth="1"/>
    <col min="6122" max="6122" width="7.140625" style="759" customWidth="1"/>
    <col min="6123" max="6123" width="41.28515625" style="759" customWidth="1"/>
    <col min="6124" max="6125" width="9" style="759" customWidth="1"/>
    <col min="6126" max="6126" width="10.5703125" style="759" customWidth="1"/>
    <col min="6127" max="6127" width="9.42578125" style="759" customWidth="1"/>
    <col min="6128" max="6128" width="9.85546875" style="759" customWidth="1"/>
    <col min="6129" max="6129" width="10.5703125" style="759" customWidth="1"/>
    <col min="6130" max="6131" width="9.42578125" style="759" customWidth="1"/>
    <col min="6132" max="6132" width="10.5703125" style="759" customWidth="1"/>
    <col min="6133" max="6134" width="9" style="759" customWidth="1"/>
    <col min="6135" max="6135" width="10.5703125" style="759" customWidth="1"/>
    <col min="6136" max="6137" width="9.42578125" style="759" customWidth="1"/>
    <col min="6138" max="6138" width="10.5703125" style="759" customWidth="1"/>
    <col min="6139" max="6139" width="9.42578125" style="759" customWidth="1"/>
    <col min="6140" max="6140" width="9.85546875" style="759" customWidth="1"/>
    <col min="6141" max="6141" width="10.5703125" style="759" customWidth="1"/>
    <col min="6142" max="6142" width="9" style="759" customWidth="1"/>
    <col min="6143" max="6143" width="9.85546875" style="759" customWidth="1"/>
    <col min="6144" max="6144" width="12" style="759" customWidth="1"/>
    <col min="6145" max="6375" width="10.85546875" style="759"/>
    <col min="6376" max="6376" width="0.28515625" style="759" customWidth="1"/>
    <col min="6377" max="6377" width="19" style="759" customWidth="1"/>
    <col min="6378" max="6378" width="7.140625" style="759" customWidth="1"/>
    <col min="6379" max="6379" width="41.28515625" style="759" customWidth="1"/>
    <col min="6380" max="6381" width="9" style="759" customWidth="1"/>
    <col min="6382" max="6382" width="10.5703125" style="759" customWidth="1"/>
    <col min="6383" max="6383" width="9.42578125" style="759" customWidth="1"/>
    <col min="6384" max="6384" width="9.85546875" style="759" customWidth="1"/>
    <col min="6385" max="6385" width="10.5703125" style="759" customWidth="1"/>
    <col min="6386" max="6387" width="9.42578125" style="759" customWidth="1"/>
    <col min="6388" max="6388" width="10.5703125" style="759" customWidth="1"/>
    <col min="6389" max="6390" width="9" style="759" customWidth="1"/>
    <col min="6391" max="6391" width="10.5703125" style="759" customWidth="1"/>
    <col min="6392" max="6393" width="9.42578125" style="759" customWidth="1"/>
    <col min="6394" max="6394" width="10.5703125" style="759" customWidth="1"/>
    <col min="6395" max="6395" width="9.42578125" style="759" customWidth="1"/>
    <col min="6396" max="6396" width="9.85546875" style="759" customWidth="1"/>
    <col min="6397" max="6397" width="10.5703125" style="759" customWidth="1"/>
    <col min="6398" max="6398" width="9" style="759" customWidth="1"/>
    <col min="6399" max="6399" width="9.85546875" style="759" customWidth="1"/>
    <col min="6400" max="6400" width="12" style="759" customWidth="1"/>
    <col min="6401" max="6631" width="10.85546875" style="759"/>
    <col min="6632" max="6632" width="0.28515625" style="759" customWidth="1"/>
    <col min="6633" max="6633" width="19" style="759" customWidth="1"/>
    <col min="6634" max="6634" width="7.140625" style="759" customWidth="1"/>
    <col min="6635" max="6635" width="41.28515625" style="759" customWidth="1"/>
    <col min="6636" max="6637" width="9" style="759" customWidth="1"/>
    <col min="6638" max="6638" width="10.5703125" style="759" customWidth="1"/>
    <col min="6639" max="6639" width="9.42578125" style="759" customWidth="1"/>
    <col min="6640" max="6640" width="9.85546875" style="759" customWidth="1"/>
    <col min="6641" max="6641" width="10.5703125" style="759" customWidth="1"/>
    <col min="6642" max="6643" width="9.42578125" style="759" customWidth="1"/>
    <col min="6644" max="6644" width="10.5703125" style="759" customWidth="1"/>
    <col min="6645" max="6646" width="9" style="759" customWidth="1"/>
    <col min="6647" max="6647" width="10.5703125" style="759" customWidth="1"/>
    <col min="6648" max="6649" width="9.42578125" style="759" customWidth="1"/>
    <col min="6650" max="6650" width="10.5703125" style="759" customWidth="1"/>
    <col min="6651" max="6651" width="9.42578125" style="759" customWidth="1"/>
    <col min="6652" max="6652" width="9.85546875" style="759" customWidth="1"/>
    <col min="6653" max="6653" width="10.5703125" style="759" customWidth="1"/>
    <col min="6654" max="6654" width="9" style="759" customWidth="1"/>
    <col min="6655" max="6655" width="9.85546875" style="759" customWidth="1"/>
    <col min="6656" max="6656" width="12" style="759" customWidth="1"/>
    <col min="6657" max="6887" width="10.85546875" style="759"/>
    <col min="6888" max="6888" width="0.28515625" style="759" customWidth="1"/>
    <col min="6889" max="6889" width="19" style="759" customWidth="1"/>
    <col min="6890" max="6890" width="7.140625" style="759" customWidth="1"/>
    <col min="6891" max="6891" width="41.28515625" style="759" customWidth="1"/>
    <col min="6892" max="6893" width="9" style="759" customWidth="1"/>
    <col min="6894" max="6894" width="10.5703125" style="759" customWidth="1"/>
    <col min="6895" max="6895" width="9.42578125" style="759" customWidth="1"/>
    <col min="6896" max="6896" width="9.85546875" style="759" customWidth="1"/>
    <col min="6897" max="6897" width="10.5703125" style="759" customWidth="1"/>
    <col min="6898" max="6899" width="9.42578125" style="759" customWidth="1"/>
    <col min="6900" max="6900" width="10.5703125" style="759" customWidth="1"/>
    <col min="6901" max="6902" width="9" style="759" customWidth="1"/>
    <col min="6903" max="6903" width="10.5703125" style="759" customWidth="1"/>
    <col min="6904" max="6905" width="9.42578125" style="759" customWidth="1"/>
    <col min="6906" max="6906" width="10.5703125" style="759" customWidth="1"/>
    <col min="6907" max="6907" width="9.42578125" style="759" customWidth="1"/>
    <col min="6908" max="6908" width="9.85546875" style="759" customWidth="1"/>
    <col min="6909" max="6909" width="10.5703125" style="759" customWidth="1"/>
    <col min="6910" max="6910" width="9" style="759" customWidth="1"/>
    <col min="6911" max="6911" width="9.85546875" style="759" customWidth="1"/>
    <col min="6912" max="6912" width="12" style="759" customWidth="1"/>
    <col min="6913" max="7143" width="10.85546875" style="759"/>
    <col min="7144" max="7144" width="0.28515625" style="759" customWidth="1"/>
    <col min="7145" max="7145" width="19" style="759" customWidth="1"/>
    <col min="7146" max="7146" width="7.140625" style="759" customWidth="1"/>
    <col min="7147" max="7147" width="41.28515625" style="759" customWidth="1"/>
    <col min="7148" max="7149" width="9" style="759" customWidth="1"/>
    <col min="7150" max="7150" width="10.5703125" style="759" customWidth="1"/>
    <col min="7151" max="7151" width="9.42578125" style="759" customWidth="1"/>
    <col min="7152" max="7152" width="9.85546875" style="759" customWidth="1"/>
    <col min="7153" max="7153" width="10.5703125" style="759" customWidth="1"/>
    <col min="7154" max="7155" width="9.42578125" style="759" customWidth="1"/>
    <col min="7156" max="7156" width="10.5703125" style="759" customWidth="1"/>
    <col min="7157" max="7158" width="9" style="759" customWidth="1"/>
    <col min="7159" max="7159" width="10.5703125" style="759" customWidth="1"/>
    <col min="7160" max="7161" width="9.42578125" style="759" customWidth="1"/>
    <col min="7162" max="7162" width="10.5703125" style="759" customWidth="1"/>
    <col min="7163" max="7163" width="9.42578125" style="759" customWidth="1"/>
    <col min="7164" max="7164" width="9.85546875" style="759" customWidth="1"/>
    <col min="7165" max="7165" width="10.5703125" style="759" customWidth="1"/>
    <col min="7166" max="7166" width="9" style="759" customWidth="1"/>
    <col min="7167" max="7167" width="9.85546875" style="759" customWidth="1"/>
    <col min="7168" max="7168" width="12" style="759" customWidth="1"/>
    <col min="7169" max="7399" width="10.85546875" style="759"/>
    <col min="7400" max="7400" width="0.28515625" style="759" customWidth="1"/>
    <col min="7401" max="7401" width="19" style="759" customWidth="1"/>
    <col min="7402" max="7402" width="7.140625" style="759" customWidth="1"/>
    <col min="7403" max="7403" width="41.28515625" style="759" customWidth="1"/>
    <col min="7404" max="7405" width="9" style="759" customWidth="1"/>
    <col min="7406" max="7406" width="10.5703125" style="759" customWidth="1"/>
    <col min="7407" max="7407" width="9.42578125" style="759" customWidth="1"/>
    <col min="7408" max="7408" width="9.85546875" style="759" customWidth="1"/>
    <col min="7409" max="7409" width="10.5703125" style="759" customWidth="1"/>
    <col min="7410" max="7411" width="9.42578125" style="759" customWidth="1"/>
    <col min="7412" max="7412" width="10.5703125" style="759" customWidth="1"/>
    <col min="7413" max="7414" width="9" style="759" customWidth="1"/>
    <col min="7415" max="7415" width="10.5703125" style="759" customWidth="1"/>
    <col min="7416" max="7417" width="9.42578125" style="759" customWidth="1"/>
    <col min="7418" max="7418" width="10.5703125" style="759" customWidth="1"/>
    <col min="7419" max="7419" width="9.42578125" style="759" customWidth="1"/>
    <col min="7420" max="7420" width="9.85546875" style="759" customWidth="1"/>
    <col min="7421" max="7421" width="10.5703125" style="759" customWidth="1"/>
    <col min="7422" max="7422" width="9" style="759" customWidth="1"/>
    <col min="7423" max="7423" width="9.85546875" style="759" customWidth="1"/>
    <col min="7424" max="7424" width="12" style="759" customWidth="1"/>
    <col min="7425" max="7655" width="10.85546875" style="759"/>
    <col min="7656" max="7656" width="0.28515625" style="759" customWidth="1"/>
    <col min="7657" max="7657" width="19" style="759" customWidth="1"/>
    <col min="7658" max="7658" width="7.140625" style="759" customWidth="1"/>
    <col min="7659" max="7659" width="41.28515625" style="759" customWidth="1"/>
    <col min="7660" max="7661" width="9" style="759" customWidth="1"/>
    <col min="7662" max="7662" width="10.5703125" style="759" customWidth="1"/>
    <col min="7663" max="7663" width="9.42578125" style="759" customWidth="1"/>
    <col min="7664" max="7664" width="9.85546875" style="759" customWidth="1"/>
    <col min="7665" max="7665" width="10.5703125" style="759" customWidth="1"/>
    <col min="7666" max="7667" width="9.42578125" style="759" customWidth="1"/>
    <col min="7668" max="7668" width="10.5703125" style="759" customWidth="1"/>
    <col min="7669" max="7670" width="9" style="759" customWidth="1"/>
    <col min="7671" max="7671" width="10.5703125" style="759" customWidth="1"/>
    <col min="7672" max="7673" width="9.42578125" style="759" customWidth="1"/>
    <col min="7674" max="7674" width="10.5703125" style="759" customWidth="1"/>
    <col min="7675" max="7675" width="9.42578125" style="759" customWidth="1"/>
    <col min="7676" max="7676" width="9.85546875" style="759" customWidth="1"/>
    <col min="7677" max="7677" width="10.5703125" style="759" customWidth="1"/>
    <col min="7678" max="7678" width="9" style="759" customWidth="1"/>
    <col min="7679" max="7679" width="9.85546875" style="759" customWidth="1"/>
    <col min="7680" max="7680" width="12" style="759" customWidth="1"/>
    <col min="7681" max="7911" width="10.85546875" style="759"/>
    <col min="7912" max="7912" width="0.28515625" style="759" customWidth="1"/>
    <col min="7913" max="7913" width="19" style="759" customWidth="1"/>
    <col min="7914" max="7914" width="7.140625" style="759" customWidth="1"/>
    <col min="7915" max="7915" width="41.28515625" style="759" customWidth="1"/>
    <col min="7916" max="7917" width="9" style="759" customWidth="1"/>
    <col min="7918" max="7918" width="10.5703125" style="759" customWidth="1"/>
    <col min="7919" max="7919" width="9.42578125" style="759" customWidth="1"/>
    <col min="7920" max="7920" width="9.85546875" style="759" customWidth="1"/>
    <col min="7921" max="7921" width="10.5703125" style="759" customWidth="1"/>
    <col min="7922" max="7923" width="9.42578125" style="759" customWidth="1"/>
    <col min="7924" max="7924" width="10.5703125" style="759" customWidth="1"/>
    <col min="7925" max="7926" width="9" style="759" customWidth="1"/>
    <col min="7927" max="7927" width="10.5703125" style="759" customWidth="1"/>
    <col min="7928" max="7929" width="9.42578125" style="759" customWidth="1"/>
    <col min="7930" max="7930" width="10.5703125" style="759" customWidth="1"/>
    <col min="7931" max="7931" width="9.42578125" style="759" customWidth="1"/>
    <col min="7932" max="7932" width="9.85546875" style="759" customWidth="1"/>
    <col min="7933" max="7933" width="10.5703125" style="759" customWidth="1"/>
    <col min="7934" max="7934" width="9" style="759" customWidth="1"/>
    <col min="7935" max="7935" width="9.85546875" style="759" customWidth="1"/>
    <col min="7936" max="7936" width="12" style="759" customWidth="1"/>
    <col min="7937" max="8167" width="10.85546875" style="759"/>
    <col min="8168" max="8168" width="0.28515625" style="759" customWidth="1"/>
    <col min="8169" max="8169" width="19" style="759" customWidth="1"/>
    <col min="8170" max="8170" width="7.140625" style="759" customWidth="1"/>
    <col min="8171" max="8171" width="41.28515625" style="759" customWidth="1"/>
    <col min="8172" max="8173" width="9" style="759" customWidth="1"/>
    <col min="8174" max="8174" width="10.5703125" style="759" customWidth="1"/>
    <col min="8175" max="8175" width="9.42578125" style="759" customWidth="1"/>
    <col min="8176" max="8176" width="9.85546875" style="759" customWidth="1"/>
    <col min="8177" max="8177" width="10.5703125" style="759" customWidth="1"/>
    <col min="8178" max="8179" width="9.42578125" style="759" customWidth="1"/>
    <col min="8180" max="8180" width="10.5703125" style="759" customWidth="1"/>
    <col min="8181" max="8182" width="9" style="759" customWidth="1"/>
    <col min="8183" max="8183" width="10.5703125" style="759" customWidth="1"/>
    <col min="8184" max="8185" width="9.42578125" style="759" customWidth="1"/>
    <col min="8186" max="8186" width="10.5703125" style="759" customWidth="1"/>
    <col min="8187" max="8187" width="9.42578125" style="759" customWidth="1"/>
    <col min="8188" max="8188" width="9.85546875" style="759" customWidth="1"/>
    <col min="8189" max="8189" width="10.5703125" style="759" customWidth="1"/>
    <col min="8190" max="8190" width="9" style="759" customWidth="1"/>
    <col min="8191" max="8191" width="9.85546875" style="759" customWidth="1"/>
    <col min="8192" max="8192" width="12" style="759" customWidth="1"/>
    <col min="8193" max="8423" width="10.85546875" style="759"/>
    <col min="8424" max="8424" width="0.28515625" style="759" customWidth="1"/>
    <col min="8425" max="8425" width="19" style="759" customWidth="1"/>
    <col min="8426" max="8426" width="7.140625" style="759" customWidth="1"/>
    <col min="8427" max="8427" width="41.28515625" style="759" customWidth="1"/>
    <col min="8428" max="8429" width="9" style="759" customWidth="1"/>
    <col min="8430" max="8430" width="10.5703125" style="759" customWidth="1"/>
    <col min="8431" max="8431" width="9.42578125" style="759" customWidth="1"/>
    <col min="8432" max="8432" width="9.85546875" style="759" customWidth="1"/>
    <col min="8433" max="8433" width="10.5703125" style="759" customWidth="1"/>
    <col min="8434" max="8435" width="9.42578125" style="759" customWidth="1"/>
    <col min="8436" max="8436" width="10.5703125" style="759" customWidth="1"/>
    <col min="8437" max="8438" width="9" style="759" customWidth="1"/>
    <col min="8439" max="8439" width="10.5703125" style="759" customWidth="1"/>
    <col min="8440" max="8441" width="9.42578125" style="759" customWidth="1"/>
    <col min="8442" max="8442" width="10.5703125" style="759" customWidth="1"/>
    <col min="8443" max="8443" width="9.42578125" style="759" customWidth="1"/>
    <col min="8444" max="8444" width="9.85546875" style="759" customWidth="1"/>
    <col min="8445" max="8445" width="10.5703125" style="759" customWidth="1"/>
    <col min="8446" max="8446" width="9" style="759" customWidth="1"/>
    <col min="8447" max="8447" width="9.85546875" style="759" customWidth="1"/>
    <col min="8448" max="8448" width="12" style="759" customWidth="1"/>
    <col min="8449" max="8679" width="10.85546875" style="759"/>
    <col min="8680" max="8680" width="0.28515625" style="759" customWidth="1"/>
    <col min="8681" max="8681" width="19" style="759" customWidth="1"/>
    <col min="8682" max="8682" width="7.140625" style="759" customWidth="1"/>
    <col min="8683" max="8683" width="41.28515625" style="759" customWidth="1"/>
    <col min="8684" max="8685" width="9" style="759" customWidth="1"/>
    <col min="8686" max="8686" width="10.5703125" style="759" customWidth="1"/>
    <col min="8687" max="8687" width="9.42578125" style="759" customWidth="1"/>
    <col min="8688" max="8688" width="9.85546875" style="759" customWidth="1"/>
    <col min="8689" max="8689" width="10.5703125" style="759" customWidth="1"/>
    <col min="8690" max="8691" width="9.42578125" style="759" customWidth="1"/>
    <col min="8692" max="8692" width="10.5703125" style="759" customWidth="1"/>
    <col min="8693" max="8694" width="9" style="759" customWidth="1"/>
    <col min="8695" max="8695" width="10.5703125" style="759" customWidth="1"/>
    <col min="8696" max="8697" width="9.42578125" style="759" customWidth="1"/>
    <col min="8698" max="8698" width="10.5703125" style="759" customWidth="1"/>
    <col min="8699" max="8699" width="9.42578125" style="759" customWidth="1"/>
    <col min="8700" max="8700" width="9.85546875" style="759" customWidth="1"/>
    <col min="8701" max="8701" width="10.5703125" style="759" customWidth="1"/>
    <col min="8702" max="8702" width="9" style="759" customWidth="1"/>
    <col min="8703" max="8703" width="9.85546875" style="759" customWidth="1"/>
    <col min="8704" max="8704" width="12" style="759" customWidth="1"/>
    <col min="8705" max="8935" width="10.85546875" style="759"/>
    <col min="8936" max="8936" width="0.28515625" style="759" customWidth="1"/>
    <col min="8937" max="8937" width="19" style="759" customWidth="1"/>
    <col min="8938" max="8938" width="7.140625" style="759" customWidth="1"/>
    <col min="8939" max="8939" width="41.28515625" style="759" customWidth="1"/>
    <col min="8940" max="8941" width="9" style="759" customWidth="1"/>
    <col min="8942" max="8942" width="10.5703125" style="759" customWidth="1"/>
    <col min="8943" max="8943" width="9.42578125" style="759" customWidth="1"/>
    <col min="8944" max="8944" width="9.85546875" style="759" customWidth="1"/>
    <col min="8945" max="8945" width="10.5703125" style="759" customWidth="1"/>
    <col min="8946" max="8947" width="9.42578125" style="759" customWidth="1"/>
    <col min="8948" max="8948" width="10.5703125" style="759" customWidth="1"/>
    <col min="8949" max="8950" width="9" style="759" customWidth="1"/>
    <col min="8951" max="8951" width="10.5703125" style="759" customWidth="1"/>
    <col min="8952" max="8953" width="9.42578125" style="759" customWidth="1"/>
    <col min="8954" max="8954" width="10.5703125" style="759" customWidth="1"/>
    <col min="8955" max="8955" width="9.42578125" style="759" customWidth="1"/>
    <col min="8956" max="8956" width="9.85546875" style="759" customWidth="1"/>
    <col min="8957" max="8957" width="10.5703125" style="759" customWidth="1"/>
    <col min="8958" max="8958" width="9" style="759" customWidth="1"/>
    <col min="8959" max="8959" width="9.85546875" style="759" customWidth="1"/>
    <col min="8960" max="8960" width="12" style="759" customWidth="1"/>
    <col min="8961" max="9191" width="10.85546875" style="759"/>
    <col min="9192" max="9192" width="0.28515625" style="759" customWidth="1"/>
    <col min="9193" max="9193" width="19" style="759" customWidth="1"/>
    <col min="9194" max="9194" width="7.140625" style="759" customWidth="1"/>
    <col min="9195" max="9195" width="41.28515625" style="759" customWidth="1"/>
    <col min="9196" max="9197" width="9" style="759" customWidth="1"/>
    <col min="9198" max="9198" width="10.5703125" style="759" customWidth="1"/>
    <col min="9199" max="9199" width="9.42578125" style="759" customWidth="1"/>
    <col min="9200" max="9200" width="9.85546875" style="759" customWidth="1"/>
    <col min="9201" max="9201" width="10.5703125" style="759" customWidth="1"/>
    <col min="9202" max="9203" width="9.42578125" style="759" customWidth="1"/>
    <col min="9204" max="9204" width="10.5703125" style="759" customWidth="1"/>
    <col min="9205" max="9206" width="9" style="759" customWidth="1"/>
    <col min="9207" max="9207" width="10.5703125" style="759" customWidth="1"/>
    <col min="9208" max="9209" width="9.42578125" style="759" customWidth="1"/>
    <col min="9210" max="9210" width="10.5703125" style="759" customWidth="1"/>
    <col min="9211" max="9211" width="9.42578125" style="759" customWidth="1"/>
    <col min="9212" max="9212" width="9.85546875" style="759" customWidth="1"/>
    <col min="9213" max="9213" width="10.5703125" style="759" customWidth="1"/>
    <col min="9214" max="9214" width="9" style="759" customWidth="1"/>
    <col min="9215" max="9215" width="9.85546875" style="759" customWidth="1"/>
    <col min="9216" max="9216" width="12" style="759" customWidth="1"/>
    <col min="9217" max="9447" width="10.85546875" style="759"/>
    <col min="9448" max="9448" width="0.28515625" style="759" customWidth="1"/>
    <col min="9449" max="9449" width="19" style="759" customWidth="1"/>
    <col min="9450" max="9450" width="7.140625" style="759" customWidth="1"/>
    <col min="9451" max="9451" width="41.28515625" style="759" customWidth="1"/>
    <col min="9452" max="9453" width="9" style="759" customWidth="1"/>
    <col min="9454" max="9454" width="10.5703125" style="759" customWidth="1"/>
    <col min="9455" max="9455" width="9.42578125" style="759" customWidth="1"/>
    <col min="9456" max="9456" width="9.85546875" style="759" customWidth="1"/>
    <col min="9457" max="9457" width="10.5703125" style="759" customWidth="1"/>
    <col min="9458" max="9459" width="9.42578125" style="759" customWidth="1"/>
    <col min="9460" max="9460" width="10.5703125" style="759" customWidth="1"/>
    <col min="9461" max="9462" width="9" style="759" customWidth="1"/>
    <col min="9463" max="9463" width="10.5703125" style="759" customWidth="1"/>
    <col min="9464" max="9465" width="9.42578125" style="759" customWidth="1"/>
    <col min="9466" max="9466" width="10.5703125" style="759" customWidth="1"/>
    <col min="9467" max="9467" width="9.42578125" style="759" customWidth="1"/>
    <col min="9468" max="9468" width="9.85546875" style="759" customWidth="1"/>
    <col min="9469" max="9469" width="10.5703125" style="759" customWidth="1"/>
    <col min="9470" max="9470" width="9" style="759" customWidth="1"/>
    <col min="9471" max="9471" width="9.85546875" style="759" customWidth="1"/>
    <col min="9472" max="9472" width="12" style="759" customWidth="1"/>
    <col min="9473" max="9703" width="10.85546875" style="759"/>
    <col min="9704" max="9704" width="0.28515625" style="759" customWidth="1"/>
    <col min="9705" max="9705" width="19" style="759" customWidth="1"/>
    <col min="9706" max="9706" width="7.140625" style="759" customWidth="1"/>
    <col min="9707" max="9707" width="41.28515625" style="759" customWidth="1"/>
    <col min="9708" max="9709" width="9" style="759" customWidth="1"/>
    <col min="9710" max="9710" width="10.5703125" style="759" customWidth="1"/>
    <col min="9711" max="9711" width="9.42578125" style="759" customWidth="1"/>
    <col min="9712" max="9712" width="9.85546875" style="759" customWidth="1"/>
    <col min="9713" max="9713" width="10.5703125" style="759" customWidth="1"/>
    <col min="9714" max="9715" width="9.42578125" style="759" customWidth="1"/>
    <col min="9716" max="9716" width="10.5703125" style="759" customWidth="1"/>
    <col min="9717" max="9718" width="9" style="759" customWidth="1"/>
    <col min="9719" max="9719" width="10.5703125" style="759" customWidth="1"/>
    <col min="9720" max="9721" width="9.42578125" style="759" customWidth="1"/>
    <col min="9722" max="9722" width="10.5703125" style="759" customWidth="1"/>
    <col min="9723" max="9723" width="9.42578125" style="759" customWidth="1"/>
    <col min="9724" max="9724" width="9.85546875" style="759" customWidth="1"/>
    <col min="9725" max="9725" width="10.5703125" style="759" customWidth="1"/>
    <col min="9726" max="9726" width="9" style="759" customWidth="1"/>
    <col min="9727" max="9727" width="9.85546875" style="759" customWidth="1"/>
    <col min="9728" max="9728" width="12" style="759" customWidth="1"/>
    <col min="9729" max="9959" width="10.85546875" style="759"/>
    <col min="9960" max="9960" width="0.28515625" style="759" customWidth="1"/>
    <col min="9961" max="9961" width="19" style="759" customWidth="1"/>
    <col min="9962" max="9962" width="7.140625" style="759" customWidth="1"/>
    <col min="9963" max="9963" width="41.28515625" style="759" customWidth="1"/>
    <col min="9964" max="9965" width="9" style="759" customWidth="1"/>
    <col min="9966" max="9966" width="10.5703125" style="759" customWidth="1"/>
    <col min="9967" max="9967" width="9.42578125" style="759" customWidth="1"/>
    <col min="9968" max="9968" width="9.85546875" style="759" customWidth="1"/>
    <col min="9969" max="9969" width="10.5703125" style="759" customWidth="1"/>
    <col min="9970" max="9971" width="9.42578125" style="759" customWidth="1"/>
    <col min="9972" max="9972" width="10.5703125" style="759" customWidth="1"/>
    <col min="9973" max="9974" width="9" style="759" customWidth="1"/>
    <col min="9975" max="9975" width="10.5703125" style="759" customWidth="1"/>
    <col min="9976" max="9977" width="9.42578125" style="759" customWidth="1"/>
    <col min="9978" max="9978" width="10.5703125" style="759" customWidth="1"/>
    <col min="9979" max="9979" width="9.42578125" style="759" customWidth="1"/>
    <col min="9980" max="9980" width="9.85546875" style="759" customWidth="1"/>
    <col min="9981" max="9981" width="10.5703125" style="759" customWidth="1"/>
    <col min="9982" max="9982" width="9" style="759" customWidth="1"/>
    <col min="9983" max="9983" width="9.85546875" style="759" customWidth="1"/>
    <col min="9984" max="9984" width="12" style="759" customWidth="1"/>
    <col min="9985" max="10215" width="10.85546875" style="759"/>
    <col min="10216" max="10216" width="0.28515625" style="759" customWidth="1"/>
    <col min="10217" max="10217" width="19" style="759" customWidth="1"/>
    <col min="10218" max="10218" width="7.140625" style="759" customWidth="1"/>
    <col min="10219" max="10219" width="41.28515625" style="759" customWidth="1"/>
    <col min="10220" max="10221" width="9" style="759" customWidth="1"/>
    <col min="10222" max="10222" width="10.5703125" style="759" customWidth="1"/>
    <col min="10223" max="10223" width="9.42578125" style="759" customWidth="1"/>
    <col min="10224" max="10224" width="9.85546875" style="759" customWidth="1"/>
    <col min="10225" max="10225" width="10.5703125" style="759" customWidth="1"/>
    <col min="10226" max="10227" width="9.42578125" style="759" customWidth="1"/>
    <col min="10228" max="10228" width="10.5703125" style="759" customWidth="1"/>
    <col min="10229" max="10230" width="9" style="759" customWidth="1"/>
    <col min="10231" max="10231" width="10.5703125" style="759" customWidth="1"/>
    <col min="10232" max="10233" width="9.42578125" style="759" customWidth="1"/>
    <col min="10234" max="10234" width="10.5703125" style="759" customWidth="1"/>
    <col min="10235" max="10235" width="9.42578125" style="759" customWidth="1"/>
    <col min="10236" max="10236" width="9.85546875" style="759" customWidth="1"/>
    <col min="10237" max="10237" width="10.5703125" style="759" customWidth="1"/>
    <col min="10238" max="10238" width="9" style="759" customWidth="1"/>
    <col min="10239" max="10239" width="9.85546875" style="759" customWidth="1"/>
    <col min="10240" max="10240" width="12" style="759" customWidth="1"/>
    <col min="10241" max="10471" width="10.85546875" style="759"/>
    <col min="10472" max="10472" width="0.28515625" style="759" customWidth="1"/>
    <col min="10473" max="10473" width="19" style="759" customWidth="1"/>
    <col min="10474" max="10474" width="7.140625" style="759" customWidth="1"/>
    <col min="10475" max="10475" width="41.28515625" style="759" customWidth="1"/>
    <col min="10476" max="10477" width="9" style="759" customWidth="1"/>
    <col min="10478" max="10478" width="10.5703125" style="759" customWidth="1"/>
    <col min="10479" max="10479" width="9.42578125" style="759" customWidth="1"/>
    <col min="10480" max="10480" width="9.85546875" style="759" customWidth="1"/>
    <col min="10481" max="10481" width="10.5703125" style="759" customWidth="1"/>
    <col min="10482" max="10483" width="9.42578125" style="759" customWidth="1"/>
    <col min="10484" max="10484" width="10.5703125" style="759" customWidth="1"/>
    <col min="10485" max="10486" width="9" style="759" customWidth="1"/>
    <col min="10487" max="10487" width="10.5703125" style="759" customWidth="1"/>
    <col min="10488" max="10489" width="9.42578125" style="759" customWidth="1"/>
    <col min="10490" max="10490" width="10.5703125" style="759" customWidth="1"/>
    <col min="10491" max="10491" width="9.42578125" style="759" customWidth="1"/>
    <col min="10492" max="10492" width="9.85546875" style="759" customWidth="1"/>
    <col min="10493" max="10493" width="10.5703125" style="759" customWidth="1"/>
    <col min="10494" max="10494" width="9" style="759" customWidth="1"/>
    <col min="10495" max="10495" width="9.85546875" style="759" customWidth="1"/>
    <col min="10496" max="10496" width="12" style="759" customWidth="1"/>
    <col min="10497" max="10727" width="10.85546875" style="759"/>
    <col min="10728" max="10728" width="0.28515625" style="759" customWidth="1"/>
    <col min="10729" max="10729" width="19" style="759" customWidth="1"/>
    <col min="10730" max="10730" width="7.140625" style="759" customWidth="1"/>
    <col min="10731" max="10731" width="41.28515625" style="759" customWidth="1"/>
    <col min="10732" max="10733" width="9" style="759" customWidth="1"/>
    <col min="10734" max="10734" width="10.5703125" style="759" customWidth="1"/>
    <col min="10735" max="10735" width="9.42578125" style="759" customWidth="1"/>
    <col min="10736" max="10736" width="9.85546875" style="759" customWidth="1"/>
    <col min="10737" max="10737" width="10.5703125" style="759" customWidth="1"/>
    <col min="10738" max="10739" width="9.42578125" style="759" customWidth="1"/>
    <col min="10740" max="10740" width="10.5703125" style="759" customWidth="1"/>
    <col min="10741" max="10742" width="9" style="759" customWidth="1"/>
    <col min="10743" max="10743" width="10.5703125" style="759" customWidth="1"/>
    <col min="10744" max="10745" width="9.42578125" style="759" customWidth="1"/>
    <col min="10746" max="10746" width="10.5703125" style="759" customWidth="1"/>
    <col min="10747" max="10747" width="9.42578125" style="759" customWidth="1"/>
    <col min="10748" max="10748" width="9.85546875" style="759" customWidth="1"/>
    <col min="10749" max="10749" width="10.5703125" style="759" customWidth="1"/>
    <col min="10750" max="10750" width="9" style="759" customWidth="1"/>
    <col min="10751" max="10751" width="9.85546875" style="759" customWidth="1"/>
    <col min="10752" max="10752" width="12" style="759" customWidth="1"/>
    <col min="10753" max="10983" width="10.85546875" style="759"/>
    <col min="10984" max="10984" width="0.28515625" style="759" customWidth="1"/>
    <col min="10985" max="10985" width="19" style="759" customWidth="1"/>
    <col min="10986" max="10986" width="7.140625" style="759" customWidth="1"/>
    <col min="10987" max="10987" width="41.28515625" style="759" customWidth="1"/>
    <col min="10988" max="10989" width="9" style="759" customWidth="1"/>
    <col min="10990" max="10990" width="10.5703125" style="759" customWidth="1"/>
    <col min="10991" max="10991" width="9.42578125" style="759" customWidth="1"/>
    <col min="10992" max="10992" width="9.85546875" style="759" customWidth="1"/>
    <col min="10993" max="10993" width="10.5703125" style="759" customWidth="1"/>
    <col min="10994" max="10995" width="9.42578125" style="759" customWidth="1"/>
    <col min="10996" max="10996" width="10.5703125" style="759" customWidth="1"/>
    <col min="10997" max="10998" width="9" style="759" customWidth="1"/>
    <col min="10999" max="10999" width="10.5703125" style="759" customWidth="1"/>
    <col min="11000" max="11001" width="9.42578125" style="759" customWidth="1"/>
    <col min="11002" max="11002" width="10.5703125" style="759" customWidth="1"/>
    <col min="11003" max="11003" width="9.42578125" style="759" customWidth="1"/>
    <col min="11004" max="11004" width="9.85546875" style="759" customWidth="1"/>
    <col min="11005" max="11005" width="10.5703125" style="759" customWidth="1"/>
    <col min="11006" max="11006" width="9" style="759" customWidth="1"/>
    <col min="11007" max="11007" width="9.85546875" style="759" customWidth="1"/>
    <col min="11008" max="11008" width="12" style="759" customWidth="1"/>
    <col min="11009" max="11239" width="10.85546875" style="759"/>
    <col min="11240" max="11240" width="0.28515625" style="759" customWidth="1"/>
    <col min="11241" max="11241" width="19" style="759" customWidth="1"/>
    <col min="11242" max="11242" width="7.140625" style="759" customWidth="1"/>
    <col min="11243" max="11243" width="41.28515625" style="759" customWidth="1"/>
    <col min="11244" max="11245" width="9" style="759" customWidth="1"/>
    <col min="11246" max="11246" width="10.5703125" style="759" customWidth="1"/>
    <col min="11247" max="11247" width="9.42578125" style="759" customWidth="1"/>
    <col min="11248" max="11248" width="9.85546875" style="759" customWidth="1"/>
    <col min="11249" max="11249" width="10.5703125" style="759" customWidth="1"/>
    <col min="11250" max="11251" width="9.42578125" style="759" customWidth="1"/>
    <col min="11252" max="11252" width="10.5703125" style="759" customWidth="1"/>
    <col min="11253" max="11254" width="9" style="759" customWidth="1"/>
    <col min="11255" max="11255" width="10.5703125" style="759" customWidth="1"/>
    <col min="11256" max="11257" width="9.42578125" style="759" customWidth="1"/>
    <col min="11258" max="11258" width="10.5703125" style="759" customWidth="1"/>
    <col min="11259" max="11259" width="9.42578125" style="759" customWidth="1"/>
    <col min="11260" max="11260" width="9.85546875" style="759" customWidth="1"/>
    <col min="11261" max="11261" width="10.5703125" style="759" customWidth="1"/>
    <col min="11262" max="11262" width="9" style="759" customWidth="1"/>
    <col min="11263" max="11263" width="9.85546875" style="759" customWidth="1"/>
    <col min="11264" max="11264" width="12" style="759" customWidth="1"/>
    <col min="11265" max="11495" width="10.85546875" style="759"/>
    <col min="11496" max="11496" width="0.28515625" style="759" customWidth="1"/>
    <col min="11497" max="11497" width="19" style="759" customWidth="1"/>
    <col min="11498" max="11498" width="7.140625" style="759" customWidth="1"/>
    <col min="11499" max="11499" width="41.28515625" style="759" customWidth="1"/>
    <col min="11500" max="11501" width="9" style="759" customWidth="1"/>
    <col min="11502" max="11502" width="10.5703125" style="759" customWidth="1"/>
    <col min="11503" max="11503" width="9.42578125" style="759" customWidth="1"/>
    <col min="11504" max="11504" width="9.85546875" style="759" customWidth="1"/>
    <col min="11505" max="11505" width="10.5703125" style="759" customWidth="1"/>
    <col min="11506" max="11507" width="9.42578125" style="759" customWidth="1"/>
    <col min="11508" max="11508" width="10.5703125" style="759" customWidth="1"/>
    <col min="11509" max="11510" width="9" style="759" customWidth="1"/>
    <col min="11511" max="11511" width="10.5703125" style="759" customWidth="1"/>
    <col min="11512" max="11513" width="9.42578125" style="759" customWidth="1"/>
    <col min="11514" max="11514" width="10.5703125" style="759" customWidth="1"/>
    <col min="11515" max="11515" width="9.42578125" style="759" customWidth="1"/>
    <col min="11516" max="11516" width="9.85546875" style="759" customWidth="1"/>
    <col min="11517" max="11517" width="10.5703125" style="759" customWidth="1"/>
    <col min="11518" max="11518" width="9" style="759" customWidth="1"/>
    <col min="11519" max="11519" width="9.85546875" style="759" customWidth="1"/>
    <col min="11520" max="11520" width="12" style="759" customWidth="1"/>
    <col min="11521" max="11751" width="10.85546875" style="759"/>
    <col min="11752" max="11752" width="0.28515625" style="759" customWidth="1"/>
    <col min="11753" max="11753" width="19" style="759" customWidth="1"/>
    <col min="11754" max="11754" width="7.140625" style="759" customWidth="1"/>
    <col min="11755" max="11755" width="41.28515625" style="759" customWidth="1"/>
    <col min="11756" max="11757" width="9" style="759" customWidth="1"/>
    <col min="11758" max="11758" width="10.5703125" style="759" customWidth="1"/>
    <col min="11759" max="11759" width="9.42578125" style="759" customWidth="1"/>
    <col min="11760" max="11760" width="9.85546875" style="759" customWidth="1"/>
    <col min="11761" max="11761" width="10.5703125" style="759" customWidth="1"/>
    <col min="11762" max="11763" width="9.42578125" style="759" customWidth="1"/>
    <col min="11764" max="11764" width="10.5703125" style="759" customWidth="1"/>
    <col min="11765" max="11766" width="9" style="759" customWidth="1"/>
    <col min="11767" max="11767" width="10.5703125" style="759" customWidth="1"/>
    <col min="11768" max="11769" width="9.42578125" style="759" customWidth="1"/>
    <col min="11770" max="11770" width="10.5703125" style="759" customWidth="1"/>
    <col min="11771" max="11771" width="9.42578125" style="759" customWidth="1"/>
    <col min="11772" max="11772" width="9.85546875" style="759" customWidth="1"/>
    <col min="11773" max="11773" width="10.5703125" style="759" customWidth="1"/>
    <col min="11774" max="11774" width="9" style="759" customWidth="1"/>
    <col min="11775" max="11775" width="9.85546875" style="759" customWidth="1"/>
    <col min="11776" max="11776" width="12" style="759" customWidth="1"/>
    <col min="11777" max="12007" width="10.85546875" style="759"/>
    <col min="12008" max="12008" width="0.28515625" style="759" customWidth="1"/>
    <col min="12009" max="12009" width="19" style="759" customWidth="1"/>
    <col min="12010" max="12010" width="7.140625" style="759" customWidth="1"/>
    <col min="12011" max="12011" width="41.28515625" style="759" customWidth="1"/>
    <col min="12012" max="12013" width="9" style="759" customWidth="1"/>
    <col min="12014" max="12014" width="10.5703125" style="759" customWidth="1"/>
    <col min="12015" max="12015" width="9.42578125" style="759" customWidth="1"/>
    <col min="12016" max="12016" width="9.85546875" style="759" customWidth="1"/>
    <col min="12017" max="12017" width="10.5703125" style="759" customWidth="1"/>
    <col min="12018" max="12019" width="9.42578125" style="759" customWidth="1"/>
    <col min="12020" max="12020" width="10.5703125" style="759" customWidth="1"/>
    <col min="12021" max="12022" width="9" style="759" customWidth="1"/>
    <col min="12023" max="12023" width="10.5703125" style="759" customWidth="1"/>
    <col min="12024" max="12025" width="9.42578125" style="759" customWidth="1"/>
    <col min="12026" max="12026" width="10.5703125" style="759" customWidth="1"/>
    <col min="12027" max="12027" width="9.42578125" style="759" customWidth="1"/>
    <col min="12028" max="12028" width="9.85546875" style="759" customWidth="1"/>
    <col min="12029" max="12029" width="10.5703125" style="759" customWidth="1"/>
    <col min="12030" max="12030" width="9" style="759" customWidth="1"/>
    <col min="12031" max="12031" width="9.85546875" style="759" customWidth="1"/>
    <col min="12032" max="12032" width="12" style="759" customWidth="1"/>
    <col min="12033" max="12263" width="10.85546875" style="759"/>
    <col min="12264" max="12264" width="0.28515625" style="759" customWidth="1"/>
    <col min="12265" max="12265" width="19" style="759" customWidth="1"/>
    <col min="12266" max="12266" width="7.140625" style="759" customWidth="1"/>
    <col min="12267" max="12267" width="41.28515625" style="759" customWidth="1"/>
    <col min="12268" max="12269" width="9" style="759" customWidth="1"/>
    <col min="12270" max="12270" width="10.5703125" style="759" customWidth="1"/>
    <col min="12271" max="12271" width="9.42578125" style="759" customWidth="1"/>
    <col min="12272" max="12272" width="9.85546875" style="759" customWidth="1"/>
    <col min="12273" max="12273" width="10.5703125" style="759" customWidth="1"/>
    <col min="12274" max="12275" width="9.42578125" style="759" customWidth="1"/>
    <col min="12276" max="12276" width="10.5703125" style="759" customWidth="1"/>
    <col min="12277" max="12278" width="9" style="759" customWidth="1"/>
    <col min="12279" max="12279" width="10.5703125" style="759" customWidth="1"/>
    <col min="12280" max="12281" width="9.42578125" style="759" customWidth="1"/>
    <col min="12282" max="12282" width="10.5703125" style="759" customWidth="1"/>
    <col min="12283" max="12283" width="9.42578125" style="759" customWidth="1"/>
    <col min="12284" max="12284" width="9.85546875" style="759" customWidth="1"/>
    <col min="12285" max="12285" width="10.5703125" style="759" customWidth="1"/>
    <col min="12286" max="12286" width="9" style="759" customWidth="1"/>
    <col min="12287" max="12287" width="9.85546875" style="759" customWidth="1"/>
    <col min="12288" max="12288" width="12" style="759" customWidth="1"/>
    <col min="12289" max="12519" width="10.85546875" style="759"/>
    <col min="12520" max="12520" width="0.28515625" style="759" customWidth="1"/>
    <col min="12521" max="12521" width="19" style="759" customWidth="1"/>
    <col min="12522" max="12522" width="7.140625" style="759" customWidth="1"/>
    <col min="12523" max="12523" width="41.28515625" style="759" customWidth="1"/>
    <col min="12524" max="12525" width="9" style="759" customWidth="1"/>
    <col min="12526" max="12526" width="10.5703125" style="759" customWidth="1"/>
    <col min="12527" max="12527" width="9.42578125" style="759" customWidth="1"/>
    <col min="12528" max="12528" width="9.85546875" style="759" customWidth="1"/>
    <col min="12529" max="12529" width="10.5703125" style="759" customWidth="1"/>
    <col min="12530" max="12531" width="9.42578125" style="759" customWidth="1"/>
    <col min="12532" max="12532" width="10.5703125" style="759" customWidth="1"/>
    <col min="12533" max="12534" width="9" style="759" customWidth="1"/>
    <col min="12535" max="12535" width="10.5703125" style="759" customWidth="1"/>
    <col min="12536" max="12537" width="9.42578125" style="759" customWidth="1"/>
    <col min="12538" max="12538" width="10.5703125" style="759" customWidth="1"/>
    <col min="12539" max="12539" width="9.42578125" style="759" customWidth="1"/>
    <col min="12540" max="12540" width="9.85546875" style="759" customWidth="1"/>
    <col min="12541" max="12541" width="10.5703125" style="759" customWidth="1"/>
    <col min="12542" max="12542" width="9" style="759" customWidth="1"/>
    <col min="12543" max="12543" width="9.85546875" style="759" customWidth="1"/>
    <col min="12544" max="12544" width="12" style="759" customWidth="1"/>
    <col min="12545" max="12775" width="10.85546875" style="759"/>
    <col min="12776" max="12776" width="0.28515625" style="759" customWidth="1"/>
    <col min="12777" max="12777" width="19" style="759" customWidth="1"/>
    <col min="12778" max="12778" width="7.140625" style="759" customWidth="1"/>
    <col min="12779" max="12779" width="41.28515625" style="759" customWidth="1"/>
    <col min="12780" max="12781" width="9" style="759" customWidth="1"/>
    <col min="12782" max="12782" width="10.5703125" style="759" customWidth="1"/>
    <col min="12783" max="12783" width="9.42578125" style="759" customWidth="1"/>
    <col min="12784" max="12784" width="9.85546875" style="759" customWidth="1"/>
    <col min="12785" max="12785" width="10.5703125" style="759" customWidth="1"/>
    <col min="12786" max="12787" width="9.42578125" style="759" customWidth="1"/>
    <col min="12788" max="12788" width="10.5703125" style="759" customWidth="1"/>
    <col min="12789" max="12790" width="9" style="759" customWidth="1"/>
    <col min="12791" max="12791" width="10.5703125" style="759" customWidth="1"/>
    <col min="12792" max="12793" width="9.42578125" style="759" customWidth="1"/>
    <col min="12794" max="12794" width="10.5703125" style="759" customWidth="1"/>
    <col min="12795" max="12795" width="9.42578125" style="759" customWidth="1"/>
    <col min="12796" max="12796" width="9.85546875" style="759" customWidth="1"/>
    <col min="12797" max="12797" width="10.5703125" style="759" customWidth="1"/>
    <col min="12798" max="12798" width="9" style="759" customWidth="1"/>
    <col min="12799" max="12799" width="9.85546875" style="759" customWidth="1"/>
    <col min="12800" max="12800" width="12" style="759" customWidth="1"/>
    <col min="12801" max="13031" width="10.85546875" style="759"/>
    <col min="13032" max="13032" width="0.28515625" style="759" customWidth="1"/>
    <col min="13033" max="13033" width="19" style="759" customWidth="1"/>
    <col min="13034" max="13034" width="7.140625" style="759" customWidth="1"/>
    <col min="13035" max="13035" width="41.28515625" style="759" customWidth="1"/>
    <col min="13036" max="13037" width="9" style="759" customWidth="1"/>
    <col min="13038" max="13038" width="10.5703125" style="759" customWidth="1"/>
    <col min="13039" max="13039" width="9.42578125" style="759" customWidth="1"/>
    <col min="13040" max="13040" width="9.85546875" style="759" customWidth="1"/>
    <col min="13041" max="13041" width="10.5703125" style="759" customWidth="1"/>
    <col min="13042" max="13043" width="9.42578125" style="759" customWidth="1"/>
    <col min="13044" max="13044" width="10.5703125" style="759" customWidth="1"/>
    <col min="13045" max="13046" width="9" style="759" customWidth="1"/>
    <col min="13047" max="13047" width="10.5703125" style="759" customWidth="1"/>
    <col min="13048" max="13049" width="9.42578125" style="759" customWidth="1"/>
    <col min="13050" max="13050" width="10.5703125" style="759" customWidth="1"/>
    <col min="13051" max="13051" width="9.42578125" style="759" customWidth="1"/>
    <col min="13052" max="13052" width="9.85546875" style="759" customWidth="1"/>
    <col min="13053" max="13053" width="10.5703125" style="759" customWidth="1"/>
    <col min="13054" max="13054" width="9" style="759" customWidth="1"/>
    <col min="13055" max="13055" width="9.85546875" style="759" customWidth="1"/>
    <col min="13056" max="13056" width="12" style="759" customWidth="1"/>
    <col min="13057" max="13287" width="10.85546875" style="759"/>
    <col min="13288" max="13288" width="0.28515625" style="759" customWidth="1"/>
    <col min="13289" max="13289" width="19" style="759" customWidth="1"/>
    <col min="13290" max="13290" width="7.140625" style="759" customWidth="1"/>
    <col min="13291" max="13291" width="41.28515625" style="759" customWidth="1"/>
    <col min="13292" max="13293" width="9" style="759" customWidth="1"/>
    <col min="13294" max="13294" width="10.5703125" style="759" customWidth="1"/>
    <col min="13295" max="13295" width="9.42578125" style="759" customWidth="1"/>
    <col min="13296" max="13296" width="9.85546875" style="759" customWidth="1"/>
    <col min="13297" max="13297" width="10.5703125" style="759" customWidth="1"/>
    <col min="13298" max="13299" width="9.42578125" style="759" customWidth="1"/>
    <col min="13300" max="13300" width="10.5703125" style="759" customWidth="1"/>
    <col min="13301" max="13302" width="9" style="759" customWidth="1"/>
    <col min="13303" max="13303" width="10.5703125" style="759" customWidth="1"/>
    <col min="13304" max="13305" width="9.42578125" style="759" customWidth="1"/>
    <col min="13306" max="13306" width="10.5703125" style="759" customWidth="1"/>
    <col min="13307" max="13307" width="9.42578125" style="759" customWidth="1"/>
    <col min="13308" max="13308" width="9.85546875" style="759" customWidth="1"/>
    <col min="13309" max="13309" width="10.5703125" style="759" customWidth="1"/>
    <col min="13310" max="13310" width="9" style="759" customWidth="1"/>
    <col min="13311" max="13311" width="9.85546875" style="759" customWidth="1"/>
    <col min="13312" max="13312" width="12" style="759" customWidth="1"/>
    <col min="13313" max="13543" width="10.85546875" style="759"/>
    <col min="13544" max="13544" width="0.28515625" style="759" customWidth="1"/>
    <col min="13545" max="13545" width="19" style="759" customWidth="1"/>
    <col min="13546" max="13546" width="7.140625" style="759" customWidth="1"/>
    <col min="13547" max="13547" width="41.28515625" style="759" customWidth="1"/>
    <col min="13548" max="13549" width="9" style="759" customWidth="1"/>
    <col min="13550" max="13550" width="10.5703125" style="759" customWidth="1"/>
    <col min="13551" max="13551" width="9.42578125" style="759" customWidth="1"/>
    <col min="13552" max="13552" width="9.85546875" style="759" customWidth="1"/>
    <col min="13553" max="13553" width="10.5703125" style="759" customWidth="1"/>
    <col min="13554" max="13555" width="9.42578125" style="759" customWidth="1"/>
    <col min="13556" max="13556" width="10.5703125" style="759" customWidth="1"/>
    <col min="13557" max="13558" width="9" style="759" customWidth="1"/>
    <col min="13559" max="13559" width="10.5703125" style="759" customWidth="1"/>
    <col min="13560" max="13561" width="9.42578125" style="759" customWidth="1"/>
    <col min="13562" max="13562" width="10.5703125" style="759" customWidth="1"/>
    <col min="13563" max="13563" width="9.42578125" style="759" customWidth="1"/>
    <col min="13564" max="13564" width="9.85546875" style="759" customWidth="1"/>
    <col min="13565" max="13565" width="10.5703125" style="759" customWidth="1"/>
    <col min="13566" max="13566" width="9" style="759" customWidth="1"/>
    <col min="13567" max="13567" width="9.85546875" style="759" customWidth="1"/>
    <col min="13568" max="13568" width="12" style="759" customWidth="1"/>
    <col min="13569" max="13799" width="10.85546875" style="759"/>
    <col min="13800" max="13800" width="0.28515625" style="759" customWidth="1"/>
    <col min="13801" max="13801" width="19" style="759" customWidth="1"/>
    <col min="13802" max="13802" width="7.140625" style="759" customWidth="1"/>
    <col min="13803" max="13803" width="41.28515625" style="759" customWidth="1"/>
    <col min="13804" max="13805" width="9" style="759" customWidth="1"/>
    <col min="13806" max="13806" width="10.5703125" style="759" customWidth="1"/>
    <col min="13807" max="13807" width="9.42578125" style="759" customWidth="1"/>
    <col min="13808" max="13808" width="9.85546875" style="759" customWidth="1"/>
    <col min="13809" max="13809" width="10.5703125" style="759" customWidth="1"/>
    <col min="13810" max="13811" width="9.42578125" style="759" customWidth="1"/>
    <col min="13812" max="13812" width="10.5703125" style="759" customWidth="1"/>
    <col min="13813" max="13814" width="9" style="759" customWidth="1"/>
    <col min="13815" max="13815" width="10.5703125" style="759" customWidth="1"/>
    <col min="13816" max="13817" width="9.42578125" style="759" customWidth="1"/>
    <col min="13818" max="13818" width="10.5703125" style="759" customWidth="1"/>
    <col min="13819" max="13819" width="9.42578125" style="759" customWidth="1"/>
    <col min="13820" max="13820" width="9.85546875" style="759" customWidth="1"/>
    <col min="13821" max="13821" width="10.5703125" style="759" customWidth="1"/>
    <col min="13822" max="13822" width="9" style="759" customWidth="1"/>
    <col min="13823" max="13823" width="9.85546875" style="759" customWidth="1"/>
    <col min="13824" max="13824" width="12" style="759" customWidth="1"/>
    <col min="13825" max="14055" width="10.85546875" style="759"/>
    <col min="14056" max="14056" width="0.28515625" style="759" customWidth="1"/>
    <col min="14057" max="14057" width="19" style="759" customWidth="1"/>
    <col min="14058" max="14058" width="7.140625" style="759" customWidth="1"/>
    <col min="14059" max="14059" width="41.28515625" style="759" customWidth="1"/>
    <col min="14060" max="14061" width="9" style="759" customWidth="1"/>
    <col min="14062" max="14062" width="10.5703125" style="759" customWidth="1"/>
    <col min="14063" max="14063" width="9.42578125" style="759" customWidth="1"/>
    <col min="14064" max="14064" width="9.85546875" style="759" customWidth="1"/>
    <col min="14065" max="14065" width="10.5703125" style="759" customWidth="1"/>
    <col min="14066" max="14067" width="9.42578125" style="759" customWidth="1"/>
    <col min="14068" max="14068" width="10.5703125" style="759" customWidth="1"/>
    <col min="14069" max="14070" width="9" style="759" customWidth="1"/>
    <col min="14071" max="14071" width="10.5703125" style="759" customWidth="1"/>
    <col min="14072" max="14073" width="9.42578125" style="759" customWidth="1"/>
    <col min="14074" max="14074" width="10.5703125" style="759" customWidth="1"/>
    <col min="14075" max="14075" width="9.42578125" style="759" customWidth="1"/>
    <col min="14076" max="14076" width="9.85546875" style="759" customWidth="1"/>
    <col min="14077" max="14077" width="10.5703125" style="759" customWidth="1"/>
    <col min="14078" max="14078" width="9" style="759" customWidth="1"/>
    <col min="14079" max="14079" width="9.85546875" style="759" customWidth="1"/>
    <col min="14080" max="14080" width="12" style="759" customWidth="1"/>
    <col min="14081" max="14311" width="10.85546875" style="759"/>
    <col min="14312" max="14312" width="0.28515625" style="759" customWidth="1"/>
    <col min="14313" max="14313" width="19" style="759" customWidth="1"/>
    <col min="14314" max="14314" width="7.140625" style="759" customWidth="1"/>
    <col min="14315" max="14315" width="41.28515625" style="759" customWidth="1"/>
    <col min="14316" max="14317" width="9" style="759" customWidth="1"/>
    <col min="14318" max="14318" width="10.5703125" style="759" customWidth="1"/>
    <col min="14319" max="14319" width="9.42578125" style="759" customWidth="1"/>
    <col min="14320" max="14320" width="9.85546875" style="759" customWidth="1"/>
    <col min="14321" max="14321" width="10.5703125" style="759" customWidth="1"/>
    <col min="14322" max="14323" width="9.42578125" style="759" customWidth="1"/>
    <col min="14324" max="14324" width="10.5703125" style="759" customWidth="1"/>
    <col min="14325" max="14326" width="9" style="759" customWidth="1"/>
    <col min="14327" max="14327" width="10.5703125" style="759" customWidth="1"/>
    <col min="14328" max="14329" width="9.42578125" style="759" customWidth="1"/>
    <col min="14330" max="14330" width="10.5703125" style="759" customWidth="1"/>
    <col min="14331" max="14331" width="9.42578125" style="759" customWidth="1"/>
    <col min="14332" max="14332" width="9.85546875" style="759" customWidth="1"/>
    <col min="14333" max="14333" width="10.5703125" style="759" customWidth="1"/>
    <col min="14334" max="14334" width="9" style="759" customWidth="1"/>
    <col min="14335" max="14335" width="9.85546875" style="759" customWidth="1"/>
    <col min="14336" max="14336" width="12" style="759" customWidth="1"/>
    <col min="14337" max="14567" width="10.85546875" style="759"/>
    <col min="14568" max="14568" width="0.28515625" style="759" customWidth="1"/>
    <col min="14569" max="14569" width="19" style="759" customWidth="1"/>
    <col min="14570" max="14570" width="7.140625" style="759" customWidth="1"/>
    <col min="14571" max="14571" width="41.28515625" style="759" customWidth="1"/>
    <col min="14572" max="14573" width="9" style="759" customWidth="1"/>
    <col min="14574" max="14574" width="10.5703125" style="759" customWidth="1"/>
    <col min="14575" max="14575" width="9.42578125" style="759" customWidth="1"/>
    <col min="14576" max="14576" width="9.85546875" style="759" customWidth="1"/>
    <col min="14577" max="14577" width="10.5703125" style="759" customWidth="1"/>
    <col min="14578" max="14579" width="9.42578125" style="759" customWidth="1"/>
    <col min="14580" max="14580" width="10.5703125" style="759" customWidth="1"/>
    <col min="14581" max="14582" width="9" style="759" customWidth="1"/>
    <col min="14583" max="14583" width="10.5703125" style="759" customWidth="1"/>
    <col min="14584" max="14585" width="9.42578125" style="759" customWidth="1"/>
    <col min="14586" max="14586" width="10.5703125" style="759" customWidth="1"/>
    <col min="14587" max="14587" width="9.42578125" style="759" customWidth="1"/>
    <col min="14588" max="14588" width="9.85546875" style="759" customWidth="1"/>
    <col min="14589" max="14589" width="10.5703125" style="759" customWidth="1"/>
    <col min="14590" max="14590" width="9" style="759" customWidth="1"/>
    <col min="14591" max="14591" width="9.85546875" style="759" customWidth="1"/>
    <col min="14592" max="14592" width="12" style="759" customWidth="1"/>
    <col min="14593" max="14823" width="10.85546875" style="759"/>
    <col min="14824" max="14824" width="0.28515625" style="759" customWidth="1"/>
    <col min="14825" max="14825" width="19" style="759" customWidth="1"/>
    <col min="14826" max="14826" width="7.140625" style="759" customWidth="1"/>
    <col min="14827" max="14827" width="41.28515625" style="759" customWidth="1"/>
    <col min="14828" max="14829" width="9" style="759" customWidth="1"/>
    <col min="14830" max="14830" width="10.5703125" style="759" customWidth="1"/>
    <col min="14831" max="14831" width="9.42578125" style="759" customWidth="1"/>
    <col min="14832" max="14832" width="9.85546875" style="759" customWidth="1"/>
    <col min="14833" max="14833" width="10.5703125" style="759" customWidth="1"/>
    <col min="14834" max="14835" width="9.42578125" style="759" customWidth="1"/>
    <col min="14836" max="14836" width="10.5703125" style="759" customWidth="1"/>
    <col min="14837" max="14838" width="9" style="759" customWidth="1"/>
    <col min="14839" max="14839" width="10.5703125" style="759" customWidth="1"/>
    <col min="14840" max="14841" width="9.42578125" style="759" customWidth="1"/>
    <col min="14842" max="14842" width="10.5703125" style="759" customWidth="1"/>
    <col min="14843" max="14843" width="9.42578125" style="759" customWidth="1"/>
    <col min="14844" max="14844" width="9.85546875" style="759" customWidth="1"/>
    <col min="14845" max="14845" width="10.5703125" style="759" customWidth="1"/>
    <col min="14846" max="14846" width="9" style="759" customWidth="1"/>
    <col min="14847" max="14847" width="9.85546875" style="759" customWidth="1"/>
    <col min="14848" max="14848" width="12" style="759" customWidth="1"/>
    <col min="14849" max="15079" width="10.85546875" style="759"/>
    <col min="15080" max="15080" width="0.28515625" style="759" customWidth="1"/>
    <col min="15081" max="15081" width="19" style="759" customWidth="1"/>
    <col min="15082" max="15082" width="7.140625" style="759" customWidth="1"/>
    <col min="15083" max="15083" width="41.28515625" style="759" customWidth="1"/>
    <col min="15084" max="15085" width="9" style="759" customWidth="1"/>
    <col min="15086" max="15086" width="10.5703125" style="759" customWidth="1"/>
    <col min="15087" max="15087" width="9.42578125" style="759" customWidth="1"/>
    <col min="15088" max="15088" width="9.85546875" style="759" customWidth="1"/>
    <col min="15089" max="15089" width="10.5703125" style="759" customWidth="1"/>
    <col min="15090" max="15091" width="9.42578125" style="759" customWidth="1"/>
    <col min="15092" max="15092" width="10.5703125" style="759" customWidth="1"/>
    <col min="15093" max="15094" width="9" style="759" customWidth="1"/>
    <col min="15095" max="15095" width="10.5703125" style="759" customWidth="1"/>
    <col min="15096" max="15097" width="9.42578125" style="759" customWidth="1"/>
    <col min="15098" max="15098" width="10.5703125" style="759" customWidth="1"/>
    <col min="15099" max="15099" width="9.42578125" style="759" customWidth="1"/>
    <col min="15100" max="15100" width="9.85546875" style="759" customWidth="1"/>
    <col min="15101" max="15101" width="10.5703125" style="759" customWidth="1"/>
    <col min="15102" max="15102" width="9" style="759" customWidth="1"/>
    <col min="15103" max="15103" width="9.85546875" style="759" customWidth="1"/>
    <col min="15104" max="15104" width="12" style="759" customWidth="1"/>
    <col min="15105" max="15335" width="10.85546875" style="759"/>
    <col min="15336" max="15336" width="0.28515625" style="759" customWidth="1"/>
    <col min="15337" max="15337" width="19" style="759" customWidth="1"/>
    <col min="15338" max="15338" width="7.140625" style="759" customWidth="1"/>
    <col min="15339" max="15339" width="41.28515625" style="759" customWidth="1"/>
    <col min="15340" max="15341" width="9" style="759" customWidth="1"/>
    <col min="15342" max="15342" width="10.5703125" style="759" customWidth="1"/>
    <col min="15343" max="15343" width="9.42578125" style="759" customWidth="1"/>
    <col min="15344" max="15344" width="9.85546875" style="759" customWidth="1"/>
    <col min="15345" max="15345" width="10.5703125" style="759" customWidth="1"/>
    <col min="15346" max="15347" width="9.42578125" style="759" customWidth="1"/>
    <col min="15348" max="15348" width="10.5703125" style="759" customWidth="1"/>
    <col min="15349" max="15350" width="9" style="759" customWidth="1"/>
    <col min="15351" max="15351" width="10.5703125" style="759" customWidth="1"/>
    <col min="15352" max="15353" width="9.42578125" style="759" customWidth="1"/>
    <col min="15354" max="15354" width="10.5703125" style="759" customWidth="1"/>
    <col min="15355" max="15355" width="9.42578125" style="759" customWidth="1"/>
    <col min="15356" max="15356" width="9.85546875" style="759" customWidth="1"/>
    <col min="15357" max="15357" width="10.5703125" style="759" customWidth="1"/>
    <col min="15358" max="15358" width="9" style="759" customWidth="1"/>
    <col min="15359" max="15359" width="9.85546875" style="759" customWidth="1"/>
    <col min="15360" max="15360" width="12" style="759" customWidth="1"/>
    <col min="15361" max="15591" width="10.85546875" style="759"/>
    <col min="15592" max="15592" width="0.28515625" style="759" customWidth="1"/>
    <col min="15593" max="15593" width="19" style="759" customWidth="1"/>
    <col min="15594" max="15594" width="7.140625" style="759" customWidth="1"/>
    <col min="15595" max="15595" width="41.28515625" style="759" customWidth="1"/>
    <col min="15596" max="15597" width="9" style="759" customWidth="1"/>
    <col min="15598" max="15598" width="10.5703125" style="759" customWidth="1"/>
    <col min="15599" max="15599" width="9.42578125" style="759" customWidth="1"/>
    <col min="15600" max="15600" width="9.85546875" style="759" customWidth="1"/>
    <col min="15601" max="15601" width="10.5703125" style="759" customWidth="1"/>
    <col min="15602" max="15603" width="9.42578125" style="759" customWidth="1"/>
    <col min="15604" max="15604" width="10.5703125" style="759" customWidth="1"/>
    <col min="15605" max="15606" width="9" style="759" customWidth="1"/>
    <col min="15607" max="15607" width="10.5703125" style="759" customWidth="1"/>
    <col min="15608" max="15609" width="9.42578125" style="759" customWidth="1"/>
    <col min="15610" max="15610" width="10.5703125" style="759" customWidth="1"/>
    <col min="15611" max="15611" width="9.42578125" style="759" customWidth="1"/>
    <col min="15612" max="15612" width="9.85546875" style="759" customWidth="1"/>
    <col min="15613" max="15613" width="10.5703125" style="759" customWidth="1"/>
    <col min="15614" max="15614" width="9" style="759" customWidth="1"/>
    <col min="15615" max="15615" width="9.85546875" style="759" customWidth="1"/>
    <col min="15616" max="15616" width="12" style="759" customWidth="1"/>
    <col min="15617" max="15847" width="10.85546875" style="759"/>
    <col min="15848" max="15848" width="0.28515625" style="759" customWidth="1"/>
    <col min="15849" max="15849" width="19" style="759" customWidth="1"/>
    <col min="15850" max="15850" width="7.140625" style="759" customWidth="1"/>
    <col min="15851" max="15851" width="41.28515625" style="759" customWidth="1"/>
    <col min="15852" max="15853" width="9" style="759" customWidth="1"/>
    <col min="15854" max="15854" width="10.5703125" style="759" customWidth="1"/>
    <col min="15855" max="15855" width="9.42578125" style="759" customWidth="1"/>
    <col min="15856" max="15856" width="9.85546875" style="759" customWidth="1"/>
    <col min="15857" max="15857" width="10.5703125" style="759" customWidth="1"/>
    <col min="15858" max="15859" width="9.42578125" style="759" customWidth="1"/>
    <col min="15860" max="15860" width="10.5703125" style="759" customWidth="1"/>
    <col min="15861" max="15862" width="9" style="759" customWidth="1"/>
    <col min="15863" max="15863" width="10.5703125" style="759" customWidth="1"/>
    <col min="15864" max="15865" width="9.42578125" style="759" customWidth="1"/>
    <col min="15866" max="15866" width="10.5703125" style="759" customWidth="1"/>
    <col min="15867" max="15867" width="9.42578125" style="759" customWidth="1"/>
    <col min="15868" max="15868" width="9.85546875" style="759" customWidth="1"/>
    <col min="15869" max="15869" width="10.5703125" style="759" customWidth="1"/>
    <col min="15870" max="15870" width="9" style="759" customWidth="1"/>
    <col min="15871" max="15871" width="9.85546875" style="759" customWidth="1"/>
    <col min="15872" max="15872" width="12" style="759" customWidth="1"/>
    <col min="15873" max="16103" width="10.85546875" style="759"/>
    <col min="16104" max="16104" width="0.28515625" style="759" customWidth="1"/>
    <col min="16105" max="16105" width="19" style="759" customWidth="1"/>
    <col min="16106" max="16106" width="7.140625" style="759" customWidth="1"/>
    <col min="16107" max="16107" width="41.28515625" style="759" customWidth="1"/>
    <col min="16108" max="16109" width="9" style="759" customWidth="1"/>
    <col min="16110" max="16110" width="10.5703125" style="759" customWidth="1"/>
    <col min="16111" max="16111" width="9.42578125" style="759" customWidth="1"/>
    <col min="16112" max="16112" width="9.85546875" style="759" customWidth="1"/>
    <col min="16113" max="16113" width="10.5703125" style="759" customWidth="1"/>
    <col min="16114" max="16115" width="9.42578125" style="759" customWidth="1"/>
    <col min="16116" max="16116" width="10.5703125" style="759" customWidth="1"/>
    <col min="16117" max="16118" width="9" style="759" customWidth="1"/>
    <col min="16119" max="16119" width="10.5703125" style="759" customWidth="1"/>
    <col min="16120" max="16121" width="9.42578125" style="759" customWidth="1"/>
    <col min="16122" max="16122" width="10.5703125" style="759" customWidth="1"/>
    <col min="16123" max="16123" width="9.42578125" style="759" customWidth="1"/>
    <col min="16124" max="16124" width="9.85546875" style="759" customWidth="1"/>
    <col min="16125" max="16125" width="10.5703125" style="759" customWidth="1"/>
    <col min="16126" max="16126" width="9" style="759" customWidth="1"/>
    <col min="16127" max="16127" width="9.85546875" style="759" customWidth="1"/>
    <col min="16128" max="16128" width="12" style="759" customWidth="1"/>
    <col min="16129" max="16384" width="10.85546875" style="759"/>
  </cols>
  <sheetData>
    <row r="1" spans="1:21">
      <c r="A1" s="815" t="s">
        <v>1621</v>
      </c>
      <c r="B1" s="568"/>
    </row>
    <row r="2" spans="1:21" ht="18" customHeight="1">
      <c r="A2" s="4244" t="s">
        <v>4842</v>
      </c>
      <c r="B2" s="69"/>
      <c r="N2" s="5098"/>
    </row>
    <row r="3" spans="1:21" ht="18" customHeight="1" thickBot="1">
      <c r="A3" s="451" t="s">
        <v>4559</v>
      </c>
      <c r="B3" s="69"/>
      <c r="N3" s="5098"/>
    </row>
    <row r="4" spans="1:21" ht="15.75" thickBot="1">
      <c r="B4" s="760"/>
      <c r="C4" s="5410" t="s">
        <v>1265</v>
      </c>
      <c r="D4" s="5408"/>
      <c r="E4" s="5408"/>
      <c r="F4" s="5408"/>
      <c r="G4" s="5408"/>
      <c r="H4" s="5408"/>
      <c r="I4" s="5408"/>
      <c r="J4" s="5408"/>
      <c r="K4" s="5408"/>
      <c r="L4" s="5411"/>
      <c r="M4" s="5412"/>
      <c r="N4" s="5412"/>
      <c r="O4" s="5412"/>
      <c r="P4" s="5412"/>
      <c r="Q4" s="5412"/>
      <c r="S4" s="759"/>
      <c r="T4" s="759"/>
      <c r="U4" s="759"/>
    </row>
    <row r="5" spans="1:21" ht="31.5" customHeight="1" thickBot="1">
      <c r="C5" s="659">
        <v>2011</v>
      </c>
      <c r="D5" s="658">
        <v>2012</v>
      </c>
      <c r="E5" s="658">
        <v>2013</v>
      </c>
      <c r="F5" s="658">
        <v>2014</v>
      </c>
      <c r="G5" s="658">
        <v>2015</v>
      </c>
      <c r="H5" s="658">
        <v>2016</v>
      </c>
      <c r="I5" s="2662">
        <v>2017</v>
      </c>
      <c r="J5" s="659" t="s">
        <v>4521</v>
      </c>
      <c r="K5" s="411" t="s">
        <v>4522</v>
      </c>
      <c r="L5" s="447"/>
      <c r="M5" s="447"/>
      <c r="N5" s="447"/>
      <c r="O5" s="447"/>
      <c r="P5" s="447"/>
      <c r="Q5" s="447"/>
      <c r="S5" s="759"/>
      <c r="T5" s="759"/>
      <c r="U5" s="759"/>
    </row>
    <row r="6" spans="1:21" ht="15">
      <c r="B6" s="2628" t="s">
        <v>936</v>
      </c>
      <c r="C6" s="691">
        <f>'Alumnado Activo por sexo'!B7+'Alumnado Activo por sexo'!I7</f>
        <v>59</v>
      </c>
      <c r="D6" s="692">
        <f>'Alumnado Activo por sexo'!C7+'Alumnado Activo por sexo'!J7</f>
        <v>81</v>
      </c>
      <c r="E6" s="692">
        <f>'Alumnado Activo por sexo'!D7+'Alumnado Activo por sexo'!K7</f>
        <v>125</v>
      </c>
      <c r="F6" s="692">
        <f>'Alumnado Activo por sexo'!E7+'Alumnado Activo por sexo'!L7</f>
        <v>138</v>
      </c>
      <c r="G6" s="639">
        <f>'Alumnado Activo por sexo'!F7+'Alumnado Activo por sexo'!M7</f>
        <v>172</v>
      </c>
      <c r="H6" s="573">
        <f>'Alumnado Activo por sexo'!G7+'Alumnado Activo por sexo'!N7</f>
        <v>178</v>
      </c>
      <c r="I6" s="642">
        <v>208</v>
      </c>
      <c r="J6" s="2720">
        <f>I6/H6</f>
        <v>1.1685393258426966</v>
      </c>
      <c r="K6" s="2721">
        <f>I6/G6</f>
        <v>1.2093023255813953</v>
      </c>
      <c r="L6" s="634"/>
      <c r="M6" s="634"/>
      <c r="N6" s="634"/>
      <c r="O6" s="634"/>
      <c r="P6" s="634"/>
      <c r="Q6" s="634"/>
      <c r="S6" s="759"/>
      <c r="T6" s="759"/>
      <c r="U6" s="759"/>
    </row>
    <row r="7" spans="1:21" ht="15">
      <c r="B7" s="2722" t="s">
        <v>4401</v>
      </c>
      <c r="C7" s="681"/>
      <c r="D7" s="680"/>
      <c r="E7" s="680"/>
      <c r="F7" s="680"/>
      <c r="G7" s="2715"/>
      <c r="H7" s="2660"/>
      <c r="I7" s="1881">
        <v>59</v>
      </c>
      <c r="J7" s="2720"/>
      <c r="K7" s="2721"/>
      <c r="L7" s="634"/>
      <c r="M7" s="634"/>
      <c r="N7" s="634"/>
      <c r="O7" s="634"/>
      <c r="P7" s="634"/>
      <c r="Q7" s="634"/>
      <c r="S7" s="759"/>
      <c r="T7" s="759"/>
      <c r="U7" s="759"/>
    </row>
    <row r="8" spans="1:21" ht="15" customHeight="1">
      <c r="B8" s="2629" t="s">
        <v>938</v>
      </c>
      <c r="C8" s="1892">
        <f>'Alumnado Activo por sexo'!B9+'Alumnado Activo por sexo'!I9</f>
        <v>55</v>
      </c>
      <c r="D8" s="2632">
        <f>'Alumnado Activo por sexo'!C9+'Alumnado Activo por sexo'!J9</f>
        <v>74</v>
      </c>
      <c r="E8" s="2632">
        <f>'Alumnado Activo por sexo'!D9+'Alumnado Activo por sexo'!K9</f>
        <v>113</v>
      </c>
      <c r="F8" s="2632">
        <f>'Alumnado Activo por sexo'!E9+'Alumnado Activo por sexo'!L9</f>
        <v>149</v>
      </c>
      <c r="G8" s="2633">
        <f>'Alumnado Activo por sexo'!F9+'Alumnado Activo por sexo'!M9</f>
        <v>203</v>
      </c>
      <c r="H8" s="2639">
        <f>'Alumnado Activo por sexo'!G9+'Alumnado Activo por sexo'!N9</f>
        <v>245</v>
      </c>
      <c r="I8" s="2681">
        <v>266</v>
      </c>
      <c r="J8" s="2717">
        <f>I8/H8</f>
        <v>1.0857142857142856</v>
      </c>
      <c r="K8" s="2678">
        <f>I8/G8</f>
        <v>1.3103448275862069</v>
      </c>
      <c r="L8" s="634"/>
      <c r="M8" s="634"/>
      <c r="N8" s="634"/>
      <c r="O8" s="634"/>
      <c r="P8" s="634"/>
      <c r="Q8" s="634"/>
      <c r="S8" s="759"/>
      <c r="T8" s="759"/>
      <c r="U8" s="759"/>
    </row>
    <row r="9" spans="1:21" ht="15" customHeight="1">
      <c r="B9" s="2629" t="s">
        <v>4402</v>
      </c>
      <c r="C9" s="1892"/>
      <c r="D9" s="2632"/>
      <c r="E9" s="2632"/>
      <c r="F9" s="2632"/>
      <c r="G9" s="2633"/>
      <c r="H9" s="2639"/>
      <c r="I9" s="2681">
        <v>31</v>
      </c>
      <c r="J9" s="2717"/>
      <c r="K9" s="2678"/>
      <c r="L9" s="634"/>
      <c r="M9" s="634"/>
      <c r="N9" s="634"/>
      <c r="O9" s="634"/>
      <c r="P9" s="634"/>
      <c r="Q9" s="634"/>
      <c r="S9" s="759"/>
      <c r="T9" s="759"/>
      <c r="U9" s="759"/>
    </row>
    <row r="10" spans="1:21" ht="15">
      <c r="B10" s="2629" t="s">
        <v>937</v>
      </c>
      <c r="C10" s="2635"/>
      <c r="D10" s="2634"/>
      <c r="E10" s="2632">
        <f>'Alumnado Activo por sexo'!D11+'Alumnado Activo por sexo'!K11</f>
        <v>18</v>
      </c>
      <c r="F10" s="2632">
        <f>'Alumnado Activo por sexo'!E11+'Alumnado Activo por sexo'!L11</f>
        <v>34</v>
      </c>
      <c r="G10" s="2633">
        <f>'Alumnado Activo por sexo'!F11+'Alumnado Activo por sexo'!M11</f>
        <v>48</v>
      </c>
      <c r="H10" s="2639">
        <f>'Alumnado Activo por sexo'!G11+'Alumnado Activo por sexo'!N11</f>
        <v>71</v>
      </c>
      <c r="I10" s="2681">
        <v>88</v>
      </c>
      <c r="J10" s="2717">
        <f>I10/H10</f>
        <v>1.2394366197183098</v>
      </c>
      <c r="K10" s="2678">
        <f>I10/G10</f>
        <v>1.8333333333333333</v>
      </c>
      <c r="L10" s="634"/>
      <c r="M10" s="634"/>
      <c r="N10" s="634"/>
      <c r="O10" s="634"/>
      <c r="P10" s="634"/>
      <c r="Q10" s="634"/>
      <c r="S10" s="759"/>
      <c r="T10" s="759"/>
      <c r="U10" s="759"/>
    </row>
    <row r="11" spans="1:21" ht="15.75" thickBot="1">
      <c r="B11" s="2630" t="s">
        <v>306</v>
      </c>
      <c r="C11" s="2636">
        <f>'Alumnado Activo por sexo'!B12+'Alumnado Activo por sexo'!I12</f>
        <v>57</v>
      </c>
      <c r="D11" s="2637">
        <f>'Alumnado Activo por sexo'!C12+'Alumnado Activo por sexo'!J12</f>
        <v>81</v>
      </c>
      <c r="E11" s="2637">
        <f>'Alumnado Activo por sexo'!D12+'Alumnado Activo por sexo'!K12</f>
        <v>120</v>
      </c>
      <c r="F11" s="2637">
        <f>'Alumnado Activo por sexo'!E12+'Alumnado Activo por sexo'!L12</f>
        <v>142</v>
      </c>
      <c r="G11" s="2638">
        <f>'Alumnado Activo por sexo'!F12+'Alumnado Activo por sexo'!M12</f>
        <v>163</v>
      </c>
      <c r="H11" s="2640">
        <f>'Alumnado Activo por sexo'!G12+'Alumnado Activo por sexo'!N12</f>
        <v>177</v>
      </c>
      <c r="I11" s="2716">
        <v>209</v>
      </c>
      <c r="J11" s="2718">
        <f>I11/H11</f>
        <v>1.1807909604519775</v>
      </c>
      <c r="K11" s="2719">
        <f>I11/G11</f>
        <v>1.2822085889570551</v>
      </c>
      <c r="L11" s="634"/>
      <c r="M11" s="634"/>
      <c r="N11" s="634"/>
      <c r="O11" s="634"/>
      <c r="P11" s="634"/>
      <c r="Q11" s="634"/>
      <c r="S11" s="759"/>
      <c r="T11" s="759"/>
      <c r="U11" s="759"/>
    </row>
    <row r="12" spans="1:21" ht="15.75" thickBot="1">
      <c r="A12" s="422"/>
      <c r="B12" s="690"/>
      <c r="C12" s="675"/>
      <c r="D12" s="675"/>
      <c r="E12" s="675"/>
      <c r="F12" s="675"/>
      <c r="G12" s="675"/>
      <c r="H12" s="634"/>
      <c r="I12" s="634"/>
      <c r="J12" s="674"/>
      <c r="K12" s="674"/>
      <c r="L12" s="634"/>
      <c r="M12" s="634"/>
      <c r="N12" s="634"/>
      <c r="O12" s="634"/>
      <c r="P12" s="634"/>
      <c r="Q12" s="634"/>
      <c r="S12" s="759"/>
      <c r="T12" s="759"/>
      <c r="U12" s="759"/>
    </row>
    <row r="13" spans="1:21" ht="15" customHeight="1">
      <c r="B13" s="2628" t="s">
        <v>1</v>
      </c>
      <c r="C13" s="691">
        <f t="shared" ref="C13:H13" si="0">C6</f>
        <v>59</v>
      </c>
      <c r="D13" s="692">
        <f t="shared" si="0"/>
        <v>81</v>
      </c>
      <c r="E13" s="692">
        <f t="shared" si="0"/>
        <v>125</v>
      </c>
      <c r="F13" s="692">
        <f t="shared" si="0"/>
        <v>138</v>
      </c>
      <c r="G13" s="639">
        <f t="shared" si="0"/>
        <v>172</v>
      </c>
      <c r="H13" s="573">
        <f t="shared" si="0"/>
        <v>178</v>
      </c>
      <c r="I13" s="642">
        <f>SUM(I6:I7)</f>
        <v>267</v>
      </c>
      <c r="J13" s="2725">
        <f>I13/H13</f>
        <v>1.5</v>
      </c>
      <c r="K13" s="2677">
        <f>I13/G13</f>
        <v>1.5523255813953489</v>
      </c>
      <c r="L13" s="634"/>
      <c r="M13" s="634"/>
      <c r="N13" s="634"/>
      <c r="O13" s="634"/>
      <c r="P13" s="634"/>
      <c r="Q13" s="634"/>
      <c r="S13" s="759"/>
      <c r="T13" s="759"/>
      <c r="U13" s="759"/>
    </row>
    <row r="14" spans="1:21" ht="15">
      <c r="B14" s="2629" t="s">
        <v>3</v>
      </c>
      <c r="C14" s="1892">
        <f t="shared" ref="C14:H14" si="1">C8</f>
        <v>55</v>
      </c>
      <c r="D14" s="2632">
        <f t="shared" si="1"/>
        <v>74</v>
      </c>
      <c r="E14" s="2632">
        <f t="shared" si="1"/>
        <v>113</v>
      </c>
      <c r="F14" s="2632">
        <f t="shared" si="1"/>
        <v>149</v>
      </c>
      <c r="G14" s="2633">
        <f t="shared" si="1"/>
        <v>203</v>
      </c>
      <c r="H14" s="2639">
        <f t="shared" si="1"/>
        <v>245</v>
      </c>
      <c r="I14" s="2681">
        <f>SUM(I8:I9)</f>
        <v>297</v>
      </c>
      <c r="J14" s="2717">
        <f t="shared" ref="J14:J16" si="2">I14/H14</f>
        <v>1.2122448979591838</v>
      </c>
      <c r="K14" s="2678">
        <f t="shared" ref="K14:K16" si="3">I14/G14</f>
        <v>1.4630541871921183</v>
      </c>
      <c r="L14" s="634"/>
      <c r="M14" s="634"/>
      <c r="N14" s="634"/>
      <c r="O14" s="634"/>
      <c r="P14" s="634"/>
      <c r="Q14" s="634"/>
      <c r="S14" s="759"/>
      <c r="T14" s="759"/>
      <c r="U14" s="759"/>
    </row>
    <row r="15" spans="1:21" ht="15.75" thickBot="1">
      <c r="B15" s="2723" t="s">
        <v>2</v>
      </c>
      <c r="C15" s="2744">
        <f t="shared" ref="C15:H15" si="4">C11+C10</f>
        <v>57</v>
      </c>
      <c r="D15" s="2745">
        <f t="shared" si="4"/>
        <v>81</v>
      </c>
      <c r="E15" s="2746">
        <f t="shared" si="4"/>
        <v>138</v>
      </c>
      <c r="F15" s="2746">
        <f t="shared" si="4"/>
        <v>176</v>
      </c>
      <c r="G15" s="2747">
        <f t="shared" si="4"/>
        <v>211</v>
      </c>
      <c r="H15" s="2672">
        <f t="shared" si="4"/>
        <v>248</v>
      </c>
      <c r="I15" s="2749">
        <f>SUM(I10:I11)</f>
        <v>297</v>
      </c>
      <c r="J15" s="2751">
        <f t="shared" si="2"/>
        <v>1.1975806451612903</v>
      </c>
      <c r="K15" s="2752">
        <f t="shared" si="3"/>
        <v>1.4075829383886256</v>
      </c>
      <c r="L15" s="634"/>
      <c r="M15" s="634"/>
      <c r="N15" s="634"/>
      <c r="O15" s="634"/>
      <c r="P15" s="634"/>
      <c r="Q15" s="634"/>
      <c r="S15" s="759"/>
      <c r="T15" s="759"/>
      <c r="U15" s="759"/>
    </row>
    <row r="16" spans="1:21" ht="15.75" thickBot="1">
      <c r="B16" s="2724" t="s">
        <v>544</v>
      </c>
      <c r="C16" s="661">
        <f t="shared" ref="C16:I16" si="5">SUM(C13:C15)</f>
        <v>171</v>
      </c>
      <c r="D16" s="682">
        <f t="shared" si="5"/>
        <v>236</v>
      </c>
      <c r="E16" s="682">
        <f t="shared" si="5"/>
        <v>376</v>
      </c>
      <c r="F16" s="682">
        <f t="shared" si="5"/>
        <v>463</v>
      </c>
      <c r="G16" s="682">
        <f t="shared" si="5"/>
        <v>586</v>
      </c>
      <c r="H16" s="2726">
        <f t="shared" si="5"/>
        <v>671</v>
      </c>
      <c r="I16" s="2750">
        <f t="shared" si="5"/>
        <v>861</v>
      </c>
      <c r="J16" s="2727">
        <f t="shared" si="2"/>
        <v>1.2831594634873322</v>
      </c>
      <c r="K16" s="672">
        <f t="shared" si="3"/>
        <v>1.4692832764505119</v>
      </c>
      <c r="L16" s="670"/>
      <c r="M16" s="670"/>
      <c r="N16" s="670"/>
      <c r="O16" s="670"/>
      <c r="P16" s="670"/>
      <c r="Q16" s="670"/>
      <c r="S16" s="759"/>
      <c r="T16" s="759"/>
      <c r="U16" s="759"/>
    </row>
    <row r="17" spans="1:27" s="422" customFormat="1" ht="9" customHeight="1" thickBot="1">
      <c r="B17" s="690"/>
      <c r="C17" s="755"/>
      <c r="D17" s="755"/>
      <c r="E17" s="755"/>
      <c r="F17" s="755"/>
      <c r="G17" s="755"/>
      <c r="H17" s="755"/>
      <c r="I17" s="755"/>
      <c r="J17" s="755"/>
      <c r="K17" s="755"/>
      <c r="L17" s="755"/>
      <c r="M17" s="755"/>
      <c r="N17" s="755"/>
      <c r="O17" s="755"/>
      <c r="P17" s="755"/>
      <c r="Q17" s="755"/>
      <c r="R17" s="669"/>
      <c r="S17" s="669"/>
      <c r="T17" s="669"/>
      <c r="U17" s="669"/>
      <c r="V17" s="758"/>
    </row>
    <row r="18" spans="1:27" ht="15">
      <c r="B18" s="710" t="s">
        <v>1155</v>
      </c>
      <c r="C18" s="691">
        <v>17391</v>
      </c>
      <c r="D18" s="692">
        <v>17855</v>
      </c>
      <c r="E18" s="692">
        <v>18138</v>
      </c>
      <c r="F18" s="692">
        <v>17966</v>
      </c>
      <c r="G18" s="639">
        <v>17808</v>
      </c>
      <c r="H18" s="573">
        <v>17637</v>
      </c>
      <c r="I18" s="689">
        <v>17249</v>
      </c>
      <c r="J18" s="2725">
        <f>I18/H18</f>
        <v>0.97800079378579119</v>
      </c>
      <c r="K18" s="2677">
        <f>I18/G18</f>
        <v>0.96860961365678344</v>
      </c>
      <c r="L18" s="634"/>
      <c r="M18" s="634"/>
      <c r="N18" s="634"/>
      <c r="O18" s="634"/>
      <c r="P18" s="634"/>
      <c r="Q18" s="634"/>
      <c r="R18" s="673"/>
      <c r="S18" s="673"/>
      <c r="T18" s="669"/>
      <c r="U18" s="669"/>
      <c r="V18" s="70"/>
    </row>
    <row r="19" spans="1:27" ht="15" customHeight="1">
      <c r="B19" s="646" t="s">
        <v>911</v>
      </c>
      <c r="C19" s="1892">
        <v>1388</v>
      </c>
      <c r="D19" s="2632">
        <v>1528</v>
      </c>
      <c r="E19" s="2632">
        <v>1654</v>
      </c>
      <c r="F19" s="2632">
        <v>2009</v>
      </c>
      <c r="G19" s="2633">
        <v>2326</v>
      </c>
      <c r="H19" s="2639">
        <v>2697</v>
      </c>
      <c r="I19" s="1886">
        <v>3006</v>
      </c>
      <c r="J19" s="2717">
        <f t="shared" ref="J19:J24" si="6">I19/H19</f>
        <v>1.1145717463848721</v>
      </c>
      <c r="K19" s="2678">
        <f t="shared" ref="K19:K24" si="7">I19/G19</f>
        <v>1.2923473774720551</v>
      </c>
      <c r="L19" s="634"/>
      <c r="M19" s="634"/>
      <c r="N19" s="634"/>
      <c r="O19" s="634"/>
      <c r="P19" s="634"/>
      <c r="Q19" s="634"/>
      <c r="R19" s="673"/>
      <c r="S19" s="673"/>
      <c r="T19" s="669"/>
      <c r="U19" s="669"/>
      <c r="V19" s="70"/>
    </row>
    <row r="20" spans="1:27" ht="15" customHeight="1">
      <c r="B20" s="646" t="s">
        <v>1199</v>
      </c>
      <c r="C20" s="1892">
        <v>203</v>
      </c>
      <c r="D20" s="2632">
        <v>287</v>
      </c>
      <c r="E20" s="2632">
        <v>562</v>
      </c>
      <c r="F20" s="2632">
        <v>871</v>
      </c>
      <c r="G20" s="2633">
        <v>1054</v>
      </c>
      <c r="H20" s="2639">
        <v>1205</v>
      </c>
      <c r="I20" s="1886">
        <v>1388</v>
      </c>
      <c r="J20" s="2717">
        <f t="shared" si="6"/>
        <v>1.1518672199170124</v>
      </c>
      <c r="K20" s="2678">
        <f t="shared" si="7"/>
        <v>1.316888045540797</v>
      </c>
      <c r="L20" s="634"/>
      <c r="M20" s="634"/>
      <c r="N20" s="634"/>
      <c r="O20" s="634"/>
      <c r="P20" s="634"/>
      <c r="Q20" s="634"/>
      <c r="R20" s="673"/>
      <c r="S20" s="673"/>
      <c r="T20" s="669"/>
      <c r="U20" s="669"/>
      <c r="V20" s="70"/>
    </row>
    <row r="21" spans="1:27" ht="15">
      <c r="B21" s="646" t="s">
        <v>1153</v>
      </c>
      <c r="C21" s="1892">
        <v>13841</v>
      </c>
      <c r="D21" s="2632">
        <v>14547</v>
      </c>
      <c r="E21" s="2632">
        <v>15315</v>
      </c>
      <c r="F21" s="2632">
        <v>15582</v>
      </c>
      <c r="G21" s="2633">
        <v>15677</v>
      </c>
      <c r="H21" s="2639">
        <v>15778</v>
      </c>
      <c r="I21" s="1886">
        <v>15486</v>
      </c>
      <c r="J21" s="2717">
        <f t="shared" si="6"/>
        <v>0.98149321840537462</v>
      </c>
      <c r="K21" s="2678">
        <f t="shared" si="7"/>
        <v>0.98781654653313766</v>
      </c>
      <c r="L21" s="634"/>
      <c r="M21" s="634"/>
      <c r="N21" s="634"/>
      <c r="O21" s="634"/>
      <c r="P21" s="634"/>
      <c r="Q21" s="634"/>
      <c r="S21" s="759"/>
      <c r="T21" s="671"/>
      <c r="U21" s="671"/>
    </row>
    <row r="22" spans="1:27" ht="15">
      <c r="B22" s="709" t="s">
        <v>544</v>
      </c>
      <c r="C22" s="1892">
        <f t="shared" ref="C22:H22" si="8">C16</f>
        <v>171</v>
      </c>
      <c r="D22" s="2632">
        <f t="shared" si="8"/>
        <v>236</v>
      </c>
      <c r="E22" s="2632">
        <f t="shared" si="8"/>
        <v>376</v>
      </c>
      <c r="F22" s="2632">
        <f t="shared" si="8"/>
        <v>463</v>
      </c>
      <c r="G22" s="2633">
        <f t="shared" si="8"/>
        <v>586</v>
      </c>
      <c r="H22" s="2639">
        <f t="shared" si="8"/>
        <v>671</v>
      </c>
      <c r="I22" s="1886">
        <f>I16</f>
        <v>861</v>
      </c>
      <c r="J22" s="2717">
        <f>I22/H22</f>
        <v>1.2831594634873322</v>
      </c>
      <c r="K22" s="2678">
        <f t="shared" si="7"/>
        <v>1.4692832764505119</v>
      </c>
      <c r="L22" s="634"/>
      <c r="M22" s="634"/>
      <c r="N22" s="634"/>
      <c r="O22" s="634"/>
      <c r="P22" s="634"/>
      <c r="Q22" s="634"/>
      <c r="S22" s="759"/>
      <c r="T22" s="759"/>
      <c r="U22" s="759"/>
      <c r="W22" s="760"/>
      <c r="X22" s="760"/>
      <c r="Y22" s="760"/>
      <c r="Z22" s="760"/>
      <c r="AA22" s="760"/>
    </row>
    <row r="23" spans="1:27" ht="15.75" thickBot="1">
      <c r="A23" s="422"/>
      <c r="B23" s="708" t="s">
        <v>1127</v>
      </c>
      <c r="C23" s="2744">
        <v>16715</v>
      </c>
      <c r="D23" s="2746">
        <v>16770</v>
      </c>
      <c r="E23" s="2746">
        <v>16975</v>
      </c>
      <c r="F23" s="2746">
        <v>16883</v>
      </c>
      <c r="G23" s="2747">
        <v>16969</v>
      </c>
      <c r="H23" s="2672">
        <v>17114</v>
      </c>
      <c r="I23" s="2748">
        <v>17380</v>
      </c>
      <c r="J23" s="2751">
        <f t="shared" si="6"/>
        <v>1.015542830431226</v>
      </c>
      <c r="K23" s="2752">
        <f t="shared" si="7"/>
        <v>1.0242206376333314</v>
      </c>
      <c r="L23" s="634"/>
      <c r="M23" s="634"/>
      <c r="N23" s="634"/>
      <c r="O23" s="634"/>
      <c r="P23" s="634"/>
      <c r="Q23" s="634"/>
      <c r="S23" s="759"/>
      <c r="T23" s="759"/>
      <c r="U23" s="759"/>
    </row>
    <row r="24" spans="1:27" ht="15" customHeight="1" thickBot="1">
      <c r="B24" s="2525" t="s">
        <v>16</v>
      </c>
      <c r="C24" s="661">
        <f>C18+C19+C21+C22+C23</f>
        <v>49506</v>
      </c>
      <c r="D24" s="682">
        <f t="shared" ref="D24:H24" si="9">D18+D19+D21+D22+D23</f>
        <v>50936</v>
      </c>
      <c r="E24" s="682">
        <f t="shared" si="9"/>
        <v>52458</v>
      </c>
      <c r="F24" s="682">
        <f t="shared" si="9"/>
        <v>52903</v>
      </c>
      <c r="G24" s="663">
        <f t="shared" si="9"/>
        <v>53366</v>
      </c>
      <c r="H24" s="2673">
        <f t="shared" si="9"/>
        <v>53897</v>
      </c>
      <c r="I24" s="660">
        <f>I18+I19+I21+I22+I23</f>
        <v>53982</v>
      </c>
      <c r="J24" s="2727">
        <f t="shared" si="6"/>
        <v>1.001577082212368</v>
      </c>
      <c r="K24" s="672">
        <f t="shared" si="7"/>
        <v>1.0115429299554024</v>
      </c>
      <c r="L24" s="634"/>
      <c r="M24" s="634"/>
      <c r="N24" s="634"/>
      <c r="O24" s="634"/>
      <c r="P24" s="634"/>
      <c r="Q24" s="634"/>
      <c r="S24" s="759"/>
      <c r="T24" s="759"/>
      <c r="U24" s="759"/>
    </row>
    <row r="25" spans="1:27" s="422" customFormat="1" ht="20.25" customHeight="1" thickBot="1">
      <c r="B25" s="636"/>
      <c r="C25" s="675"/>
      <c r="D25" s="675"/>
      <c r="E25" s="675"/>
      <c r="F25" s="675"/>
      <c r="G25" s="675"/>
      <c r="H25" s="634"/>
      <c r="I25" s="634"/>
      <c r="J25" s="674"/>
    </row>
    <row r="26" spans="1:27" s="671" customFormat="1" ht="15.75" thickBot="1">
      <c r="B26" s="690"/>
      <c r="C26" s="5413" t="s">
        <v>1194</v>
      </c>
      <c r="D26" s="5414"/>
      <c r="E26" s="5414"/>
      <c r="F26" s="5414"/>
      <c r="G26" s="5414"/>
      <c r="H26" s="5414"/>
      <c r="I26" s="5415"/>
      <c r="J26" s="669"/>
      <c r="K26" s="669"/>
      <c r="L26" s="669"/>
      <c r="M26" s="669"/>
      <c r="N26" s="669"/>
      <c r="O26" s="669"/>
      <c r="P26" s="668"/>
    </row>
    <row r="27" spans="1:27" ht="15">
      <c r="B27" s="710" t="s">
        <v>1</v>
      </c>
      <c r="C27" s="691">
        <v>1</v>
      </c>
      <c r="D27" s="692">
        <v>1</v>
      </c>
      <c r="E27" s="692">
        <v>1</v>
      </c>
      <c r="F27" s="692">
        <v>1</v>
      </c>
      <c r="G27" s="639">
        <v>1</v>
      </c>
      <c r="H27" s="573">
        <v>1</v>
      </c>
      <c r="I27" s="689">
        <v>2</v>
      </c>
      <c r="J27" s="673"/>
      <c r="K27" s="673"/>
      <c r="L27" s="673"/>
      <c r="M27" s="673"/>
      <c r="N27" s="669"/>
      <c r="O27" s="669"/>
      <c r="P27" s="70"/>
      <c r="S27" s="759"/>
      <c r="T27" s="759"/>
      <c r="U27" s="759"/>
    </row>
    <row r="28" spans="1:27" ht="15" customHeight="1">
      <c r="B28" s="646" t="s">
        <v>3</v>
      </c>
      <c r="C28" s="1892">
        <v>1</v>
      </c>
      <c r="D28" s="2632">
        <v>1</v>
      </c>
      <c r="E28" s="2632">
        <v>1</v>
      </c>
      <c r="F28" s="2632">
        <v>1</v>
      </c>
      <c r="G28" s="2633">
        <v>1</v>
      </c>
      <c r="H28" s="2639">
        <v>1</v>
      </c>
      <c r="I28" s="1886">
        <v>2</v>
      </c>
      <c r="J28" s="673"/>
      <c r="K28" s="673"/>
      <c r="L28" s="673"/>
      <c r="M28" s="673"/>
      <c r="N28" s="669"/>
      <c r="O28" s="669"/>
      <c r="P28" s="70"/>
      <c r="S28" s="759"/>
      <c r="T28" s="759"/>
      <c r="U28" s="759"/>
    </row>
    <row r="29" spans="1:27" ht="15" customHeight="1" thickBot="1">
      <c r="B29" s="646" t="s">
        <v>2</v>
      </c>
      <c r="C29" s="2636">
        <v>1</v>
      </c>
      <c r="D29" s="2637">
        <v>1</v>
      </c>
      <c r="E29" s="2637">
        <v>2</v>
      </c>
      <c r="F29" s="2637">
        <v>2</v>
      </c>
      <c r="G29" s="2638">
        <v>2</v>
      </c>
      <c r="H29" s="2640">
        <v>2</v>
      </c>
      <c r="I29" s="2658">
        <v>2</v>
      </c>
      <c r="J29" s="673"/>
      <c r="K29" s="673"/>
      <c r="L29" s="673"/>
      <c r="M29" s="673"/>
      <c r="N29" s="669"/>
      <c r="O29" s="669"/>
      <c r="P29" s="70"/>
      <c r="S29" s="759"/>
      <c r="T29" s="759"/>
      <c r="U29" s="759"/>
    </row>
    <row r="30" spans="1:27" ht="15">
      <c r="B30" s="710" t="s">
        <v>1155</v>
      </c>
      <c r="C30" s="691">
        <v>17</v>
      </c>
      <c r="D30" s="692">
        <v>17</v>
      </c>
      <c r="E30" s="692">
        <v>17</v>
      </c>
      <c r="F30" s="692">
        <v>17</v>
      </c>
      <c r="G30" s="639">
        <v>17</v>
      </c>
      <c r="H30" s="573">
        <v>17</v>
      </c>
      <c r="I30" s="689">
        <f>Matrícula!I52</f>
        <v>17</v>
      </c>
      <c r="N30" s="671"/>
      <c r="O30" s="671"/>
      <c r="S30" s="759"/>
      <c r="T30" s="759"/>
      <c r="U30" s="759"/>
    </row>
    <row r="31" spans="1:27" ht="15">
      <c r="B31" s="646" t="s">
        <v>911</v>
      </c>
      <c r="C31" s="1892">
        <v>10</v>
      </c>
      <c r="D31" s="2632">
        <v>10</v>
      </c>
      <c r="E31" s="2632">
        <v>10</v>
      </c>
      <c r="F31" s="2632">
        <v>10</v>
      </c>
      <c r="G31" s="2633">
        <v>11</v>
      </c>
      <c r="H31" s="2639">
        <v>11</v>
      </c>
      <c r="I31" s="1886">
        <f>Matrícula!I53</f>
        <v>11</v>
      </c>
      <c r="S31" s="759"/>
      <c r="T31" s="759"/>
      <c r="U31" s="759"/>
    </row>
    <row r="32" spans="1:27" ht="15">
      <c r="A32" s="422"/>
      <c r="B32" s="646" t="s">
        <v>1199</v>
      </c>
      <c r="C32" s="1892">
        <v>5</v>
      </c>
      <c r="D32" s="2632">
        <v>4</v>
      </c>
      <c r="E32" s="2632">
        <v>7</v>
      </c>
      <c r="F32" s="2632">
        <v>9</v>
      </c>
      <c r="G32" s="2633">
        <v>9</v>
      </c>
      <c r="H32" s="2639">
        <v>10</v>
      </c>
      <c r="I32" s="1886">
        <f>Matrícula!I54</f>
        <v>10</v>
      </c>
      <c r="S32" s="759"/>
      <c r="T32" s="759"/>
      <c r="U32" s="759"/>
    </row>
    <row r="33" spans="1:21" ht="15" customHeight="1">
      <c r="B33" s="646" t="s">
        <v>1153</v>
      </c>
      <c r="C33" s="1892">
        <v>26</v>
      </c>
      <c r="D33" s="2632">
        <v>26</v>
      </c>
      <c r="E33" s="2632">
        <v>26</v>
      </c>
      <c r="F33" s="2632">
        <v>26</v>
      </c>
      <c r="G33" s="2633">
        <v>26</v>
      </c>
      <c r="H33" s="2639">
        <v>27</v>
      </c>
      <c r="I33" s="1886">
        <f>Matrícula!I55</f>
        <v>27</v>
      </c>
      <c r="S33" s="759"/>
      <c r="T33" s="759"/>
      <c r="U33" s="759"/>
    </row>
    <row r="34" spans="1:21" s="422" customFormat="1" ht="15">
      <c r="B34" s="709" t="s">
        <v>544</v>
      </c>
      <c r="C34" s="1892">
        <v>3</v>
      </c>
      <c r="D34" s="2632">
        <v>3</v>
      </c>
      <c r="E34" s="2632">
        <v>4</v>
      </c>
      <c r="F34" s="2632">
        <v>4</v>
      </c>
      <c r="G34" s="2633">
        <v>4</v>
      </c>
      <c r="H34" s="2639">
        <v>4</v>
      </c>
      <c r="I34" s="1886">
        <f>Matrícula!I56</f>
        <v>6</v>
      </c>
      <c r="J34" s="674"/>
    </row>
    <row r="35" spans="1:21" s="671" customFormat="1" ht="15.75" thickBot="1">
      <c r="B35" s="708" t="s">
        <v>1127</v>
      </c>
      <c r="C35" s="2636">
        <v>18</v>
      </c>
      <c r="D35" s="2637">
        <v>18</v>
      </c>
      <c r="E35" s="2637">
        <v>18</v>
      </c>
      <c r="F35" s="2637">
        <v>18</v>
      </c>
      <c r="G35" s="2638">
        <v>18</v>
      </c>
      <c r="H35" s="2640">
        <v>18</v>
      </c>
      <c r="I35" s="2658">
        <f>Matrícula!I57</f>
        <v>18</v>
      </c>
      <c r="J35" s="669"/>
      <c r="K35" s="669"/>
      <c r="L35" s="669"/>
      <c r="M35" s="669"/>
      <c r="N35" s="669"/>
      <c r="O35" s="669"/>
      <c r="P35" s="668"/>
    </row>
    <row r="36" spans="1:21" ht="15.75" thickBot="1">
      <c r="B36" s="2525" t="s">
        <v>16</v>
      </c>
      <c r="C36" s="661">
        <f>C30+C31+C33+C34+C35</f>
        <v>74</v>
      </c>
      <c r="D36" s="682">
        <f t="shared" ref="D36:I36" si="10">D30+D31+D33+D34+D35</f>
        <v>74</v>
      </c>
      <c r="E36" s="682">
        <f t="shared" si="10"/>
        <v>75</v>
      </c>
      <c r="F36" s="682">
        <f t="shared" si="10"/>
        <v>75</v>
      </c>
      <c r="G36" s="663">
        <f t="shared" si="10"/>
        <v>76</v>
      </c>
      <c r="H36" s="2673">
        <f t="shared" si="10"/>
        <v>77</v>
      </c>
      <c r="I36" s="660">
        <f t="shared" si="10"/>
        <v>79</v>
      </c>
      <c r="J36" s="673"/>
      <c r="K36" s="673"/>
      <c r="L36" s="673"/>
      <c r="M36" s="673"/>
      <c r="N36" s="669"/>
      <c r="O36" s="669"/>
      <c r="P36" s="70"/>
      <c r="S36" s="759"/>
      <c r="T36" s="759"/>
      <c r="U36" s="759"/>
    </row>
    <row r="37" spans="1:21" ht="15" customHeight="1" thickBot="1">
      <c r="B37" s="636"/>
      <c r="C37" s="675"/>
      <c r="D37" s="675"/>
      <c r="E37" s="675"/>
      <c r="F37" s="675"/>
      <c r="G37" s="675"/>
      <c r="H37" s="634"/>
      <c r="I37" s="634"/>
      <c r="J37" s="673"/>
      <c r="K37" s="673"/>
      <c r="L37" s="673"/>
      <c r="M37" s="673"/>
      <c r="N37" s="669"/>
      <c r="O37" s="669"/>
      <c r="P37" s="70"/>
      <c r="S37" s="759"/>
      <c r="T37" s="759"/>
      <c r="U37" s="759"/>
    </row>
    <row r="38" spans="1:21" ht="15" customHeight="1" thickBot="1">
      <c r="B38" s="690"/>
      <c r="C38" s="5413" t="s">
        <v>1266</v>
      </c>
      <c r="D38" s="5414"/>
      <c r="E38" s="5414"/>
      <c r="F38" s="5414"/>
      <c r="G38" s="5414"/>
      <c r="H38" s="5414"/>
      <c r="I38" s="5415"/>
      <c r="J38" s="673"/>
      <c r="K38" s="673"/>
      <c r="L38" s="673"/>
      <c r="M38" s="673"/>
      <c r="N38" s="669"/>
      <c r="O38" s="669"/>
      <c r="P38" s="70"/>
      <c r="S38" s="759"/>
      <c r="T38" s="759"/>
      <c r="U38" s="759"/>
    </row>
    <row r="39" spans="1:21" ht="15">
      <c r="B39" s="710" t="s">
        <v>1</v>
      </c>
      <c r="C39" s="691">
        <f t="shared" ref="C39:I39" si="11">C13/C27</f>
        <v>59</v>
      </c>
      <c r="D39" s="692">
        <f t="shared" si="11"/>
        <v>81</v>
      </c>
      <c r="E39" s="692">
        <f t="shared" si="11"/>
        <v>125</v>
      </c>
      <c r="F39" s="692">
        <f t="shared" si="11"/>
        <v>138</v>
      </c>
      <c r="G39" s="639">
        <f t="shared" si="11"/>
        <v>172</v>
      </c>
      <c r="H39" s="573">
        <f t="shared" si="11"/>
        <v>178</v>
      </c>
      <c r="I39" s="689">
        <f t="shared" si="11"/>
        <v>133.5</v>
      </c>
      <c r="N39" s="671"/>
      <c r="O39" s="671"/>
      <c r="S39" s="759"/>
      <c r="T39" s="759"/>
      <c r="U39" s="759"/>
    </row>
    <row r="40" spans="1:21" ht="15">
      <c r="B40" s="646" t="s">
        <v>3</v>
      </c>
      <c r="C40" s="1892">
        <f t="shared" ref="C40:H41" si="12">C14/C28</f>
        <v>55</v>
      </c>
      <c r="D40" s="2632">
        <f t="shared" si="12"/>
        <v>74</v>
      </c>
      <c r="E40" s="2632">
        <f t="shared" si="12"/>
        <v>113</v>
      </c>
      <c r="F40" s="2632">
        <f t="shared" si="12"/>
        <v>149</v>
      </c>
      <c r="G40" s="2633">
        <f t="shared" si="12"/>
        <v>203</v>
      </c>
      <c r="H40" s="2639">
        <f t="shared" si="12"/>
        <v>245</v>
      </c>
      <c r="I40" s="1886">
        <f>I14/I28</f>
        <v>148.5</v>
      </c>
      <c r="S40" s="759"/>
      <c r="T40" s="759"/>
      <c r="U40" s="759"/>
    </row>
    <row r="41" spans="1:21" ht="15.75" thickBot="1">
      <c r="A41" s="422"/>
      <c r="B41" s="646" t="s">
        <v>2</v>
      </c>
      <c r="C41" s="2636">
        <f t="shared" si="12"/>
        <v>57</v>
      </c>
      <c r="D41" s="2637">
        <f t="shared" si="12"/>
        <v>81</v>
      </c>
      <c r="E41" s="2637">
        <f t="shared" si="12"/>
        <v>69</v>
      </c>
      <c r="F41" s="2637">
        <f t="shared" si="12"/>
        <v>88</v>
      </c>
      <c r="G41" s="2638">
        <f t="shared" si="12"/>
        <v>105.5</v>
      </c>
      <c r="H41" s="2640">
        <f t="shared" si="12"/>
        <v>124</v>
      </c>
      <c r="I41" s="2658">
        <f>I15/I29</f>
        <v>148.5</v>
      </c>
      <c r="S41" s="759"/>
      <c r="T41" s="759"/>
      <c r="U41" s="759"/>
    </row>
    <row r="42" spans="1:21" ht="15" customHeight="1">
      <c r="B42" s="710" t="s">
        <v>1155</v>
      </c>
      <c r="C42" s="691">
        <f t="shared" ref="C42:I48" si="13">C18/C30</f>
        <v>1023</v>
      </c>
      <c r="D42" s="692">
        <f t="shared" si="13"/>
        <v>1050.2941176470588</v>
      </c>
      <c r="E42" s="692">
        <f t="shared" si="13"/>
        <v>1066.9411764705883</v>
      </c>
      <c r="F42" s="692">
        <f t="shared" si="13"/>
        <v>1056.8235294117646</v>
      </c>
      <c r="G42" s="639">
        <f t="shared" si="13"/>
        <v>1047.5294117647059</v>
      </c>
      <c r="H42" s="573">
        <f>H18/H30</f>
        <v>1037.4705882352941</v>
      </c>
      <c r="I42" s="689">
        <f>I18/I30</f>
        <v>1014.6470588235294</v>
      </c>
      <c r="S42" s="759"/>
      <c r="T42" s="759"/>
      <c r="U42" s="759"/>
    </row>
    <row r="43" spans="1:21" s="671" customFormat="1" ht="15">
      <c r="B43" s="646" t="s">
        <v>911</v>
      </c>
      <c r="C43" s="1892">
        <f t="shared" si="13"/>
        <v>138.80000000000001</v>
      </c>
      <c r="D43" s="2632">
        <f t="shared" si="13"/>
        <v>152.80000000000001</v>
      </c>
      <c r="E43" s="2632">
        <f t="shared" si="13"/>
        <v>165.4</v>
      </c>
      <c r="F43" s="2632">
        <f t="shared" si="13"/>
        <v>200.9</v>
      </c>
      <c r="G43" s="2633">
        <f t="shared" si="13"/>
        <v>211.45454545454547</v>
      </c>
      <c r="H43" s="2639">
        <f t="shared" si="13"/>
        <v>245.18181818181819</v>
      </c>
      <c r="I43" s="1886">
        <f t="shared" si="13"/>
        <v>273.27272727272725</v>
      </c>
      <c r="J43" s="674"/>
      <c r="K43" s="674"/>
    </row>
    <row r="44" spans="1:21" s="671" customFormat="1" ht="15">
      <c r="B44" s="646" t="s">
        <v>1199</v>
      </c>
      <c r="C44" s="1892">
        <f t="shared" si="13"/>
        <v>40.6</v>
      </c>
      <c r="D44" s="2632">
        <f t="shared" si="13"/>
        <v>71.75</v>
      </c>
      <c r="E44" s="2632">
        <f t="shared" si="13"/>
        <v>80.285714285714292</v>
      </c>
      <c r="F44" s="2632">
        <f t="shared" si="13"/>
        <v>96.777777777777771</v>
      </c>
      <c r="G44" s="2633">
        <f t="shared" si="13"/>
        <v>117.11111111111111</v>
      </c>
      <c r="H44" s="2639">
        <f t="shared" si="13"/>
        <v>120.5</v>
      </c>
      <c r="I44" s="1886">
        <f t="shared" si="13"/>
        <v>138.80000000000001</v>
      </c>
      <c r="J44" s="674"/>
      <c r="K44" s="674"/>
    </row>
    <row r="45" spans="1:21" s="671" customFormat="1" ht="15">
      <c r="B45" s="646" t="s">
        <v>1153</v>
      </c>
      <c r="C45" s="1892">
        <f t="shared" si="13"/>
        <v>532.34615384615381</v>
      </c>
      <c r="D45" s="2632">
        <f t="shared" si="13"/>
        <v>559.5</v>
      </c>
      <c r="E45" s="2632">
        <f t="shared" si="13"/>
        <v>589.03846153846155</v>
      </c>
      <c r="F45" s="2632">
        <f t="shared" si="13"/>
        <v>599.30769230769226</v>
      </c>
      <c r="G45" s="2633">
        <f t="shared" si="13"/>
        <v>602.96153846153845</v>
      </c>
      <c r="H45" s="2639">
        <f t="shared" si="13"/>
        <v>584.37037037037032</v>
      </c>
      <c r="I45" s="1886">
        <f t="shared" si="13"/>
        <v>573.55555555555554</v>
      </c>
      <c r="J45" s="674"/>
      <c r="K45" s="674"/>
    </row>
    <row r="46" spans="1:21" ht="15">
      <c r="B46" s="709" t="s">
        <v>544</v>
      </c>
      <c r="C46" s="1892">
        <f t="shared" si="13"/>
        <v>57</v>
      </c>
      <c r="D46" s="2632">
        <f t="shared" si="13"/>
        <v>78.666666666666671</v>
      </c>
      <c r="E46" s="2632">
        <f t="shared" si="13"/>
        <v>94</v>
      </c>
      <c r="F46" s="2632">
        <f t="shared" si="13"/>
        <v>115.75</v>
      </c>
      <c r="G46" s="2633">
        <f t="shared" si="13"/>
        <v>146.5</v>
      </c>
      <c r="H46" s="2639">
        <f t="shared" si="13"/>
        <v>167.75</v>
      </c>
      <c r="I46" s="1886">
        <f t="shared" si="13"/>
        <v>143.5</v>
      </c>
    </row>
    <row r="47" spans="1:21" ht="15.75" thickBot="1">
      <c r="B47" s="708" t="s">
        <v>1127</v>
      </c>
      <c r="C47" s="2636">
        <f t="shared" si="13"/>
        <v>928.61111111111109</v>
      </c>
      <c r="D47" s="2637">
        <f t="shared" si="13"/>
        <v>931.66666666666663</v>
      </c>
      <c r="E47" s="2637">
        <f t="shared" si="13"/>
        <v>943.05555555555554</v>
      </c>
      <c r="F47" s="2637">
        <f t="shared" si="13"/>
        <v>937.94444444444446</v>
      </c>
      <c r="G47" s="2638">
        <f t="shared" si="13"/>
        <v>942.72222222222217</v>
      </c>
      <c r="H47" s="2640">
        <f t="shared" si="13"/>
        <v>950.77777777777783</v>
      </c>
      <c r="I47" s="2658">
        <f t="shared" si="13"/>
        <v>965.55555555555554</v>
      </c>
    </row>
    <row r="48" spans="1:21" ht="15.75" thickBot="1">
      <c r="B48" s="2525" t="s">
        <v>16</v>
      </c>
      <c r="C48" s="661">
        <f t="shared" si="13"/>
        <v>669</v>
      </c>
      <c r="D48" s="682">
        <f t="shared" si="13"/>
        <v>688.32432432432438</v>
      </c>
      <c r="E48" s="682">
        <f t="shared" si="13"/>
        <v>699.44</v>
      </c>
      <c r="F48" s="682">
        <f t="shared" si="13"/>
        <v>705.37333333333333</v>
      </c>
      <c r="G48" s="663">
        <f t="shared" si="13"/>
        <v>702.18421052631584</v>
      </c>
      <c r="H48" s="2673">
        <f t="shared" si="13"/>
        <v>699.96103896103898</v>
      </c>
      <c r="I48" s="660">
        <f>I24/I36</f>
        <v>683.31645569620252</v>
      </c>
    </row>
    <row r="49" spans="1:21" s="761" customFormat="1" ht="14.25">
      <c r="A49" s="451" t="s">
        <v>6031</v>
      </c>
      <c r="B49" s="771"/>
      <c r="C49" s="763"/>
      <c r="D49" s="763"/>
      <c r="E49" s="76"/>
      <c r="F49" s="763"/>
      <c r="G49" s="763"/>
      <c r="H49" s="763"/>
      <c r="I49" s="763"/>
      <c r="S49" s="763"/>
      <c r="T49" s="763"/>
      <c r="U49" s="763"/>
    </row>
    <row r="51" spans="1:21" ht="13.5" thickBot="1">
      <c r="B51" s="760"/>
      <c r="C51" s="759"/>
      <c r="D51" s="759"/>
      <c r="E51" s="759"/>
      <c r="F51" s="759"/>
    </row>
    <row r="52" spans="1:21">
      <c r="F52" s="637"/>
    </row>
  </sheetData>
  <mergeCells count="4">
    <mergeCell ref="C4:K4"/>
    <mergeCell ref="L4:Q4"/>
    <mergeCell ref="C26:I26"/>
    <mergeCell ref="C38:I38"/>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AB20"/>
  <sheetViews>
    <sheetView showGridLines="0" zoomScaleNormal="100" workbookViewId="0"/>
  </sheetViews>
  <sheetFormatPr baseColWidth="10" defaultColWidth="11.42578125" defaultRowHeight="15"/>
  <cols>
    <col min="1" max="1" width="11.5703125" style="45" bestFit="1" customWidth="1"/>
    <col min="2" max="7" width="4.42578125" style="45" bestFit="1" customWidth="1"/>
    <col min="8" max="8" width="4.42578125" style="45" customWidth="1"/>
    <col min="9" max="14" width="4.42578125" style="45" bestFit="1" customWidth="1"/>
    <col min="15" max="15" width="4.42578125" style="45" customWidth="1"/>
    <col min="16" max="21" width="4.5703125" style="45" bestFit="1" customWidth="1"/>
    <col min="22" max="33" width="4.42578125" style="45" bestFit="1" customWidth="1"/>
    <col min="34" max="39" width="4.5703125" style="45" bestFit="1" customWidth="1"/>
    <col min="40" max="16384" width="11.42578125" style="45"/>
  </cols>
  <sheetData>
    <row r="1" spans="1:22" s="759" customFormat="1" ht="12.75">
      <c r="A1" s="815" t="s">
        <v>1621</v>
      </c>
      <c r="B1" s="764"/>
      <c r="C1" s="671"/>
    </row>
    <row r="2" spans="1:22" ht="18.75">
      <c r="A2" s="4246" t="s">
        <v>1267</v>
      </c>
      <c r="M2" s="761"/>
      <c r="N2" s="761"/>
      <c r="O2" s="761"/>
    </row>
    <row r="3" spans="1:22" s="759" customFormat="1" ht="18" customHeight="1" thickBot="1">
      <c r="A3" s="451" t="s">
        <v>1373</v>
      </c>
      <c r="B3" s="69"/>
      <c r="C3" s="70"/>
      <c r="D3" s="70"/>
      <c r="E3" s="70"/>
      <c r="F3" s="70"/>
      <c r="G3" s="70"/>
      <c r="H3" s="70"/>
      <c r="I3" s="70"/>
      <c r="T3" s="70"/>
      <c r="U3" s="70"/>
      <c r="V3" s="70"/>
    </row>
    <row r="4" spans="1:22" ht="15.75" thickBot="1">
      <c r="B4" s="5394" t="s">
        <v>1233</v>
      </c>
      <c r="C4" s="5395"/>
      <c r="D4" s="5395"/>
      <c r="E4" s="5395"/>
      <c r="F4" s="5395"/>
      <c r="G4" s="5395"/>
      <c r="H4" s="5395"/>
      <c r="I4" s="5395"/>
      <c r="J4" s="5395"/>
      <c r="K4" s="5395"/>
      <c r="L4" s="5395"/>
      <c r="M4" s="5395"/>
      <c r="N4" s="5395"/>
      <c r="O4" s="5395"/>
      <c r="P4" s="5395"/>
      <c r="Q4" s="5395"/>
      <c r="R4" s="5395"/>
      <c r="S4" s="5395"/>
      <c r="T4" s="5395"/>
      <c r="U4" s="5395"/>
      <c r="V4" s="5396"/>
    </row>
    <row r="5" spans="1:22" ht="15.75" thickBot="1">
      <c r="A5" s="652"/>
      <c r="B5" s="5416" t="s">
        <v>1183</v>
      </c>
      <c r="C5" s="5417"/>
      <c r="D5" s="5417"/>
      <c r="E5" s="5417"/>
      <c r="F5" s="5417"/>
      <c r="G5" s="5417"/>
      <c r="H5" s="5418"/>
      <c r="I5" s="5416" t="s">
        <v>1184</v>
      </c>
      <c r="J5" s="5417"/>
      <c r="K5" s="5417"/>
      <c r="L5" s="5417"/>
      <c r="M5" s="5417"/>
      <c r="N5" s="5417"/>
      <c r="O5" s="5418"/>
      <c r="P5" s="5349" t="s">
        <v>1185</v>
      </c>
      <c r="Q5" s="5350"/>
      <c r="R5" s="5350"/>
      <c r="S5" s="5350"/>
      <c r="T5" s="5350"/>
      <c r="U5" s="5350"/>
      <c r="V5" s="5351"/>
    </row>
    <row r="6" spans="1:22" ht="15.75" thickBot="1">
      <c r="A6" s="652"/>
      <c r="B6" s="1911">
        <v>2011</v>
      </c>
      <c r="C6" s="1912">
        <v>2012</v>
      </c>
      <c r="D6" s="1912">
        <v>2013</v>
      </c>
      <c r="E6" s="1912">
        <v>2014</v>
      </c>
      <c r="F6" s="1912">
        <v>2015</v>
      </c>
      <c r="G6" s="1912">
        <v>2016</v>
      </c>
      <c r="H6" s="1913">
        <v>2017</v>
      </c>
      <c r="I6" s="1911">
        <v>2011</v>
      </c>
      <c r="J6" s="1912">
        <v>2012</v>
      </c>
      <c r="K6" s="1912">
        <v>2013</v>
      </c>
      <c r="L6" s="1912">
        <v>2014</v>
      </c>
      <c r="M6" s="1912">
        <v>2015</v>
      </c>
      <c r="N6" s="1912">
        <v>2016</v>
      </c>
      <c r="O6" s="1913">
        <v>2017</v>
      </c>
      <c r="P6" s="1911">
        <v>2011</v>
      </c>
      <c r="Q6" s="1912">
        <v>2012</v>
      </c>
      <c r="R6" s="1912">
        <v>2013</v>
      </c>
      <c r="S6" s="1912">
        <v>2014</v>
      </c>
      <c r="T6" s="1912">
        <v>2015</v>
      </c>
      <c r="U6" s="1912">
        <v>2016</v>
      </c>
      <c r="V6" s="1913">
        <v>2017</v>
      </c>
    </row>
    <row r="7" spans="1:22">
      <c r="A7" s="1900" t="s">
        <v>936</v>
      </c>
      <c r="B7" s="1916">
        <v>20</v>
      </c>
      <c r="C7" s="657">
        <v>32</v>
      </c>
      <c r="D7" s="657">
        <v>49</v>
      </c>
      <c r="E7" s="657">
        <v>60</v>
      </c>
      <c r="F7" s="656">
        <v>74</v>
      </c>
      <c r="G7" s="656">
        <v>64</v>
      </c>
      <c r="H7" s="3067">
        <v>83</v>
      </c>
      <c r="I7" s="961">
        <v>39</v>
      </c>
      <c r="J7" s="962">
        <v>49</v>
      </c>
      <c r="K7" s="962">
        <v>76</v>
      </c>
      <c r="L7" s="962">
        <v>78</v>
      </c>
      <c r="M7" s="962">
        <v>98</v>
      </c>
      <c r="N7" s="962">
        <v>114</v>
      </c>
      <c r="O7" s="3063">
        <v>125</v>
      </c>
      <c r="P7" s="777">
        <f t="shared" ref="P7:U7" si="0">B7/(B7+I7)</f>
        <v>0.33898305084745761</v>
      </c>
      <c r="Q7" s="649">
        <f t="shared" si="0"/>
        <v>0.39506172839506171</v>
      </c>
      <c r="R7" s="649">
        <f t="shared" si="0"/>
        <v>0.39200000000000002</v>
      </c>
      <c r="S7" s="649">
        <f t="shared" si="0"/>
        <v>0.43478260869565216</v>
      </c>
      <c r="T7" s="649">
        <f t="shared" si="0"/>
        <v>0.43023255813953487</v>
      </c>
      <c r="U7" s="649">
        <f t="shared" si="0"/>
        <v>0.3595505617977528</v>
      </c>
      <c r="V7" s="1947">
        <f t="shared" ref="V7:V13" si="1">H7/(H7+O7)</f>
        <v>0.39903846153846156</v>
      </c>
    </row>
    <row r="8" spans="1:22">
      <c r="A8" s="2753" t="s">
        <v>4401</v>
      </c>
      <c r="B8" s="1908"/>
      <c r="C8" s="2691"/>
      <c r="D8" s="2691"/>
      <c r="E8" s="2691"/>
      <c r="F8" s="2692"/>
      <c r="G8" s="2692"/>
      <c r="H8" s="3054">
        <v>16</v>
      </c>
      <c r="I8" s="2697"/>
      <c r="J8" s="2695"/>
      <c r="K8" s="2695"/>
      <c r="L8" s="2695"/>
      <c r="M8" s="2695"/>
      <c r="N8" s="2695"/>
      <c r="O8" s="3064">
        <v>43</v>
      </c>
      <c r="P8" s="1924"/>
      <c r="Q8" s="2700"/>
      <c r="R8" s="2700"/>
      <c r="S8" s="2700"/>
      <c r="T8" s="2700"/>
      <c r="U8" s="2700"/>
      <c r="V8" s="1948">
        <f t="shared" si="1"/>
        <v>0.2711864406779661</v>
      </c>
    </row>
    <row r="9" spans="1:22">
      <c r="A9" s="1901" t="s">
        <v>938</v>
      </c>
      <c r="B9" s="1908">
        <v>38</v>
      </c>
      <c r="C9" s="2691">
        <v>47</v>
      </c>
      <c r="D9" s="2691">
        <v>77</v>
      </c>
      <c r="E9" s="2691">
        <v>99</v>
      </c>
      <c r="F9" s="2692">
        <v>139</v>
      </c>
      <c r="G9" s="2692">
        <v>157</v>
      </c>
      <c r="H9" s="3054">
        <v>178</v>
      </c>
      <c r="I9" s="2697">
        <v>17</v>
      </c>
      <c r="J9" s="2695">
        <v>27</v>
      </c>
      <c r="K9" s="2695">
        <v>36</v>
      </c>
      <c r="L9" s="2695">
        <v>50</v>
      </c>
      <c r="M9" s="2695">
        <v>64</v>
      </c>
      <c r="N9" s="2695">
        <v>88</v>
      </c>
      <c r="O9" s="3064">
        <v>88</v>
      </c>
      <c r="P9" s="1924">
        <f t="shared" ref="P9:U9" si="2">B9/(B9+I9)</f>
        <v>0.69090909090909092</v>
      </c>
      <c r="Q9" s="2700">
        <f t="shared" si="2"/>
        <v>0.63513513513513509</v>
      </c>
      <c r="R9" s="2700">
        <f t="shared" si="2"/>
        <v>0.68141592920353977</v>
      </c>
      <c r="S9" s="2700">
        <f t="shared" si="2"/>
        <v>0.66442953020134232</v>
      </c>
      <c r="T9" s="2700">
        <f t="shared" si="2"/>
        <v>0.68472906403940892</v>
      </c>
      <c r="U9" s="2700">
        <f t="shared" si="2"/>
        <v>0.64081632653061227</v>
      </c>
      <c r="V9" s="1948">
        <f t="shared" si="1"/>
        <v>0.66917293233082709</v>
      </c>
    </row>
    <row r="10" spans="1:22">
      <c r="A10" s="1902" t="s">
        <v>4402</v>
      </c>
      <c r="B10" s="1908"/>
      <c r="C10" s="2691"/>
      <c r="D10" s="2691"/>
      <c r="E10" s="2691"/>
      <c r="F10" s="2692"/>
      <c r="G10" s="2692"/>
      <c r="H10" s="3054">
        <v>21</v>
      </c>
      <c r="I10" s="2697"/>
      <c r="J10" s="2695"/>
      <c r="K10" s="2695"/>
      <c r="L10" s="2695"/>
      <c r="M10" s="2695"/>
      <c r="N10" s="2695"/>
      <c r="O10" s="3064">
        <v>10</v>
      </c>
      <c r="P10" s="1924"/>
      <c r="Q10" s="2700"/>
      <c r="R10" s="2700"/>
      <c r="S10" s="2700"/>
      <c r="T10" s="2700"/>
      <c r="U10" s="2700"/>
      <c r="V10" s="1948">
        <f t="shared" si="1"/>
        <v>0.67741935483870963</v>
      </c>
    </row>
    <row r="11" spans="1:22">
      <c r="A11" s="1902" t="s">
        <v>937</v>
      </c>
      <c r="B11" s="1908"/>
      <c r="C11" s="2691"/>
      <c r="D11" s="2691">
        <v>9</v>
      </c>
      <c r="E11" s="2691">
        <v>16</v>
      </c>
      <c r="F11" s="2692">
        <v>22</v>
      </c>
      <c r="G11" s="2692">
        <v>38</v>
      </c>
      <c r="H11" s="3054">
        <v>46</v>
      </c>
      <c r="I11" s="2697"/>
      <c r="J11" s="2695"/>
      <c r="K11" s="2695">
        <v>9</v>
      </c>
      <c r="L11" s="2695">
        <v>18</v>
      </c>
      <c r="M11" s="2695">
        <v>26</v>
      </c>
      <c r="N11" s="2695">
        <v>33</v>
      </c>
      <c r="O11" s="3064">
        <v>42</v>
      </c>
      <c r="P11" s="1924"/>
      <c r="Q11" s="2700"/>
      <c r="R11" s="2700">
        <f t="shared" ref="R11:U13" si="3">D11/(D11+K11)</f>
        <v>0.5</v>
      </c>
      <c r="S11" s="2700">
        <f t="shared" si="3"/>
        <v>0.47058823529411764</v>
      </c>
      <c r="T11" s="2700">
        <f t="shared" si="3"/>
        <v>0.45833333333333331</v>
      </c>
      <c r="U11" s="2700">
        <f t="shared" si="3"/>
        <v>0.53521126760563376</v>
      </c>
      <c r="V11" s="1948">
        <f t="shared" si="1"/>
        <v>0.52272727272727271</v>
      </c>
    </row>
    <row r="12" spans="1:22" ht="15.75" thickBot="1">
      <c r="A12" s="1902" t="s">
        <v>306</v>
      </c>
      <c r="B12" s="1909">
        <v>34</v>
      </c>
      <c r="C12" s="1910">
        <v>42</v>
      </c>
      <c r="D12" s="1910">
        <v>65</v>
      </c>
      <c r="E12" s="1910">
        <v>79</v>
      </c>
      <c r="F12" s="1917">
        <v>97</v>
      </c>
      <c r="G12" s="1917">
        <v>103</v>
      </c>
      <c r="H12" s="3068">
        <v>110</v>
      </c>
      <c r="I12" s="2698">
        <v>23</v>
      </c>
      <c r="J12" s="2699">
        <v>39</v>
      </c>
      <c r="K12" s="2699">
        <v>55</v>
      </c>
      <c r="L12" s="2699">
        <v>63</v>
      </c>
      <c r="M12" s="2699">
        <v>66</v>
      </c>
      <c r="N12" s="2699">
        <v>74</v>
      </c>
      <c r="O12" s="3065">
        <v>99</v>
      </c>
      <c r="P12" s="1925">
        <f>B12/(B12+I12)</f>
        <v>0.59649122807017541</v>
      </c>
      <c r="Q12" s="1926">
        <f>C12/(C12+J12)</f>
        <v>0.51851851851851849</v>
      </c>
      <c r="R12" s="1926">
        <f t="shared" si="3"/>
        <v>0.54166666666666663</v>
      </c>
      <c r="S12" s="1926">
        <f t="shared" si="3"/>
        <v>0.55633802816901412</v>
      </c>
      <c r="T12" s="1926">
        <f t="shared" si="3"/>
        <v>0.59509202453987731</v>
      </c>
      <c r="U12" s="1926">
        <f t="shared" si="3"/>
        <v>0.58192090395480223</v>
      </c>
      <c r="V12" s="1949">
        <f t="shared" si="1"/>
        <v>0.52631578947368418</v>
      </c>
    </row>
    <row r="13" spans="1:22" ht="15.75" thickBot="1">
      <c r="A13" s="1903" t="s">
        <v>544</v>
      </c>
      <c r="B13" s="1914">
        <f>SUM(B7:B12)</f>
        <v>92</v>
      </c>
      <c r="C13" s="1915">
        <f t="shared" ref="C13:N13" si="4">SUM(C7:C12)</f>
        <v>121</v>
      </c>
      <c r="D13" s="1915">
        <f t="shared" si="4"/>
        <v>200</v>
      </c>
      <c r="E13" s="1915">
        <f t="shared" si="4"/>
        <v>254</v>
      </c>
      <c r="F13" s="1915">
        <f t="shared" si="4"/>
        <v>332</v>
      </c>
      <c r="G13" s="1915">
        <f t="shared" si="4"/>
        <v>362</v>
      </c>
      <c r="H13" s="3066">
        <f>SUM(H7:H12)</f>
        <v>454</v>
      </c>
      <c r="I13" s="1914">
        <f t="shared" si="4"/>
        <v>79</v>
      </c>
      <c r="J13" s="1915">
        <f t="shared" si="4"/>
        <v>115</v>
      </c>
      <c r="K13" s="1915">
        <f t="shared" si="4"/>
        <v>176</v>
      </c>
      <c r="L13" s="1915">
        <f t="shared" si="4"/>
        <v>209</v>
      </c>
      <c r="M13" s="1915">
        <f t="shared" si="4"/>
        <v>254</v>
      </c>
      <c r="N13" s="1915">
        <f t="shared" si="4"/>
        <v>309</v>
      </c>
      <c r="O13" s="3066">
        <f>SUM(O7:O12)</f>
        <v>407</v>
      </c>
      <c r="P13" s="2754">
        <f>B13/(B13+I13)</f>
        <v>0.53801169590643272</v>
      </c>
      <c r="Q13" s="2755">
        <f>C13/(C13+J13)</f>
        <v>0.51271186440677963</v>
      </c>
      <c r="R13" s="2755">
        <f t="shared" si="3"/>
        <v>0.53191489361702127</v>
      </c>
      <c r="S13" s="2755">
        <f t="shared" si="3"/>
        <v>0.54859611231101513</v>
      </c>
      <c r="T13" s="2755">
        <f t="shared" si="3"/>
        <v>0.56655290102389078</v>
      </c>
      <c r="U13" s="2755">
        <f t="shared" si="3"/>
        <v>0.53949329359165421</v>
      </c>
      <c r="V13" s="3069">
        <f t="shared" si="1"/>
        <v>0.5272938443670151</v>
      </c>
    </row>
    <row r="14" spans="1:22">
      <c r="A14" s="451" t="s">
        <v>4564</v>
      </c>
      <c r="C14" s="68"/>
    </row>
    <row r="16" spans="1:22">
      <c r="C16" s="68"/>
    </row>
    <row r="20" spans="28:28">
      <c r="AB20" s="963"/>
    </row>
  </sheetData>
  <mergeCells count="4">
    <mergeCell ref="B5:H5"/>
    <mergeCell ref="I5:O5"/>
    <mergeCell ref="P5:V5"/>
    <mergeCell ref="B4:V4"/>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13:O13"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H63"/>
  <sheetViews>
    <sheetView showGridLines="0" zoomScaleNormal="100" workbookViewId="0"/>
  </sheetViews>
  <sheetFormatPr baseColWidth="10" defaultColWidth="11.42578125" defaultRowHeight="16.5"/>
  <cols>
    <col min="1" max="1" width="11.42578125" style="1139"/>
    <col min="2" max="2" width="34" style="1139" customWidth="1"/>
    <col min="3" max="5" width="9.28515625" style="1139" customWidth="1"/>
    <col min="6" max="16384" width="11.42578125" style="1139"/>
  </cols>
  <sheetData>
    <row r="1" spans="1:8">
      <c r="A1" s="815" t="s">
        <v>1621</v>
      </c>
      <c r="B1" s="5058"/>
    </row>
    <row r="2" spans="1:8" ht="22.5" customHeight="1" thickBot="1">
      <c r="A2" s="4258" t="s">
        <v>2340</v>
      </c>
      <c r="B2" s="4258"/>
      <c r="C2" s="4258"/>
      <c r="D2" s="4258"/>
      <c r="E2" s="4258"/>
      <c r="F2" s="1147"/>
      <c r="G2" s="1147"/>
    </row>
    <row r="3" spans="1:8" ht="13.5" customHeight="1" thickBot="1">
      <c r="A3" s="2756"/>
      <c r="B3" s="2756"/>
      <c r="C3" s="5419">
        <v>2016</v>
      </c>
      <c r="D3" s="5420"/>
      <c r="E3" s="5420"/>
      <c r="F3" s="5419">
        <v>2017</v>
      </c>
      <c r="G3" s="5420"/>
      <c r="H3" s="5421"/>
    </row>
    <row r="4" spans="1:8">
      <c r="A4" s="2760" t="s">
        <v>34</v>
      </c>
      <c r="B4" s="2761" t="s">
        <v>915</v>
      </c>
      <c r="C4" s="2757" t="s">
        <v>2341</v>
      </c>
      <c r="D4" s="2758" t="s">
        <v>2342</v>
      </c>
      <c r="E4" s="2763" t="s">
        <v>4</v>
      </c>
      <c r="F4" s="2757" t="s">
        <v>2341</v>
      </c>
      <c r="G4" s="2758" t="s">
        <v>2342</v>
      </c>
      <c r="H4" s="2759" t="s">
        <v>4</v>
      </c>
    </row>
    <row r="5" spans="1:8">
      <c r="A5" s="5422" t="s">
        <v>1</v>
      </c>
      <c r="B5" s="2762" t="str">
        <f>Matrícula!B7</f>
        <v>Ingeniería en Recursos Hídricos</v>
      </c>
      <c r="C5" s="3940">
        <v>2</v>
      </c>
      <c r="D5" s="3941">
        <v>5</v>
      </c>
      <c r="E5" s="3942">
        <f>SUM(C5:D5)</f>
        <v>7</v>
      </c>
      <c r="F5" s="3940">
        <v>1</v>
      </c>
      <c r="G5" s="3941">
        <v>2</v>
      </c>
      <c r="H5" s="3943">
        <f t="shared" ref="H5:H11" si="0">SUM(F5:G5)</f>
        <v>3</v>
      </c>
    </row>
    <row r="6" spans="1:8" ht="24">
      <c r="A6" s="5423"/>
      <c r="B6" s="2762" t="str">
        <f>Matrícula!B8</f>
        <v>Ingeniería en Computación y Telecomunicaciones</v>
      </c>
      <c r="C6" s="3940"/>
      <c r="D6" s="3941"/>
      <c r="E6" s="3942"/>
      <c r="F6" s="3940">
        <v>1</v>
      </c>
      <c r="G6" s="3941">
        <v>2</v>
      </c>
      <c r="H6" s="3943">
        <f t="shared" si="0"/>
        <v>3</v>
      </c>
    </row>
    <row r="7" spans="1:8" ht="14.25" customHeight="1">
      <c r="A7" s="5422" t="s">
        <v>3</v>
      </c>
      <c r="B7" s="2762" t="str">
        <f>Matrícula!B9</f>
        <v>Biología Ambiental</v>
      </c>
      <c r="C7" s="3940">
        <v>4</v>
      </c>
      <c r="D7" s="3941">
        <v>0</v>
      </c>
      <c r="E7" s="3942">
        <f>SUM(C7:D7)</f>
        <v>4</v>
      </c>
      <c r="F7" s="3940">
        <v>2</v>
      </c>
      <c r="G7" s="3941">
        <v>0</v>
      </c>
      <c r="H7" s="3943">
        <f t="shared" si="0"/>
        <v>2</v>
      </c>
    </row>
    <row r="8" spans="1:8" ht="15" customHeight="1">
      <c r="A8" s="5423"/>
      <c r="B8" s="2762" t="str">
        <f>Matrícula!B10</f>
        <v>Psicología Biomédica</v>
      </c>
      <c r="C8" s="3940"/>
      <c r="D8" s="3941"/>
      <c r="E8" s="3942"/>
      <c r="F8" s="3940">
        <v>1</v>
      </c>
      <c r="G8" s="3941">
        <v>0</v>
      </c>
      <c r="H8" s="3943">
        <f t="shared" si="0"/>
        <v>1</v>
      </c>
    </row>
    <row r="9" spans="1:8" ht="14.25" customHeight="1">
      <c r="A9" s="5422" t="s">
        <v>2</v>
      </c>
      <c r="B9" s="2762" t="str">
        <f>Matrícula!B11</f>
        <v>Arte y Comunicación Digitales</v>
      </c>
      <c r="C9" s="3940">
        <v>1</v>
      </c>
      <c r="D9" s="3941">
        <v>0</v>
      </c>
      <c r="E9" s="3942">
        <f>SUM(C9:D9)</f>
        <v>1</v>
      </c>
      <c r="F9" s="3940">
        <v>0</v>
      </c>
      <c r="G9" s="3941">
        <v>0</v>
      </c>
      <c r="H9" s="3943">
        <f t="shared" si="0"/>
        <v>0</v>
      </c>
    </row>
    <row r="10" spans="1:8" ht="12.75" customHeight="1" thickBot="1">
      <c r="A10" s="5424"/>
      <c r="B10" s="2764" t="str">
        <f>Matrícula!B12</f>
        <v>Políticas Públicas</v>
      </c>
      <c r="C10" s="3944">
        <v>0</v>
      </c>
      <c r="D10" s="3945">
        <v>3</v>
      </c>
      <c r="E10" s="3946">
        <f>SUM(C10:D10)</f>
        <v>3</v>
      </c>
      <c r="F10" s="3944">
        <v>1</v>
      </c>
      <c r="G10" s="3945">
        <v>5</v>
      </c>
      <c r="H10" s="3947">
        <f t="shared" si="0"/>
        <v>6</v>
      </c>
    </row>
    <row r="11" spans="1:8" ht="17.25" thickBot="1">
      <c r="A11" s="5324" t="s">
        <v>4</v>
      </c>
      <c r="B11" s="5326"/>
      <c r="C11" s="3948">
        <f>SUM(C5:C10)</f>
        <v>7</v>
      </c>
      <c r="D11" s="3949">
        <f>SUM(D5:D10)</f>
        <v>8</v>
      </c>
      <c r="E11" s="3950">
        <f>SUM(E5:E10)</f>
        <v>15</v>
      </c>
      <c r="F11" s="3948">
        <f>SUM(F5:F10)</f>
        <v>6</v>
      </c>
      <c r="G11" s="3949">
        <f>SUM(G5:G10)</f>
        <v>9</v>
      </c>
      <c r="H11" s="3951">
        <f t="shared" si="0"/>
        <v>15</v>
      </c>
    </row>
    <row r="12" spans="1:8">
      <c r="A12" s="3085" t="s">
        <v>2343</v>
      </c>
      <c r="B12" s="3086" t="s">
        <v>4596</v>
      </c>
      <c r="C12" s="1147"/>
      <c r="D12" s="1147"/>
      <c r="E12" s="1147"/>
      <c r="F12" s="1147"/>
      <c r="G12" s="1147"/>
    </row>
    <row r="19" spans="1:4">
      <c r="D19" s="1139" t="s">
        <v>4560</v>
      </c>
    </row>
    <row r="30" spans="1:4" ht="17.25">
      <c r="A30" s="1141"/>
    </row>
    <row r="40" spans="1:1" ht="17.25">
      <c r="A40" s="1141"/>
    </row>
    <row r="63" spans="1:1" ht="17.25">
      <c r="A63" s="1141"/>
    </row>
  </sheetData>
  <mergeCells count="6">
    <mergeCell ref="F3:H3"/>
    <mergeCell ref="A11:B11"/>
    <mergeCell ref="A5:A6"/>
    <mergeCell ref="A7:A8"/>
    <mergeCell ref="A9:A10"/>
    <mergeCell ref="C3:E3"/>
  </mergeCells>
  <hyperlinks>
    <hyperlink ref="A1" location="Índice!A1" display="ÍNDICE"/>
  </hyperlinks>
  <printOptions horizontalCentered="1" verticalCentered="1"/>
  <pageMargins left="0.15748031496062992" right="0.15748031496062992" top="0.74803149606299213" bottom="0.74803149606299213" header="0.31496062992125984" footer="0.31496062992125984"/>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CH32"/>
  <sheetViews>
    <sheetView showGridLines="0" zoomScaleNormal="100" workbookViewId="0"/>
  </sheetViews>
  <sheetFormatPr baseColWidth="10" defaultColWidth="9.85546875" defaultRowHeight="12.75"/>
  <cols>
    <col min="1" max="1" width="9.85546875" style="759"/>
    <col min="2" max="2" width="14.28515625" style="759" bestFit="1" customWidth="1"/>
    <col min="3" max="8" width="5.140625" style="70" bestFit="1" customWidth="1"/>
    <col min="9" max="9" width="5.140625" style="70" customWidth="1"/>
    <col min="10" max="15" width="5.7109375" style="759" bestFit="1" customWidth="1"/>
    <col min="16" max="16" width="5.7109375" style="759" customWidth="1"/>
    <col min="17" max="19" width="5.7109375" style="759" bestFit="1" customWidth="1"/>
    <col min="20" max="22" width="5.7109375" style="70" bestFit="1" customWidth="1"/>
    <col min="23" max="23" width="5.7109375" style="70" customWidth="1"/>
    <col min="24" max="37" width="6.140625" style="759" customWidth="1"/>
    <col min="38" max="43" width="6.140625" style="759" bestFit="1" customWidth="1"/>
    <col min="44" max="44" width="6.140625" style="759" customWidth="1"/>
    <col min="45" max="50" width="5.140625" style="759" bestFit="1" customWidth="1"/>
    <col min="51" max="51" width="5.140625" style="759" customWidth="1"/>
    <col min="52" max="57" width="5.140625" style="759" bestFit="1" customWidth="1"/>
    <col min="58" max="58" width="5.140625" style="759" customWidth="1"/>
    <col min="59" max="62" width="5.140625" style="759" bestFit="1" customWidth="1"/>
    <col min="63" max="64" width="6.140625" style="759" bestFit="1" customWidth="1"/>
    <col min="65" max="65" width="6.140625" style="759" customWidth="1"/>
    <col min="66" max="72" width="8.42578125" style="759" bestFit="1" customWidth="1"/>
    <col min="73" max="78" width="9.42578125" style="759" customWidth="1"/>
    <col min="79" max="79" width="8.140625" style="759" customWidth="1"/>
    <col min="80" max="85" width="9.42578125" style="759" customWidth="1"/>
    <col min="86" max="86" width="8.85546875" style="759" customWidth="1"/>
    <col min="87" max="16384" width="9.85546875" style="759"/>
  </cols>
  <sheetData>
    <row r="1" spans="1:86">
      <c r="A1" s="815" t="s">
        <v>1621</v>
      </c>
      <c r="B1" s="568"/>
    </row>
    <row r="2" spans="1:86" ht="18" customHeight="1">
      <c r="A2" s="4244" t="s">
        <v>4843</v>
      </c>
      <c r="B2" s="69"/>
    </row>
    <row r="3" spans="1:86" s="761" customFormat="1" ht="14.25">
      <c r="A3" s="5" t="s">
        <v>68</v>
      </c>
      <c r="B3" s="766"/>
      <c r="C3" s="763"/>
      <c r="D3" s="763"/>
      <c r="E3" s="763"/>
      <c r="F3" s="763"/>
      <c r="G3" s="763"/>
      <c r="H3" s="763"/>
      <c r="I3" s="763"/>
      <c r="T3" s="763"/>
      <c r="U3" s="763"/>
      <c r="V3" s="763"/>
      <c r="W3" s="763"/>
    </row>
    <row r="4" spans="1:86" customFormat="1" ht="15.75">
      <c r="A4" s="48" t="s">
        <v>69</v>
      </c>
      <c r="C4" s="782"/>
      <c r="D4" s="782"/>
      <c r="E4" s="782"/>
      <c r="F4" s="782"/>
      <c r="G4" s="782"/>
      <c r="H4" s="782"/>
      <c r="I4" s="782"/>
      <c r="J4" s="782"/>
      <c r="K4" s="782"/>
      <c r="L4" s="782"/>
    </row>
    <row r="5" spans="1:86" s="761" customFormat="1" ht="14.25">
      <c r="A5" s="772" t="s">
        <v>2286</v>
      </c>
      <c r="B5" s="771"/>
      <c r="C5" s="763"/>
      <c r="D5" s="763"/>
      <c r="E5" s="76"/>
      <c r="F5" s="763"/>
      <c r="G5" s="763"/>
      <c r="H5" s="763"/>
      <c r="I5" s="763"/>
      <c r="T5" s="763"/>
      <c r="U5" s="763"/>
      <c r="V5" s="763"/>
      <c r="W5" s="763"/>
    </row>
    <row r="6" spans="1:86" ht="12" customHeight="1">
      <c r="A6" s="772" t="s">
        <v>1200</v>
      </c>
      <c r="B6" s="69"/>
    </row>
    <row r="7" spans="1:86" ht="13.5" thickBot="1">
      <c r="A7" s="770"/>
      <c r="B7" s="70"/>
      <c r="T7" s="759"/>
      <c r="U7" s="759"/>
      <c r="V7" s="759"/>
      <c r="W7" s="759"/>
    </row>
    <row r="8" spans="1:86" ht="15.75" thickBot="1">
      <c r="B8" s="946"/>
      <c r="C8" s="5410" t="s">
        <v>1270</v>
      </c>
      <c r="D8" s="5408"/>
      <c r="E8" s="5408"/>
      <c r="F8" s="5408"/>
      <c r="G8" s="5408"/>
      <c r="H8" s="5408"/>
      <c r="I8" s="5409"/>
      <c r="J8" s="5410" t="s">
        <v>1271</v>
      </c>
      <c r="K8" s="5408"/>
      <c r="L8" s="5408"/>
      <c r="M8" s="5408"/>
      <c r="N8" s="5408"/>
      <c r="O8" s="5408"/>
      <c r="P8" s="5409"/>
      <c r="Q8" s="5410" t="s">
        <v>1272</v>
      </c>
      <c r="R8" s="5408"/>
      <c r="S8" s="5408"/>
      <c r="T8" s="5408"/>
      <c r="U8" s="5408"/>
      <c r="V8" s="5408"/>
      <c r="W8" s="5409"/>
      <c r="X8" s="5410" t="s">
        <v>1380</v>
      </c>
      <c r="Y8" s="5408"/>
      <c r="Z8" s="5408"/>
      <c r="AA8" s="5408"/>
      <c r="AB8" s="5408"/>
      <c r="AC8" s="5408"/>
      <c r="AD8" s="5409"/>
      <c r="AE8" s="5387" t="s">
        <v>1379</v>
      </c>
      <c r="AF8" s="5388"/>
      <c r="AG8" s="5388"/>
      <c r="AH8" s="5388"/>
      <c r="AI8" s="5388"/>
      <c r="AJ8" s="5388"/>
      <c r="AK8" s="5389"/>
      <c r="AL8" s="5410" t="s">
        <v>1381</v>
      </c>
      <c r="AM8" s="5408"/>
      <c r="AN8" s="5408"/>
      <c r="AO8" s="5408"/>
      <c r="AP8" s="5408"/>
      <c r="AQ8" s="5408"/>
      <c r="AR8" s="5409"/>
      <c r="AS8" s="5410" t="s">
        <v>1375</v>
      </c>
      <c r="AT8" s="5408"/>
      <c r="AU8" s="5408"/>
      <c r="AV8" s="5408"/>
      <c r="AW8" s="5408"/>
      <c r="AX8" s="5408"/>
      <c r="AY8" s="5409"/>
      <c r="AZ8" s="5410" t="s">
        <v>1376</v>
      </c>
      <c r="BA8" s="5408"/>
      <c r="BB8" s="5408"/>
      <c r="BC8" s="5408"/>
      <c r="BD8" s="5408"/>
      <c r="BE8" s="5408"/>
      <c r="BF8" s="5409"/>
      <c r="BG8" s="5410" t="s">
        <v>1273</v>
      </c>
      <c r="BH8" s="5408"/>
      <c r="BI8" s="5408"/>
      <c r="BJ8" s="5408"/>
      <c r="BK8" s="5408"/>
      <c r="BL8" s="5408"/>
      <c r="BM8" s="5409"/>
      <c r="BN8" s="5410" t="s">
        <v>1377</v>
      </c>
      <c r="BO8" s="5408"/>
      <c r="BP8" s="5408"/>
      <c r="BQ8" s="5408"/>
      <c r="BR8" s="5408"/>
      <c r="BS8" s="5408"/>
      <c r="BT8" s="5409"/>
      <c r="BU8" s="5410" t="s">
        <v>1378</v>
      </c>
      <c r="BV8" s="5408"/>
      <c r="BW8" s="5408"/>
      <c r="BX8" s="5408"/>
      <c r="BY8" s="5408"/>
      <c r="BZ8" s="5408"/>
      <c r="CA8" s="5409"/>
      <c r="CB8" s="5410" t="s">
        <v>1274</v>
      </c>
      <c r="CC8" s="5408"/>
      <c r="CD8" s="5408"/>
      <c r="CE8" s="5408"/>
      <c r="CF8" s="5408"/>
      <c r="CG8" s="5408"/>
      <c r="CH8" s="5409"/>
    </row>
    <row r="9" spans="1:86" ht="15.75" thickBot="1">
      <c r="B9" s="70"/>
      <c r="C9" s="659">
        <v>2011</v>
      </c>
      <c r="D9" s="658">
        <v>2012</v>
      </c>
      <c r="E9" s="658">
        <v>2013</v>
      </c>
      <c r="F9" s="658">
        <v>2014</v>
      </c>
      <c r="G9" s="658">
        <v>2015</v>
      </c>
      <c r="H9" s="658">
        <v>2016</v>
      </c>
      <c r="I9" s="411">
        <v>2017</v>
      </c>
      <c r="J9" s="2652">
        <v>2011</v>
      </c>
      <c r="K9" s="658">
        <v>2012</v>
      </c>
      <c r="L9" s="658">
        <v>2013</v>
      </c>
      <c r="M9" s="658">
        <v>2014</v>
      </c>
      <c r="N9" s="658">
        <v>2015</v>
      </c>
      <c r="O9" s="658">
        <v>2016</v>
      </c>
      <c r="P9" s="411">
        <v>2017</v>
      </c>
      <c r="Q9" s="2652">
        <v>2011</v>
      </c>
      <c r="R9" s="658">
        <v>2012</v>
      </c>
      <c r="S9" s="658">
        <v>2013</v>
      </c>
      <c r="T9" s="658">
        <v>2014</v>
      </c>
      <c r="U9" s="658">
        <v>2015</v>
      </c>
      <c r="V9" s="658">
        <v>2016</v>
      </c>
      <c r="W9" s="411">
        <v>2017</v>
      </c>
      <c r="X9" s="2652">
        <v>2011</v>
      </c>
      <c r="Y9" s="658">
        <v>2012</v>
      </c>
      <c r="Z9" s="658">
        <v>2013</v>
      </c>
      <c r="AA9" s="658">
        <v>2014</v>
      </c>
      <c r="AB9" s="658">
        <v>2015</v>
      </c>
      <c r="AC9" s="658">
        <v>2016</v>
      </c>
      <c r="AD9" s="411">
        <v>2017</v>
      </c>
      <c r="AE9" s="2652">
        <v>2011</v>
      </c>
      <c r="AF9" s="658">
        <v>2012</v>
      </c>
      <c r="AG9" s="658">
        <v>2013</v>
      </c>
      <c r="AH9" s="658">
        <v>2014</v>
      </c>
      <c r="AI9" s="658">
        <v>2015</v>
      </c>
      <c r="AJ9" s="658">
        <v>2016</v>
      </c>
      <c r="AK9" s="411">
        <v>2017</v>
      </c>
      <c r="AL9" s="2652">
        <v>2011</v>
      </c>
      <c r="AM9" s="658">
        <v>2012</v>
      </c>
      <c r="AN9" s="658">
        <v>2013</v>
      </c>
      <c r="AO9" s="658">
        <v>2014</v>
      </c>
      <c r="AP9" s="658">
        <v>2015</v>
      </c>
      <c r="AQ9" s="658">
        <v>2016</v>
      </c>
      <c r="AR9" s="411">
        <v>2017</v>
      </c>
      <c r="AS9" s="2652">
        <v>2011</v>
      </c>
      <c r="AT9" s="658">
        <v>2012</v>
      </c>
      <c r="AU9" s="658">
        <v>2013</v>
      </c>
      <c r="AV9" s="658">
        <v>2014</v>
      </c>
      <c r="AW9" s="658">
        <v>2015</v>
      </c>
      <c r="AX9" s="658">
        <v>2016</v>
      </c>
      <c r="AY9" s="411">
        <v>2017</v>
      </c>
      <c r="AZ9" s="628">
        <v>2011</v>
      </c>
      <c r="BA9" s="2631">
        <v>2012</v>
      </c>
      <c r="BB9" s="2631">
        <v>2013</v>
      </c>
      <c r="BC9" s="2631">
        <v>2014</v>
      </c>
      <c r="BD9" s="2631">
        <v>2015</v>
      </c>
      <c r="BE9" s="2631">
        <v>2016</v>
      </c>
      <c r="BF9" s="1937">
        <v>2017</v>
      </c>
      <c r="BG9" s="2652">
        <v>2011</v>
      </c>
      <c r="BH9" s="658">
        <v>2012</v>
      </c>
      <c r="BI9" s="658">
        <v>2013</v>
      </c>
      <c r="BJ9" s="658">
        <v>2014</v>
      </c>
      <c r="BK9" s="658">
        <v>2015</v>
      </c>
      <c r="BL9" s="658">
        <v>2016</v>
      </c>
      <c r="BM9" s="411">
        <v>2017</v>
      </c>
      <c r="BN9" s="2652">
        <v>2011</v>
      </c>
      <c r="BO9" s="658">
        <v>2012</v>
      </c>
      <c r="BP9" s="658">
        <v>2013</v>
      </c>
      <c r="BQ9" s="658">
        <v>2014</v>
      </c>
      <c r="BR9" s="658">
        <v>2015</v>
      </c>
      <c r="BS9" s="658">
        <v>2016</v>
      </c>
      <c r="BT9" s="411">
        <v>2017</v>
      </c>
      <c r="BU9" s="2652">
        <v>2011</v>
      </c>
      <c r="BV9" s="658">
        <v>2012</v>
      </c>
      <c r="BW9" s="658">
        <v>2013</v>
      </c>
      <c r="BX9" s="658">
        <v>2014</v>
      </c>
      <c r="BY9" s="658">
        <v>2015</v>
      </c>
      <c r="BZ9" s="658">
        <v>2016</v>
      </c>
      <c r="CA9" s="411">
        <v>2017</v>
      </c>
      <c r="CB9" s="628">
        <v>2011</v>
      </c>
      <c r="CC9" s="2631">
        <v>2012</v>
      </c>
      <c r="CD9" s="2631">
        <v>2013</v>
      </c>
      <c r="CE9" s="2631">
        <v>2014</v>
      </c>
      <c r="CF9" s="2631">
        <v>2015</v>
      </c>
      <c r="CG9" s="2631">
        <v>2016</v>
      </c>
      <c r="CH9" s="1937">
        <v>2017</v>
      </c>
    </row>
    <row r="10" spans="1:86" s="671" customFormat="1" ht="15">
      <c r="B10" s="2787" t="s">
        <v>936</v>
      </c>
      <c r="C10" s="965">
        <v>0</v>
      </c>
      <c r="D10" s="966">
        <v>0</v>
      </c>
      <c r="E10" s="966">
        <v>1</v>
      </c>
      <c r="F10" s="966">
        <v>13</v>
      </c>
      <c r="G10" s="966">
        <v>13</v>
      </c>
      <c r="H10" s="573">
        <v>4</v>
      </c>
      <c r="I10" s="689">
        <v>5</v>
      </c>
      <c r="J10" s="2782">
        <v>0</v>
      </c>
      <c r="K10" s="966">
        <v>0</v>
      </c>
      <c r="L10" s="966">
        <v>3</v>
      </c>
      <c r="M10" s="966">
        <v>4</v>
      </c>
      <c r="N10" s="966">
        <v>4</v>
      </c>
      <c r="O10" s="573">
        <v>3</v>
      </c>
      <c r="P10" s="689">
        <v>0</v>
      </c>
      <c r="Q10" s="2782">
        <f t="shared" ref="Q10:U10" si="0">J10+C10</f>
        <v>0</v>
      </c>
      <c r="R10" s="966">
        <f t="shared" si="0"/>
        <v>0</v>
      </c>
      <c r="S10" s="966">
        <f t="shared" si="0"/>
        <v>4</v>
      </c>
      <c r="T10" s="966">
        <f t="shared" si="0"/>
        <v>17</v>
      </c>
      <c r="U10" s="966">
        <f t="shared" si="0"/>
        <v>17</v>
      </c>
      <c r="V10" s="573">
        <f>O10+H10</f>
        <v>7</v>
      </c>
      <c r="W10" s="689">
        <f>P10+I10</f>
        <v>5</v>
      </c>
      <c r="X10" s="2794">
        <f>C10/'Alumnado Activo'!C6</f>
        <v>0</v>
      </c>
      <c r="Y10" s="2771">
        <f>D10/'Alumnado Activo'!D6</f>
        <v>0</v>
      </c>
      <c r="Z10" s="2771">
        <f>E10/'Alumnado Activo'!E6</f>
        <v>8.0000000000000002E-3</v>
      </c>
      <c r="AA10" s="2771">
        <f>F10/'Alumnado Activo'!F6</f>
        <v>9.420289855072464E-2</v>
      </c>
      <c r="AB10" s="2771">
        <f>G10/'Alumnado Activo'!G6</f>
        <v>7.5581395348837205E-2</v>
      </c>
      <c r="AC10" s="2771">
        <f>H10/'Alumnado Activo'!H6</f>
        <v>2.247191011235955E-2</v>
      </c>
      <c r="AD10" s="4207">
        <f>I10/'Alumnado Activo'!H6</f>
        <v>2.8089887640449437E-2</v>
      </c>
      <c r="AE10" s="2797">
        <f>J10/'Alumnado Activo'!C6</f>
        <v>0</v>
      </c>
      <c r="AF10" s="2770">
        <f>K10/'Alumnado Activo'!D6</f>
        <v>0</v>
      </c>
      <c r="AG10" s="2770">
        <f>L10/'Alumnado Activo'!E6</f>
        <v>2.4E-2</v>
      </c>
      <c r="AH10" s="2770">
        <f>M10/'Alumnado Activo'!F6</f>
        <v>2.8985507246376812E-2</v>
      </c>
      <c r="AI10" s="2770">
        <f>N10/'Alumnado Activo'!G6</f>
        <v>2.3255813953488372E-2</v>
      </c>
      <c r="AJ10" s="2770">
        <f>O10/'Alumnado Activo'!H6</f>
        <v>1.6853932584269662E-2</v>
      </c>
      <c r="AK10" s="4210">
        <f>P10/'Alumnado Activo'!I6</f>
        <v>0</v>
      </c>
      <c r="AL10" s="2794">
        <f>Q10/'Alumnado Activo'!C6</f>
        <v>0</v>
      </c>
      <c r="AM10" s="2771">
        <f>R10/'Alumnado Activo'!D6</f>
        <v>0</v>
      </c>
      <c r="AN10" s="2771">
        <f>S10/'Alumnado Activo'!E6</f>
        <v>3.2000000000000001E-2</v>
      </c>
      <c r="AO10" s="2771">
        <f>T10/'Alumnado Activo'!F6</f>
        <v>0.12318840579710146</v>
      </c>
      <c r="AP10" s="2771">
        <f>U10/'Alumnado Activo'!G6</f>
        <v>9.8837209302325577E-2</v>
      </c>
      <c r="AQ10" s="2771">
        <f>V10/'Alumnado Activo'!H6</f>
        <v>3.9325842696629212E-2</v>
      </c>
      <c r="AR10" s="4207">
        <f>W10/'Alumnado Activo'!I6</f>
        <v>2.403846153846154E-2</v>
      </c>
      <c r="AS10" s="2799">
        <f>C10</f>
        <v>0</v>
      </c>
      <c r="AT10" s="2660">
        <f>D10+AS10</f>
        <v>0</v>
      </c>
      <c r="AU10" s="2660">
        <f>E10+AT10</f>
        <v>1</v>
      </c>
      <c r="AV10" s="2660">
        <f>F10+AU10</f>
        <v>14</v>
      </c>
      <c r="AW10" s="2660">
        <f>G10+AV10</f>
        <v>27</v>
      </c>
      <c r="AX10" s="2660">
        <f>H10+AW10</f>
        <v>31</v>
      </c>
      <c r="AY10" s="684">
        <f>AX10+I10</f>
        <v>36</v>
      </c>
      <c r="AZ10" s="698">
        <f>J10</f>
        <v>0</v>
      </c>
      <c r="BA10" s="573">
        <f>K10+AZ10</f>
        <v>0</v>
      </c>
      <c r="BB10" s="573">
        <f>L10+BA10</f>
        <v>3</v>
      </c>
      <c r="BC10" s="573">
        <f>M10+BB10</f>
        <v>7</v>
      </c>
      <c r="BD10" s="573">
        <f>N10+BC10</f>
        <v>11</v>
      </c>
      <c r="BE10" s="573">
        <f>O10+BD10</f>
        <v>14</v>
      </c>
      <c r="BF10" s="689">
        <f>BE10+P10</f>
        <v>14</v>
      </c>
      <c r="BG10" s="698">
        <f>Q10</f>
        <v>0</v>
      </c>
      <c r="BH10" s="573">
        <f>R10+BG10</f>
        <v>0</v>
      </c>
      <c r="BI10" s="573">
        <f>S10+BH10</f>
        <v>4</v>
      </c>
      <c r="BJ10" s="573">
        <f>T10+BI10</f>
        <v>21</v>
      </c>
      <c r="BK10" s="573">
        <f>U10+BJ10</f>
        <v>38</v>
      </c>
      <c r="BL10" s="573">
        <f>V10+BK10</f>
        <v>45</v>
      </c>
      <c r="BM10" s="689">
        <f>BL10+W10</f>
        <v>50</v>
      </c>
      <c r="BN10" s="2794">
        <f>AS10/'Primer Ingreso'!L28</f>
        <v>0</v>
      </c>
      <c r="BO10" s="2771">
        <f>AT10/'Primer Ingreso'!M28</f>
        <v>0</v>
      </c>
      <c r="BP10" s="2771">
        <f>AU10/'Primer Ingreso'!N28</f>
        <v>7.6923076923076927E-3</v>
      </c>
      <c r="BQ10" s="2771">
        <f>AV10/'Primer Ingreso'!O28</f>
        <v>7.8212290502793297E-2</v>
      </c>
      <c r="BR10" s="2771">
        <f>AW10/'Primer Ingreso'!P28</f>
        <v>0.10887096774193548</v>
      </c>
      <c r="BS10" s="2771">
        <f>AX10/'Primer Ingreso'!Q28</f>
        <v>0.10333333333333333</v>
      </c>
      <c r="BT10" s="4207">
        <f>AY10/'Primer Ingreso'!R28</f>
        <v>0.10198300283286119</v>
      </c>
      <c r="BU10" s="2794">
        <f>AZ10/'Primer Ingreso'!L28</f>
        <v>0</v>
      </c>
      <c r="BV10" s="2771">
        <f>BA10/'Primer Ingreso'!M28</f>
        <v>0</v>
      </c>
      <c r="BW10" s="2771">
        <f>BB10/'Primer Ingreso'!N28</f>
        <v>2.3076923076923078E-2</v>
      </c>
      <c r="BX10" s="2771">
        <f>BC10/'Primer Ingreso'!O28</f>
        <v>3.9106145251396648E-2</v>
      </c>
      <c r="BY10" s="2771">
        <f>BD10/'Primer Ingreso'!P28</f>
        <v>4.4354838709677422E-2</v>
      </c>
      <c r="BZ10" s="2771">
        <f>BE10/'Primer Ingreso'!Q28</f>
        <v>4.6666666666666669E-2</v>
      </c>
      <c r="CA10" s="4207">
        <f>BF10/'Primer Ingreso'!R28</f>
        <v>3.9660056657223795E-2</v>
      </c>
      <c r="CB10" s="2797">
        <f>BG10/'Primer Ingreso'!L28</f>
        <v>0</v>
      </c>
      <c r="CC10" s="2770">
        <f>BH10/'Primer Ingreso'!M28</f>
        <v>0</v>
      </c>
      <c r="CD10" s="2770">
        <f>BI10/'Primer Ingreso'!N28</f>
        <v>3.0769230769230771E-2</v>
      </c>
      <c r="CE10" s="2770">
        <f>BJ10/'Primer Ingreso'!O28</f>
        <v>0.11731843575418995</v>
      </c>
      <c r="CF10" s="2770">
        <f>BK10/'Primer Ingreso'!P28</f>
        <v>0.15322580645161291</v>
      </c>
      <c r="CG10" s="2770">
        <f>BL10/'Primer Ingreso'!Q28</f>
        <v>0.15</v>
      </c>
      <c r="CH10" s="4210">
        <f>BM10/'Primer Ingreso'!R28</f>
        <v>0.14164305949008499</v>
      </c>
    </row>
    <row r="11" spans="1:86" s="671" customFormat="1" ht="15">
      <c r="B11" s="2791" t="s">
        <v>4401</v>
      </c>
      <c r="C11" s="2775"/>
      <c r="D11" s="2773"/>
      <c r="E11" s="2773"/>
      <c r="F11" s="2773"/>
      <c r="G11" s="2773"/>
      <c r="H11" s="2639"/>
      <c r="I11" s="1886">
        <v>1</v>
      </c>
      <c r="J11" s="2792"/>
      <c r="K11" s="964"/>
      <c r="L11" s="964"/>
      <c r="M11" s="964"/>
      <c r="N11" s="964"/>
      <c r="O11" s="2660"/>
      <c r="P11" s="684">
        <v>0</v>
      </c>
      <c r="Q11" s="2792"/>
      <c r="R11" s="964"/>
      <c r="S11" s="964"/>
      <c r="T11" s="964"/>
      <c r="U11" s="964"/>
      <c r="V11" s="2660"/>
      <c r="W11" s="684">
        <f t="shared" ref="W11:W15" si="1">P11+I11</f>
        <v>1</v>
      </c>
      <c r="X11" s="2794"/>
      <c r="Y11" s="2771"/>
      <c r="Z11" s="2771"/>
      <c r="AA11" s="2771"/>
      <c r="AB11" s="2771"/>
      <c r="AC11" s="2771"/>
      <c r="AD11" s="4207">
        <f>I11/'Alumnado Activo'!I7</f>
        <v>1.6949152542372881E-2</v>
      </c>
      <c r="AE11" s="2794"/>
      <c r="AF11" s="2771"/>
      <c r="AG11" s="2771"/>
      <c r="AH11" s="2771"/>
      <c r="AI11" s="2771"/>
      <c r="AJ11" s="2771"/>
      <c r="AK11" s="4207">
        <f>P11/'Alumnado Activo'!I7</f>
        <v>0</v>
      </c>
      <c r="AL11" s="2794"/>
      <c r="AM11" s="2771"/>
      <c r="AN11" s="2771"/>
      <c r="AO11" s="2771"/>
      <c r="AP11" s="2771"/>
      <c r="AQ11" s="2771"/>
      <c r="AR11" s="4207">
        <f>W11/'Alumnado Activo'!I7</f>
        <v>1.6949152542372881E-2</v>
      </c>
      <c r="AS11" s="2799"/>
      <c r="AT11" s="2660"/>
      <c r="AU11" s="2660"/>
      <c r="AV11" s="2660"/>
      <c r="AW11" s="2660"/>
      <c r="AX11" s="2660"/>
      <c r="AY11" s="684">
        <f t="shared" ref="AY11:AY15" si="2">AX11+I11</f>
        <v>1</v>
      </c>
      <c r="AZ11" s="2799"/>
      <c r="BA11" s="2660"/>
      <c r="BB11" s="2660"/>
      <c r="BC11" s="2660"/>
      <c r="BD11" s="2660"/>
      <c r="BE11" s="2660"/>
      <c r="BF11" s="684">
        <f t="shared" ref="BF11:BF15" si="3">BE11+P11</f>
        <v>0</v>
      </c>
      <c r="BG11" s="2799"/>
      <c r="BH11" s="2660"/>
      <c r="BI11" s="2660"/>
      <c r="BJ11" s="2660"/>
      <c r="BK11" s="2660"/>
      <c r="BL11" s="2660"/>
      <c r="BM11" s="684">
        <f t="shared" ref="BM11:BM15" si="4">BL11+W11</f>
        <v>1</v>
      </c>
      <c r="BN11" s="2794"/>
      <c r="BO11" s="2771"/>
      <c r="BP11" s="2771"/>
      <c r="BQ11" s="2771"/>
      <c r="BR11" s="2771"/>
      <c r="BS11" s="2771"/>
      <c r="BT11" s="4207">
        <f>AY11/'Primer Ingreso'!R29</f>
        <v>1.6949152542372881E-2</v>
      </c>
      <c r="BU11" s="2794"/>
      <c r="BV11" s="2771"/>
      <c r="BW11" s="2771"/>
      <c r="BX11" s="2771"/>
      <c r="BY11" s="2771"/>
      <c r="BZ11" s="2771"/>
      <c r="CA11" s="4207">
        <f>BF11/'Primer Ingreso'!R29</f>
        <v>0</v>
      </c>
      <c r="CB11" s="2794"/>
      <c r="CC11" s="2771"/>
      <c r="CD11" s="2771"/>
      <c r="CE11" s="2771"/>
      <c r="CF11" s="2771"/>
      <c r="CG11" s="2771"/>
      <c r="CH11" s="4207">
        <f>BM11/'Primer Ingreso'!R29</f>
        <v>1.6949152542372881E-2</v>
      </c>
    </row>
    <row r="12" spans="1:86" s="671" customFormat="1" ht="15" customHeight="1">
      <c r="B12" s="2788" t="s">
        <v>938</v>
      </c>
      <c r="C12" s="2775">
        <v>1</v>
      </c>
      <c r="D12" s="2773">
        <v>1</v>
      </c>
      <c r="E12" s="2773">
        <v>3</v>
      </c>
      <c r="F12" s="2773">
        <v>3</v>
      </c>
      <c r="G12" s="2773">
        <v>0</v>
      </c>
      <c r="H12" s="2639">
        <v>8</v>
      </c>
      <c r="I12" s="1886">
        <v>10</v>
      </c>
      <c r="J12" s="2783">
        <v>0</v>
      </c>
      <c r="K12" s="2773">
        <v>0</v>
      </c>
      <c r="L12" s="2773">
        <v>1</v>
      </c>
      <c r="M12" s="2773">
        <v>2</v>
      </c>
      <c r="N12" s="2773">
        <v>1</v>
      </c>
      <c r="O12" s="2639">
        <v>0</v>
      </c>
      <c r="P12" s="1886">
        <v>4</v>
      </c>
      <c r="Q12" s="2783">
        <f t="shared" ref="Q12:V12" si="5">J12+C12</f>
        <v>1</v>
      </c>
      <c r="R12" s="2773">
        <f t="shared" si="5"/>
        <v>1</v>
      </c>
      <c r="S12" s="2773">
        <f t="shared" si="5"/>
        <v>4</v>
      </c>
      <c r="T12" s="2773">
        <f t="shared" si="5"/>
        <v>5</v>
      </c>
      <c r="U12" s="2773">
        <f t="shared" si="5"/>
        <v>1</v>
      </c>
      <c r="V12" s="2639">
        <f t="shared" si="5"/>
        <v>8</v>
      </c>
      <c r="W12" s="1886">
        <f t="shared" si="1"/>
        <v>14</v>
      </c>
      <c r="X12" s="2795">
        <f>C12/'Alumnado Activo'!C8</f>
        <v>1.8181818181818181E-2</v>
      </c>
      <c r="Y12" s="2768">
        <f>D12/'Alumnado Activo'!D8</f>
        <v>1.3513513513513514E-2</v>
      </c>
      <c r="Z12" s="2768">
        <f>E12/'Alumnado Activo'!E8</f>
        <v>2.6548672566371681E-2</v>
      </c>
      <c r="AA12" s="2768">
        <f>F12/'Alumnado Activo'!F8</f>
        <v>2.0134228187919462E-2</v>
      </c>
      <c r="AB12" s="2768">
        <f>G12/'Alumnado Activo'!G8</f>
        <v>0</v>
      </c>
      <c r="AC12" s="2768">
        <f>H12/'Alumnado Activo'!H8</f>
        <v>3.2653061224489799E-2</v>
      </c>
      <c r="AD12" s="4207">
        <f>I12/'Alumnado Activo'!I8</f>
        <v>3.7593984962406013E-2</v>
      </c>
      <c r="AE12" s="2795">
        <f>J12/'Alumnado Activo'!C8</f>
        <v>0</v>
      </c>
      <c r="AF12" s="2768">
        <f>K12/'Alumnado Activo'!D8</f>
        <v>0</v>
      </c>
      <c r="AG12" s="2768">
        <f>L12/'Alumnado Activo'!E8</f>
        <v>8.8495575221238937E-3</v>
      </c>
      <c r="AH12" s="2768">
        <f>M12/'Alumnado Activo'!F8</f>
        <v>1.3422818791946308E-2</v>
      </c>
      <c r="AI12" s="2768">
        <f>N12/'Alumnado Activo'!G8</f>
        <v>4.9261083743842365E-3</v>
      </c>
      <c r="AJ12" s="2768">
        <f>O12/'Alumnado Activo'!H8</f>
        <v>0</v>
      </c>
      <c r="AK12" s="4208">
        <f>P12/'Alumnado Activo'!I8</f>
        <v>1.5037593984962405E-2</v>
      </c>
      <c r="AL12" s="2795">
        <f>Q12/'Alumnado Activo'!C8</f>
        <v>1.8181818181818181E-2</v>
      </c>
      <c r="AM12" s="2768">
        <f>R12/'Alumnado Activo'!D8</f>
        <v>1.3513513513513514E-2</v>
      </c>
      <c r="AN12" s="2768">
        <f>S12/'Alumnado Activo'!E8</f>
        <v>3.5398230088495575E-2</v>
      </c>
      <c r="AO12" s="2768">
        <f>T12/'Alumnado Activo'!F8</f>
        <v>3.3557046979865772E-2</v>
      </c>
      <c r="AP12" s="2768">
        <f>U12/'Alumnado Activo'!G8</f>
        <v>4.9261083743842365E-3</v>
      </c>
      <c r="AQ12" s="2768">
        <f>V12/'Alumnado Activo'!H8</f>
        <v>3.2653061224489799E-2</v>
      </c>
      <c r="AR12" s="4207">
        <f>W12/'Alumnado Activo'!I8</f>
        <v>5.2631578947368418E-2</v>
      </c>
      <c r="AS12" s="2800">
        <f>C12</f>
        <v>1</v>
      </c>
      <c r="AT12" s="2639">
        <f>D12+AS12</f>
        <v>2</v>
      </c>
      <c r="AU12" s="2639">
        <f>E12+AT12</f>
        <v>5</v>
      </c>
      <c r="AV12" s="2639">
        <f>F12+AU12</f>
        <v>8</v>
      </c>
      <c r="AW12" s="2639">
        <f>G12+AV12</f>
        <v>8</v>
      </c>
      <c r="AX12" s="2639">
        <f>H12+AW12</f>
        <v>16</v>
      </c>
      <c r="AY12" s="1886">
        <f t="shared" si="2"/>
        <v>26</v>
      </c>
      <c r="AZ12" s="2800">
        <f>J12</f>
        <v>0</v>
      </c>
      <c r="BA12" s="2639">
        <f>K12+AZ12</f>
        <v>0</v>
      </c>
      <c r="BB12" s="2639">
        <f>L12+BA12</f>
        <v>1</v>
      </c>
      <c r="BC12" s="2639">
        <f>M12+BB12</f>
        <v>3</v>
      </c>
      <c r="BD12" s="2639">
        <f>N12+BC12</f>
        <v>4</v>
      </c>
      <c r="BE12" s="2639">
        <f>O12+BD12</f>
        <v>4</v>
      </c>
      <c r="BF12" s="1886">
        <f t="shared" si="3"/>
        <v>8</v>
      </c>
      <c r="BG12" s="2800">
        <f>Q12</f>
        <v>1</v>
      </c>
      <c r="BH12" s="2639">
        <f>R12+BG12</f>
        <v>2</v>
      </c>
      <c r="BI12" s="2639">
        <f>S12+BH12</f>
        <v>6</v>
      </c>
      <c r="BJ12" s="2639">
        <f>T12+BI12</f>
        <v>11</v>
      </c>
      <c r="BK12" s="2639">
        <f>U12+BJ12</f>
        <v>12</v>
      </c>
      <c r="BL12" s="2639">
        <f>V12+BK12</f>
        <v>20</v>
      </c>
      <c r="BM12" s="1886">
        <f t="shared" si="4"/>
        <v>34</v>
      </c>
      <c r="BN12" s="2795">
        <f>AS12/'Primer Ingreso'!L30</f>
        <v>2.0408163265306121E-2</v>
      </c>
      <c r="BO12" s="2768">
        <f>AT12/'Primer Ingreso'!M30</f>
        <v>2.7027027027027029E-2</v>
      </c>
      <c r="BP12" s="2768">
        <f>AU12/'Primer Ingreso'!N30</f>
        <v>3.968253968253968E-2</v>
      </c>
      <c r="BQ12" s="2768">
        <f>AV12/'Primer Ingreso'!O30</f>
        <v>4.6783625730994149E-2</v>
      </c>
      <c r="BR12" s="2768">
        <f>AW12/'Primer Ingreso'!P30</f>
        <v>3.2388663967611336E-2</v>
      </c>
      <c r="BS12" s="2768">
        <f>AX12/'Primer Ingreso'!Q30</f>
        <v>4.8632218844984802E-2</v>
      </c>
      <c r="BT12" s="4207">
        <f>AY12/'Primer Ingreso'!R30</f>
        <v>6.5822784810126586E-2</v>
      </c>
      <c r="BU12" s="2795">
        <f>AZ12/'Primer Ingreso'!L30</f>
        <v>0</v>
      </c>
      <c r="BV12" s="2768">
        <f>BA12/'Primer Ingreso'!M30</f>
        <v>0</v>
      </c>
      <c r="BW12" s="2768">
        <f>BB12/'Primer Ingreso'!N30</f>
        <v>7.9365079365079361E-3</v>
      </c>
      <c r="BX12" s="2768">
        <f>BC12/'Primer Ingreso'!O30</f>
        <v>1.7543859649122806E-2</v>
      </c>
      <c r="BY12" s="2768">
        <f>BD12/'Primer Ingreso'!P30</f>
        <v>1.6194331983805668E-2</v>
      </c>
      <c r="BZ12" s="2768">
        <f>BE12/'Primer Ingreso'!Q30</f>
        <v>1.2158054711246201E-2</v>
      </c>
      <c r="CA12" s="4207">
        <f>BF12/'Primer Ingreso'!R30</f>
        <v>2.0253164556962026E-2</v>
      </c>
      <c r="CB12" s="2795">
        <f>BG12/'Primer Ingreso'!L30</f>
        <v>2.0408163265306121E-2</v>
      </c>
      <c r="CC12" s="2768">
        <f>BH12/'Primer Ingreso'!M30</f>
        <v>2.7027027027027029E-2</v>
      </c>
      <c r="CD12" s="2768">
        <f>BI12/'Primer Ingreso'!N30</f>
        <v>4.7619047619047616E-2</v>
      </c>
      <c r="CE12" s="2768">
        <f>BJ12/'Primer Ingreso'!O30</f>
        <v>6.4327485380116955E-2</v>
      </c>
      <c r="CF12" s="2768">
        <f>BK12/'Primer Ingreso'!P30</f>
        <v>4.8582995951417005E-2</v>
      </c>
      <c r="CG12" s="2768">
        <f>BL12/'Primer Ingreso'!Q30</f>
        <v>6.0790273556231005E-2</v>
      </c>
      <c r="CH12" s="4208">
        <f>BM12/'Primer Ingreso'!R30</f>
        <v>8.6075949367088608E-2</v>
      </c>
    </row>
    <row r="13" spans="1:86" s="671" customFormat="1" ht="15" customHeight="1">
      <c r="B13" s="2788" t="s">
        <v>4402</v>
      </c>
      <c r="C13" s="2775"/>
      <c r="D13" s="2773"/>
      <c r="E13" s="2773"/>
      <c r="F13" s="2773"/>
      <c r="G13" s="2773"/>
      <c r="H13" s="2639"/>
      <c r="I13" s="1886">
        <v>0</v>
      </c>
      <c r="J13" s="2783"/>
      <c r="K13" s="2773"/>
      <c r="L13" s="2773"/>
      <c r="M13" s="2773"/>
      <c r="N13" s="2773"/>
      <c r="O13" s="2639"/>
      <c r="P13" s="1886">
        <v>1</v>
      </c>
      <c r="Q13" s="2783"/>
      <c r="R13" s="2773"/>
      <c r="S13" s="2773"/>
      <c r="T13" s="2773"/>
      <c r="U13" s="2773"/>
      <c r="V13" s="2639"/>
      <c r="W13" s="1886">
        <f t="shared" si="1"/>
        <v>1</v>
      </c>
      <c r="X13" s="2795"/>
      <c r="Y13" s="2768"/>
      <c r="Z13" s="2768"/>
      <c r="AA13" s="2768"/>
      <c r="AB13" s="2768"/>
      <c r="AC13" s="2768"/>
      <c r="AD13" s="4207">
        <f>I13/'Alumnado Activo'!I9</f>
        <v>0</v>
      </c>
      <c r="AE13" s="2795"/>
      <c r="AF13" s="2768"/>
      <c r="AG13" s="2768"/>
      <c r="AH13" s="2768"/>
      <c r="AI13" s="2768"/>
      <c r="AJ13" s="2768"/>
      <c r="AK13" s="4208">
        <f>P13/'Alumnado Activo'!I9</f>
        <v>3.2258064516129031E-2</v>
      </c>
      <c r="AL13" s="2795"/>
      <c r="AM13" s="2768"/>
      <c r="AN13" s="2768"/>
      <c r="AO13" s="2768"/>
      <c r="AP13" s="2768"/>
      <c r="AQ13" s="2768"/>
      <c r="AR13" s="4207">
        <f>W13/'Alumnado Activo'!I9</f>
        <v>3.2258064516129031E-2</v>
      </c>
      <c r="AS13" s="2800"/>
      <c r="AT13" s="2639"/>
      <c r="AU13" s="2639"/>
      <c r="AV13" s="2639"/>
      <c r="AW13" s="2639"/>
      <c r="AX13" s="2639"/>
      <c r="AY13" s="1886">
        <f t="shared" si="2"/>
        <v>0</v>
      </c>
      <c r="AZ13" s="2800"/>
      <c r="BA13" s="2639"/>
      <c r="BB13" s="2639"/>
      <c r="BC13" s="2639"/>
      <c r="BD13" s="2639"/>
      <c r="BE13" s="2639"/>
      <c r="BF13" s="1886">
        <f t="shared" si="3"/>
        <v>1</v>
      </c>
      <c r="BG13" s="2800"/>
      <c r="BH13" s="2639"/>
      <c r="BI13" s="2639"/>
      <c r="BJ13" s="2639"/>
      <c r="BK13" s="2639"/>
      <c r="BL13" s="2639"/>
      <c r="BM13" s="1886">
        <f t="shared" si="4"/>
        <v>1</v>
      </c>
      <c r="BN13" s="2795"/>
      <c r="BO13" s="2768"/>
      <c r="BP13" s="2768"/>
      <c r="BQ13" s="2768"/>
      <c r="BR13" s="2768"/>
      <c r="BS13" s="2768"/>
      <c r="BT13" s="4207">
        <f>AY13/'Primer Ingreso'!R31</f>
        <v>0</v>
      </c>
      <c r="BU13" s="2795"/>
      <c r="BV13" s="2768"/>
      <c r="BW13" s="2768"/>
      <c r="BX13" s="2768"/>
      <c r="BY13" s="2768"/>
      <c r="BZ13" s="2768"/>
      <c r="CA13" s="4207">
        <f>BF13/'Primer Ingreso'!R31</f>
        <v>3.2258064516129031E-2</v>
      </c>
      <c r="CB13" s="2795"/>
      <c r="CC13" s="2768"/>
      <c r="CD13" s="2768"/>
      <c r="CE13" s="2768"/>
      <c r="CF13" s="2768"/>
      <c r="CG13" s="2768"/>
      <c r="CH13" s="4208">
        <f>BM13/'Primer Ingreso'!R31</f>
        <v>3.2258064516129031E-2</v>
      </c>
    </row>
    <row r="14" spans="1:86" s="671" customFormat="1" ht="15">
      <c r="B14" s="2788" t="s">
        <v>937</v>
      </c>
      <c r="C14" s="2776">
        <v>0</v>
      </c>
      <c r="D14" s="2774">
        <v>0</v>
      </c>
      <c r="E14" s="2773">
        <v>0</v>
      </c>
      <c r="F14" s="2773">
        <v>0</v>
      </c>
      <c r="G14" s="2773">
        <v>3</v>
      </c>
      <c r="H14" s="2639">
        <v>1</v>
      </c>
      <c r="I14" s="1886">
        <v>1</v>
      </c>
      <c r="J14" s="2784"/>
      <c r="K14" s="2774"/>
      <c r="L14" s="2773"/>
      <c r="M14" s="2773"/>
      <c r="N14" s="2773"/>
      <c r="O14" s="2639"/>
      <c r="P14" s="1886">
        <v>0</v>
      </c>
      <c r="Q14" s="2784">
        <f t="shared" ref="Q14:V15" si="6">J14+C14</f>
        <v>0</v>
      </c>
      <c r="R14" s="2774">
        <f t="shared" si="6"/>
        <v>0</v>
      </c>
      <c r="S14" s="2773">
        <f t="shared" si="6"/>
        <v>0</v>
      </c>
      <c r="T14" s="2773">
        <f t="shared" si="6"/>
        <v>0</v>
      </c>
      <c r="U14" s="2773">
        <f t="shared" si="6"/>
        <v>3</v>
      </c>
      <c r="V14" s="2639">
        <f t="shared" si="6"/>
        <v>1</v>
      </c>
      <c r="W14" s="1886">
        <f t="shared" si="1"/>
        <v>1</v>
      </c>
      <c r="X14" s="2795"/>
      <c r="Y14" s="2768"/>
      <c r="Z14" s="2768">
        <f>E14/'Alumnado Activo'!E10</f>
        <v>0</v>
      </c>
      <c r="AA14" s="2768">
        <f>F14/'Alumnado Activo'!F10</f>
        <v>0</v>
      </c>
      <c r="AB14" s="2768">
        <f>G14/'Alumnado Activo'!G10</f>
        <v>6.25E-2</v>
      </c>
      <c r="AC14" s="2768">
        <f>H14/'Alumnado Activo'!H10</f>
        <v>1.4084507042253521E-2</v>
      </c>
      <c r="AD14" s="4207">
        <f>I14/'Alumnado Activo'!I10</f>
        <v>1.1363636363636364E-2</v>
      </c>
      <c r="AE14" s="2795"/>
      <c r="AF14" s="2768"/>
      <c r="AG14" s="2768">
        <f>L14/'Alumnado Activo'!E10</f>
        <v>0</v>
      </c>
      <c r="AH14" s="2768">
        <f>M14/'Alumnado Activo'!F10</f>
        <v>0</v>
      </c>
      <c r="AI14" s="2768">
        <f>N14/'Alumnado Activo'!G10</f>
        <v>0</v>
      </c>
      <c r="AJ14" s="2768">
        <f>O14/'Alumnado Activo'!H10</f>
        <v>0</v>
      </c>
      <c r="AK14" s="4208">
        <f>P14/'Alumnado Activo'!I10</f>
        <v>0</v>
      </c>
      <c r="AL14" s="2795"/>
      <c r="AM14" s="2768"/>
      <c r="AN14" s="2768">
        <f>S14/'Alumnado Activo'!E10</f>
        <v>0</v>
      </c>
      <c r="AO14" s="2768">
        <f>T14/'Alumnado Activo'!F10</f>
        <v>0</v>
      </c>
      <c r="AP14" s="2768">
        <f>U14/'Alumnado Activo'!G10</f>
        <v>6.25E-2</v>
      </c>
      <c r="AQ14" s="2768">
        <f>V14/'Alumnado Activo'!H10</f>
        <v>1.4084507042253521E-2</v>
      </c>
      <c r="AR14" s="4207">
        <f>W14/'Alumnado Activo'!I10</f>
        <v>1.1363636363636364E-2</v>
      </c>
      <c r="AS14" s="2800">
        <f>C14</f>
        <v>0</v>
      </c>
      <c r="AT14" s="2639">
        <f t="shared" ref="AT14:AX15" si="7">D14+AS14</f>
        <v>0</v>
      </c>
      <c r="AU14" s="2639">
        <f t="shared" si="7"/>
        <v>0</v>
      </c>
      <c r="AV14" s="2639">
        <f t="shared" si="7"/>
        <v>0</v>
      </c>
      <c r="AW14" s="2639">
        <f t="shared" si="7"/>
        <v>3</v>
      </c>
      <c r="AX14" s="2639">
        <f t="shared" si="7"/>
        <v>4</v>
      </c>
      <c r="AY14" s="1886">
        <f t="shared" si="2"/>
        <v>5</v>
      </c>
      <c r="AZ14" s="2800">
        <f>J14</f>
        <v>0</v>
      </c>
      <c r="BA14" s="2639">
        <f t="shared" ref="BA14:BE15" si="8">K14+AZ14</f>
        <v>0</v>
      </c>
      <c r="BB14" s="2639">
        <f t="shared" si="8"/>
        <v>0</v>
      </c>
      <c r="BC14" s="2639">
        <f t="shared" si="8"/>
        <v>0</v>
      </c>
      <c r="BD14" s="2639">
        <f t="shared" si="8"/>
        <v>0</v>
      </c>
      <c r="BE14" s="2639">
        <f t="shared" si="8"/>
        <v>0</v>
      </c>
      <c r="BF14" s="1886">
        <f t="shared" si="3"/>
        <v>0</v>
      </c>
      <c r="BG14" s="2800">
        <f>Q14</f>
        <v>0</v>
      </c>
      <c r="BH14" s="2639">
        <f t="shared" ref="BH14:BL15" si="9">R14+BG14</f>
        <v>0</v>
      </c>
      <c r="BI14" s="2639">
        <f t="shared" si="9"/>
        <v>0</v>
      </c>
      <c r="BJ14" s="2639">
        <f t="shared" si="9"/>
        <v>0</v>
      </c>
      <c r="BK14" s="2639">
        <f t="shared" si="9"/>
        <v>3</v>
      </c>
      <c r="BL14" s="2639">
        <f t="shared" si="9"/>
        <v>4</v>
      </c>
      <c r="BM14" s="1886">
        <f t="shared" si="4"/>
        <v>5</v>
      </c>
      <c r="BN14" s="2795"/>
      <c r="BO14" s="2768"/>
      <c r="BP14" s="2768">
        <f>AU14/'Primer Ingreso'!N32</f>
        <v>0</v>
      </c>
      <c r="BQ14" s="2768">
        <f>AV14/'Primer Ingreso'!O32</f>
        <v>0</v>
      </c>
      <c r="BR14" s="2768">
        <f>AW14/'Primer Ingreso'!P32</f>
        <v>5.7692307692307696E-2</v>
      </c>
      <c r="BS14" s="2768">
        <f>AX14/'Primer Ingreso'!Q32</f>
        <v>5.0632911392405063E-2</v>
      </c>
      <c r="BT14" s="4207">
        <f>AY14/'Primer Ingreso'!R32</f>
        <v>4.5045045045045043E-2</v>
      </c>
      <c r="BU14" s="2795"/>
      <c r="BV14" s="2768"/>
      <c r="BW14" s="2768">
        <f>BB14/'Primer Ingreso'!N32</f>
        <v>0</v>
      </c>
      <c r="BX14" s="2768">
        <f>BC14/'Primer Ingreso'!O32</f>
        <v>0</v>
      </c>
      <c r="BY14" s="2768">
        <f>BD14/'Primer Ingreso'!P32</f>
        <v>0</v>
      </c>
      <c r="BZ14" s="2768">
        <f>BE14/'Primer Ingreso'!Q32</f>
        <v>0</v>
      </c>
      <c r="CA14" s="4207">
        <f>BF14/'Primer Ingreso'!R32</f>
        <v>0</v>
      </c>
      <c r="CB14" s="2795"/>
      <c r="CC14" s="2768"/>
      <c r="CD14" s="2768">
        <f>BI14/'Primer Ingreso'!N32</f>
        <v>0</v>
      </c>
      <c r="CE14" s="2768">
        <f>BJ14/'Primer Ingreso'!O32</f>
        <v>0</v>
      </c>
      <c r="CF14" s="2768">
        <f>BK14/'Primer Ingreso'!P32</f>
        <v>5.7692307692307696E-2</v>
      </c>
      <c r="CG14" s="2768">
        <f>BL14/'Primer Ingreso'!Q32</f>
        <v>5.0632911392405063E-2</v>
      </c>
      <c r="CH14" s="4208">
        <f>BM14/'Primer Ingreso'!R32</f>
        <v>4.5045045045045043E-2</v>
      </c>
    </row>
    <row r="15" spans="1:86" s="671" customFormat="1" ht="15.75" thickBot="1">
      <c r="B15" s="2789" t="s">
        <v>306</v>
      </c>
      <c r="C15" s="2777">
        <v>0</v>
      </c>
      <c r="D15" s="2778">
        <v>0</v>
      </c>
      <c r="E15" s="2778">
        <v>0</v>
      </c>
      <c r="F15" s="2778">
        <v>3</v>
      </c>
      <c r="G15" s="2778">
        <v>2</v>
      </c>
      <c r="H15" s="2640">
        <v>3</v>
      </c>
      <c r="I15" s="2658">
        <v>9</v>
      </c>
      <c r="J15" s="2785">
        <v>0</v>
      </c>
      <c r="K15" s="2778">
        <v>0</v>
      </c>
      <c r="L15" s="2778">
        <v>0</v>
      </c>
      <c r="M15" s="2778">
        <v>1</v>
      </c>
      <c r="N15" s="2778">
        <v>0</v>
      </c>
      <c r="O15" s="2640">
        <v>0</v>
      </c>
      <c r="P15" s="2658">
        <v>0</v>
      </c>
      <c r="Q15" s="2785">
        <f t="shared" si="6"/>
        <v>0</v>
      </c>
      <c r="R15" s="2778">
        <f t="shared" si="6"/>
        <v>0</v>
      </c>
      <c r="S15" s="2778">
        <f t="shared" si="6"/>
        <v>0</v>
      </c>
      <c r="T15" s="2778">
        <f t="shared" si="6"/>
        <v>4</v>
      </c>
      <c r="U15" s="2778">
        <f t="shared" si="6"/>
        <v>2</v>
      </c>
      <c r="V15" s="2640">
        <f t="shared" si="6"/>
        <v>3</v>
      </c>
      <c r="W15" s="2658">
        <f t="shared" si="1"/>
        <v>9</v>
      </c>
      <c r="X15" s="2796">
        <f>C15/'Alumnado Activo'!C11</f>
        <v>0</v>
      </c>
      <c r="Y15" s="2769">
        <f>D15/'Alumnado Activo'!D11</f>
        <v>0</v>
      </c>
      <c r="Z15" s="2769">
        <f>E15/'Alumnado Activo'!E11</f>
        <v>0</v>
      </c>
      <c r="AA15" s="2769">
        <f>F15/'Alumnado Activo'!F11</f>
        <v>2.1126760563380281E-2</v>
      </c>
      <c r="AB15" s="2769">
        <f>G15/'Alumnado Activo'!G11</f>
        <v>1.2269938650306749E-2</v>
      </c>
      <c r="AC15" s="2769">
        <f>H15/'Alumnado Activo'!H11</f>
        <v>1.6949152542372881E-2</v>
      </c>
      <c r="AD15" s="4207">
        <f>I15/'Alumnado Activo'!I11</f>
        <v>4.3062200956937802E-2</v>
      </c>
      <c r="AE15" s="2796">
        <f>J15/'Alumnado Activo'!C11</f>
        <v>0</v>
      </c>
      <c r="AF15" s="2769">
        <f>K15/'Alumnado Activo'!D11</f>
        <v>0</v>
      </c>
      <c r="AG15" s="2769">
        <f>L15/'Alumnado Activo'!E11</f>
        <v>0</v>
      </c>
      <c r="AH15" s="2769">
        <f>M15/'Alumnado Activo'!F11</f>
        <v>7.0422535211267607E-3</v>
      </c>
      <c r="AI15" s="2769">
        <f>N15/'Alumnado Activo'!G11</f>
        <v>0</v>
      </c>
      <c r="AJ15" s="2769">
        <f>O15/'Alumnado Activo'!H11</f>
        <v>0</v>
      </c>
      <c r="AK15" s="4209">
        <f>P15/'Alumnado Activo'!I11</f>
        <v>0</v>
      </c>
      <c r="AL15" s="2796">
        <f>Q15/'Alumnado Activo'!C11</f>
        <v>0</v>
      </c>
      <c r="AM15" s="2769">
        <f>R15/'Alumnado Activo'!D11</f>
        <v>0</v>
      </c>
      <c r="AN15" s="2769">
        <f>S15/'Alumnado Activo'!E11</f>
        <v>0</v>
      </c>
      <c r="AO15" s="2769">
        <f>T15/'Alumnado Activo'!F11</f>
        <v>2.8169014084507043E-2</v>
      </c>
      <c r="AP15" s="2769">
        <f>U15/'Alumnado Activo'!G11</f>
        <v>1.2269938650306749E-2</v>
      </c>
      <c r="AQ15" s="2769">
        <f>V15/'Alumnado Activo'!H11</f>
        <v>1.6949152542372881E-2</v>
      </c>
      <c r="AR15" s="4207">
        <f>W15/'Alumnado Activo'!I11</f>
        <v>4.3062200956937802E-2</v>
      </c>
      <c r="AS15" s="2801">
        <f>C15</f>
        <v>0</v>
      </c>
      <c r="AT15" s="2640">
        <f t="shared" si="7"/>
        <v>0</v>
      </c>
      <c r="AU15" s="2640">
        <f t="shared" si="7"/>
        <v>0</v>
      </c>
      <c r="AV15" s="2640">
        <f t="shared" si="7"/>
        <v>3</v>
      </c>
      <c r="AW15" s="2640">
        <f t="shared" si="7"/>
        <v>5</v>
      </c>
      <c r="AX15" s="2640">
        <f t="shared" si="7"/>
        <v>8</v>
      </c>
      <c r="AY15" s="2658">
        <f t="shared" si="2"/>
        <v>17</v>
      </c>
      <c r="AZ15" s="2801">
        <f>J15</f>
        <v>0</v>
      </c>
      <c r="BA15" s="2640">
        <f t="shared" si="8"/>
        <v>0</v>
      </c>
      <c r="BB15" s="2640">
        <f t="shared" si="8"/>
        <v>0</v>
      </c>
      <c r="BC15" s="2640">
        <f t="shared" si="8"/>
        <v>1</v>
      </c>
      <c r="BD15" s="2640">
        <f t="shared" si="8"/>
        <v>1</v>
      </c>
      <c r="BE15" s="2640">
        <f t="shared" si="8"/>
        <v>1</v>
      </c>
      <c r="BF15" s="2658">
        <f t="shared" si="3"/>
        <v>1</v>
      </c>
      <c r="BG15" s="2801">
        <f>Q15</f>
        <v>0</v>
      </c>
      <c r="BH15" s="2640">
        <f t="shared" si="9"/>
        <v>0</v>
      </c>
      <c r="BI15" s="2640">
        <f t="shared" si="9"/>
        <v>0</v>
      </c>
      <c r="BJ15" s="2640">
        <f t="shared" si="9"/>
        <v>4</v>
      </c>
      <c r="BK15" s="2640">
        <f t="shared" si="9"/>
        <v>6</v>
      </c>
      <c r="BL15" s="2640">
        <f t="shared" si="9"/>
        <v>9</v>
      </c>
      <c r="BM15" s="2658">
        <f t="shared" si="4"/>
        <v>18</v>
      </c>
      <c r="BN15" s="2796">
        <f>AS15/'Primer Ingreso'!L33</f>
        <v>0</v>
      </c>
      <c r="BO15" s="2769">
        <f>AT15/'Primer Ingreso'!M33</f>
        <v>0</v>
      </c>
      <c r="BP15" s="2769">
        <f>AU15/'Primer Ingreso'!N33</f>
        <v>0</v>
      </c>
      <c r="BQ15" s="2769">
        <f>AV15/'Primer Ingreso'!O33</f>
        <v>1.8292682926829267E-2</v>
      </c>
      <c r="BR15" s="2769">
        <f>AW15/'Primer Ingreso'!P33</f>
        <v>2.5000000000000001E-2</v>
      </c>
      <c r="BS15" s="2769">
        <f>AX15/'Primer Ingreso'!Q33</f>
        <v>3.0303030303030304E-2</v>
      </c>
      <c r="BT15" s="4207">
        <f>AY15/'Primer Ingreso'!R33</f>
        <v>5.1051051051051052E-2</v>
      </c>
      <c r="BU15" s="2796">
        <f>AZ15/'Primer Ingreso'!L33</f>
        <v>0</v>
      </c>
      <c r="BV15" s="2769">
        <f>BA15/'Primer Ingreso'!M33</f>
        <v>0</v>
      </c>
      <c r="BW15" s="2769">
        <f>BB15/'Primer Ingreso'!N33</f>
        <v>0</v>
      </c>
      <c r="BX15" s="2769">
        <f>BC15/'Primer Ingreso'!O33</f>
        <v>6.0975609756097563E-3</v>
      </c>
      <c r="BY15" s="2769">
        <f>BD15/'Primer Ingreso'!P33</f>
        <v>5.0000000000000001E-3</v>
      </c>
      <c r="BZ15" s="2769">
        <f>BE15/'Primer Ingreso'!Q33</f>
        <v>3.787878787878788E-3</v>
      </c>
      <c r="CA15" s="4207">
        <f>BF15/'Primer Ingreso'!R33</f>
        <v>3.003003003003003E-3</v>
      </c>
      <c r="CB15" s="2796">
        <f>BG15/'Primer Ingreso'!L33</f>
        <v>0</v>
      </c>
      <c r="CC15" s="2769">
        <f>BH15/'Primer Ingreso'!M33</f>
        <v>0</v>
      </c>
      <c r="CD15" s="2769">
        <f>BI15/'Primer Ingreso'!N33</f>
        <v>0</v>
      </c>
      <c r="CE15" s="2769">
        <f>BJ15/'Primer Ingreso'!O33</f>
        <v>2.4390243902439025E-2</v>
      </c>
      <c r="CF15" s="2769">
        <f>BK15/'Primer Ingreso'!P33</f>
        <v>0.03</v>
      </c>
      <c r="CG15" s="2769">
        <f>BL15/'Primer Ingreso'!Q33</f>
        <v>3.4090909090909088E-2</v>
      </c>
      <c r="CH15" s="4209">
        <f>BM15/'Primer Ingreso'!R33</f>
        <v>5.4054054054054057E-2</v>
      </c>
    </row>
    <row r="16" spans="1:86" s="671" customFormat="1" ht="15.75" thickBot="1">
      <c r="A16" s="422"/>
      <c r="B16" s="947"/>
      <c r="C16" s="675"/>
      <c r="D16" s="675"/>
      <c r="E16" s="675"/>
      <c r="F16" s="675"/>
      <c r="G16" s="675"/>
      <c r="H16" s="2419"/>
      <c r="I16" s="634"/>
      <c r="J16" s="675"/>
      <c r="K16" s="675"/>
      <c r="L16" s="675"/>
      <c r="M16" s="675"/>
      <c r="N16" s="675"/>
      <c r="O16" s="2419"/>
      <c r="P16" s="634"/>
      <c r="Q16" s="675"/>
      <c r="R16" s="675"/>
      <c r="S16" s="675"/>
      <c r="T16" s="675"/>
      <c r="U16" s="675"/>
      <c r="V16" s="2419"/>
      <c r="W16" s="634"/>
      <c r="X16" s="2419"/>
      <c r="Y16" s="2419"/>
      <c r="Z16" s="2419"/>
      <c r="AA16" s="2419"/>
      <c r="AB16" s="2419"/>
      <c r="AC16" s="2419"/>
      <c r="AD16" s="634"/>
      <c r="AE16" s="2419"/>
      <c r="AF16" s="2419"/>
      <c r="AG16" s="2419"/>
      <c r="AH16" s="2419"/>
      <c r="AI16" s="2419"/>
      <c r="AJ16" s="2419"/>
      <c r="AK16" s="634"/>
      <c r="AL16" s="2419"/>
      <c r="AM16" s="2419"/>
      <c r="AN16" s="2419"/>
      <c r="AO16" s="2419"/>
      <c r="AP16" s="2419"/>
      <c r="AQ16" s="2419"/>
      <c r="AR16" s="634"/>
      <c r="AS16" s="2419"/>
      <c r="AT16" s="2419"/>
      <c r="AU16" s="2419"/>
      <c r="AV16" s="2419"/>
      <c r="AW16" s="2419"/>
      <c r="AX16" s="2419"/>
      <c r="AY16" s="634"/>
      <c r="AZ16" s="2419"/>
      <c r="BA16" s="2419"/>
      <c r="BB16" s="2419"/>
      <c r="BC16" s="2419"/>
      <c r="BD16" s="2419"/>
      <c r="BE16" s="2419"/>
      <c r="BF16" s="634"/>
      <c r="BG16" s="2419"/>
      <c r="BH16" s="2419"/>
      <c r="BI16" s="2419"/>
      <c r="BJ16" s="2419"/>
      <c r="BK16" s="2419"/>
      <c r="BL16" s="2419"/>
      <c r="BM16" s="634"/>
      <c r="BN16" s="2419"/>
      <c r="BO16" s="2419"/>
      <c r="BP16" s="2419"/>
      <c r="BQ16" s="2419"/>
      <c r="BR16" s="2419"/>
      <c r="BS16" s="2419"/>
      <c r="BT16" s="634"/>
      <c r="BU16" s="2419"/>
      <c r="BV16" s="2419"/>
      <c r="BW16" s="2419"/>
      <c r="BX16" s="2419"/>
      <c r="BY16" s="2419"/>
      <c r="BZ16" s="2419"/>
      <c r="CA16" s="634"/>
      <c r="CB16" s="2419"/>
      <c r="CC16" s="2419"/>
      <c r="CD16" s="2419"/>
      <c r="CE16" s="2419"/>
      <c r="CF16" s="2419"/>
      <c r="CG16" s="2419"/>
      <c r="CH16" s="634"/>
    </row>
    <row r="17" spans="1:86" s="671" customFormat="1" ht="15" customHeight="1">
      <c r="B17" s="2787" t="s">
        <v>1</v>
      </c>
      <c r="C17" s="965">
        <f t="shared" ref="C17:O17" si="10">C10</f>
        <v>0</v>
      </c>
      <c r="D17" s="966">
        <f t="shared" si="10"/>
        <v>0</v>
      </c>
      <c r="E17" s="966">
        <f t="shared" si="10"/>
        <v>1</v>
      </c>
      <c r="F17" s="966">
        <f t="shared" si="10"/>
        <v>13</v>
      </c>
      <c r="G17" s="966">
        <f t="shared" si="10"/>
        <v>13</v>
      </c>
      <c r="H17" s="573">
        <f>H10</f>
        <v>4</v>
      </c>
      <c r="I17" s="689">
        <f>I10+I11</f>
        <v>6</v>
      </c>
      <c r="J17" s="2782">
        <f t="shared" si="10"/>
        <v>0</v>
      </c>
      <c r="K17" s="966">
        <f t="shared" si="10"/>
        <v>0</v>
      </c>
      <c r="L17" s="966">
        <f t="shared" si="10"/>
        <v>3</v>
      </c>
      <c r="M17" s="966">
        <f t="shared" si="10"/>
        <v>4</v>
      </c>
      <c r="N17" s="966">
        <f t="shared" si="10"/>
        <v>4</v>
      </c>
      <c r="O17" s="573">
        <f t="shared" si="10"/>
        <v>3</v>
      </c>
      <c r="P17" s="689">
        <f>P10+P11</f>
        <v>0</v>
      </c>
      <c r="Q17" s="2782">
        <f t="shared" ref="Q17:V18" si="11">C17+J17</f>
        <v>0</v>
      </c>
      <c r="R17" s="966">
        <f t="shared" si="11"/>
        <v>0</v>
      </c>
      <c r="S17" s="966">
        <f t="shared" si="11"/>
        <v>4</v>
      </c>
      <c r="T17" s="966">
        <f t="shared" si="11"/>
        <v>17</v>
      </c>
      <c r="U17" s="966">
        <f t="shared" si="11"/>
        <v>17</v>
      </c>
      <c r="V17" s="573">
        <f t="shared" si="11"/>
        <v>7</v>
      </c>
      <c r="W17" s="689">
        <f>P17+I17</f>
        <v>6</v>
      </c>
      <c r="X17" s="2797">
        <f>C17/'Alumnado Activo'!C13</f>
        <v>0</v>
      </c>
      <c r="Y17" s="2770">
        <f>D17/'Alumnado Activo'!D13</f>
        <v>0</v>
      </c>
      <c r="Z17" s="2770">
        <f>E17/'Alumnado Activo'!E13</f>
        <v>8.0000000000000002E-3</v>
      </c>
      <c r="AA17" s="2770">
        <f>F17/'Alumnado Activo'!F13</f>
        <v>9.420289855072464E-2</v>
      </c>
      <c r="AB17" s="2770">
        <f>G17/'Alumnado Activo'!G13</f>
        <v>7.5581395348837205E-2</v>
      </c>
      <c r="AC17" s="2770">
        <f>H17/'Alumnado Activo'!H13</f>
        <v>2.247191011235955E-2</v>
      </c>
      <c r="AD17" s="4210">
        <f>I17/'Alumnado Activo'!I13</f>
        <v>2.247191011235955E-2</v>
      </c>
      <c r="AE17" s="2797">
        <f>J17/'Alumnado Activo'!C13</f>
        <v>0</v>
      </c>
      <c r="AF17" s="2770">
        <f>K17/'Alumnado Activo'!D13</f>
        <v>0</v>
      </c>
      <c r="AG17" s="2770">
        <f>L17/'Alumnado Activo'!E13</f>
        <v>2.4E-2</v>
      </c>
      <c r="AH17" s="2770">
        <f>M17/'Alumnado Activo'!F13</f>
        <v>2.8985507246376812E-2</v>
      </c>
      <c r="AI17" s="2770">
        <f>N17/'Alumnado Activo'!G13</f>
        <v>2.3255813953488372E-2</v>
      </c>
      <c r="AJ17" s="2770">
        <f>O17/'Alumnado Activo'!H13</f>
        <v>1.6853932584269662E-2</v>
      </c>
      <c r="AK17" s="4210">
        <f>P17/'Alumnado Activo'!I13</f>
        <v>0</v>
      </c>
      <c r="AL17" s="2797">
        <f>Q17/'Alumnado Activo'!C13</f>
        <v>0</v>
      </c>
      <c r="AM17" s="2770">
        <f>R17/'Alumnado Activo'!D13</f>
        <v>0</v>
      </c>
      <c r="AN17" s="2770">
        <f>S17/'Alumnado Activo'!E13</f>
        <v>3.2000000000000001E-2</v>
      </c>
      <c r="AO17" s="2770">
        <f>T17/'Alumnado Activo'!F13</f>
        <v>0.12318840579710146</v>
      </c>
      <c r="AP17" s="2770">
        <f>U17/'Alumnado Activo'!G13</f>
        <v>9.8837209302325577E-2</v>
      </c>
      <c r="AQ17" s="2770">
        <f>V17/'Alumnado Activo'!H13</f>
        <v>3.9325842696629212E-2</v>
      </c>
      <c r="AR17" s="4210">
        <f>W17/'Alumnado Activo'!I13</f>
        <v>2.247191011235955E-2</v>
      </c>
      <c r="AS17" s="698">
        <f>C17</f>
        <v>0</v>
      </c>
      <c r="AT17" s="573">
        <f t="shared" ref="AT17:AX20" si="12">D17+AS17</f>
        <v>0</v>
      </c>
      <c r="AU17" s="573">
        <f t="shared" si="12"/>
        <v>1</v>
      </c>
      <c r="AV17" s="573">
        <f t="shared" si="12"/>
        <v>14</v>
      </c>
      <c r="AW17" s="573">
        <f t="shared" si="12"/>
        <v>27</v>
      </c>
      <c r="AX17" s="573">
        <f t="shared" si="12"/>
        <v>31</v>
      </c>
      <c r="AY17" s="689">
        <f>AX17+I17</f>
        <v>37</v>
      </c>
      <c r="AZ17" s="698">
        <f>J17</f>
        <v>0</v>
      </c>
      <c r="BA17" s="573">
        <f t="shared" ref="BA17:BE20" si="13">K17+AZ17</f>
        <v>0</v>
      </c>
      <c r="BB17" s="573">
        <f t="shared" si="13"/>
        <v>3</v>
      </c>
      <c r="BC17" s="573">
        <f t="shared" si="13"/>
        <v>7</v>
      </c>
      <c r="BD17" s="573">
        <f t="shared" si="13"/>
        <v>11</v>
      </c>
      <c r="BE17" s="436">
        <f t="shared" si="13"/>
        <v>14</v>
      </c>
      <c r="BF17" s="4214">
        <f>BE17+P17</f>
        <v>14</v>
      </c>
      <c r="BG17" s="572">
        <f>Q17</f>
        <v>0</v>
      </c>
      <c r="BH17" s="573">
        <f t="shared" ref="BH17:BL20" si="14">R17+BG17</f>
        <v>0</v>
      </c>
      <c r="BI17" s="573">
        <f t="shared" si="14"/>
        <v>4</v>
      </c>
      <c r="BJ17" s="573">
        <f t="shared" si="14"/>
        <v>21</v>
      </c>
      <c r="BK17" s="573">
        <f t="shared" si="14"/>
        <v>38</v>
      </c>
      <c r="BL17" s="573">
        <f t="shared" si="14"/>
        <v>45</v>
      </c>
      <c r="BM17" s="689">
        <f>BL17+W17</f>
        <v>51</v>
      </c>
      <c r="BN17" s="2797">
        <f>AS17/'Primer Ingreso'!L35</f>
        <v>0</v>
      </c>
      <c r="BO17" s="2770">
        <f>AT17/'Primer Ingreso'!M35</f>
        <v>0</v>
      </c>
      <c r="BP17" s="2770">
        <f>AU17/'Primer Ingreso'!N35</f>
        <v>7.6923076923076927E-3</v>
      </c>
      <c r="BQ17" s="2770">
        <f>AV17/'Primer Ingreso'!O35</f>
        <v>7.8212290502793297E-2</v>
      </c>
      <c r="BR17" s="2770">
        <f>AW17/'Primer Ingreso'!P35</f>
        <v>0.10887096774193548</v>
      </c>
      <c r="BS17" s="2770">
        <f>AX17/'Primer Ingreso'!Q35</f>
        <v>0.10333333333333333</v>
      </c>
      <c r="BT17" s="4210">
        <f>AY17/'Primer Ingreso'!R35</f>
        <v>8.9805825242718448E-2</v>
      </c>
      <c r="BU17" s="2797">
        <f>AZ17/'Primer Ingreso'!L35</f>
        <v>0</v>
      </c>
      <c r="BV17" s="2770">
        <f>BA17/'Primer Ingreso'!M35</f>
        <v>0</v>
      </c>
      <c r="BW17" s="2770">
        <f>BB17/'Primer Ingreso'!N35</f>
        <v>2.3076923076923078E-2</v>
      </c>
      <c r="BX17" s="2770">
        <f>BC17/'Primer Ingreso'!O35</f>
        <v>3.9106145251396648E-2</v>
      </c>
      <c r="BY17" s="2770">
        <f>BD17/'Primer Ingreso'!P35</f>
        <v>4.4354838709677422E-2</v>
      </c>
      <c r="BZ17" s="2770">
        <f>BE17/'Primer Ingreso'!Q35</f>
        <v>4.6666666666666669E-2</v>
      </c>
      <c r="CA17" s="4210">
        <f>BF17/'Primer Ingreso'!R35</f>
        <v>3.3980582524271843E-2</v>
      </c>
      <c r="CB17" s="2797">
        <f>BG17/'Primer Ingreso'!L35</f>
        <v>0</v>
      </c>
      <c r="CC17" s="2770">
        <f>BH17/'Primer Ingreso'!M35</f>
        <v>0</v>
      </c>
      <c r="CD17" s="2770">
        <f>BI17/'Primer Ingreso'!N35</f>
        <v>3.0769230769230771E-2</v>
      </c>
      <c r="CE17" s="2770">
        <f>BJ17/'Primer Ingreso'!O35</f>
        <v>0.11731843575418995</v>
      </c>
      <c r="CF17" s="2770">
        <f>BK17/'Primer Ingreso'!P35</f>
        <v>0.15322580645161291</v>
      </c>
      <c r="CG17" s="2766">
        <f>BL17/'Primer Ingreso'!Q35</f>
        <v>0.15</v>
      </c>
      <c r="CH17" s="4210">
        <f>BM17/'Primer Ingreso'!R35</f>
        <v>0.12378640776699029</v>
      </c>
    </row>
    <row r="18" spans="1:86" s="671" customFormat="1" ht="15">
      <c r="B18" s="2788" t="s">
        <v>3</v>
      </c>
      <c r="C18" s="2775">
        <f t="shared" ref="C18:O18" si="15">C12</f>
        <v>1</v>
      </c>
      <c r="D18" s="2773">
        <f t="shared" si="15"/>
        <v>1</v>
      </c>
      <c r="E18" s="2773">
        <f t="shared" si="15"/>
        <v>3</v>
      </c>
      <c r="F18" s="2773">
        <f t="shared" si="15"/>
        <v>3</v>
      </c>
      <c r="G18" s="2773">
        <f t="shared" si="15"/>
        <v>0</v>
      </c>
      <c r="H18" s="2639">
        <f t="shared" si="15"/>
        <v>8</v>
      </c>
      <c r="I18" s="1886">
        <f>I12+I13</f>
        <v>10</v>
      </c>
      <c r="J18" s="2783">
        <f t="shared" si="15"/>
        <v>0</v>
      </c>
      <c r="K18" s="2773">
        <f t="shared" si="15"/>
        <v>0</v>
      </c>
      <c r="L18" s="2773">
        <f t="shared" si="15"/>
        <v>1</v>
      </c>
      <c r="M18" s="2773">
        <f t="shared" si="15"/>
        <v>2</v>
      </c>
      <c r="N18" s="2773">
        <f t="shared" si="15"/>
        <v>1</v>
      </c>
      <c r="O18" s="2639">
        <f t="shared" si="15"/>
        <v>0</v>
      </c>
      <c r="P18" s="1886">
        <f>P12+P13</f>
        <v>5</v>
      </c>
      <c r="Q18" s="2783">
        <f t="shared" si="11"/>
        <v>1</v>
      </c>
      <c r="R18" s="2773">
        <f t="shared" si="11"/>
        <v>1</v>
      </c>
      <c r="S18" s="2773">
        <f t="shared" si="11"/>
        <v>4</v>
      </c>
      <c r="T18" s="2773">
        <f t="shared" si="11"/>
        <v>5</v>
      </c>
      <c r="U18" s="2773">
        <f t="shared" si="11"/>
        <v>1</v>
      </c>
      <c r="V18" s="2639">
        <f t="shared" si="11"/>
        <v>8</v>
      </c>
      <c r="W18" s="1886">
        <f t="shared" ref="W18:W19" si="16">P18+I18</f>
        <v>15</v>
      </c>
      <c r="X18" s="2795">
        <f>C18/'Alumnado Activo'!C14</f>
        <v>1.8181818181818181E-2</v>
      </c>
      <c r="Y18" s="2768">
        <f>D18/'Alumnado Activo'!D14</f>
        <v>1.3513513513513514E-2</v>
      </c>
      <c r="Z18" s="2768">
        <f>E18/'Alumnado Activo'!E14</f>
        <v>2.6548672566371681E-2</v>
      </c>
      <c r="AA18" s="2768">
        <f>F18/'Alumnado Activo'!F14</f>
        <v>2.0134228187919462E-2</v>
      </c>
      <c r="AB18" s="2768">
        <f>G18/'Alumnado Activo'!G14</f>
        <v>0</v>
      </c>
      <c r="AC18" s="2768">
        <f>H18/'Alumnado Activo'!H14</f>
        <v>3.2653061224489799E-2</v>
      </c>
      <c r="AD18" s="4208">
        <f>I18/'Alumnado Activo'!I14</f>
        <v>3.3670033670033669E-2</v>
      </c>
      <c r="AE18" s="2795">
        <f>J18/'Alumnado Activo'!C14</f>
        <v>0</v>
      </c>
      <c r="AF18" s="2768">
        <f>K18/'Alumnado Activo'!D14</f>
        <v>0</v>
      </c>
      <c r="AG18" s="2768">
        <f>L18/'Alumnado Activo'!E14</f>
        <v>8.8495575221238937E-3</v>
      </c>
      <c r="AH18" s="2768">
        <f>M18/'Alumnado Activo'!F14</f>
        <v>1.3422818791946308E-2</v>
      </c>
      <c r="AI18" s="2768">
        <f>N18/'Alumnado Activo'!G14</f>
        <v>4.9261083743842365E-3</v>
      </c>
      <c r="AJ18" s="2768">
        <f>O18/'Alumnado Activo'!H14</f>
        <v>0</v>
      </c>
      <c r="AK18" s="4208">
        <f>P18/'Alumnado Activo'!I14</f>
        <v>1.6835016835016835E-2</v>
      </c>
      <c r="AL18" s="2795">
        <f>Q18/'Alumnado Activo'!C14</f>
        <v>1.8181818181818181E-2</v>
      </c>
      <c r="AM18" s="2768">
        <f>R18/'Alumnado Activo'!D14</f>
        <v>1.3513513513513514E-2</v>
      </c>
      <c r="AN18" s="2768">
        <f>S18/'Alumnado Activo'!E14</f>
        <v>3.5398230088495575E-2</v>
      </c>
      <c r="AO18" s="2768">
        <f>T18/'Alumnado Activo'!F14</f>
        <v>3.3557046979865772E-2</v>
      </c>
      <c r="AP18" s="2768">
        <f>U18/'Alumnado Activo'!G14</f>
        <v>4.9261083743842365E-3</v>
      </c>
      <c r="AQ18" s="2768">
        <f>V18/'Alumnado Activo'!H14</f>
        <v>3.2653061224489799E-2</v>
      </c>
      <c r="AR18" s="4208">
        <f>W18/'Alumnado Activo'!I14</f>
        <v>5.0505050505050504E-2</v>
      </c>
      <c r="AS18" s="2800">
        <f>C18</f>
        <v>1</v>
      </c>
      <c r="AT18" s="2639">
        <f t="shared" si="12"/>
        <v>2</v>
      </c>
      <c r="AU18" s="2639">
        <f t="shared" si="12"/>
        <v>5</v>
      </c>
      <c r="AV18" s="2639">
        <f t="shared" si="12"/>
        <v>8</v>
      </c>
      <c r="AW18" s="2639">
        <f t="shared" si="12"/>
        <v>8</v>
      </c>
      <c r="AX18" s="2639">
        <f t="shared" si="12"/>
        <v>16</v>
      </c>
      <c r="AY18" s="1886">
        <f t="shared" ref="AY18:AY20" si="17">AX18+I18</f>
        <v>26</v>
      </c>
      <c r="AZ18" s="2800">
        <f>J18</f>
        <v>0</v>
      </c>
      <c r="BA18" s="574">
        <f t="shared" si="13"/>
        <v>0</v>
      </c>
      <c r="BB18" s="574">
        <f t="shared" si="13"/>
        <v>1</v>
      </c>
      <c r="BC18" s="574">
        <f t="shared" si="13"/>
        <v>3</v>
      </c>
      <c r="BD18" s="574">
        <f t="shared" si="13"/>
        <v>4</v>
      </c>
      <c r="BE18" s="437">
        <f t="shared" si="13"/>
        <v>4</v>
      </c>
      <c r="BF18" s="4215">
        <f t="shared" ref="BF18:BF20" si="18">BE18+P18</f>
        <v>9</v>
      </c>
      <c r="BG18" s="2804">
        <f>Q18</f>
        <v>1</v>
      </c>
      <c r="BH18" s="2639">
        <f t="shared" si="14"/>
        <v>2</v>
      </c>
      <c r="BI18" s="2639">
        <f t="shared" si="14"/>
        <v>6</v>
      </c>
      <c r="BJ18" s="2639">
        <f t="shared" si="14"/>
        <v>11</v>
      </c>
      <c r="BK18" s="2639">
        <f t="shared" si="14"/>
        <v>12</v>
      </c>
      <c r="BL18" s="2639">
        <f t="shared" si="14"/>
        <v>20</v>
      </c>
      <c r="BM18" s="1886">
        <f t="shared" ref="BM18:BM20" si="19">BL18+W18</f>
        <v>35</v>
      </c>
      <c r="BN18" s="2795">
        <f>AS18/'Primer Ingreso'!L36</f>
        <v>2.0408163265306121E-2</v>
      </c>
      <c r="BO18" s="2768">
        <f>AT18/'Primer Ingreso'!M36</f>
        <v>2.7027027027027029E-2</v>
      </c>
      <c r="BP18" s="2768">
        <f>AU18/'Primer Ingreso'!N36</f>
        <v>3.968253968253968E-2</v>
      </c>
      <c r="BQ18" s="2768">
        <f>AV18/'Primer Ingreso'!O36</f>
        <v>4.6783625730994149E-2</v>
      </c>
      <c r="BR18" s="2768">
        <f>AW18/'Primer Ingreso'!P36</f>
        <v>3.2388663967611336E-2</v>
      </c>
      <c r="BS18" s="2768">
        <f>AX18/'Primer Ingreso'!Q36</f>
        <v>4.8632218844984802E-2</v>
      </c>
      <c r="BT18" s="4208">
        <f>AY18/'Primer Ingreso'!R36</f>
        <v>6.1032863849765258E-2</v>
      </c>
      <c r="BU18" s="2795">
        <f>AZ18/'Primer Ingreso'!L36</f>
        <v>0</v>
      </c>
      <c r="BV18" s="2768">
        <f>BA18/'Primer Ingreso'!M36</f>
        <v>0</v>
      </c>
      <c r="BW18" s="2768">
        <f>BB18/'Primer Ingreso'!N36</f>
        <v>7.9365079365079361E-3</v>
      </c>
      <c r="BX18" s="2768">
        <f>BC18/'Primer Ingreso'!O36</f>
        <v>1.7543859649122806E-2</v>
      </c>
      <c r="BY18" s="2768">
        <f>BD18/'Primer Ingreso'!P36</f>
        <v>1.6194331983805668E-2</v>
      </c>
      <c r="BZ18" s="2768">
        <f>BE18/'Primer Ingreso'!Q36</f>
        <v>1.2158054711246201E-2</v>
      </c>
      <c r="CA18" s="4208">
        <f>BF18/'Primer Ingreso'!R36</f>
        <v>2.1126760563380281E-2</v>
      </c>
      <c r="CB18" s="2795">
        <f>BG18/'Primer Ingreso'!L36</f>
        <v>2.0408163265306121E-2</v>
      </c>
      <c r="CC18" s="2806">
        <f>BH18/'Primer Ingreso'!M36</f>
        <v>2.7027027027027029E-2</v>
      </c>
      <c r="CD18" s="2806">
        <f>BI18/'Primer Ingreso'!N36</f>
        <v>4.7619047619047616E-2</v>
      </c>
      <c r="CE18" s="2806">
        <f>BJ18/'Primer Ingreso'!O36</f>
        <v>6.4327485380116955E-2</v>
      </c>
      <c r="CF18" s="2806">
        <f>BK18/'Primer Ingreso'!P36</f>
        <v>4.8582995951417005E-2</v>
      </c>
      <c r="CG18" s="2765">
        <f>BL18/'Primer Ingreso'!Q36</f>
        <v>6.0790273556231005E-2</v>
      </c>
      <c r="CH18" s="4218">
        <f>BM18/'Primer Ingreso'!R36</f>
        <v>8.2159624413145546E-2</v>
      </c>
    </row>
    <row r="19" spans="1:86" s="671" customFormat="1" ht="15.75" thickBot="1">
      <c r="B19" s="2790" t="s">
        <v>2</v>
      </c>
      <c r="C19" s="2777">
        <f>C14+C15</f>
        <v>0</v>
      </c>
      <c r="D19" s="2793">
        <f t="shared" ref="D19:V19" si="20">D14+D15</f>
        <v>0</v>
      </c>
      <c r="E19" s="2778">
        <f t="shared" si="20"/>
        <v>0</v>
      </c>
      <c r="F19" s="2778">
        <f t="shared" si="20"/>
        <v>3</v>
      </c>
      <c r="G19" s="2778">
        <f t="shared" si="20"/>
        <v>5</v>
      </c>
      <c r="H19" s="2640">
        <f t="shared" si="20"/>
        <v>4</v>
      </c>
      <c r="I19" s="2658">
        <f>I14+I15</f>
        <v>10</v>
      </c>
      <c r="J19" s="2786">
        <f t="shared" si="20"/>
        <v>0</v>
      </c>
      <c r="K19" s="2780">
        <f t="shared" si="20"/>
        <v>0</v>
      </c>
      <c r="L19" s="2781">
        <f t="shared" si="20"/>
        <v>0</v>
      </c>
      <c r="M19" s="2781">
        <f t="shared" si="20"/>
        <v>1</v>
      </c>
      <c r="N19" s="2781">
        <f t="shared" si="20"/>
        <v>0</v>
      </c>
      <c r="O19" s="2672">
        <f t="shared" si="20"/>
        <v>0</v>
      </c>
      <c r="P19" s="2748">
        <f>P14+P15</f>
        <v>0</v>
      </c>
      <c r="Q19" s="2786">
        <f t="shared" si="20"/>
        <v>0</v>
      </c>
      <c r="R19" s="2780">
        <f t="shared" si="20"/>
        <v>0</v>
      </c>
      <c r="S19" s="2781">
        <f t="shared" si="20"/>
        <v>0</v>
      </c>
      <c r="T19" s="2781">
        <f t="shared" si="20"/>
        <v>4</v>
      </c>
      <c r="U19" s="2781">
        <f t="shared" si="20"/>
        <v>5</v>
      </c>
      <c r="V19" s="2672">
        <f t="shared" si="20"/>
        <v>4</v>
      </c>
      <c r="W19" s="2748">
        <f t="shared" si="16"/>
        <v>10</v>
      </c>
      <c r="X19" s="2798">
        <f>C19/'Alumnado Activo'!C15</f>
        <v>0</v>
      </c>
      <c r="Y19" s="2772">
        <f>D19/'Alumnado Activo'!D15</f>
        <v>0</v>
      </c>
      <c r="Z19" s="2772">
        <f>E19/'Alumnado Activo'!E15</f>
        <v>0</v>
      </c>
      <c r="AA19" s="2772">
        <f>F19/'Alumnado Activo'!F15</f>
        <v>1.7045454545454544E-2</v>
      </c>
      <c r="AB19" s="2772">
        <f>G19/'Alumnado Activo'!G15</f>
        <v>2.3696682464454975E-2</v>
      </c>
      <c r="AC19" s="2772">
        <f>H19/'Alumnado Activo'!H15</f>
        <v>1.6129032258064516E-2</v>
      </c>
      <c r="AD19" s="4211">
        <f>I19/'Alumnado Activo'!I15</f>
        <v>3.3670033670033669E-2</v>
      </c>
      <c r="AE19" s="2798">
        <f>J19/'Alumnado Activo'!C15</f>
        <v>0</v>
      </c>
      <c r="AF19" s="2772">
        <f>K19/'Alumnado Activo'!D15</f>
        <v>0</v>
      </c>
      <c r="AG19" s="2772">
        <f>L19/'Alumnado Activo'!E15</f>
        <v>0</v>
      </c>
      <c r="AH19" s="2772">
        <f>M19/'Alumnado Activo'!F15</f>
        <v>5.681818181818182E-3</v>
      </c>
      <c r="AI19" s="2772">
        <f>N19/'Alumnado Activo'!G15</f>
        <v>0</v>
      </c>
      <c r="AJ19" s="2772">
        <f>O19/'Alumnado Activo'!H15</f>
        <v>0</v>
      </c>
      <c r="AK19" s="4211">
        <f>P19/'Alumnado Activo'!I15</f>
        <v>0</v>
      </c>
      <c r="AL19" s="2798">
        <f>Q19/'Alumnado Activo'!C15</f>
        <v>0</v>
      </c>
      <c r="AM19" s="2772">
        <f>R19/'Alumnado Activo'!D15</f>
        <v>0</v>
      </c>
      <c r="AN19" s="2772">
        <f>S19/'Alumnado Activo'!E15</f>
        <v>0</v>
      </c>
      <c r="AO19" s="2772">
        <f>T19/'Alumnado Activo'!F15</f>
        <v>2.2727272727272728E-2</v>
      </c>
      <c r="AP19" s="2772">
        <f>U19/'Alumnado Activo'!G15</f>
        <v>2.3696682464454975E-2</v>
      </c>
      <c r="AQ19" s="2772">
        <f>V19/'Alumnado Activo'!H15</f>
        <v>1.6129032258064516E-2</v>
      </c>
      <c r="AR19" s="4211">
        <f>W19/'Alumnado Activo'!I15</f>
        <v>3.3670033670033669E-2</v>
      </c>
      <c r="AS19" s="2802">
        <f>C19</f>
        <v>0</v>
      </c>
      <c r="AT19" s="2672">
        <f t="shared" si="12"/>
        <v>0</v>
      </c>
      <c r="AU19" s="2672">
        <f t="shared" si="12"/>
        <v>0</v>
      </c>
      <c r="AV19" s="2672">
        <f t="shared" si="12"/>
        <v>3</v>
      </c>
      <c r="AW19" s="2672">
        <f t="shared" si="12"/>
        <v>8</v>
      </c>
      <c r="AX19" s="2672">
        <f t="shared" si="12"/>
        <v>12</v>
      </c>
      <c r="AY19" s="2748">
        <f t="shared" si="17"/>
        <v>22</v>
      </c>
      <c r="AZ19" s="2802">
        <f>J19</f>
        <v>0</v>
      </c>
      <c r="BA19" s="2803">
        <f t="shared" si="13"/>
        <v>0</v>
      </c>
      <c r="BB19" s="2803">
        <f t="shared" si="13"/>
        <v>0</v>
      </c>
      <c r="BC19" s="2803">
        <f t="shared" si="13"/>
        <v>1</v>
      </c>
      <c r="BD19" s="2803">
        <f t="shared" si="13"/>
        <v>1</v>
      </c>
      <c r="BE19" s="1894">
        <f t="shared" si="13"/>
        <v>1</v>
      </c>
      <c r="BF19" s="4216">
        <f t="shared" si="18"/>
        <v>1</v>
      </c>
      <c r="BG19" s="2805">
        <f>Q19</f>
        <v>0</v>
      </c>
      <c r="BH19" s="2672">
        <f t="shared" si="14"/>
        <v>0</v>
      </c>
      <c r="BI19" s="2672">
        <f t="shared" si="14"/>
        <v>0</v>
      </c>
      <c r="BJ19" s="2672">
        <f t="shared" si="14"/>
        <v>4</v>
      </c>
      <c r="BK19" s="2672">
        <f t="shared" si="14"/>
        <v>9</v>
      </c>
      <c r="BL19" s="2672">
        <f t="shared" si="14"/>
        <v>13</v>
      </c>
      <c r="BM19" s="2748">
        <f t="shared" si="19"/>
        <v>23</v>
      </c>
      <c r="BN19" s="2798">
        <f>AS19/'Primer Ingreso'!L37</f>
        <v>0</v>
      </c>
      <c r="BO19" s="2772">
        <f>AT19/'Primer Ingreso'!M37</f>
        <v>0</v>
      </c>
      <c r="BP19" s="2772">
        <f>AU19/'Primer Ingreso'!N37</f>
        <v>0</v>
      </c>
      <c r="BQ19" s="2772">
        <f>AV19/'Primer Ingreso'!O37</f>
        <v>1.507537688442211E-2</v>
      </c>
      <c r="BR19" s="2772">
        <f>AW19/'Primer Ingreso'!P37</f>
        <v>3.1746031746031744E-2</v>
      </c>
      <c r="BS19" s="2772">
        <f>AX19/'Primer Ingreso'!Q37</f>
        <v>3.4985422740524783E-2</v>
      </c>
      <c r="BT19" s="4211">
        <f>AY19/'Primer Ingreso'!R37</f>
        <v>4.954954954954955E-2</v>
      </c>
      <c r="BU19" s="2798">
        <f>AZ19/'Primer Ingreso'!L37</f>
        <v>0</v>
      </c>
      <c r="BV19" s="2772">
        <f>BA19/'Primer Ingreso'!M37</f>
        <v>0</v>
      </c>
      <c r="BW19" s="2772">
        <f>BB19/'Primer Ingreso'!N37</f>
        <v>0</v>
      </c>
      <c r="BX19" s="2772">
        <f>BC19/'Primer Ingreso'!O37</f>
        <v>5.0251256281407036E-3</v>
      </c>
      <c r="BY19" s="2772">
        <f>BD19/'Primer Ingreso'!P37</f>
        <v>3.968253968253968E-3</v>
      </c>
      <c r="BZ19" s="2772">
        <f>BE19/'Primer Ingreso'!Q37</f>
        <v>2.9154518950437317E-3</v>
      </c>
      <c r="CA19" s="4211">
        <f>BF19/'Primer Ingreso'!R37</f>
        <v>2.2522522522522522E-3</v>
      </c>
      <c r="CB19" s="2798">
        <f>BG19/'Primer Ingreso'!L37</f>
        <v>0</v>
      </c>
      <c r="CC19" s="2807">
        <f>BH19/'Primer Ingreso'!M37</f>
        <v>0</v>
      </c>
      <c r="CD19" s="2807">
        <f>BI19/'Primer Ingreso'!N37</f>
        <v>0</v>
      </c>
      <c r="CE19" s="2807">
        <f>BJ19/'Primer Ingreso'!O37</f>
        <v>2.0100502512562814E-2</v>
      </c>
      <c r="CF19" s="2807">
        <f>BK19/'Primer Ingreso'!P37</f>
        <v>3.5714285714285712E-2</v>
      </c>
      <c r="CG19" s="2767">
        <f>BL19/'Primer Ingreso'!Q37</f>
        <v>3.7900874635568516E-2</v>
      </c>
      <c r="CH19" s="4219">
        <f>BM19/'Primer Ingreso'!R37</f>
        <v>5.18018018018018E-2</v>
      </c>
    </row>
    <row r="20" spans="1:86" s="568" customFormat="1" ht="15.75" thickBot="1">
      <c r="B20" s="2811" t="s">
        <v>544</v>
      </c>
      <c r="C20" s="2812">
        <f t="shared" ref="C20:O20" si="21">SUM(C17:C19)</f>
        <v>1</v>
      </c>
      <c r="D20" s="2813">
        <f t="shared" si="21"/>
        <v>1</v>
      </c>
      <c r="E20" s="2813">
        <f t="shared" si="21"/>
        <v>4</v>
      </c>
      <c r="F20" s="2813">
        <f t="shared" si="21"/>
        <v>19</v>
      </c>
      <c r="G20" s="2813">
        <f t="shared" si="21"/>
        <v>18</v>
      </c>
      <c r="H20" s="2813">
        <f t="shared" si="21"/>
        <v>16</v>
      </c>
      <c r="I20" s="4206">
        <f>SUM(I17:I19)</f>
        <v>26</v>
      </c>
      <c r="J20" s="2814">
        <f t="shared" si="21"/>
        <v>0</v>
      </c>
      <c r="K20" s="2813">
        <f t="shared" si="21"/>
        <v>0</v>
      </c>
      <c r="L20" s="2813">
        <f t="shared" si="21"/>
        <v>4</v>
      </c>
      <c r="M20" s="2813">
        <f t="shared" si="21"/>
        <v>7</v>
      </c>
      <c r="N20" s="2813">
        <f t="shared" si="21"/>
        <v>5</v>
      </c>
      <c r="O20" s="2813">
        <f t="shared" si="21"/>
        <v>3</v>
      </c>
      <c r="P20" s="4206">
        <f>SUM(P17:P19)</f>
        <v>5</v>
      </c>
      <c r="Q20" s="2814">
        <f t="shared" ref="Q20:V20" si="22">J20+C20</f>
        <v>1</v>
      </c>
      <c r="R20" s="2813">
        <f t="shared" si="22"/>
        <v>1</v>
      </c>
      <c r="S20" s="2813">
        <f t="shared" si="22"/>
        <v>8</v>
      </c>
      <c r="T20" s="2813">
        <f t="shared" si="22"/>
        <v>26</v>
      </c>
      <c r="U20" s="2813">
        <f t="shared" si="22"/>
        <v>23</v>
      </c>
      <c r="V20" s="2813">
        <f t="shared" si="22"/>
        <v>19</v>
      </c>
      <c r="W20" s="4206">
        <f>SUM(W17:W19)</f>
        <v>31</v>
      </c>
      <c r="X20" s="2815">
        <f>C20/'Alumnado Activo'!C16</f>
        <v>5.8479532163742687E-3</v>
      </c>
      <c r="Y20" s="2816">
        <f>D20/'Alumnado Activo'!D16</f>
        <v>4.2372881355932203E-3</v>
      </c>
      <c r="Z20" s="2816">
        <f>E20/'Alumnado Activo'!E16</f>
        <v>1.0638297872340425E-2</v>
      </c>
      <c r="AA20" s="2816">
        <f>F20/'Alumnado Activo'!F16</f>
        <v>4.1036717062634988E-2</v>
      </c>
      <c r="AB20" s="2816">
        <f>G20/'Alumnado Activo'!G16</f>
        <v>3.0716723549488054E-2</v>
      </c>
      <c r="AC20" s="2816">
        <f>H20/'Alumnado Activo'!H16</f>
        <v>2.3845007451564829E-2</v>
      </c>
      <c r="AD20" s="4212">
        <f>I20/'Alumnado Activo'!I16</f>
        <v>3.0197444831591175E-2</v>
      </c>
      <c r="AE20" s="2815">
        <f>J20/'Alumnado Activo'!C16</f>
        <v>0</v>
      </c>
      <c r="AF20" s="2816">
        <f>K20/'Alumnado Activo'!D16</f>
        <v>0</v>
      </c>
      <c r="AG20" s="2816">
        <f>L20/'Alumnado Activo'!E16</f>
        <v>1.0638297872340425E-2</v>
      </c>
      <c r="AH20" s="2816">
        <f>M20/'Alumnado Activo'!F16</f>
        <v>1.511879049676026E-2</v>
      </c>
      <c r="AI20" s="2816">
        <f>N20/'Alumnado Activo'!G16</f>
        <v>8.5324232081911266E-3</v>
      </c>
      <c r="AJ20" s="2816">
        <f>O20/'Alumnado Activo'!H16</f>
        <v>4.4709388971684054E-3</v>
      </c>
      <c r="AK20" s="4212">
        <f>P20/'Alumnado Activo'!I16</f>
        <v>5.8072009291521487E-3</v>
      </c>
      <c r="AL20" s="2815">
        <f>Q20/'Alumnado Activo'!C16</f>
        <v>5.8479532163742687E-3</v>
      </c>
      <c r="AM20" s="2816">
        <f>R20/'Alumnado Activo'!D16</f>
        <v>4.2372881355932203E-3</v>
      </c>
      <c r="AN20" s="2816">
        <f>S20/'Alumnado Activo'!E16</f>
        <v>2.1276595744680851E-2</v>
      </c>
      <c r="AO20" s="2816">
        <f>T20/'Alumnado Activo'!F16</f>
        <v>5.6155507559395246E-2</v>
      </c>
      <c r="AP20" s="2816">
        <f>U20/'Alumnado Activo'!G16</f>
        <v>3.9249146757679182E-2</v>
      </c>
      <c r="AQ20" s="2816">
        <f>V20/'Alumnado Activo'!H16</f>
        <v>2.8315946348733235E-2</v>
      </c>
      <c r="AR20" s="4212">
        <f>W20/'Alumnado Activo'!I16</f>
        <v>3.6004645760743324E-2</v>
      </c>
      <c r="AS20" s="2814">
        <f>C20</f>
        <v>1</v>
      </c>
      <c r="AT20" s="2813">
        <f t="shared" si="12"/>
        <v>2</v>
      </c>
      <c r="AU20" s="2813">
        <f t="shared" si="12"/>
        <v>6</v>
      </c>
      <c r="AV20" s="2813">
        <f t="shared" si="12"/>
        <v>25</v>
      </c>
      <c r="AW20" s="2813">
        <f t="shared" si="12"/>
        <v>43</v>
      </c>
      <c r="AX20" s="2813">
        <f t="shared" si="12"/>
        <v>59</v>
      </c>
      <c r="AY20" s="4206">
        <f t="shared" si="17"/>
        <v>85</v>
      </c>
      <c r="AZ20" s="2814">
        <f>J20</f>
        <v>0</v>
      </c>
      <c r="BA20" s="2813">
        <f t="shared" si="13"/>
        <v>0</v>
      </c>
      <c r="BB20" s="2813">
        <f t="shared" si="13"/>
        <v>4</v>
      </c>
      <c r="BC20" s="2813">
        <f t="shared" si="13"/>
        <v>11</v>
      </c>
      <c r="BD20" s="2813">
        <f t="shared" si="13"/>
        <v>16</v>
      </c>
      <c r="BE20" s="2817">
        <f t="shared" si="13"/>
        <v>19</v>
      </c>
      <c r="BF20" s="4217">
        <f t="shared" si="18"/>
        <v>24</v>
      </c>
      <c r="BG20" s="2812">
        <f>Q20</f>
        <v>1</v>
      </c>
      <c r="BH20" s="2813">
        <f t="shared" si="14"/>
        <v>2</v>
      </c>
      <c r="BI20" s="2813">
        <f t="shared" si="14"/>
        <v>10</v>
      </c>
      <c r="BJ20" s="2813">
        <f t="shared" si="14"/>
        <v>36</v>
      </c>
      <c r="BK20" s="2813">
        <f t="shared" si="14"/>
        <v>59</v>
      </c>
      <c r="BL20" s="2813">
        <f t="shared" si="14"/>
        <v>78</v>
      </c>
      <c r="BM20" s="4206">
        <f t="shared" si="19"/>
        <v>109</v>
      </c>
      <c r="BN20" s="2815">
        <f>AS20/'Primer Ingreso'!L38</f>
        <v>6.41025641025641E-3</v>
      </c>
      <c r="BO20" s="2816">
        <f>AT20/'Primer Ingreso'!M38</f>
        <v>8.3333333333333332E-3</v>
      </c>
      <c r="BP20" s="2816">
        <f>AU20/'Primer Ingreso'!N38</f>
        <v>1.4742014742014743E-2</v>
      </c>
      <c r="BQ20" s="2816">
        <f>AV20/'Primer Ingreso'!O38</f>
        <v>4.553734061930783E-2</v>
      </c>
      <c r="BR20" s="2816">
        <f>AW20/'Primer Ingreso'!P38</f>
        <v>5.7563587684069613E-2</v>
      </c>
      <c r="BS20" s="2816">
        <f>AX20/'Primer Ingreso'!Q38</f>
        <v>6.0699588477366256E-2</v>
      </c>
      <c r="BT20" s="4212">
        <f>AY20/'Primer Ingreso'!R38</f>
        <v>6.6302652106084242E-2</v>
      </c>
      <c r="BU20" s="2815">
        <f>AZ20/'Primer Ingreso'!L38</f>
        <v>0</v>
      </c>
      <c r="BV20" s="2816">
        <f>BA20/'Primer Ingreso'!M38</f>
        <v>0</v>
      </c>
      <c r="BW20" s="2816">
        <f>BB20/'Primer Ingreso'!N38</f>
        <v>9.8280098280098278E-3</v>
      </c>
      <c r="BX20" s="2816">
        <f>BC20/'Primer Ingreso'!O38</f>
        <v>2.0036429872495445E-2</v>
      </c>
      <c r="BY20" s="2816">
        <f>BD20/'Primer Ingreso'!P38</f>
        <v>2.1419009370816599E-2</v>
      </c>
      <c r="BZ20" s="2816">
        <f>BE20/'Primer Ingreso'!Q38</f>
        <v>1.954732510288066E-2</v>
      </c>
      <c r="CA20" s="4212">
        <f>BF20/'Primer Ingreso'!R38</f>
        <v>1.8720748829953199E-2</v>
      </c>
      <c r="CB20" s="2815">
        <f>BG20/'Primer Ingreso'!L38</f>
        <v>6.41025641025641E-3</v>
      </c>
      <c r="CC20" s="2816">
        <f>BH20/'Primer Ingreso'!M38</f>
        <v>8.3333333333333332E-3</v>
      </c>
      <c r="CD20" s="2816">
        <f>BI20/'Primer Ingreso'!N38</f>
        <v>2.4570024570024569E-2</v>
      </c>
      <c r="CE20" s="2816">
        <f>BJ20/'Primer Ingreso'!O38</f>
        <v>6.5573770491803282E-2</v>
      </c>
      <c r="CF20" s="2816">
        <f>BK20/'Primer Ingreso'!P38</f>
        <v>7.8982597054886208E-2</v>
      </c>
      <c r="CG20" s="2818">
        <f>BL20/'Primer Ingreso'!Q38</f>
        <v>8.0246913580246909E-2</v>
      </c>
      <c r="CH20" s="4212">
        <f>BM20/'Primer Ingreso'!R38</f>
        <v>8.5023400936037441E-2</v>
      </c>
    </row>
    <row r="21" spans="1:86" s="422" customFormat="1" ht="9" customHeight="1" thickBot="1">
      <c r="B21" s="947"/>
      <c r="C21" s="755"/>
      <c r="D21" s="755"/>
      <c r="E21" s="755"/>
      <c r="F21" s="755"/>
      <c r="G21" s="755"/>
      <c r="H21" s="2641"/>
      <c r="I21" s="755"/>
      <c r="J21" s="755"/>
      <c r="K21" s="755"/>
      <c r="L21" s="755"/>
      <c r="M21" s="755"/>
      <c r="N21" s="755"/>
      <c r="O21" s="2641"/>
      <c r="P21" s="755"/>
      <c r="Q21" s="755"/>
      <c r="R21" s="755"/>
      <c r="S21" s="755"/>
      <c r="T21" s="755"/>
      <c r="U21" s="755"/>
      <c r="V21" s="2641"/>
      <c r="W21" s="755"/>
      <c r="X21" s="2641"/>
      <c r="Y21" s="2641"/>
      <c r="Z21" s="2641"/>
      <c r="AA21" s="2641"/>
      <c r="AB21" s="2641"/>
      <c r="AC21" s="2641"/>
      <c r="AD21" s="755"/>
      <c r="AE21" s="2641"/>
      <c r="AF21" s="2641"/>
      <c r="AG21" s="2641"/>
      <c r="AH21" s="2641"/>
      <c r="AI21" s="2641"/>
      <c r="AJ21" s="2641"/>
      <c r="AK21" s="755"/>
      <c r="AL21" s="2641"/>
      <c r="AM21" s="2641"/>
      <c r="AN21" s="2641"/>
      <c r="AO21" s="2641"/>
      <c r="AP21" s="2641"/>
      <c r="AQ21" s="2641"/>
      <c r="AR21" s="755"/>
      <c r="AS21" s="755"/>
      <c r="AT21" s="755"/>
      <c r="AU21" s="755"/>
      <c r="AV21" s="755"/>
      <c r="AW21" s="755"/>
      <c r="AX21" s="755"/>
      <c r="AY21" s="755"/>
      <c r="AZ21" s="755"/>
      <c r="BA21" s="755"/>
      <c r="BB21" s="755"/>
      <c r="BC21" s="755"/>
      <c r="BD21" s="755"/>
      <c r="BE21" s="755"/>
      <c r="BF21" s="755"/>
      <c r="BG21" s="755"/>
      <c r="BH21" s="755"/>
      <c r="BI21" s="755"/>
      <c r="BJ21" s="755"/>
      <c r="BK21" s="755"/>
      <c r="BL21" s="755"/>
      <c r="BM21" s="755"/>
      <c r="BN21" s="755"/>
      <c r="BO21" s="755"/>
      <c r="BP21" s="755"/>
      <c r="BQ21" s="755"/>
      <c r="BR21" s="755"/>
      <c r="BS21" s="755"/>
      <c r="BT21" s="755"/>
    </row>
    <row r="22" spans="1:86" s="671" customFormat="1" ht="15">
      <c r="B22" s="710" t="s">
        <v>1155</v>
      </c>
      <c r="C22" s="965">
        <v>197</v>
      </c>
      <c r="D22" s="966">
        <v>201</v>
      </c>
      <c r="E22" s="966">
        <v>227</v>
      </c>
      <c r="F22" s="966">
        <v>168</v>
      </c>
      <c r="G22" s="966">
        <v>242</v>
      </c>
      <c r="H22" s="573">
        <v>151</v>
      </c>
      <c r="I22" s="689">
        <v>134</v>
      </c>
      <c r="J22" s="2782">
        <v>1391</v>
      </c>
      <c r="K22" s="966">
        <v>1294</v>
      </c>
      <c r="L22" s="966">
        <v>1270</v>
      </c>
      <c r="M22" s="966">
        <v>1575</v>
      </c>
      <c r="N22" s="966">
        <v>1494</v>
      </c>
      <c r="O22" s="573">
        <v>990</v>
      </c>
      <c r="P22" s="689">
        <v>2213</v>
      </c>
      <c r="Q22" s="2782">
        <v>1588</v>
      </c>
      <c r="R22" s="966">
        <v>1495</v>
      </c>
      <c r="S22" s="966">
        <v>1497</v>
      </c>
      <c r="T22" s="966">
        <v>1743</v>
      </c>
      <c r="U22" s="966">
        <v>1736</v>
      </c>
      <c r="V22" s="573">
        <v>1141</v>
      </c>
      <c r="W22" s="689">
        <f>I22+P22</f>
        <v>2347</v>
      </c>
      <c r="X22" s="2797">
        <f>C22/'Alumnado Activo'!C18</f>
        <v>1.1327698234719108E-2</v>
      </c>
      <c r="Y22" s="2770">
        <f>D22/'Alumnado Activo'!D18</f>
        <v>1.1257350882105853E-2</v>
      </c>
      <c r="Z22" s="2770">
        <f>E22/'Alumnado Activo'!E18</f>
        <v>1.2515161539309736E-2</v>
      </c>
      <c r="AA22" s="2770">
        <f>F22/'Alumnado Activo'!F18</f>
        <v>9.3509963263943008E-3</v>
      </c>
      <c r="AB22" s="2770">
        <f>G22/'Alumnado Activo'!G18</f>
        <v>1.3589398023360287E-2</v>
      </c>
      <c r="AC22" s="2770">
        <f>H22/'Alumnado Activo'!H18</f>
        <v>8.5615467483132045E-3</v>
      </c>
      <c r="AD22" s="4210">
        <f>I22/'Alumnado Activo'!I18</f>
        <v>7.7685662936981857E-3</v>
      </c>
      <c r="AE22" s="2797">
        <f>J22/'Alumnado Activo'!C18</f>
        <v>7.9983899718245072E-2</v>
      </c>
      <c r="AF22" s="2770">
        <f>K22/'Alumnado Activo'!D18</f>
        <v>7.247269672360683E-2</v>
      </c>
      <c r="AG22" s="2770">
        <f>L22/'Alumnado Activo'!E18</f>
        <v>7.001874517587385E-2</v>
      </c>
      <c r="AH22" s="2770">
        <f>M22/'Alumnado Activo'!F18</f>
        <v>8.7665590559946563E-2</v>
      </c>
      <c r="AI22" s="2770">
        <f>N22/'Alumnado Activo'!G18</f>
        <v>8.3894878706199466E-2</v>
      </c>
      <c r="AJ22" s="2770">
        <f>O22/'Alumnado Activo'!H18</f>
        <v>5.6131995237285251E-2</v>
      </c>
      <c r="AK22" s="4210">
        <f>P22/'Alumnado Activo'!I18</f>
        <v>0.12829729259667227</v>
      </c>
      <c r="AL22" s="2797">
        <f>Q22/'Alumnado Activo'!C18</f>
        <v>9.1311597952964174E-2</v>
      </c>
      <c r="AM22" s="2770">
        <f>R22/'Alumnado Activo'!D18</f>
        <v>8.373004760571269E-2</v>
      </c>
      <c r="AN22" s="2770">
        <f>S22/'Alumnado Activo'!E18</f>
        <v>8.2533906715183597E-2</v>
      </c>
      <c r="AO22" s="2770">
        <f>T22/'Alumnado Activo'!F18</f>
        <v>9.7016586886340864E-2</v>
      </c>
      <c r="AP22" s="2770">
        <f>U22/'Alumnado Activo'!G18</f>
        <v>9.7484276729559755E-2</v>
      </c>
      <c r="AQ22" s="2770">
        <f>V22/'Alumnado Activo'!H18</f>
        <v>6.4693541985598457E-2</v>
      </c>
      <c r="AR22" s="4210">
        <f>W22/'Alumnado Activo'!I18</f>
        <v>0.13606585889037046</v>
      </c>
    </row>
    <row r="23" spans="1:86" s="671" customFormat="1" ht="15" customHeight="1">
      <c r="B23" s="646" t="s">
        <v>911</v>
      </c>
      <c r="C23" s="2775">
        <v>16</v>
      </c>
      <c r="D23" s="2773">
        <v>23</v>
      </c>
      <c r="E23" s="2773">
        <v>27</v>
      </c>
      <c r="F23" s="2773">
        <v>19</v>
      </c>
      <c r="G23" s="2773">
        <v>32</v>
      </c>
      <c r="H23" s="2639">
        <v>41</v>
      </c>
      <c r="I23" s="1886">
        <v>44</v>
      </c>
      <c r="J23" s="2783">
        <v>2</v>
      </c>
      <c r="K23" s="2773"/>
      <c r="L23" s="2773">
        <v>3</v>
      </c>
      <c r="M23" s="2773">
        <v>2</v>
      </c>
      <c r="N23" s="2773">
        <v>73</v>
      </c>
      <c r="O23" s="2639">
        <v>13</v>
      </c>
      <c r="P23" s="1886">
        <v>169</v>
      </c>
      <c r="Q23" s="2783">
        <v>18</v>
      </c>
      <c r="R23" s="2773">
        <v>23</v>
      </c>
      <c r="S23" s="2773">
        <v>30</v>
      </c>
      <c r="T23" s="2773">
        <v>21</v>
      </c>
      <c r="U23" s="2773">
        <v>105</v>
      </c>
      <c r="V23" s="2639">
        <v>54</v>
      </c>
      <c r="W23" s="1886">
        <f t="shared" ref="W23:W28" si="23">I23+P23</f>
        <v>213</v>
      </c>
      <c r="X23" s="2795">
        <f>C23/'Alumnado Activo'!C19</f>
        <v>1.1527377521613832E-2</v>
      </c>
      <c r="Y23" s="2768">
        <f>D23/'Alumnado Activo'!D19</f>
        <v>1.5052356020942409E-2</v>
      </c>
      <c r="Z23" s="2768">
        <f>E23/'Alumnado Activo'!E19</f>
        <v>1.6324062877871828E-2</v>
      </c>
      <c r="AA23" s="2768">
        <f>F23/'Alumnado Activo'!F19</f>
        <v>9.4574415131906415E-3</v>
      </c>
      <c r="AB23" s="2768">
        <f>G23/'Alumnado Activo'!G19</f>
        <v>1.3757523645743766E-2</v>
      </c>
      <c r="AC23" s="2768">
        <f>H23/'Alumnado Activo'!H19</f>
        <v>1.5202076381164257E-2</v>
      </c>
      <c r="AD23" s="4208">
        <f>I23/'Alumnado Activo'!I19</f>
        <v>1.4637391882900865E-2</v>
      </c>
      <c r="AE23" s="2795">
        <f>J23/'Alumnado Activo'!C19</f>
        <v>1.440922190201729E-3</v>
      </c>
      <c r="AF23" s="2768">
        <f>K23/'Alumnado Activo'!D19</f>
        <v>0</v>
      </c>
      <c r="AG23" s="2768">
        <f>L23/'Alumnado Activo'!E19</f>
        <v>1.8137847642079807E-3</v>
      </c>
      <c r="AH23" s="2768">
        <f>M23/'Alumnado Activo'!F19</f>
        <v>9.9552015928322545E-4</v>
      </c>
      <c r="AI23" s="2768">
        <f>N23/'Alumnado Activo'!G19</f>
        <v>3.1384350816852966E-2</v>
      </c>
      <c r="AJ23" s="2768">
        <f>O23/'Alumnado Activo'!H19</f>
        <v>4.82017055988135E-3</v>
      </c>
      <c r="AK23" s="4208">
        <f>P23/'Alumnado Activo'!I19</f>
        <v>5.6220891550232868E-2</v>
      </c>
      <c r="AL23" s="2795">
        <f>Q23/'Alumnado Activo'!C19</f>
        <v>1.2968299711815562E-2</v>
      </c>
      <c r="AM23" s="2768">
        <f>R23/'Alumnado Activo'!D19</f>
        <v>1.5052356020942409E-2</v>
      </c>
      <c r="AN23" s="2768">
        <f>S23/'Alumnado Activo'!E19</f>
        <v>1.8137847642079808E-2</v>
      </c>
      <c r="AO23" s="2768">
        <f>T23/'Alumnado Activo'!F19</f>
        <v>1.0452961672473868E-2</v>
      </c>
      <c r="AP23" s="2768">
        <f>U23/'Alumnado Activo'!G19</f>
        <v>4.514187446259673E-2</v>
      </c>
      <c r="AQ23" s="2768">
        <f>V23/'Alumnado Activo'!H19</f>
        <v>2.0022246941045607E-2</v>
      </c>
      <c r="AR23" s="4208">
        <f>W23/'Alumnado Activo'!I19</f>
        <v>7.0858283433133731E-2</v>
      </c>
    </row>
    <row r="24" spans="1:86" s="671" customFormat="1" ht="15" customHeight="1">
      <c r="B24" s="646" t="s">
        <v>1199</v>
      </c>
      <c r="C24" s="2775">
        <v>0</v>
      </c>
      <c r="D24" s="2773">
        <v>1</v>
      </c>
      <c r="E24" s="2773">
        <v>3</v>
      </c>
      <c r="F24" s="2773">
        <v>12</v>
      </c>
      <c r="G24" s="2773">
        <v>17</v>
      </c>
      <c r="H24" s="2639">
        <v>12</v>
      </c>
      <c r="I24" s="1886">
        <v>16</v>
      </c>
      <c r="J24" s="2783"/>
      <c r="K24" s="2773">
        <v>3</v>
      </c>
      <c r="L24" s="2773">
        <v>5</v>
      </c>
      <c r="M24" s="2773">
        <v>10</v>
      </c>
      <c r="N24" s="2773">
        <v>12</v>
      </c>
      <c r="O24" s="2639">
        <v>8</v>
      </c>
      <c r="P24" s="1886">
        <v>2</v>
      </c>
      <c r="Q24" s="2783">
        <v>0</v>
      </c>
      <c r="R24" s="2773">
        <v>4</v>
      </c>
      <c r="S24" s="2773">
        <v>8</v>
      </c>
      <c r="T24" s="2773">
        <v>22</v>
      </c>
      <c r="U24" s="2773">
        <v>29</v>
      </c>
      <c r="V24" s="2639">
        <v>20</v>
      </c>
      <c r="W24" s="1886">
        <f t="shared" si="23"/>
        <v>18</v>
      </c>
      <c r="X24" s="2795">
        <f>C24/'Alumnado Activo'!C20</f>
        <v>0</v>
      </c>
      <c r="Y24" s="2768">
        <f>D24/'Alumnado Activo'!D20</f>
        <v>3.4843205574912892E-3</v>
      </c>
      <c r="Z24" s="2768">
        <f>E24/'Alumnado Activo'!E20</f>
        <v>5.3380782918149468E-3</v>
      </c>
      <c r="AA24" s="2768">
        <f>F24/'Alumnado Activo'!F20</f>
        <v>1.3777267508610792E-2</v>
      </c>
      <c r="AB24" s="2768">
        <f>G24/'Alumnado Activo'!G20</f>
        <v>1.6129032258064516E-2</v>
      </c>
      <c r="AC24" s="2768">
        <f>H24/'Alumnado Activo'!H20</f>
        <v>9.9585062240663894E-3</v>
      </c>
      <c r="AD24" s="4208">
        <f>I24/'Alumnado Activo'!I20</f>
        <v>1.1527377521613832E-2</v>
      </c>
      <c r="AE24" s="2795">
        <f>J24/'Alumnado Activo'!C20</f>
        <v>0</v>
      </c>
      <c r="AF24" s="2768">
        <f>K24/'Alumnado Activo'!D20</f>
        <v>1.0452961672473868E-2</v>
      </c>
      <c r="AG24" s="2768">
        <f>L24/'Alumnado Activo'!E20</f>
        <v>8.8967971530249119E-3</v>
      </c>
      <c r="AH24" s="2768">
        <f>M24/'Alumnado Activo'!F20</f>
        <v>1.1481056257175661E-2</v>
      </c>
      <c r="AI24" s="2768">
        <f>N24/'Alumnado Activo'!G20</f>
        <v>1.1385199240986717E-2</v>
      </c>
      <c r="AJ24" s="2768">
        <f>O24/'Alumnado Activo'!H20</f>
        <v>6.6390041493775932E-3</v>
      </c>
      <c r="AK24" s="4208">
        <f>P24/'Alumnado Activo'!I20</f>
        <v>1.440922190201729E-3</v>
      </c>
      <c r="AL24" s="2795">
        <f>Q24/'Alumnado Activo'!C20</f>
        <v>0</v>
      </c>
      <c r="AM24" s="2768">
        <f>R24/'Alumnado Activo'!D20</f>
        <v>1.3937282229965157E-2</v>
      </c>
      <c r="AN24" s="2768">
        <f>S24/'Alumnado Activo'!E20</f>
        <v>1.4234875444839857E-2</v>
      </c>
      <c r="AO24" s="2768">
        <f>T24/'Alumnado Activo'!F20</f>
        <v>2.5258323765786451E-2</v>
      </c>
      <c r="AP24" s="2768">
        <f>U24/'Alumnado Activo'!G20</f>
        <v>2.7514231499051234E-2</v>
      </c>
      <c r="AQ24" s="2768">
        <f>V24/'Alumnado Activo'!H20</f>
        <v>1.6597510373443983E-2</v>
      </c>
      <c r="AR24" s="4208">
        <f>W24/'Alumnado Activo'!I20</f>
        <v>1.2968299711815562E-2</v>
      </c>
    </row>
    <row r="25" spans="1:86" s="671" customFormat="1" ht="15">
      <c r="B25" s="646" t="s">
        <v>1153</v>
      </c>
      <c r="C25" s="2775">
        <v>253</v>
      </c>
      <c r="D25" s="2773">
        <v>269</v>
      </c>
      <c r="E25" s="2773">
        <v>234</v>
      </c>
      <c r="F25" s="2773">
        <v>192</v>
      </c>
      <c r="G25" s="2773">
        <v>256</v>
      </c>
      <c r="H25" s="2639">
        <v>211</v>
      </c>
      <c r="I25" s="1886">
        <v>190</v>
      </c>
      <c r="J25" s="2783">
        <v>1005</v>
      </c>
      <c r="K25" s="2773">
        <v>1048</v>
      </c>
      <c r="L25" s="2773">
        <v>930</v>
      </c>
      <c r="M25" s="2773">
        <v>1064</v>
      </c>
      <c r="N25" s="2773">
        <v>1118</v>
      </c>
      <c r="O25" s="2639">
        <v>612</v>
      </c>
      <c r="P25" s="1886">
        <v>1792</v>
      </c>
      <c r="Q25" s="2783">
        <v>1258</v>
      </c>
      <c r="R25" s="2773">
        <v>1317</v>
      </c>
      <c r="S25" s="2773">
        <v>1164</v>
      </c>
      <c r="T25" s="2773">
        <v>1256</v>
      </c>
      <c r="U25" s="2773">
        <v>1374</v>
      </c>
      <c r="V25" s="2639">
        <v>823</v>
      </c>
      <c r="W25" s="1886">
        <f t="shared" si="23"/>
        <v>1982</v>
      </c>
      <c r="X25" s="2795">
        <f>C25/'Alumnado Activo'!C21</f>
        <v>1.8279026081930497E-2</v>
      </c>
      <c r="Y25" s="2768">
        <f>D25/'Alumnado Activo'!D21</f>
        <v>1.849178524781742E-2</v>
      </c>
      <c r="Z25" s="2768">
        <f>E25/'Alumnado Activo'!E21</f>
        <v>1.5279138099902057E-2</v>
      </c>
      <c r="AA25" s="2768">
        <f>F25/'Alumnado Activo'!F21</f>
        <v>1.2321909896033885E-2</v>
      </c>
      <c r="AB25" s="2768">
        <f>G25/'Alumnado Activo'!G21</f>
        <v>1.6329654908464629E-2</v>
      </c>
      <c r="AC25" s="2768">
        <f>H25/'Alumnado Activo'!H21</f>
        <v>1.3373051083787552E-2</v>
      </c>
      <c r="AD25" s="4208">
        <f>I25/'Alumnado Activo'!I21</f>
        <v>1.2269146325713548E-2</v>
      </c>
      <c r="AE25" s="2795">
        <f>J25/'Alumnado Activo'!C21</f>
        <v>7.2610360523083589E-2</v>
      </c>
      <c r="AF25" s="2768">
        <f>K25/'Alumnado Activo'!D21</f>
        <v>7.2042345500790542E-2</v>
      </c>
      <c r="AG25" s="2768">
        <f>L25/'Alumnado Activo'!E21</f>
        <v>6.0724779627815868E-2</v>
      </c>
      <c r="AH25" s="2768">
        <f>M25/'Alumnado Activo'!F21</f>
        <v>6.8283917340521111E-2</v>
      </c>
      <c r="AI25" s="2768">
        <f>N25/'Alumnado Activo'!G21</f>
        <v>7.1314664795560381E-2</v>
      </c>
      <c r="AJ25" s="2768">
        <f>O25/'Alumnado Activo'!H21</f>
        <v>3.8788186081886174E-2</v>
      </c>
      <c r="AK25" s="4208">
        <f>P25/'Alumnado Activo'!I21</f>
        <v>0.11571742218778251</v>
      </c>
      <c r="AL25" s="2795">
        <f>Q25/'Alumnado Activo'!C21</f>
        <v>9.0889386605014083E-2</v>
      </c>
      <c r="AM25" s="2768">
        <f>R25/'Alumnado Activo'!D21</f>
        <v>9.0534130748607958E-2</v>
      </c>
      <c r="AN25" s="2768">
        <f>S25/'Alumnado Activo'!E21</f>
        <v>7.6003917727717918E-2</v>
      </c>
      <c r="AO25" s="2768">
        <f>T25/'Alumnado Activo'!F21</f>
        <v>8.0605827236555003E-2</v>
      </c>
      <c r="AP25" s="2768">
        <f>U25/'Alumnado Activo'!G21</f>
        <v>8.7644319704025003E-2</v>
      </c>
      <c r="AQ25" s="2768">
        <f>V25/'Alumnado Activo'!H21</f>
        <v>5.2161237165673724E-2</v>
      </c>
      <c r="AR25" s="4208">
        <f>W25/'Alumnado Activo'!I21</f>
        <v>0.12798656851349607</v>
      </c>
    </row>
    <row r="26" spans="1:86" s="671" customFormat="1" ht="15">
      <c r="B26" s="709" t="s">
        <v>544</v>
      </c>
      <c r="C26" s="2775">
        <f>C20</f>
        <v>1</v>
      </c>
      <c r="D26" s="2773">
        <f t="shared" ref="D26:V26" si="24">D20</f>
        <v>1</v>
      </c>
      <c r="E26" s="2773">
        <f t="shared" si="24"/>
        <v>4</v>
      </c>
      <c r="F26" s="2773">
        <f t="shared" si="24"/>
        <v>19</v>
      </c>
      <c r="G26" s="2773">
        <f t="shared" si="24"/>
        <v>18</v>
      </c>
      <c r="H26" s="2639">
        <f>H20</f>
        <v>16</v>
      </c>
      <c r="I26" s="1886">
        <f>I20</f>
        <v>26</v>
      </c>
      <c r="J26" s="2783">
        <f t="shared" si="24"/>
        <v>0</v>
      </c>
      <c r="K26" s="2773">
        <f t="shared" si="24"/>
        <v>0</v>
      </c>
      <c r="L26" s="2773">
        <f t="shared" si="24"/>
        <v>4</v>
      </c>
      <c r="M26" s="2773">
        <f t="shared" si="24"/>
        <v>7</v>
      </c>
      <c r="N26" s="2773">
        <f t="shared" si="24"/>
        <v>5</v>
      </c>
      <c r="O26" s="2639">
        <f t="shared" si="24"/>
        <v>3</v>
      </c>
      <c r="P26" s="1886">
        <f>P20</f>
        <v>5</v>
      </c>
      <c r="Q26" s="2783">
        <f t="shared" si="24"/>
        <v>1</v>
      </c>
      <c r="R26" s="2773">
        <f t="shared" si="24"/>
        <v>1</v>
      </c>
      <c r="S26" s="2773">
        <f t="shared" si="24"/>
        <v>8</v>
      </c>
      <c r="T26" s="2773">
        <f t="shared" si="24"/>
        <v>26</v>
      </c>
      <c r="U26" s="2773">
        <f t="shared" si="24"/>
        <v>23</v>
      </c>
      <c r="V26" s="2639">
        <f t="shared" si="24"/>
        <v>19</v>
      </c>
      <c r="W26" s="1886">
        <f t="shared" si="23"/>
        <v>31</v>
      </c>
      <c r="X26" s="2795">
        <f>C26/'Alumnado Activo'!C22</f>
        <v>5.8479532163742687E-3</v>
      </c>
      <c r="Y26" s="2768">
        <f>D26/'Alumnado Activo'!D22</f>
        <v>4.2372881355932203E-3</v>
      </c>
      <c r="Z26" s="2768">
        <f>E26/'Alumnado Activo'!E22</f>
        <v>1.0638297872340425E-2</v>
      </c>
      <c r="AA26" s="2768">
        <f>F26/'Alumnado Activo'!F22</f>
        <v>4.1036717062634988E-2</v>
      </c>
      <c r="AB26" s="2768">
        <f>G26/'Alumnado Activo'!G22</f>
        <v>3.0716723549488054E-2</v>
      </c>
      <c r="AC26" s="2768">
        <f>H26/'Alumnado Activo'!H22</f>
        <v>2.3845007451564829E-2</v>
      </c>
      <c r="AD26" s="4208">
        <f>I26/'Alumnado Activo'!I22</f>
        <v>3.0197444831591175E-2</v>
      </c>
      <c r="AE26" s="2795">
        <f>J26/'Alumnado Activo'!C22</f>
        <v>0</v>
      </c>
      <c r="AF26" s="2768">
        <f>K26/'Alumnado Activo'!D22</f>
        <v>0</v>
      </c>
      <c r="AG26" s="2768">
        <f>L26/'Alumnado Activo'!E22</f>
        <v>1.0638297872340425E-2</v>
      </c>
      <c r="AH26" s="2768">
        <f>M26/'Alumnado Activo'!F22</f>
        <v>1.511879049676026E-2</v>
      </c>
      <c r="AI26" s="2768">
        <f>N26/'Alumnado Activo'!G22</f>
        <v>8.5324232081911266E-3</v>
      </c>
      <c r="AJ26" s="2768">
        <f>O26/'Alumnado Activo'!H22</f>
        <v>4.4709388971684054E-3</v>
      </c>
      <c r="AK26" s="4208">
        <f>P26/'Alumnado Activo'!I22</f>
        <v>5.8072009291521487E-3</v>
      </c>
      <c r="AL26" s="2795">
        <f>Q26/'Alumnado Activo'!C22</f>
        <v>5.8479532163742687E-3</v>
      </c>
      <c r="AM26" s="2768">
        <f>R26/'Alumnado Activo'!D22</f>
        <v>4.2372881355932203E-3</v>
      </c>
      <c r="AN26" s="2768">
        <f>S26/'Alumnado Activo'!E22</f>
        <v>2.1276595744680851E-2</v>
      </c>
      <c r="AO26" s="2768">
        <f>T26/'Alumnado Activo'!F22</f>
        <v>5.6155507559395246E-2</v>
      </c>
      <c r="AP26" s="2768">
        <f>U26/'Alumnado Activo'!G22</f>
        <v>3.9249146757679182E-2</v>
      </c>
      <c r="AQ26" s="2768">
        <f>V26/'Alumnado Activo'!H22</f>
        <v>2.8315946348733235E-2</v>
      </c>
      <c r="AR26" s="4208">
        <f>W26/'Alumnado Activo'!I22</f>
        <v>3.6004645760743324E-2</v>
      </c>
    </row>
    <row r="27" spans="1:86" s="671" customFormat="1" ht="15.75" thickBot="1">
      <c r="A27" s="422"/>
      <c r="B27" s="708" t="s">
        <v>1127</v>
      </c>
      <c r="C27" s="2779">
        <v>226</v>
      </c>
      <c r="D27" s="2781">
        <v>237</v>
      </c>
      <c r="E27" s="2781">
        <v>238</v>
      </c>
      <c r="F27" s="2781">
        <v>209</v>
      </c>
      <c r="G27" s="2781">
        <v>219</v>
      </c>
      <c r="H27" s="2672">
        <v>152</v>
      </c>
      <c r="I27" s="2748">
        <v>140</v>
      </c>
      <c r="J27" s="2786">
        <v>1207</v>
      </c>
      <c r="K27" s="2781">
        <v>1190</v>
      </c>
      <c r="L27" s="2781">
        <v>1007</v>
      </c>
      <c r="M27" s="2781">
        <v>1115</v>
      </c>
      <c r="N27" s="2781">
        <v>1108</v>
      </c>
      <c r="O27" s="2672">
        <v>582</v>
      </c>
      <c r="P27" s="2748">
        <v>1644</v>
      </c>
      <c r="Q27" s="2786">
        <v>1433</v>
      </c>
      <c r="R27" s="2781">
        <v>1427</v>
      </c>
      <c r="S27" s="2781">
        <v>1245</v>
      </c>
      <c r="T27" s="2781">
        <v>1324</v>
      </c>
      <c r="U27" s="2781">
        <v>1327</v>
      </c>
      <c r="V27" s="2672">
        <v>734</v>
      </c>
      <c r="W27" s="2748">
        <f t="shared" si="23"/>
        <v>1784</v>
      </c>
      <c r="X27" s="2798">
        <f>C27/'Alumnado Activo'!C23</f>
        <v>1.352078970984146E-2</v>
      </c>
      <c r="Y27" s="2772">
        <f>D27/'Alumnado Activo'!D23</f>
        <v>1.4132379248658318E-2</v>
      </c>
      <c r="Z27" s="2772">
        <f>E27/'Alumnado Activo'!E23</f>
        <v>1.4020618556701031E-2</v>
      </c>
      <c r="AA27" s="2772">
        <f>F27/'Alumnado Activo'!F23</f>
        <v>1.2379316472190961E-2</v>
      </c>
      <c r="AB27" s="2772">
        <f>G27/'Alumnado Activo'!G23</f>
        <v>1.2905887206081679E-2</v>
      </c>
      <c r="AC27" s="2772">
        <f>H27/'Alumnado Activo'!H23</f>
        <v>8.8816173892719407E-3</v>
      </c>
      <c r="AD27" s="4211">
        <f>I27/'Alumnado Activo'!I23</f>
        <v>8.0552359033371698E-3</v>
      </c>
      <c r="AE27" s="2798">
        <f>J27/'Alumnado Activo'!C23</f>
        <v>7.2210589291055935E-2</v>
      </c>
      <c r="AF27" s="2772">
        <f>K27/'Alumnado Activo'!D23</f>
        <v>7.0960047704233753E-2</v>
      </c>
      <c r="AG27" s="2772">
        <f>L27/'Alumnado Activo'!E23</f>
        <v>5.932253313696613E-2</v>
      </c>
      <c r="AH27" s="2772">
        <f>M27/'Alumnado Activo'!F23</f>
        <v>6.6042764911449392E-2</v>
      </c>
      <c r="AI27" s="2772">
        <f>N27/'Alumnado Activo'!G23</f>
        <v>6.5295538923920093E-2</v>
      </c>
      <c r="AJ27" s="2772">
        <f>O27/'Alumnado Activo'!H23</f>
        <v>3.4007245529975458E-2</v>
      </c>
      <c r="AK27" s="4211">
        <f>P27/'Alumnado Activo'!I23</f>
        <v>9.459148446490219E-2</v>
      </c>
      <c r="AL27" s="2798">
        <f>Q27/'Alumnado Activo'!C23</f>
        <v>8.5731379000897404E-2</v>
      </c>
      <c r="AM27" s="2772">
        <f>R27/'Alumnado Activo'!D23</f>
        <v>8.509242695289207E-2</v>
      </c>
      <c r="AN27" s="2772">
        <f>S27/'Alumnado Activo'!E23</f>
        <v>7.3343151693667161E-2</v>
      </c>
      <c r="AO27" s="2772">
        <f>T27/'Alumnado Activo'!F23</f>
        <v>7.8422081383640346E-2</v>
      </c>
      <c r="AP27" s="2772">
        <f>U27/'Alumnado Activo'!G23</f>
        <v>7.8201426130001764E-2</v>
      </c>
      <c r="AQ27" s="2772">
        <f>V27/'Alumnado Activo'!H23</f>
        <v>4.28888629192474E-2</v>
      </c>
      <c r="AR27" s="4211">
        <f>W27/'Alumnado Activo'!I23</f>
        <v>0.10264672036823935</v>
      </c>
    </row>
    <row r="28" spans="1:86" s="671" customFormat="1" ht="15" customHeight="1" thickBot="1">
      <c r="B28" s="2525" t="s">
        <v>16</v>
      </c>
      <c r="C28" s="2728">
        <v>693</v>
      </c>
      <c r="D28" s="2729">
        <v>732</v>
      </c>
      <c r="E28" s="2729">
        <v>735</v>
      </c>
      <c r="F28" s="2729">
        <v>602</v>
      </c>
      <c r="G28" s="2729">
        <v>765</v>
      </c>
      <c r="H28" s="2732">
        <v>577</v>
      </c>
      <c r="I28" s="660">
        <f>I22+I23+I25+I26+I27</f>
        <v>534</v>
      </c>
      <c r="J28" s="2808">
        <v>3608</v>
      </c>
      <c r="K28" s="2729">
        <v>3532</v>
      </c>
      <c r="L28" s="2729">
        <v>3217</v>
      </c>
      <c r="M28" s="2729">
        <v>3762</v>
      </c>
      <c r="N28" s="2729">
        <v>3793</v>
      </c>
      <c r="O28" s="2732">
        <v>2200</v>
      </c>
      <c r="P28" s="660">
        <f>P22+P23+P25+P26+P27</f>
        <v>5823</v>
      </c>
      <c r="Q28" s="2808">
        <v>4301</v>
      </c>
      <c r="R28" s="2729">
        <v>4264</v>
      </c>
      <c r="S28" s="2729">
        <v>3952</v>
      </c>
      <c r="T28" s="2729">
        <v>4364</v>
      </c>
      <c r="U28" s="2729">
        <v>4558</v>
      </c>
      <c r="V28" s="2732">
        <v>2777</v>
      </c>
      <c r="W28" s="660">
        <f t="shared" si="23"/>
        <v>6357</v>
      </c>
      <c r="X28" s="2809">
        <f>C28/'Alumnado Activo'!C24</f>
        <v>1.3998303235971397E-2</v>
      </c>
      <c r="Y28" s="2810">
        <f>D28/'Alumnado Activo'!D24</f>
        <v>1.4370975341605152E-2</v>
      </c>
      <c r="Z28" s="2810">
        <f>E28/'Alumnado Activo'!E24</f>
        <v>1.4011208967173739E-2</v>
      </c>
      <c r="AA28" s="2810">
        <f>F28/'Alumnado Activo'!F24</f>
        <v>1.1379316862937829E-2</v>
      </c>
      <c r="AB28" s="2810">
        <f>G28/'Alumnado Activo'!G24</f>
        <v>1.4334969830978525E-2</v>
      </c>
      <c r="AC28" s="2810">
        <f>H28/'Alumnado Activo'!H24</f>
        <v>1.070560513572184E-2</v>
      </c>
      <c r="AD28" s="4213">
        <f>I28/'Alumnado Activo'!I24</f>
        <v>9.8921862843169943E-3</v>
      </c>
      <c r="AE28" s="2809">
        <f>J28/'Alumnado Activo'!C24</f>
        <v>7.2880054942835212E-2</v>
      </c>
      <c r="AF28" s="2810">
        <f>K28/'Alumnado Activo'!D24</f>
        <v>6.934191927124235E-2</v>
      </c>
      <c r="AG28" s="2810">
        <f>L28/'Alumnado Activo'!E24</f>
        <v>6.1325250676731863E-2</v>
      </c>
      <c r="AH28" s="2810">
        <f>M28/'Alumnado Activo'!F24</f>
        <v>7.1111279133508495E-2</v>
      </c>
      <c r="AI28" s="2810">
        <f>N28/'Alumnado Activo'!G24</f>
        <v>7.1075216429936666E-2</v>
      </c>
      <c r="AJ28" s="2810">
        <f>O28/'Alumnado Activo'!H24</f>
        <v>4.0818598437760915E-2</v>
      </c>
      <c r="AK28" s="4213">
        <f>P28/'Alumnado Activo'!I24</f>
        <v>0.10786928976325441</v>
      </c>
      <c r="AL28" s="2809">
        <f>Q28/'Alumnado Activo'!C24</f>
        <v>8.6878358178806611E-2</v>
      </c>
      <c r="AM28" s="2810">
        <f>R28/'Alumnado Activo'!D24</f>
        <v>8.3712894612847491E-2</v>
      </c>
      <c r="AN28" s="2810">
        <f>S28/'Alumnado Activo'!E24</f>
        <v>7.5336459643905604E-2</v>
      </c>
      <c r="AO28" s="2810">
        <f>T28/'Alumnado Activo'!F24</f>
        <v>8.2490595996446328E-2</v>
      </c>
      <c r="AP28" s="2810">
        <f>U28/'Alumnado Activo'!G24</f>
        <v>8.5410186260915191E-2</v>
      </c>
      <c r="AQ28" s="2810">
        <f>V28/'Alumnado Activo'!H24</f>
        <v>5.1524203573482752E-2</v>
      </c>
      <c r="AR28" s="4213">
        <f>W28/'Alumnado Activo'!I24</f>
        <v>0.11776147604757141</v>
      </c>
    </row>
    <row r="29" spans="1:86" s="422" customFormat="1" ht="20.25" customHeight="1">
      <c r="B29" s="636"/>
      <c r="C29" s="675"/>
      <c r="D29" s="675"/>
      <c r="E29" s="675"/>
      <c r="F29" s="675"/>
      <c r="G29" s="675"/>
      <c r="H29" s="634"/>
      <c r="I29" s="634"/>
      <c r="J29" s="674"/>
    </row>
    <row r="31" spans="1:86" ht="13.5" thickBot="1">
      <c r="B31" s="760"/>
      <c r="C31" s="759"/>
      <c r="D31" s="759"/>
      <c r="E31" s="759"/>
      <c r="F31" s="759"/>
    </row>
    <row r="32" spans="1:86">
      <c r="F32" s="637"/>
    </row>
  </sheetData>
  <mergeCells count="12">
    <mergeCell ref="C8:I8"/>
    <mergeCell ref="CB8:CH8"/>
    <mergeCell ref="BU8:CA8"/>
    <mergeCell ref="BN8:BT8"/>
    <mergeCell ref="BG8:BM8"/>
    <mergeCell ref="AZ8:BF8"/>
    <mergeCell ref="AS8:AY8"/>
    <mergeCell ref="AL8:AR8"/>
    <mergeCell ref="AE8:AK8"/>
    <mergeCell ref="X8:AD8"/>
    <mergeCell ref="Q8:W8"/>
    <mergeCell ref="J8:P8"/>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I17:I20"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S35"/>
  <sheetViews>
    <sheetView showGridLines="0" zoomScaleNormal="100" workbookViewId="0"/>
  </sheetViews>
  <sheetFormatPr baseColWidth="10" defaultRowHeight="12.75"/>
  <cols>
    <col min="1" max="1" width="10.85546875" style="759" customWidth="1"/>
    <col min="2" max="2" width="28.7109375" style="759" bestFit="1" customWidth="1"/>
    <col min="3" max="9" width="5.5703125" style="759" bestFit="1" customWidth="1"/>
    <col min="10" max="10" width="11.42578125" style="759"/>
    <col min="11" max="11" width="10.85546875" style="759" customWidth="1"/>
    <col min="12" max="12" width="28.7109375" style="759" bestFit="1" customWidth="1"/>
    <col min="13" max="18" width="5.5703125" style="759" bestFit="1" customWidth="1"/>
    <col min="19" max="19" width="7.7109375" style="759" customWidth="1"/>
    <col min="20" max="202" width="11.42578125" style="759"/>
    <col min="203" max="203" width="0.28515625" style="759" customWidth="1"/>
    <col min="204" max="204" width="19" style="759" customWidth="1"/>
    <col min="205" max="205" width="7.140625" style="759" customWidth="1"/>
    <col min="206" max="206" width="41.28515625" style="759" customWidth="1"/>
    <col min="207" max="208" width="9" style="759" customWidth="1"/>
    <col min="209" max="209" width="10.5703125" style="759" customWidth="1"/>
    <col min="210" max="210" width="9.42578125" style="759" customWidth="1"/>
    <col min="211" max="211" width="9.85546875" style="759" customWidth="1"/>
    <col min="212" max="212" width="10.5703125" style="759" customWidth="1"/>
    <col min="213" max="214" width="9.42578125" style="759" customWidth="1"/>
    <col min="215" max="215" width="10.5703125" style="759" customWidth="1"/>
    <col min="216" max="217" width="9" style="759" customWidth="1"/>
    <col min="218" max="218" width="10.5703125" style="759" customWidth="1"/>
    <col min="219" max="220" width="9.42578125" style="759" customWidth="1"/>
    <col min="221" max="221" width="10.5703125" style="759" customWidth="1"/>
    <col min="222" max="222" width="9.42578125" style="759" customWidth="1"/>
    <col min="223" max="223" width="9.85546875" style="759" customWidth="1"/>
    <col min="224" max="224" width="10.5703125" style="759" customWidth="1"/>
    <col min="225" max="225" width="9" style="759" customWidth="1"/>
    <col min="226" max="226" width="9.85546875" style="759" customWidth="1"/>
    <col min="227" max="227" width="12" style="759" customWidth="1"/>
    <col min="228" max="458" width="11.42578125" style="759"/>
    <col min="459" max="459" width="0.28515625" style="759" customWidth="1"/>
    <col min="460" max="460" width="19" style="759" customWidth="1"/>
    <col min="461" max="461" width="7.140625" style="759" customWidth="1"/>
    <col min="462" max="462" width="41.28515625" style="759" customWidth="1"/>
    <col min="463" max="464" width="9" style="759" customWidth="1"/>
    <col min="465" max="465" width="10.5703125" style="759" customWidth="1"/>
    <col min="466" max="466" width="9.42578125" style="759" customWidth="1"/>
    <col min="467" max="467" width="9.85546875" style="759" customWidth="1"/>
    <col min="468" max="468" width="10.5703125" style="759" customWidth="1"/>
    <col min="469" max="470" width="9.42578125" style="759" customWidth="1"/>
    <col min="471" max="471" width="10.5703125" style="759" customWidth="1"/>
    <col min="472" max="473" width="9" style="759" customWidth="1"/>
    <col min="474" max="474" width="10.5703125" style="759" customWidth="1"/>
    <col min="475" max="476" width="9.42578125" style="759" customWidth="1"/>
    <col min="477" max="477" width="10.5703125" style="759" customWidth="1"/>
    <col min="478" max="478" width="9.42578125" style="759" customWidth="1"/>
    <col min="479" max="479" width="9.85546875" style="759" customWidth="1"/>
    <col min="480" max="480" width="10.5703125" style="759" customWidth="1"/>
    <col min="481" max="481" width="9" style="759" customWidth="1"/>
    <col min="482" max="482" width="9.85546875" style="759" customWidth="1"/>
    <col min="483" max="483" width="12" style="759" customWidth="1"/>
    <col min="484" max="714" width="11.42578125" style="759"/>
    <col min="715" max="715" width="0.28515625" style="759" customWidth="1"/>
    <col min="716" max="716" width="19" style="759" customWidth="1"/>
    <col min="717" max="717" width="7.140625" style="759" customWidth="1"/>
    <col min="718" max="718" width="41.28515625" style="759" customWidth="1"/>
    <col min="719" max="720" width="9" style="759" customWidth="1"/>
    <col min="721" max="721" width="10.5703125" style="759" customWidth="1"/>
    <col min="722" max="722" width="9.42578125" style="759" customWidth="1"/>
    <col min="723" max="723" width="9.85546875" style="759" customWidth="1"/>
    <col min="724" max="724" width="10.5703125" style="759" customWidth="1"/>
    <col min="725" max="726" width="9.42578125" style="759" customWidth="1"/>
    <col min="727" max="727" width="10.5703125" style="759" customWidth="1"/>
    <col min="728" max="729" width="9" style="759" customWidth="1"/>
    <col min="730" max="730" width="10.5703125" style="759" customWidth="1"/>
    <col min="731" max="732" width="9.42578125" style="759" customWidth="1"/>
    <col min="733" max="733" width="10.5703125" style="759" customWidth="1"/>
    <col min="734" max="734" width="9.42578125" style="759" customWidth="1"/>
    <col min="735" max="735" width="9.85546875" style="759" customWidth="1"/>
    <col min="736" max="736" width="10.5703125" style="759" customWidth="1"/>
    <col min="737" max="737" width="9" style="759" customWidth="1"/>
    <col min="738" max="738" width="9.85546875" style="759" customWidth="1"/>
    <col min="739" max="739" width="12" style="759" customWidth="1"/>
    <col min="740" max="970" width="11.42578125" style="759"/>
    <col min="971" max="971" width="0.28515625" style="759" customWidth="1"/>
    <col min="972" max="972" width="19" style="759" customWidth="1"/>
    <col min="973" max="973" width="7.140625" style="759" customWidth="1"/>
    <col min="974" max="974" width="41.28515625" style="759" customWidth="1"/>
    <col min="975" max="976" width="9" style="759" customWidth="1"/>
    <col min="977" max="977" width="10.5703125" style="759" customWidth="1"/>
    <col min="978" max="978" width="9.42578125" style="759" customWidth="1"/>
    <col min="979" max="979" width="9.85546875" style="759" customWidth="1"/>
    <col min="980" max="980" width="10.5703125" style="759" customWidth="1"/>
    <col min="981" max="982" width="9.42578125" style="759" customWidth="1"/>
    <col min="983" max="983" width="10.5703125" style="759" customWidth="1"/>
    <col min="984" max="985" width="9" style="759" customWidth="1"/>
    <col min="986" max="986" width="10.5703125" style="759" customWidth="1"/>
    <col min="987" max="988" width="9.42578125" style="759" customWidth="1"/>
    <col min="989" max="989" width="10.5703125" style="759" customWidth="1"/>
    <col min="990" max="990" width="9.42578125" style="759" customWidth="1"/>
    <col min="991" max="991" width="9.85546875" style="759" customWidth="1"/>
    <col min="992" max="992" width="10.5703125" style="759" customWidth="1"/>
    <col min="993" max="993" width="9" style="759" customWidth="1"/>
    <col min="994" max="994" width="9.85546875" style="759" customWidth="1"/>
    <col min="995" max="995" width="12" style="759" customWidth="1"/>
    <col min="996" max="1226" width="11.42578125" style="759"/>
    <col min="1227" max="1227" width="0.28515625" style="759" customWidth="1"/>
    <col min="1228" max="1228" width="19" style="759" customWidth="1"/>
    <col min="1229" max="1229" width="7.140625" style="759" customWidth="1"/>
    <col min="1230" max="1230" width="41.28515625" style="759" customWidth="1"/>
    <col min="1231" max="1232" width="9" style="759" customWidth="1"/>
    <col min="1233" max="1233" width="10.5703125" style="759" customWidth="1"/>
    <col min="1234" max="1234" width="9.42578125" style="759" customWidth="1"/>
    <col min="1235" max="1235" width="9.85546875" style="759" customWidth="1"/>
    <col min="1236" max="1236" width="10.5703125" style="759" customWidth="1"/>
    <col min="1237" max="1238" width="9.42578125" style="759" customWidth="1"/>
    <col min="1239" max="1239" width="10.5703125" style="759" customWidth="1"/>
    <col min="1240" max="1241" width="9" style="759" customWidth="1"/>
    <col min="1242" max="1242" width="10.5703125" style="759" customWidth="1"/>
    <col min="1243" max="1244" width="9.42578125" style="759" customWidth="1"/>
    <col min="1245" max="1245" width="10.5703125" style="759" customWidth="1"/>
    <col min="1246" max="1246" width="9.42578125" style="759" customWidth="1"/>
    <col min="1247" max="1247" width="9.85546875" style="759" customWidth="1"/>
    <col min="1248" max="1248" width="10.5703125" style="759" customWidth="1"/>
    <col min="1249" max="1249" width="9" style="759" customWidth="1"/>
    <col min="1250" max="1250" width="9.85546875" style="759" customWidth="1"/>
    <col min="1251" max="1251" width="12" style="759" customWidth="1"/>
    <col min="1252" max="1482" width="11.42578125" style="759"/>
    <col min="1483" max="1483" width="0.28515625" style="759" customWidth="1"/>
    <col min="1484" max="1484" width="19" style="759" customWidth="1"/>
    <col min="1485" max="1485" width="7.140625" style="759" customWidth="1"/>
    <col min="1486" max="1486" width="41.28515625" style="759" customWidth="1"/>
    <col min="1487" max="1488" width="9" style="759" customWidth="1"/>
    <col min="1489" max="1489" width="10.5703125" style="759" customWidth="1"/>
    <col min="1490" max="1490" width="9.42578125" style="759" customWidth="1"/>
    <col min="1491" max="1491" width="9.85546875" style="759" customWidth="1"/>
    <col min="1492" max="1492" width="10.5703125" style="759" customWidth="1"/>
    <col min="1493" max="1494" width="9.42578125" style="759" customWidth="1"/>
    <col min="1495" max="1495" width="10.5703125" style="759" customWidth="1"/>
    <col min="1496" max="1497" width="9" style="759" customWidth="1"/>
    <col min="1498" max="1498" width="10.5703125" style="759" customWidth="1"/>
    <col min="1499" max="1500" width="9.42578125" style="759" customWidth="1"/>
    <col min="1501" max="1501" width="10.5703125" style="759" customWidth="1"/>
    <col min="1502" max="1502" width="9.42578125" style="759" customWidth="1"/>
    <col min="1503" max="1503" width="9.85546875" style="759" customWidth="1"/>
    <col min="1504" max="1504" width="10.5703125" style="759" customWidth="1"/>
    <col min="1505" max="1505" width="9" style="759" customWidth="1"/>
    <col min="1506" max="1506" width="9.85546875" style="759" customWidth="1"/>
    <col min="1507" max="1507" width="12" style="759" customWidth="1"/>
    <col min="1508" max="1738" width="11.42578125" style="759"/>
    <col min="1739" max="1739" width="0.28515625" style="759" customWidth="1"/>
    <col min="1740" max="1740" width="19" style="759" customWidth="1"/>
    <col min="1741" max="1741" width="7.140625" style="759" customWidth="1"/>
    <col min="1742" max="1742" width="41.28515625" style="759" customWidth="1"/>
    <col min="1743" max="1744" width="9" style="759" customWidth="1"/>
    <col min="1745" max="1745" width="10.5703125" style="759" customWidth="1"/>
    <col min="1746" max="1746" width="9.42578125" style="759" customWidth="1"/>
    <col min="1747" max="1747" width="9.85546875" style="759" customWidth="1"/>
    <col min="1748" max="1748" width="10.5703125" style="759" customWidth="1"/>
    <col min="1749" max="1750" width="9.42578125" style="759" customWidth="1"/>
    <col min="1751" max="1751" width="10.5703125" style="759" customWidth="1"/>
    <col min="1752" max="1753" width="9" style="759" customWidth="1"/>
    <col min="1754" max="1754" width="10.5703125" style="759" customWidth="1"/>
    <col min="1755" max="1756" width="9.42578125" style="759" customWidth="1"/>
    <col min="1757" max="1757" width="10.5703125" style="759" customWidth="1"/>
    <col min="1758" max="1758" width="9.42578125" style="759" customWidth="1"/>
    <col min="1759" max="1759" width="9.85546875" style="759" customWidth="1"/>
    <col min="1760" max="1760" width="10.5703125" style="759" customWidth="1"/>
    <col min="1761" max="1761" width="9" style="759" customWidth="1"/>
    <col min="1762" max="1762" width="9.85546875" style="759" customWidth="1"/>
    <col min="1763" max="1763" width="12" style="759" customWidth="1"/>
    <col min="1764" max="1994" width="11.42578125" style="759"/>
    <col min="1995" max="1995" width="0.28515625" style="759" customWidth="1"/>
    <col min="1996" max="1996" width="19" style="759" customWidth="1"/>
    <col min="1997" max="1997" width="7.140625" style="759" customWidth="1"/>
    <col min="1998" max="1998" width="41.28515625" style="759" customWidth="1"/>
    <col min="1999" max="2000" width="9" style="759" customWidth="1"/>
    <col min="2001" max="2001" width="10.5703125" style="759" customWidth="1"/>
    <col min="2002" max="2002" width="9.42578125" style="759" customWidth="1"/>
    <col min="2003" max="2003" width="9.85546875" style="759" customWidth="1"/>
    <col min="2004" max="2004" width="10.5703125" style="759" customWidth="1"/>
    <col min="2005" max="2006" width="9.42578125" style="759" customWidth="1"/>
    <col min="2007" max="2007" width="10.5703125" style="759" customWidth="1"/>
    <col min="2008" max="2009" width="9" style="759" customWidth="1"/>
    <col min="2010" max="2010" width="10.5703125" style="759" customWidth="1"/>
    <col min="2011" max="2012" width="9.42578125" style="759" customWidth="1"/>
    <col min="2013" max="2013" width="10.5703125" style="759" customWidth="1"/>
    <col min="2014" max="2014" width="9.42578125" style="759" customWidth="1"/>
    <col min="2015" max="2015" width="9.85546875" style="759" customWidth="1"/>
    <col min="2016" max="2016" width="10.5703125" style="759" customWidth="1"/>
    <col min="2017" max="2017" width="9" style="759" customWidth="1"/>
    <col min="2018" max="2018" width="9.85546875" style="759" customWidth="1"/>
    <col min="2019" max="2019" width="12" style="759" customWidth="1"/>
    <col min="2020" max="2250" width="11.42578125" style="759"/>
    <col min="2251" max="2251" width="0.28515625" style="759" customWidth="1"/>
    <col min="2252" max="2252" width="19" style="759" customWidth="1"/>
    <col min="2253" max="2253" width="7.140625" style="759" customWidth="1"/>
    <col min="2254" max="2254" width="41.28515625" style="759" customWidth="1"/>
    <col min="2255" max="2256" width="9" style="759" customWidth="1"/>
    <col min="2257" max="2257" width="10.5703125" style="759" customWidth="1"/>
    <col min="2258" max="2258" width="9.42578125" style="759" customWidth="1"/>
    <col min="2259" max="2259" width="9.85546875" style="759" customWidth="1"/>
    <col min="2260" max="2260" width="10.5703125" style="759" customWidth="1"/>
    <col min="2261" max="2262" width="9.42578125" style="759" customWidth="1"/>
    <col min="2263" max="2263" width="10.5703125" style="759" customWidth="1"/>
    <col min="2264" max="2265" width="9" style="759" customWidth="1"/>
    <col min="2266" max="2266" width="10.5703125" style="759" customWidth="1"/>
    <col min="2267" max="2268" width="9.42578125" style="759" customWidth="1"/>
    <col min="2269" max="2269" width="10.5703125" style="759" customWidth="1"/>
    <col min="2270" max="2270" width="9.42578125" style="759" customWidth="1"/>
    <col min="2271" max="2271" width="9.85546875" style="759" customWidth="1"/>
    <col min="2272" max="2272" width="10.5703125" style="759" customWidth="1"/>
    <col min="2273" max="2273" width="9" style="759" customWidth="1"/>
    <col min="2274" max="2274" width="9.85546875" style="759" customWidth="1"/>
    <col min="2275" max="2275" width="12" style="759" customWidth="1"/>
    <col min="2276" max="2506" width="11.42578125" style="759"/>
    <col min="2507" max="2507" width="0.28515625" style="759" customWidth="1"/>
    <col min="2508" max="2508" width="19" style="759" customWidth="1"/>
    <col min="2509" max="2509" width="7.140625" style="759" customWidth="1"/>
    <col min="2510" max="2510" width="41.28515625" style="759" customWidth="1"/>
    <col min="2511" max="2512" width="9" style="759" customWidth="1"/>
    <col min="2513" max="2513" width="10.5703125" style="759" customWidth="1"/>
    <col min="2514" max="2514" width="9.42578125" style="759" customWidth="1"/>
    <col min="2515" max="2515" width="9.85546875" style="759" customWidth="1"/>
    <col min="2516" max="2516" width="10.5703125" style="759" customWidth="1"/>
    <col min="2517" max="2518" width="9.42578125" style="759" customWidth="1"/>
    <col min="2519" max="2519" width="10.5703125" style="759" customWidth="1"/>
    <col min="2520" max="2521" width="9" style="759" customWidth="1"/>
    <col min="2522" max="2522" width="10.5703125" style="759" customWidth="1"/>
    <col min="2523" max="2524" width="9.42578125" style="759" customWidth="1"/>
    <col min="2525" max="2525" width="10.5703125" style="759" customWidth="1"/>
    <col min="2526" max="2526" width="9.42578125" style="759" customWidth="1"/>
    <col min="2527" max="2527" width="9.85546875" style="759" customWidth="1"/>
    <col min="2528" max="2528" width="10.5703125" style="759" customWidth="1"/>
    <col min="2529" max="2529" width="9" style="759" customWidth="1"/>
    <col min="2530" max="2530" width="9.85546875" style="759" customWidth="1"/>
    <col min="2531" max="2531" width="12" style="759" customWidth="1"/>
    <col min="2532" max="2762" width="11.42578125" style="759"/>
    <col min="2763" max="2763" width="0.28515625" style="759" customWidth="1"/>
    <col min="2764" max="2764" width="19" style="759" customWidth="1"/>
    <col min="2765" max="2765" width="7.140625" style="759" customWidth="1"/>
    <col min="2766" max="2766" width="41.28515625" style="759" customWidth="1"/>
    <col min="2767" max="2768" width="9" style="759" customWidth="1"/>
    <col min="2769" max="2769" width="10.5703125" style="759" customWidth="1"/>
    <col min="2770" max="2770" width="9.42578125" style="759" customWidth="1"/>
    <col min="2771" max="2771" width="9.85546875" style="759" customWidth="1"/>
    <col min="2772" max="2772" width="10.5703125" style="759" customWidth="1"/>
    <col min="2773" max="2774" width="9.42578125" style="759" customWidth="1"/>
    <col min="2775" max="2775" width="10.5703125" style="759" customWidth="1"/>
    <col min="2776" max="2777" width="9" style="759" customWidth="1"/>
    <col min="2778" max="2778" width="10.5703125" style="759" customWidth="1"/>
    <col min="2779" max="2780" width="9.42578125" style="759" customWidth="1"/>
    <col min="2781" max="2781" width="10.5703125" style="759" customWidth="1"/>
    <col min="2782" max="2782" width="9.42578125" style="759" customWidth="1"/>
    <col min="2783" max="2783" width="9.85546875" style="759" customWidth="1"/>
    <col min="2784" max="2784" width="10.5703125" style="759" customWidth="1"/>
    <col min="2785" max="2785" width="9" style="759" customWidth="1"/>
    <col min="2786" max="2786" width="9.85546875" style="759" customWidth="1"/>
    <col min="2787" max="2787" width="12" style="759" customWidth="1"/>
    <col min="2788" max="3018" width="11.42578125" style="759"/>
    <col min="3019" max="3019" width="0.28515625" style="759" customWidth="1"/>
    <col min="3020" max="3020" width="19" style="759" customWidth="1"/>
    <col min="3021" max="3021" width="7.140625" style="759" customWidth="1"/>
    <col min="3022" max="3022" width="41.28515625" style="759" customWidth="1"/>
    <col min="3023" max="3024" width="9" style="759" customWidth="1"/>
    <col min="3025" max="3025" width="10.5703125" style="759" customWidth="1"/>
    <col min="3026" max="3026" width="9.42578125" style="759" customWidth="1"/>
    <col min="3027" max="3027" width="9.85546875" style="759" customWidth="1"/>
    <col min="3028" max="3028" width="10.5703125" style="759" customWidth="1"/>
    <col min="3029" max="3030" width="9.42578125" style="759" customWidth="1"/>
    <col min="3031" max="3031" width="10.5703125" style="759" customWidth="1"/>
    <col min="3032" max="3033" width="9" style="759" customWidth="1"/>
    <col min="3034" max="3034" width="10.5703125" style="759" customWidth="1"/>
    <col min="3035" max="3036" width="9.42578125" style="759" customWidth="1"/>
    <col min="3037" max="3037" width="10.5703125" style="759" customWidth="1"/>
    <col min="3038" max="3038" width="9.42578125" style="759" customWidth="1"/>
    <col min="3039" max="3039" width="9.85546875" style="759" customWidth="1"/>
    <col min="3040" max="3040" width="10.5703125" style="759" customWidth="1"/>
    <col min="3041" max="3041" width="9" style="759" customWidth="1"/>
    <col min="3042" max="3042" width="9.85546875" style="759" customWidth="1"/>
    <col min="3043" max="3043" width="12" style="759" customWidth="1"/>
    <col min="3044" max="3274" width="11.42578125" style="759"/>
    <col min="3275" max="3275" width="0.28515625" style="759" customWidth="1"/>
    <col min="3276" max="3276" width="19" style="759" customWidth="1"/>
    <col min="3277" max="3277" width="7.140625" style="759" customWidth="1"/>
    <col min="3278" max="3278" width="41.28515625" style="759" customWidth="1"/>
    <col min="3279" max="3280" width="9" style="759" customWidth="1"/>
    <col min="3281" max="3281" width="10.5703125" style="759" customWidth="1"/>
    <col min="3282" max="3282" width="9.42578125" style="759" customWidth="1"/>
    <col min="3283" max="3283" width="9.85546875" style="759" customWidth="1"/>
    <col min="3284" max="3284" width="10.5703125" style="759" customWidth="1"/>
    <col min="3285" max="3286" width="9.42578125" style="759" customWidth="1"/>
    <col min="3287" max="3287" width="10.5703125" style="759" customWidth="1"/>
    <col min="3288" max="3289" width="9" style="759" customWidth="1"/>
    <col min="3290" max="3290" width="10.5703125" style="759" customWidth="1"/>
    <col min="3291" max="3292" width="9.42578125" style="759" customWidth="1"/>
    <col min="3293" max="3293" width="10.5703125" style="759" customWidth="1"/>
    <col min="3294" max="3294" width="9.42578125" style="759" customWidth="1"/>
    <col min="3295" max="3295" width="9.85546875" style="759" customWidth="1"/>
    <col min="3296" max="3296" width="10.5703125" style="759" customWidth="1"/>
    <col min="3297" max="3297" width="9" style="759" customWidth="1"/>
    <col min="3298" max="3298" width="9.85546875" style="759" customWidth="1"/>
    <col min="3299" max="3299" width="12" style="759" customWidth="1"/>
    <col min="3300" max="3530" width="11.42578125" style="759"/>
    <col min="3531" max="3531" width="0.28515625" style="759" customWidth="1"/>
    <col min="3532" max="3532" width="19" style="759" customWidth="1"/>
    <col min="3533" max="3533" width="7.140625" style="759" customWidth="1"/>
    <col min="3534" max="3534" width="41.28515625" style="759" customWidth="1"/>
    <col min="3535" max="3536" width="9" style="759" customWidth="1"/>
    <col min="3537" max="3537" width="10.5703125" style="759" customWidth="1"/>
    <col min="3538" max="3538" width="9.42578125" style="759" customWidth="1"/>
    <col min="3539" max="3539" width="9.85546875" style="759" customWidth="1"/>
    <col min="3540" max="3540" width="10.5703125" style="759" customWidth="1"/>
    <col min="3541" max="3542" width="9.42578125" style="759" customWidth="1"/>
    <col min="3543" max="3543" width="10.5703125" style="759" customWidth="1"/>
    <col min="3544" max="3545" width="9" style="759" customWidth="1"/>
    <col min="3546" max="3546" width="10.5703125" style="759" customWidth="1"/>
    <col min="3547" max="3548" width="9.42578125" style="759" customWidth="1"/>
    <col min="3549" max="3549" width="10.5703125" style="759" customWidth="1"/>
    <col min="3550" max="3550" width="9.42578125" style="759" customWidth="1"/>
    <col min="3551" max="3551" width="9.85546875" style="759" customWidth="1"/>
    <col min="3552" max="3552" width="10.5703125" style="759" customWidth="1"/>
    <col min="3553" max="3553" width="9" style="759" customWidth="1"/>
    <col min="3554" max="3554" width="9.85546875" style="759" customWidth="1"/>
    <col min="3555" max="3555" width="12" style="759" customWidth="1"/>
    <col min="3556" max="3786" width="11.42578125" style="759"/>
    <col min="3787" max="3787" width="0.28515625" style="759" customWidth="1"/>
    <col min="3788" max="3788" width="19" style="759" customWidth="1"/>
    <col min="3789" max="3789" width="7.140625" style="759" customWidth="1"/>
    <col min="3790" max="3790" width="41.28515625" style="759" customWidth="1"/>
    <col min="3791" max="3792" width="9" style="759" customWidth="1"/>
    <col min="3793" max="3793" width="10.5703125" style="759" customWidth="1"/>
    <col min="3794" max="3794" width="9.42578125" style="759" customWidth="1"/>
    <col min="3795" max="3795" width="9.85546875" style="759" customWidth="1"/>
    <col min="3796" max="3796" width="10.5703125" style="759" customWidth="1"/>
    <col min="3797" max="3798" width="9.42578125" style="759" customWidth="1"/>
    <col min="3799" max="3799" width="10.5703125" style="759" customWidth="1"/>
    <col min="3800" max="3801" width="9" style="759" customWidth="1"/>
    <col min="3802" max="3802" width="10.5703125" style="759" customWidth="1"/>
    <col min="3803" max="3804" width="9.42578125" style="759" customWidth="1"/>
    <col min="3805" max="3805" width="10.5703125" style="759" customWidth="1"/>
    <col min="3806" max="3806" width="9.42578125" style="759" customWidth="1"/>
    <col min="3807" max="3807" width="9.85546875" style="759" customWidth="1"/>
    <col min="3808" max="3808" width="10.5703125" style="759" customWidth="1"/>
    <col min="3809" max="3809" width="9" style="759" customWidth="1"/>
    <col min="3810" max="3810" width="9.85546875" style="759" customWidth="1"/>
    <col min="3811" max="3811" width="12" style="759" customWidth="1"/>
    <col min="3812" max="4042" width="11.42578125" style="759"/>
    <col min="4043" max="4043" width="0.28515625" style="759" customWidth="1"/>
    <col min="4044" max="4044" width="19" style="759" customWidth="1"/>
    <col min="4045" max="4045" width="7.140625" style="759" customWidth="1"/>
    <col min="4046" max="4046" width="41.28515625" style="759" customWidth="1"/>
    <col min="4047" max="4048" width="9" style="759" customWidth="1"/>
    <col min="4049" max="4049" width="10.5703125" style="759" customWidth="1"/>
    <col min="4050" max="4050" width="9.42578125" style="759" customWidth="1"/>
    <col min="4051" max="4051" width="9.85546875" style="759" customWidth="1"/>
    <col min="4052" max="4052" width="10.5703125" style="759" customWidth="1"/>
    <col min="4053" max="4054" width="9.42578125" style="759" customWidth="1"/>
    <col min="4055" max="4055" width="10.5703125" style="759" customWidth="1"/>
    <col min="4056" max="4057" width="9" style="759" customWidth="1"/>
    <col min="4058" max="4058" width="10.5703125" style="759" customWidth="1"/>
    <col min="4059" max="4060" width="9.42578125" style="759" customWidth="1"/>
    <col min="4061" max="4061" width="10.5703125" style="759" customWidth="1"/>
    <col min="4062" max="4062" width="9.42578125" style="759" customWidth="1"/>
    <col min="4063" max="4063" width="9.85546875" style="759" customWidth="1"/>
    <col min="4064" max="4064" width="10.5703125" style="759" customWidth="1"/>
    <col min="4065" max="4065" width="9" style="759" customWidth="1"/>
    <col min="4066" max="4066" width="9.85546875" style="759" customWidth="1"/>
    <col min="4067" max="4067" width="12" style="759" customWidth="1"/>
    <col min="4068" max="4298" width="11.42578125" style="759"/>
    <col min="4299" max="4299" width="0.28515625" style="759" customWidth="1"/>
    <col min="4300" max="4300" width="19" style="759" customWidth="1"/>
    <col min="4301" max="4301" width="7.140625" style="759" customWidth="1"/>
    <col min="4302" max="4302" width="41.28515625" style="759" customWidth="1"/>
    <col min="4303" max="4304" width="9" style="759" customWidth="1"/>
    <col min="4305" max="4305" width="10.5703125" style="759" customWidth="1"/>
    <col min="4306" max="4306" width="9.42578125" style="759" customWidth="1"/>
    <col min="4307" max="4307" width="9.85546875" style="759" customWidth="1"/>
    <col min="4308" max="4308" width="10.5703125" style="759" customWidth="1"/>
    <col min="4309" max="4310" width="9.42578125" style="759" customWidth="1"/>
    <col min="4311" max="4311" width="10.5703125" style="759" customWidth="1"/>
    <col min="4312" max="4313" width="9" style="759" customWidth="1"/>
    <col min="4314" max="4314" width="10.5703125" style="759" customWidth="1"/>
    <col min="4315" max="4316" width="9.42578125" style="759" customWidth="1"/>
    <col min="4317" max="4317" width="10.5703125" style="759" customWidth="1"/>
    <col min="4318" max="4318" width="9.42578125" style="759" customWidth="1"/>
    <col min="4319" max="4319" width="9.85546875" style="759" customWidth="1"/>
    <col min="4320" max="4320" width="10.5703125" style="759" customWidth="1"/>
    <col min="4321" max="4321" width="9" style="759" customWidth="1"/>
    <col min="4322" max="4322" width="9.85546875" style="759" customWidth="1"/>
    <col min="4323" max="4323" width="12" style="759" customWidth="1"/>
    <col min="4324" max="4554" width="11.42578125" style="759"/>
    <col min="4555" max="4555" width="0.28515625" style="759" customWidth="1"/>
    <col min="4556" max="4556" width="19" style="759" customWidth="1"/>
    <col min="4557" max="4557" width="7.140625" style="759" customWidth="1"/>
    <col min="4558" max="4558" width="41.28515625" style="759" customWidth="1"/>
    <col min="4559" max="4560" width="9" style="759" customWidth="1"/>
    <col min="4561" max="4561" width="10.5703125" style="759" customWidth="1"/>
    <col min="4562" max="4562" width="9.42578125" style="759" customWidth="1"/>
    <col min="4563" max="4563" width="9.85546875" style="759" customWidth="1"/>
    <col min="4564" max="4564" width="10.5703125" style="759" customWidth="1"/>
    <col min="4565" max="4566" width="9.42578125" style="759" customWidth="1"/>
    <col min="4567" max="4567" width="10.5703125" style="759" customWidth="1"/>
    <col min="4568" max="4569" width="9" style="759" customWidth="1"/>
    <col min="4570" max="4570" width="10.5703125" style="759" customWidth="1"/>
    <col min="4571" max="4572" width="9.42578125" style="759" customWidth="1"/>
    <col min="4573" max="4573" width="10.5703125" style="759" customWidth="1"/>
    <col min="4574" max="4574" width="9.42578125" style="759" customWidth="1"/>
    <col min="4575" max="4575" width="9.85546875" style="759" customWidth="1"/>
    <col min="4576" max="4576" width="10.5703125" style="759" customWidth="1"/>
    <col min="4577" max="4577" width="9" style="759" customWidth="1"/>
    <col min="4578" max="4578" width="9.85546875" style="759" customWidth="1"/>
    <col min="4579" max="4579" width="12" style="759" customWidth="1"/>
    <col min="4580" max="4810" width="11.42578125" style="759"/>
    <col min="4811" max="4811" width="0.28515625" style="759" customWidth="1"/>
    <col min="4812" max="4812" width="19" style="759" customWidth="1"/>
    <col min="4813" max="4813" width="7.140625" style="759" customWidth="1"/>
    <col min="4814" max="4814" width="41.28515625" style="759" customWidth="1"/>
    <col min="4815" max="4816" width="9" style="759" customWidth="1"/>
    <col min="4817" max="4817" width="10.5703125" style="759" customWidth="1"/>
    <col min="4818" max="4818" width="9.42578125" style="759" customWidth="1"/>
    <col min="4819" max="4819" width="9.85546875" style="759" customWidth="1"/>
    <col min="4820" max="4820" width="10.5703125" style="759" customWidth="1"/>
    <col min="4821" max="4822" width="9.42578125" style="759" customWidth="1"/>
    <col min="4823" max="4823" width="10.5703125" style="759" customWidth="1"/>
    <col min="4824" max="4825" width="9" style="759" customWidth="1"/>
    <col min="4826" max="4826" width="10.5703125" style="759" customWidth="1"/>
    <col min="4827" max="4828" width="9.42578125" style="759" customWidth="1"/>
    <col min="4829" max="4829" width="10.5703125" style="759" customWidth="1"/>
    <col min="4830" max="4830" width="9.42578125" style="759" customWidth="1"/>
    <col min="4831" max="4831" width="9.85546875" style="759" customWidth="1"/>
    <col min="4832" max="4832" width="10.5703125" style="759" customWidth="1"/>
    <col min="4833" max="4833" width="9" style="759" customWidth="1"/>
    <col min="4834" max="4834" width="9.85546875" style="759" customWidth="1"/>
    <col min="4835" max="4835" width="12" style="759" customWidth="1"/>
    <col min="4836" max="5066" width="11.42578125" style="759"/>
    <col min="5067" max="5067" width="0.28515625" style="759" customWidth="1"/>
    <col min="5068" max="5068" width="19" style="759" customWidth="1"/>
    <col min="5069" max="5069" width="7.140625" style="759" customWidth="1"/>
    <col min="5070" max="5070" width="41.28515625" style="759" customWidth="1"/>
    <col min="5071" max="5072" width="9" style="759" customWidth="1"/>
    <col min="5073" max="5073" width="10.5703125" style="759" customWidth="1"/>
    <col min="5074" max="5074" width="9.42578125" style="759" customWidth="1"/>
    <col min="5075" max="5075" width="9.85546875" style="759" customWidth="1"/>
    <col min="5076" max="5076" width="10.5703125" style="759" customWidth="1"/>
    <col min="5077" max="5078" width="9.42578125" style="759" customWidth="1"/>
    <col min="5079" max="5079" width="10.5703125" style="759" customWidth="1"/>
    <col min="5080" max="5081" width="9" style="759" customWidth="1"/>
    <col min="5082" max="5082" width="10.5703125" style="759" customWidth="1"/>
    <col min="5083" max="5084" width="9.42578125" style="759" customWidth="1"/>
    <col min="5085" max="5085" width="10.5703125" style="759" customWidth="1"/>
    <col min="5086" max="5086" width="9.42578125" style="759" customWidth="1"/>
    <col min="5087" max="5087" width="9.85546875" style="759" customWidth="1"/>
    <col min="5088" max="5088" width="10.5703125" style="759" customWidth="1"/>
    <col min="5089" max="5089" width="9" style="759" customWidth="1"/>
    <col min="5090" max="5090" width="9.85546875" style="759" customWidth="1"/>
    <col min="5091" max="5091" width="12" style="759" customWidth="1"/>
    <col min="5092" max="5322" width="11.42578125" style="759"/>
    <col min="5323" max="5323" width="0.28515625" style="759" customWidth="1"/>
    <col min="5324" max="5324" width="19" style="759" customWidth="1"/>
    <col min="5325" max="5325" width="7.140625" style="759" customWidth="1"/>
    <col min="5326" max="5326" width="41.28515625" style="759" customWidth="1"/>
    <col min="5327" max="5328" width="9" style="759" customWidth="1"/>
    <col min="5329" max="5329" width="10.5703125" style="759" customWidth="1"/>
    <col min="5330" max="5330" width="9.42578125" style="759" customWidth="1"/>
    <col min="5331" max="5331" width="9.85546875" style="759" customWidth="1"/>
    <col min="5332" max="5332" width="10.5703125" style="759" customWidth="1"/>
    <col min="5333" max="5334" width="9.42578125" style="759" customWidth="1"/>
    <col min="5335" max="5335" width="10.5703125" style="759" customWidth="1"/>
    <col min="5336" max="5337" width="9" style="759" customWidth="1"/>
    <col min="5338" max="5338" width="10.5703125" style="759" customWidth="1"/>
    <col min="5339" max="5340" width="9.42578125" style="759" customWidth="1"/>
    <col min="5341" max="5341" width="10.5703125" style="759" customWidth="1"/>
    <col min="5342" max="5342" width="9.42578125" style="759" customWidth="1"/>
    <col min="5343" max="5343" width="9.85546875" style="759" customWidth="1"/>
    <col min="5344" max="5344" width="10.5703125" style="759" customWidth="1"/>
    <col min="5345" max="5345" width="9" style="759" customWidth="1"/>
    <col min="5346" max="5346" width="9.85546875" style="759" customWidth="1"/>
    <col min="5347" max="5347" width="12" style="759" customWidth="1"/>
    <col min="5348" max="5578" width="11.42578125" style="759"/>
    <col min="5579" max="5579" width="0.28515625" style="759" customWidth="1"/>
    <col min="5580" max="5580" width="19" style="759" customWidth="1"/>
    <col min="5581" max="5581" width="7.140625" style="759" customWidth="1"/>
    <col min="5582" max="5582" width="41.28515625" style="759" customWidth="1"/>
    <col min="5583" max="5584" width="9" style="759" customWidth="1"/>
    <col min="5585" max="5585" width="10.5703125" style="759" customWidth="1"/>
    <col min="5586" max="5586" width="9.42578125" style="759" customWidth="1"/>
    <col min="5587" max="5587" width="9.85546875" style="759" customWidth="1"/>
    <col min="5588" max="5588" width="10.5703125" style="759" customWidth="1"/>
    <col min="5589" max="5590" width="9.42578125" style="759" customWidth="1"/>
    <col min="5591" max="5591" width="10.5703125" style="759" customWidth="1"/>
    <col min="5592" max="5593" width="9" style="759" customWidth="1"/>
    <col min="5594" max="5594" width="10.5703125" style="759" customWidth="1"/>
    <col min="5595" max="5596" width="9.42578125" style="759" customWidth="1"/>
    <col min="5597" max="5597" width="10.5703125" style="759" customWidth="1"/>
    <col min="5598" max="5598" width="9.42578125" style="759" customWidth="1"/>
    <col min="5599" max="5599" width="9.85546875" style="759" customWidth="1"/>
    <col min="5600" max="5600" width="10.5703125" style="759" customWidth="1"/>
    <col min="5601" max="5601" width="9" style="759" customWidth="1"/>
    <col min="5602" max="5602" width="9.85546875" style="759" customWidth="1"/>
    <col min="5603" max="5603" width="12" style="759" customWidth="1"/>
    <col min="5604" max="5834" width="11.42578125" style="759"/>
    <col min="5835" max="5835" width="0.28515625" style="759" customWidth="1"/>
    <col min="5836" max="5836" width="19" style="759" customWidth="1"/>
    <col min="5837" max="5837" width="7.140625" style="759" customWidth="1"/>
    <col min="5838" max="5838" width="41.28515625" style="759" customWidth="1"/>
    <col min="5839" max="5840" width="9" style="759" customWidth="1"/>
    <col min="5841" max="5841" width="10.5703125" style="759" customWidth="1"/>
    <col min="5842" max="5842" width="9.42578125" style="759" customWidth="1"/>
    <col min="5843" max="5843" width="9.85546875" style="759" customWidth="1"/>
    <col min="5844" max="5844" width="10.5703125" style="759" customWidth="1"/>
    <col min="5845" max="5846" width="9.42578125" style="759" customWidth="1"/>
    <col min="5847" max="5847" width="10.5703125" style="759" customWidth="1"/>
    <col min="5848" max="5849" width="9" style="759" customWidth="1"/>
    <col min="5850" max="5850" width="10.5703125" style="759" customWidth="1"/>
    <col min="5851" max="5852" width="9.42578125" style="759" customWidth="1"/>
    <col min="5853" max="5853" width="10.5703125" style="759" customWidth="1"/>
    <col min="5854" max="5854" width="9.42578125" style="759" customWidth="1"/>
    <col min="5855" max="5855" width="9.85546875" style="759" customWidth="1"/>
    <col min="5856" max="5856" width="10.5703125" style="759" customWidth="1"/>
    <col min="5857" max="5857" width="9" style="759" customWidth="1"/>
    <col min="5858" max="5858" width="9.85546875" style="759" customWidth="1"/>
    <col min="5859" max="5859" width="12" style="759" customWidth="1"/>
    <col min="5860" max="6090" width="11.42578125" style="759"/>
    <col min="6091" max="6091" width="0.28515625" style="759" customWidth="1"/>
    <col min="6092" max="6092" width="19" style="759" customWidth="1"/>
    <col min="6093" max="6093" width="7.140625" style="759" customWidth="1"/>
    <col min="6094" max="6094" width="41.28515625" style="759" customWidth="1"/>
    <col min="6095" max="6096" width="9" style="759" customWidth="1"/>
    <col min="6097" max="6097" width="10.5703125" style="759" customWidth="1"/>
    <col min="6098" max="6098" width="9.42578125" style="759" customWidth="1"/>
    <col min="6099" max="6099" width="9.85546875" style="759" customWidth="1"/>
    <col min="6100" max="6100" width="10.5703125" style="759" customWidth="1"/>
    <col min="6101" max="6102" width="9.42578125" style="759" customWidth="1"/>
    <col min="6103" max="6103" width="10.5703125" style="759" customWidth="1"/>
    <col min="6104" max="6105" width="9" style="759" customWidth="1"/>
    <col min="6106" max="6106" width="10.5703125" style="759" customWidth="1"/>
    <col min="6107" max="6108" width="9.42578125" style="759" customWidth="1"/>
    <col min="6109" max="6109" width="10.5703125" style="759" customWidth="1"/>
    <col min="6110" max="6110" width="9.42578125" style="759" customWidth="1"/>
    <col min="6111" max="6111" width="9.85546875" style="759" customWidth="1"/>
    <col min="6112" max="6112" width="10.5703125" style="759" customWidth="1"/>
    <col min="6113" max="6113" width="9" style="759" customWidth="1"/>
    <col min="6114" max="6114" width="9.85546875" style="759" customWidth="1"/>
    <col min="6115" max="6115" width="12" style="759" customWidth="1"/>
    <col min="6116" max="6346" width="11.42578125" style="759"/>
    <col min="6347" max="6347" width="0.28515625" style="759" customWidth="1"/>
    <col min="6348" max="6348" width="19" style="759" customWidth="1"/>
    <col min="6349" max="6349" width="7.140625" style="759" customWidth="1"/>
    <col min="6350" max="6350" width="41.28515625" style="759" customWidth="1"/>
    <col min="6351" max="6352" width="9" style="759" customWidth="1"/>
    <col min="6353" max="6353" width="10.5703125" style="759" customWidth="1"/>
    <col min="6354" max="6354" width="9.42578125" style="759" customWidth="1"/>
    <col min="6355" max="6355" width="9.85546875" style="759" customWidth="1"/>
    <col min="6356" max="6356" width="10.5703125" style="759" customWidth="1"/>
    <col min="6357" max="6358" width="9.42578125" style="759" customWidth="1"/>
    <col min="6359" max="6359" width="10.5703125" style="759" customWidth="1"/>
    <col min="6360" max="6361" width="9" style="759" customWidth="1"/>
    <col min="6362" max="6362" width="10.5703125" style="759" customWidth="1"/>
    <col min="6363" max="6364" width="9.42578125" style="759" customWidth="1"/>
    <col min="6365" max="6365" width="10.5703125" style="759" customWidth="1"/>
    <col min="6366" max="6366" width="9.42578125" style="759" customWidth="1"/>
    <col min="6367" max="6367" width="9.85546875" style="759" customWidth="1"/>
    <col min="6368" max="6368" width="10.5703125" style="759" customWidth="1"/>
    <col min="6369" max="6369" width="9" style="759" customWidth="1"/>
    <col min="6370" max="6370" width="9.85546875" style="759" customWidth="1"/>
    <col min="6371" max="6371" width="12" style="759" customWidth="1"/>
    <col min="6372" max="6602" width="11.42578125" style="759"/>
    <col min="6603" max="6603" width="0.28515625" style="759" customWidth="1"/>
    <col min="6604" max="6604" width="19" style="759" customWidth="1"/>
    <col min="6605" max="6605" width="7.140625" style="759" customWidth="1"/>
    <col min="6606" max="6606" width="41.28515625" style="759" customWidth="1"/>
    <col min="6607" max="6608" width="9" style="759" customWidth="1"/>
    <col min="6609" max="6609" width="10.5703125" style="759" customWidth="1"/>
    <col min="6610" max="6610" width="9.42578125" style="759" customWidth="1"/>
    <col min="6611" max="6611" width="9.85546875" style="759" customWidth="1"/>
    <col min="6612" max="6612" width="10.5703125" style="759" customWidth="1"/>
    <col min="6613" max="6614" width="9.42578125" style="759" customWidth="1"/>
    <col min="6615" max="6615" width="10.5703125" style="759" customWidth="1"/>
    <col min="6616" max="6617" width="9" style="759" customWidth="1"/>
    <col min="6618" max="6618" width="10.5703125" style="759" customWidth="1"/>
    <col min="6619" max="6620" width="9.42578125" style="759" customWidth="1"/>
    <col min="6621" max="6621" width="10.5703125" style="759" customWidth="1"/>
    <col min="6622" max="6622" width="9.42578125" style="759" customWidth="1"/>
    <col min="6623" max="6623" width="9.85546875" style="759" customWidth="1"/>
    <col min="6624" max="6624" width="10.5703125" style="759" customWidth="1"/>
    <col min="6625" max="6625" width="9" style="759" customWidth="1"/>
    <col min="6626" max="6626" width="9.85546875" style="759" customWidth="1"/>
    <col min="6627" max="6627" width="12" style="759" customWidth="1"/>
    <col min="6628" max="6858" width="11.42578125" style="759"/>
    <col min="6859" max="6859" width="0.28515625" style="759" customWidth="1"/>
    <col min="6860" max="6860" width="19" style="759" customWidth="1"/>
    <col min="6861" max="6861" width="7.140625" style="759" customWidth="1"/>
    <col min="6862" max="6862" width="41.28515625" style="759" customWidth="1"/>
    <col min="6863" max="6864" width="9" style="759" customWidth="1"/>
    <col min="6865" max="6865" width="10.5703125" style="759" customWidth="1"/>
    <col min="6866" max="6866" width="9.42578125" style="759" customWidth="1"/>
    <col min="6867" max="6867" width="9.85546875" style="759" customWidth="1"/>
    <col min="6868" max="6868" width="10.5703125" style="759" customWidth="1"/>
    <col min="6869" max="6870" width="9.42578125" style="759" customWidth="1"/>
    <col min="6871" max="6871" width="10.5703125" style="759" customWidth="1"/>
    <col min="6872" max="6873" width="9" style="759" customWidth="1"/>
    <col min="6874" max="6874" width="10.5703125" style="759" customWidth="1"/>
    <col min="6875" max="6876" width="9.42578125" style="759" customWidth="1"/>
    <col min="6877" max="6877" width="10.5703125" style="759" customWidth="1"/>
    <col min="6878" max="6878" width="9.42578125" style="759" customWidth="1"/>
    <col min="6879" max="6879" width="9.85546875" style="759" customWidth="1"/>
    <col min="6880" max="6880" width="10.5703125" style="759" customWidth="1"/>
    <col min="6881" max="6881" width="9" style="759" customWidth="1"/>
    <col min="6882" max="6882" width="9.85546875" style="759" customWidth="1"/>
    <col min="6883" max="6883" width="12" style="759" customWidth="1"/>
    <col min="6884" max="7114" width="11.42578125" style="759"/>
    <col min="7115" max="7115" width="0.28515625" style="759" customWidth="1"/>
    <col min="7116" max="7116" width="19" style="759" customWidth="1"/>
    <col min="7117" max="7117" width="7.140625" style="759" customWidth="1"/>
    <col min="7118" max="7118" width="41.28515625" style="759" customWidth="1"/>
    <col min="7119" max="7120" width="9" style="759" customWidth="1"/>
    <col min="7121" max="7121" width="10.5703125" style="759" customWidth="1"/>
    <col min="7122" max="7122" width="9.42578125" style="759" customWidth="1"/>
    <col min="7123" max="7123" width="9.85546875" style="759" customWidth="1"/>
    <col min="7124" max="7124" width="10.5703125" style="759" customWidth="1"/>
    <col min="7125" max="7126" width="9.42578125" style="759" customWidth="1"/>
    <col min="7127" max="7127" width="10.5703125" style="759" customWidth="1"/>
    <col min="7128" max="7129" width="9" style="759" customWidth="1"/>
    <col min="7130" max="7130" width="10.5703125" style="759" customWidth="1"/>
    <col min="7131" max="7132" width="9.42578125" style="759" customWidth="1"/>
    <col min="7133" max="7133" width="10.5703125" style="759" customWidth="1"/>
    <col min="7134" max="7134" width="9.42578125" style="759" customWidth="1"/>
    <col min="7135" max="7135" width="9.85546875" style="759" customWidth="1"/>
    <col min="7136" max="7136" width="10.5703125" style="759" customWidth="1"/>
    <col min="7137" max="7137" width="9" style="759" customWidth="1"/>
    <col min="7138" max="7138" width="9.85546875" style="759" customWidth="1"/>
    <col min="7139" max="7139" width="12" style="759" customWidth="1"/>
    <col min="7140" max="7370" width="11.42578125" style="759"/>
    <col min="7371" max="7371" width="0.28515625" style="759" customWidth="1"/>
    <col min="7372" max="7372" width="19" style="759" customWidth="1"/>
    <col min="7373" max="7373" width="7.140625" style="759" customWidth="1"/>
    <col min="7374" max="7374" width="41.28515625" style="759" customWidth="1"/>
    <col min="7375" max="7376" width="9" style="759" customWidth="1"/>
    <col min="7377" max="7377" width="10.5703125" style="759" customWidth="1"/>
    <col min="7378" max="7378" width="9.42578125" style="759" customWidth="1"/>
    <col min="7379" max="7379" width="9.85546875" style="759" customWidth="1"/>
    <col min="7380" max="7380" width="10.5703125" style="759" customWidth="1"/>
    <col min="7381" max="7382" width="9.42578125" style="759" customWidth="1"/>
    <col min="7383" max="7383" width="10.5703125" style="759" customWidth="1"/>
    <col min="7384" max="7385" width="9" style="759" customWidth="1"/>
    <col min="7386" max="7386" width="10.5703125" style="759" customWidth="1"/>
    <col min="7387" max="7388" width="9.42578125" style="759" customWidth="1"/>
    <col min="7389" max="7389" width="10.5703125" style="759" customWidth="1"/>
    <col min="7390" max="7390" width="9.42578125" style="759" customWidth="1"/>
    <col min="7391" max="7391" width="9.85546875" style="759" customWidth="1"/>
    <col min="7392" max="7392" width="10.5703125" style="759" customWidth="1"/>
    <col min="7393" max="7393" width="9" style="759" customWidth="1"/>
    <col min="7394" max="7394" width="9.85546875" style="759" customWidth="1"/>
    <col min="7395" max="7395" width="12" style="759" customWidth="1"/>
    <col min="7396" max="7626" width="11.42578125" style="759"/>
    <col min="7627" max="7627" width="0.28515625" style="759" customWidth="1"/>
    <col min="7628" max="7628" width="19" style="759" customWidth="1"/>
    <col min="7629" max="7629" width="7.140625" style="759" customWidth="1"/>
    <col min="7630" max="7630" width="41.28515625" style="759" customWidth="1"/>
    <col min="7631" max="7632" width="9" style="759" customWidth="1"/>
    <col min="7633" max="7633" width="10.5703125" style="759" customWidth="1"/>
    <col min="7634" max="7634" width="9.42578125" style="759" customWidth="1"/>
    <col min="7635" max="7635" width="9.85546875" style="759" customWidth="1"/>
    <col min="7636" max="7636" width="10.5703125" style="759" customWidth="1"/>
    <col min="7637" max="7638" width="9.42578125" style="759" customWidth="1"/>
    <col min="7639" max="7639" width="10.5703125" style="759" customWidth="1"/>
    <col min="7640" max="7641" width="9" style="759" customWidth="1"/>
    <col min="7642" max="7642" width="10.5703125" style="759" customWidth="1"/>
    <col min="7643" max="7644" width="9.42578125" style="759" customWidth="1"/>
    <col min="7645" max="7645" width="10.5703125" style="759" customWidth="1"/>
    <col min="7646" max="7646" width="9.42578125" style="759" customWidth="1"/>
    <col min="7647" max="7647" width="9.85546875" style="759" customWidth="1"/>
    <col min="7648" max="7648" width="10.5703125" style="759" customWidth="1"/>
    <col min="7649" max="7649" width="9" style="759" customWidth="1"/>
    <col min="7650" max="7650" width="9.85546875" style="759" customWidth="1"/>
    <col min="7651" max="7651" width="12" style="759" customWidth="1"/>
    <col min="7652" max="7882" width="11.42578125" style="759"/>
    <col min="7883" max="7883" width="0.28515625" style="759" customWidth="1"/>
    <col min="7884" max="7884" width="19" style="759" customWidth="1"/>
    <col min="7885" max="7885" width="7.140625" style="759" customWidth="1"/>
    <col min="7886" max="7886" width="41.28515625" style="759" customWidth="1"/>
    <col min="7887" max="7888" width="9" style="759" customWidth="1"/>
    <col min="7889" max="7889" width="10.5703125" style="759" customWidth="1"/>
    <col min="7890" max="7890" width="9.42578125" style="759" customWidth="1"/>
    <col min="7891" max="7891" width="9.85546875" style="759" customWidth="1"/>
    <col min="7892" max="7892" width="10.5703125" style="759" customWidth="1"/>
    <col min="7893" max="7894" width="9.42578125" style="759" customWidth="1"/>
    <col min="7895" max="7895" width="10.5703125" style="759" customWidth="1"/>
    <col min="7896" max="7897" width="9" style="759" customWidth="1"/>
    <col min="7898" max="7898" width="10.5703125" style="759" customWidth="1"/>
    <col min="7899" max="7900" width="9.42578125" style="759" customWidth="1"/>
    <col min="7901" max="7901" width="10.5703125" style="759" customWidth="1"/>
    <col min="7902" max="7902" width="9.42578125" style="759" customWidth="1"/>
    <col min="7903" max="7903" width="9.85546875" style="759" customWidth="1"/>
    <col min="7904" max="7904" width="10.5703125" style="759" customWidth="1"/>
    <col min="7905" max="7905" width="9" style="759" customWidth="1"/>
    <col min="7906" max="7906" width="9.85546875" style="759" customWidth="1"/>
    <col min="7907" max="7907" width="12" style="759" customWidth="1"/>
    <col min="7908" max="8138" width="11.42578125" style="759"/>
    <col min="8139" max="8139" width="0.28515625" style="759" customWidth="1"/>
    <col min="8140" max="8140" width="19" style="759" customWidth="1"/>
    <col min="8141" max="8141" width="7.140625" style="759" customWidth="1"/>
    <col min="8142" max="8142" width="41.28515625" style="759" customWidth="1"/>
    <col min="8143" max="8144" width="9" style="759" customWidth="1"/>
    <col min="8145" max="8145" width="10.5703125" style="759" customWidth="1"/>
    <col min="8146" max="8146" width="9.42578125" style="759" customWidth="1"/>
    <col min="8147" max="8147" width="9.85546875" style="759" customWidth="1"/>
    <col min="8148" max="8148" width="10.5703125" style="759" customWidth="1"/>
    <col min="8149" max="8150" width="9.42578125" style="759" customWidth="1"/>
    <col min="8151" max="8151" width="10.5703125" style="759" customWidth="1"/>
    <col min="8152" max="8153" width="9" style="759" customWidth="1"/>
    <col min="8154" max="8154" width="10.5703125" style="759" customWidth="1"/>
    <col min="8155" max="8156" width="9.42578125" style="759" customWidth="1"/>
    <col min="8157" max="8157" width="10.5703125" style="759" customWidth="1"/>
    <col min="8158" max="8158" width="9.42578125" style="759" customWidth="1"/>
    <col min="8159" max="8159" width="9.85546875" style="759" customWidth="1"/>
    <col min="8160" max="8160" width="10.5703125" style="759" customWidth="1"/>
    <col min="8161" max="8161" width="9" style="759" customWidth="1"/>
    <col min="8162" max="8162" width="9.85546875" style="759" customWidth="1"/>
    <col min="8163" max="8163" width="12" style="759" customWidth="1"/>
    <col min="8164" max="8394" width="11.42578125" style="759"/>
    <col min="8395" max="8395" width="0.28515625" style="759" customWidth="1"/>
    <col min="8396" max="8396" width="19" style="759" customWidth="1"/>
    <col min="8397" max="8397" width="7.140625" style="759" customWidth="1"/>
    <col min="8398" max="8398" width="41.28515625" style="759" customWidth="1"/>
    <col min="8399" max="8400" width="9" style="759" customWidth="1"/>
    <col min="8401" max="8401" width="10.5703125" style="759" customWidth="1"/>
    <col min="8402" max="8402" width="9.42578125" style="759" customWidth="1"/>
    <col min="8403" max="8403" width="9.85546875" style="759" customWidth="1"/>
    <col min="8404" max="8404" width="10.5703125" style="759" customWidth="1"/>
    <col min="8405" max="8406" width="9.42578125" style="759" customWidth="1"/>
    <col min="8407" max="8407" width="10.5703125" style="759" customWidth="1"/>
    <col min="8408" max="8409" width="9" style="759" customWidth="1"/>
    <col min="8410" max="8410" width="10.5703125" style="759" customWidth="1"/>
    <col min="8411" max="8412" width="9.42578125" style="759" customWidth="1"/>
    <col min="8413" max="8413" width="10.5703125" style="759" customWidth="1"/>
    <col min="8414" max="8414" width="9.42578125" style="759" customWidth="1"/>
    <col min="8415" max="8415" width="9.85546875" style="759" customWidth="1"/>
    <col min="8416" max="8416" width="10.5703125" style="759" customWidth="1"/>
    <col min="8417" max="8417" width="9" style="759" customWidth="1"/>
    <col min="8418" max="8418" width="9.85546875" style="759" customWidth="1"/>
    <col min="8419" max="8419" width="12" style="759" customWidth="1"/>
    <col min="8420" max="8650" width="11.42578125" style="759"/>
    <col min="8651" max="8651" width="0.28515625" style="759" customWidth="1"/>
    <col min="8652" max="8652" width="19" style="759" customWidth="1"/>
    <col min="8653" max="8653" width="7.140625" style="759" customWidth="1"/>
    <col min="8654" max="8654" width="41.28515625" style="759" customWidth="1"/>
    <col min="8655" max="8656" width="9" style="759" customWidth="1"/>
    <col min="8657" max="8657" width="10.5703125" style="759" customWidth="1"/>
    <col min="8658" max="8658" width="9.42578125" style="759" customWidth="1"/>
    <col min="8659" max="8659" width="9.85546875" style="759" customWidth="1"/>
    <col min="8660" max="8660" width="10.5703125" style="759" customWidth="1"/>
    <col min="8661" max="8662" width="9.42578125" style="759" customWidth="1"/>
    <col min="8663" max="8663" width="10.5703125" style="759" customWidth="1"/>
    <col min="8664" max="8665" width="9" style="759" customWidth="1"/>
    <col min="8666" max="8666" width="10.5703125" style="759" customWidth="1"/>
    <col min="8667" max="8668" width="9.42578125" style="759" customWidth="1"/>
    <col min="8669" max="8669" width="10.5703125" style="759" customWidth="1"/>
    <col min="8670" max="8670" width="9.42578125" style="759" customWidth="1"/>
    <col min="8671" max="8671" width="9.85546875" style="759" customWidth="1"/>
    <col min="8672" max="8672" width="10.5703125" style="759" customWidth="1"/>
    <col min="8673" max="8673" width="9" style="759" customWidth="1"/>
    <col min="8674" max="8674" width="9.85546875" style="759" customWidth="1"/>
    <col min="8675" max="8675" width="12" style="759" customWidth="1"/>
    <col min="8676" max="8906" width="11.42578125" style="759"/>
    <col min="8907" max="8907" width="0.28515625" style="759" customWidth="1"/>
    <col min="8908" max="8908" width="19" style="759" customWidth="1"/>
    <col min="8909" max="8909" width="7.140625" style="759" customWidth="1"/>
    <col min="8910" max="8910" width="41.28515625" style="759" customWidth="1"/>
    <col min="8911" max="8912" width="9" style="759" customWidth="1"/>
    <col min="8913" max="8913" width="10.5703125" style="759" customWidth="1"/>
    <col min="8914" max="8914" width="9.42578125" style="759" customWidth="1"/>
    <col min="8915" max="8915" width="9.85546875" style="759" customWidth="1"/>
    <col min="8916" max="8916" width="10.5703125" style="759" customWidth="1"/>
    <col min="8917" max="8918" width="9.42578125" style="759" customWidth="1"/>
    <col min="8919" max="8919" width="10.5703125" style="759" customWidth="1"/>
    <col min="8920" max="8921" width="9" style="759" customWidth="1"/>
    <col min="8922" max="8922" width="10.5703125" style="759" customWidth="1"/>
    <col min="8923" max="8924" width="9.42578125" style="759" customWidth="1"/>
    <col min="8925" max="8925" width="10.5703125" style="759" customWidth="1"/>
    <col min="8926" max="8926" width="9.42578125" style="759" customWidth="1"/>
    <col min="8927" max="8927" width="9.85546875" style="759" customWidth="1"/>
    <col min="8928" max="8928" width="10.5703125" style="759" customWidth="1"/>
    <col min="8929" max="8929" width="9" style="759" customWidth="1"/>
    <col min="8930" max="8930" width="9.85546875" style="759" customWidth="1"/>
    <col min="8931" max="8931" width="12" style="759" customWidth="1"/>
    <col min="8932" max="9162" width="11.42578125" style="759"/>
    <col min="9163" max="9163" width="0.28515625" style="759" customWidth="1"/>
    <col min="9164" max="9164" width="19" style="759" customWidth="1"/>
    <col min="9165" max="9165" width="7.140625" style="759" customWidth="1"/>
    <col min="9166" max="9166" width="41.28515625" style="759" customWidth="1"/>
    <col min="9167" max="9168" width="9" style="759" customWidth="1"/>
    <col min="9169" max="9169" width="10.5703125" style="759" customWidth="1"/>
    <col min="9170" max="9170" width="9.42578125" style="759" customWidth="1"/>
    <col min="9171" max="9171" width="9.85546875" style="759" customWidth="1"/>
    <col min="9172" max="9172" width="10.5703125" style="759" customWidth="1"/>
    <col min="9173" max="9174" width="9.42578125" style="759" customWidth="1"/>
    <col min="9175" max="9175" width="10.5703125" style="759" customWidth="1"/>
    <col min="9176" max="9177" width="9" style="759" customWidth="1"/>
    <col min="9178" max="9178" width="10.5703125" style="759" customWidth="1"/>
    <col min="9179" max="9180" width="9.42578125" style="759" customWidth="1"/>
    <col min="9181" max="9181" width="10.5703125" style="759" customWidth="1"/>
    <col min="9182" max="9182" width="9.42578125" style="759" customWidth="1"/>
    <col min="9183" max="9183" width="9.85546875" style="759" customWidth="1"/>
    <col min="9184" max="9184" width="10.5703125" style="759" customWidth="1"/>
    <col min="9185" max="9185" width="9" style="759" customWidth="1"/>
    <col min="9186" max="9186" width="9.85546875" style="759" customWidth="1"/>
    <col min="9187" max="9187" width="12" style="759" customWidth="1"/>
    <col min="9188" max="9418" width="11.42578125" style="759"/>
    <col min="9419" max="9419" width="0.28515625" style="759" customWidth="1"/>
    <col min="9420" max="9420" width="19" style="759" customWidth="1"/>
    <col min="9421" max="9421" width="7.140625" style="759" customWidth="1"/>
    <col min="9422" max="9422" width="41.28515625" style="759" customWidth="1"/>
    <col min="9423" max="9424" width="9" style="759" customWidth="1"/>
    <col min="9425" max="9425" width="10.5703125" style="759" customWidth="1"/>
    <col min="9426" max="9426" width="9.42578125" style="759" customWidth="1"/>
    <col min="9427" max="9427" width="9.85546875" style="759" customWidth="1"/>
    <col min="9428" max="9428" width="10.5703125" style="759" customWidth="1"/>
    <col min="9429" max="9430" width="9.42578125" style="759" customWidth="1"/>
    <col min="9431" max="9431" width="10.5703125" style="759" customWidth="1"/>
    <col min="9432" max="9433" width="9" style="759" customWidth="1"/>
    <col min="9434" max="9434" width="10.5703125" style="759" customWidth="1"/>
    <col min="9435" max="9436" width="9.42578125" style="759" customWidth="1"/>
    <col min="9437" max="9437" width="10.5703125" style="759" customWidth="1"/>
    <col min="9438" max="9438" width="9.42578125" style="759" customWidth="1"/>
    <col min="9439" max="9439" width="9.85546875" style="759" customWidth="1"/>
    <col min="9440" max="9440" width="10.5703125" style="759" customWidth="1"/>
    <col min="9441" max="9441" width="9" style="759" customWidth="1"/>
    <col min="9442" max="9442" width="9.85546875" style="759" customWidth="1"/>
    <col min="9443" max="9443" width="12" style="759" customWidth="1"/>
    <col min="9444" max="9674" width="11.42578125" style="759"/>
    <col min="9675" max="9675" width="0.28515625" style="759" customWidth="1"/>
    <col min="9676" max="9676" width="19" style="759" customWidth="1"/>
    <col min="9677" max="9677" width="7.140625" style="759" customWidth="1"/>
    <col min="9678" max="9678" width="41.28515625" style="759" customWidth="1"/>
    <col min="9679" max="9680" width="9" style="759" customWidth="1"/>
    <col min="9681" max="9681" width="10.5703125" style="759" customWidth="1"/>
    <col min="9682" max="9682" width="9.42578125" style="759" customWidth="1"/>
    <col min="9683" max="9683" width="9.85546875" style="759" customWidth="1"/>
    <col min="9684" max="9684" width="10.5703125" style="759" customWidth="1"/>
    <col min="9685" max="9686" width="9.42578125" style="759" customWidth="1"/>
    <col min="9687" max="9687" width="10.5703125" style="759" customWidth="1"/>
    <col min="9688" max="9689" width="9" style="759" customWidth="1"/>
    <col min="9690" max="9690" width="10.5703125" style="759" customWidth="1"/>
    <col min="9691" max="9692" width="9.42578125" style="759" customWidth="1"/>
    <col min="9693" max="9693" width="10.5703125" style="759" customWidth="1"/>
    <col min="9694" max="9694" width="9.42578125" style="759" customWidth="1"/>
    <col min="9695" max="9695" width="9.85546875" style="759" customWidth="1"/>
    <col min="9696" max="9696" width="10.5703125" style="759" customWidth="1"/>
    <col min="9697" max="9697" width="9" style="759" customWidth="1"/>
    <col min="9698" max="9698" width="9.85546875" style="759" customWidth="1"/>
    <col min="9699" max="9699" width="12" style="759" customWidth="1"/>
    <col min="9700" max="9930" width="11.42578125" style="759"/>
    <col min="9931" max="9931" width="0.28515625" style="759" customWidth="1"/>
    <col min="9932" max="9932" width="19" style="759" customWidth="1"/>
    <col min="9933" max="9933" width="7.140625" style="759" customWidth="1"/>
    <col min="9934" max="9934" width="41.28515625" style="759" customWidth="1"/>
    <col min="9935" max="9936" width="9" style="759" customWidth="1"/>
    <col min="9937" max="9937" width="10.5703125" style="759" customWidth="1"/>
    <col min="9938" max="9938" width="9.42578125" style="759" customWidth="1"/>
    <col min="9939" max="9939" width="9.85546875" style="759" customWidth="1"/>
    <col min="9940" max="9940" width="10.5703125" style="759" customWidth="1"/>
    <col min="9941" max="9942" width="9.42578125" style="759" customWidth="1"/>
    <col min="9943" max="9943" width="10.5703125" style="759" customWidth="1"/>
    <col min="9944" max="9945" width="9" style="759" customWidth="1"/>
    <col min="9946" max="9946" width="10.5703125" style="759" customWidth="1"/>
    <col min="9947" max="9948" width="9.42578125" style="759" customWidth="1"/>
    <col min="9949" max="9949" width="10.5703125" style="759" customWidth="1"/>
    <col min="9950" max="9950" width="9.42578125" style="759" customWidth="1"/>
    <col min="9951" max="9951" width="9.85546875" style="759" customWidth="1"/>
    <col min="9952" max="9952" width="10.5703125" style="759" customWidth="1"/>
    <col min="9953" max="9953" width="9" style="759" customWidth="1"/>
    <col min="9954" max="9954" width="9.85546875" style="759" customWidth="1"/>
    <col min="9955" max="9955" width="12" style="759" customWidth="1"/>
    <col min="9956" max="10186" width="11.42578125" style="759"/>
    <col min="10187" max="10187" width="0.28515625" style="759" customWidth="1"/>
    <col min="10188" max="10188" width="19" style="759" customWidth="1"/>
    <col min="10189" max="10189" width="7.140625" style="759" customWidth="1"/>
    <col min="10190" max="10190" width="41.28515625" style="759" customWidth="1"/>
    <col min="10191" max="10192" width="9" style="759" customWidth="1"/>
    <col min="10193" max="10193" width="10.5703125" style="759" customWidth="1"/>
    <col min="10194" max="10194" width="9.42578125" style="759" customWidth="1"/>
    <col min="10195" max="10195" width="9.85546875" style="759" customWidth="1"/>
    <col min="10196" max="10196" width="10.5703125" style="759" customWidth="1"/>
    <col min="10197" max="10198" width="9.42578125" style="759" customWidth="1"/>
    <col min="10199" max="10199" width="10.5703125" style="759" customWidth="1"/>
    <col min="10200" max="10201" width="9" style="759" customWidth="1"/>
    <col min="10202" max="10202" width="10.5703125" style="759" customWidth="1"/>
    <col min="10203" max="10204" width="9.42578125" style="759" customWidth="1"/>
    <col min="10205" max="10205" width="10.5703125" style="759" customWidth="1"/>
    <col min="10206" max="10206" width="9.42578125" style="759" customWidth="1"/>
    <col min="10207" max="10207" width="9.85546875" style="759" customWidth="1"/>
    <col min="10208" max="10208" width="10.5703125" style="759" customWidth="1"/>
    <col min="10209" max="10209" width="9" style="759" customWidth="1"/>
    <col min="10210" max="10210" width="9.85546875" style="759" customWidth="1"/>
    <col min="10211" max="10211" width="12" style="759" customWidth="1"/>
    <col min="10212" max="10442" width="11.42578125" style="759"/>
    <col min="10443" max="10443" width="0.28515625" style="759" customWidth="1"/>
    <col min="10444" max="10444" width="19" style="759" customWidth="1"/>
    <col min="10445" max="10445" width="7.140625" style="759" customWidth="1"/>
    <col min="10446" max="10446" width="41.28515625" style="759" customWidth="1"/>
    <col min="10447" max="10448" width="9" style="759" customWidth="1"/>
    <col min="10449" max="10449" width="10.5703125" style="759" customWidth="1"/>
    <col min="10450" max="10450" width="9.42578125" style="759" customWidth="1"/>
    <col min="10451" max="10451" width="9.85546875" style="759" customWidth="1"/>
    <col min="10452" max="10452" width="10.5703125" style="759" customWidth="1"/>
    <col min="10453" max="10454" width="9.42578125" style="759" customWidth="1"/>
    <col min="10455" max="10455" width="10.5703125" style="759" customWidth="1"/>
    <col min="10456" max="10457" width="9" style="759" customWidth="1"/>
    <col min="10458" max="10458" width="10.5703125" style="759" customWidth="1"/>
    <col min="10459" max="10460" width="9.42578125" style="759" customWidth="1"/>
    <col min="10461" max="10461" width="10.5703125" style="759" customWidth="1"/>
    <col min="10462" max="10462" width="9.42578125" style="759" customWidth="1"/>
    <col min="10463" max="10463" width="9.85546875" style="759" customWidth="1"/>
    <col min="10464" max="10464" width="10.5703125" style="759" customWidth="1"/>
    <col min="10465" max="10465" width="9" style="759" customWidth="1"/>
    <col min="10466" max="10466" width="9.85546875" style="759" customWidth="1"/>
    <col min="10467" max="10467" width="12" style="759" customWidth="1"/>
    <col min="10468" max="10698" width="11.42578125" style="759"/>
    <col min="10699" max="10699" width="0.28515625" style="759" customWidth="1"/>
    <col min="10700" max="10700" width="19" style="759" customWidth="1"/>
    <col min="10701" max="10701" width="7.140625" style="759" customWidth="1"/>
    <col min="10702" max="10702" width="41.28515625" style="759" customWidth="1"/>
    <col min="10703" max="10704" width="9" style="759" customWidth="1"/>
    <col min="10705" max="10705" width="10.5703125" style="759" customWidth="1"/>
    <col min="10706" max="10706" width="9.42578125" style="759" customWidth="1"/>
    <col min="10707" max="10707" width="9.85546875" style="759" customWidth="1"/>
    <col min="10708" max="10708" width="10.5703125" style="759" customWidth="1"/>
    <col min="10709" max="10710" width="9.42578125" style="759" customWidth="1"/>
    <col min="10711" max="10711" width="10.5703125" style="759" customWidth="1"/>
    <col min="10712" max="10713" width="9" style="759" customWidth="1"/>
    <col min="10714" max="10714" width="10.5703125" style="759" customWidth="1"/>
    <col min="10715" max="10716" width="9.42578125" style="759" customWidth="1"/>
    <col min="10717" max="10717" width="10.5703125" style="759" customWidth="1"/>
    <col min="10718" max="10718" width="9.42578125" style="759" customWidth="1"/>
    <col min="10719" max="10719" width="9.85546875" style="759" customWidth="1"/>
    <col min="10720" max="10720" width="10.5703125" style="759" customWidth="1"/>
    <col min="10721" max="10721" width="9" style="759" customWidth="1"/>
    <col min="10722" max="10722" width="9.85546875" style="759" customWidth="1"/>
    <col min="10723" max="10723" width="12" style="759" customWidth="1"/>
    <col min="10724" max="10954" width="11.42578125" style="759"/>
    <col min="10955" max="10955" width="0.28515625" style="759" customWidth="1"/>
    <col min="10956" max="10956" width="19" style="759" customWidth="1"/>
    <col min="10957" max="10957" width="7.140625" style="759" customWidth="1"/>
    <col min="10958" max="10958" width="41.28515625" style="759" customWidth="1"/>
    <col min="10959" max="10960" width="9" style="759" customWidth="1"/>
    <col min="10961" max="10961" width="10.5703125" style="759" customWidth="1"/>
    <col min="10962" max="10962" width="9.42578125" style="759" customWidth="1"/>
    <col min="10963" max="10963" width="9.85546875" style="759" customWidth="1"/>
    <col min="10964" max="10964" width="10.5703125" style="759" customWidth="1"/>
    <col min="10965" max="10966" width="9.42578125" style="759" customWidth="1"/>
    <col min="10967" max="10967" width="10.5703125" style="759" customWidth="1"/>
    <col min="10968" max="10969" width="9" style="759" customWidth="1"/>
    <col min="10970" max="10970" width="10.5703125" style="759" customWidth="1"/>
    <col min="10971" max="10972" width="9.42578125" style="759" customWidth="1"/>
    <col min="10973" max="10973" width="10.5703125" style="759" customWidth="1"/>
    <col min="10974" max="10974" width="9.42578125" style="759" customWidth="1"/>
    <col min="10975" max="10975" width="9.85546875" style="759" customWidth="1"/>
    <col min="10976" max="10976" width="10.5703125" style="759" customWidth="1"/>
    <col min="10977" max="10977" width="9" style="759" customWidth="1"/>
    <col min="10978" max="10978" width="9.85546875" style="759" customWidth="1"/>
    <col min="10979" max="10979" width="12" style="759" customWidth="1"/>
    <col min="10980" max="11210" width="11.42578125" style="759"/>
    <col min="11211" max="11211" width="0.28515625" style="759" customWidth="1"/>
    <col min="11212" max="11212" width="19" style="759" customWidth="1"/>
    <col min="11213" max="11213" width="7.140625" style="759" customWidth="1"/>
    <col min="11214" max="11214" width="41.28515625" style="759" customWidth="1"/>
    <col min="11215" max="11216" width="9" style="759" customWidth="1"/>
    <col min="11217" max="11217" width="10.5703125" style="759" customWidth="1"/>
    <col min="11218" max="11218" width="9.42578125" style="759" customWidth="1"/>
    <col min="11219" max="11219" width="9.85546875" style="759" customWidth="1"/>
    <col min="11220" max="11220" width="10.5703125" style="759" customWidth="1"/>
    <col min="11221" max="11222" width="9.42578125" style="759" customWidth="1"/>
    <col min="11223" max="11223" width="10.5703125" style="759" customWidth="1"/>
    <col min="11224" max="11225" width="9" style="759" customWidth="1"/>
    <col min="11226" max="11226" width="10.5703125" style="759" customWidth="1"/>
    <col min="11227" max="11228" width="9.42578125" style="759" customWidth="1"/>
    <col min="11229" max="11229" width="10.5703125" style="759" customWidth="1"/>
    <col min="11230" max="11230" width="9.42578125" style="759" customWidth="1"/>
    <col min="11231" max="11231" width="9.85546875" style="759" customWidth="1"/>
    <col min="11232" max="11232" width="10.5703125" style="759" customWidth="1"/>
    <col min="11233" max="11233" width="9" style="759" customWidth="1"/>
    <col min="11234" max="11234" width="9.85546875" style="759" customWidth="1"/>
    <col min="11235" max="11235" width="12" style="759" customWidth="1"/>
    <col min="11236" max="11466" width="11.42578125" style="759"/>
    <col min="11467" max="11467" width="0.28515625" style="759" customWidth="1"/>
    <col min="11468" max="11468" width="19" style="759" customWidth="1"/>
    <col min="11469" max="11469" width="7.140625" style="759" customWidth="1"/>
    <col min="11470" max="11470" width="41.28515625" style="759" customWidth="1"/>
    <col min="11471" max="11472" width="9" style="759" customWidth="1"/>
    <col min="11473" max="11473" width="10.5703125" style="759" customWidth="1"/>
    <col min="11474" max="11474" width="9.42578125" style="759" customWidth="1"/>
    <col min="11475" max="11475" width="9.85546875" style="759" customWidth="1"/>
    <col min="11476" max="11476" width="10.5703125" style="759" customWidth="1"/>
    <col min="11477" max="11478" width="9.42578125" style="759" customWidth="1"/>
    <col min="11479" max="11479" width="10.5703125" style="759" customWidth="1"/>
    <col min="11480" max="11481" width="9" style="759" customWidth="1"/>
    <col min="11482" max="11482" width="10.5703125" style="759" customWidth="1"/>
    <col min="11483" max="11484" width="9.42578125" style="759" customWidth="1"/>
    <col min="11485" max="11485" width="10.5703125" style="759" customWidth="1"/>
    <col min="11486" max="11486" width="9.42578125" style="759" customWidth="1"/>
    <col min="11487" max="11487" width="9.85546875" style="759" customWidth="1"/>
    <col min="11488" max="11488" width="10.5703125" style="759" customWidth="1"/>
    <col min="11489" max="11489" width="9" style="759" customWidth="1"/>
    <col min="11490" max="11490" width="9.85546875" style="759" customWidth="1"/>
    <col min="11491" max="11491" width="12" style="759" customWidth="1"/>
    <col min="11492" max="11722" width="11.42578125" style="759"/>
    <col min="11723" max="11723" width="0.28515625" style="759" customWidth="1"/>
    <col min="11724" max="11724" width="19" style="759" customWidth="1"/>
    <col min="11725" max="11725" width="7.140625" style="759" customWidth="1"/>
    <col min="11726" max="11726" width="41.28515625" style="759" customWidth="1"/>
    <col min="11727" max="11728" width="9" style="759" customWidth="1"/>
    <col min="11729" max="11729" width="10.5703125" style="759" customWidth="1"/>
    <col min="11730" max="11730" width="9.42578125" style="759" customWidth="1"/>
    <col min="11731" max="11731" width="9.85546875" style="759" customWidth="1"/>
    <col min="11732" max="11732" width="10.5703125" style="759" customWidth="1"/>
    <col min="11733" max="11734" width="9.42578125" style="759" customWidth="1"/>
    <col min="11735" max="11735" width="10.5703125" style="759" customWidth="1"/>
    <col min="11736" max="11737" width="9" style="759" customWidth="1"/>
    <col min="11738" max="11738" width="10.5703125" style="759" customWidth="1"/>
    <col min="11739" max="11740" width="9.42578125" style="759" customWidth="1"/>
    <col min="11741" max="11741" width="10.5703125" style="759" customWidth="1"/>
    <col min="11742" max="11742" width="9.42578125" style="759" customWidth="1"/>
    <col min="11743" max="11743" width="9.85546875" style="759" customWidth="1"/>
    <col min="11744" max="11744" width="10.5703125" style="759" customWidth="1"/>
    <col min="11745" max="11745" width="9" style="759" customWidth="1"/>
    <col min="11746" max="11746" width="9.85546875" style="759" customWidth="1"/>
    <col min="11747" max="11747" width="12" style="759" customWidth="1"/>
    <col min="11748" max="11978" width="11.42578125" style="759"/>
    <col min="11979" max="11979" width="0.28515625" style="759" customWidth="1"/>
    <col min="11980" max="11980" width="19" style="759" customWidth="1"/>
    <col min="11981" max="11981" width="7.140625" style="759" customWidth="1"/>
    <col min="11982" max="11982" width="41.28515625" style="759" customWidth="1"/>
    <col min="11983" max="11984" width="9" style="759" customWidth="1"/>
    <col min="11985" max="11985" width="10.5703125" style="759" customWidth="1"/>
    <col min="11986" max="11986" width="9.42578125" style="759" customWidth="1"/>
    <col min="11987" max="11987" width="9.85546875" style="759" customWidth="1"/>
    <col min="11988" max="11988" width="10.5703125" style="759" customWidth="1"/>
    <col min="11989" max="11990" width="9.42578125" style="759" customWidth="1"/>
    <col min="11991" max="11991" width="10.5703125" style="759" customWidth="1"/>
    <col min="11992" max="11993" width="9" style="759" customWidth="1"/>
    <col min="11994" max="11994" width="10.5703125" style="759" customWidth="1"/>
    <col min="11995" max="11996" width="9.42578125" style="759" customWidth="1"/>
    <col min="11997" max="11997" width="10.5703125" style="759" customWidth="1"/>
    <col min="11998" max="11998" width="9.42578125" style="759" customWidth="1"/>
    <col min="11999" max="11999" width="9.85546875" style="759" customWidth="1"/>
    <col min="12000" max="12000" width="10.5703125" style="759" customWidth="1"/>
    <col min="12001" max="12001" width="9" style="759" customWidth="1"/>
    <col min="12002" max="12002" width="9.85546875" style="759" customWidth="1"/>
    <col min="12003" max="12003" width="12" style="759" customWidth="1"/>
    <col min="12004" max="12234" width="11.42578125" style="759"/>
    <col min="12235" max="12235" width="0.28515625" style="759" customWidth="1"/>
    <col min="12236" max="12236" width="19" style="759" customWidth="1"/>
    <col min="12237" max="12237" width="7.140625" style="759" customWidth="1"/>
    <col min="12238" max="12238" width="41.28515625" style="759" customWidth="1"/>
    <col min="12239" max="12240" width="9" style="759" customWidth="1"/>
    <col min="12241" max="12241" width="10.5703125" style="759" customWidth="1"/>
    <col min="12242" max="12242" width="9.42578125" style="759" customWidth="1"/>
    <col min="12243" max="12243" width="9.85546875" style="759" customWidth="1"/>
    <col min="12244" max="12244" width="10.5703125" style="759" customWidth="1"/>
    <col min="12245" max="12246" width="9.42578125" style="759" customWidth="1"/>
    <col min="12247" max="12247" width="10.5703125" style="759" customWidth="1"/>
    <col min="12248" max="12249" width="9" style="759" customWidth="1"/>
    <col min="12250" max="12250" width="10.5703125" style="759" customWidth="1"/>
    <col min="12251" max="12252" width="9.42578125" style="759" customWidth="1"/>
    <col min="12253" max="12253" width="10.5703125" style="759" customWidth="1"/>
    <col min="12254" max="12254" width="9.42578125" style="759" customWidth="1"/>
    <col min="12255" max="12255" width="9.85546875" style="759" customWidth="1"/>
    <col min="12256" max="12256" width="10.5703125" style="759" customWidth="1"/>
    <col min="12257" max="12257" width="9" style="759" customWidth="1"/>
    <col min="12258" max="12258" width="9.85546875" style="759" customWidth="1"/>
    <col min="12259" max="12259" width="12" style="759" customWidth="1"/>
    <col min="12260" max="12490" width="11.42578125" style="759"/>
    <col min="12491" max="12491" width="0.28515625" style="759" customWidth="1"/>
    <col min="12492" max="12492" width="19" style="759" customWidth="1"/>
    <col min="12493" max="12493" width="7.140625" style="759" customWidth="1"/>
    <col min="12494" max="12494" width="41.28515625" style="759" customWidth="1"/>
    <col min="12495" max="12496" width="9" style="759" customWidth="1"/>
    <col min="12497" max="12497" width="10.5703125" style="759" customWidth="1"/>
    <col min="12498" max="12498" width="9.42578125" style="759" customWidth="1"/>
    <col min="12499" max="12499" width="9.85546875" style="759" customWidth="1"/>
    <col min="12500" max="12500" width="10.5703125" style="759" customWidth="1"/>
    <col min="12501" max="12502" width="9.42578125" style="759" customWidth="1"/>
    <col min="12503" max="12503" width="10.5703125" style="759" customWidth="1"/>
    <col min="12504" max="12505" width="9" style="759" customWidth="1"/>
    <col min="12506" max="12506" width="10.5703125" style="759" customWidth="1"/>
    <col min="12507" max="12508" width="9.42578125" style="759" customWidth="1"/>
    <col min="12509" max="12509" width="10.5703125" style="759" customWidth="1"/>
    <col min="12510" max="12510" width="9.42578125" style="759" customWidth="1"/>
    <col min="12511" max="12511" width="9.85546875" style="759" customWidth="1"/>
    <col min="12512" max="12512" width="10.5703125" style="759" customWidth="1"/>
    <col min="12513" max="12513" width="9" style="759" customWidth="1"/>
    <col min="12514" max="12514" width="9.85546875" style="759" customWidth="1"/>
    <col min="12515" max="12515" width="12" style="759" customWidth="1"/>
    <col min="12516" max="12746" width="11.42578125" style="759"/>
    <col min="12747" max="12747" width="0.28515625" style="759" customWidth="1"/>
    <col min="12748" max="12748" width="19" style="759" customWidth="1"/>
    <col min="12749" max="12749" width="7.140625" style="759" customWidth="1"/>
    <col min="12750" max="12750" width="41.28515625" style="759" customWidth="1"/>
    <col min="12751" max="12752" width="9" style="759" customWidth="1"/>
    <col min="12753" max="12753" width="10.5703125" style="759" customWidth="1"/>
    <col min="12754" max="12754" width="9.42578125" style="759" customWidth="1"/>
    <col min="12755" max="12755" width="9.85546875" style="759" customWidth="1"/>
    <col min="12756" max="12756" width="10.5703125" style="759" customWidth="1"/>
    <col min="12757" max="12758" width="9.42578125" style="759" customWidth="1"/>
    <col min="12759" max="12759" width="10.5703125" style="759" customWidth="1"/>
    <col min="12760" max="12761" width="9" style="759" customWidth="1"/>
    <col min="12762" max="12762" width="10.5703125" style="759" customWidth="1"/>
    <col min="12763" max="12764" width="9.42578125" style="759" customWidth="1"/>
    <col min="12765" max="12765" width="10.5703125" style="759" customWidth="1"/>
    <col min="12766" max="12766" width="9.42578125" style="759" customWidth="1"/>
    <col min="12767" max="12767" width="9.85546875" style="759" customWidth="1"/>
    <col min="12768" max="12768" width="10.5703125" style="759" customWidth="1"/>
    <col min="12769" max="12769" width="9" style="759" customWidth="1"/>
    <col min="12770" max="12770" width="9.85546875" style="759" customWidth="1"/>
    <col min="12771" max="12771" width="12" style="759" customWidth="1"/>
    <col min="12772" max="13002" width="11.42578125" style="759"/>
    <col min="13003" max="13003" width="0.28515625" style="759" customWidth="1"/>
    <col min="13004" max="13004" width="19" style="759" customWidth="1"/>
    <col min="13005" max="13005" width="7.140625" style="759" customWidth="1"/>
    <col min="13006" max="13006" width="41.28515625" style="759" customWidth="1"/>
    <col min="13007" max="13008" width="9" style="759" customWidth="1"/>
    <col min="13009" max="13009" width="10.5703125" style="759" customWidth="1"/>
    <col min="13010" max="13010" width="9.42578125" style="759" customWidth="1"/>
    <col min="13011" max="13011" width="9.85546875" style="759" customWidth="1"/>
    <col min="13012" max="13012" width="10.5703125" style="759" customWidth="1"/>
    <col min="13013" max="13014" width="9.42578125" style="759" customWidth="1"/>
    <col min="13015" max="13015" width="10.5703125" style="759" customWidth="1"/>
    <col min="13016" max="13017" width="9" style="759" customWidth="1"/>
    <col min="13018" max="13018" width="10.5703125" style="759" customWidth="1"/>
    <col min="13019" max="13020" width="9.42578125" style="759" customWidth="1"/>
    <col min="13021" max="13021" width="10.5703125" style="759" customWidth="1"/>
    <col min="13022" max="13022" width="9.42578125" style="759" customWidth="1"/>
    <col min="13023" max="13023" width="9.85546875" style="759" customWidth="1"/>
    <col min="13024" max="13024" width="10.5703125" style="759" customWidth="1"/>
    <col min="13025" max="13025" width="9" style="759" customWidth="1"/>
    <col min="13026" max="13026" width="9.85546875" style="759" customWidth="1"/>
    <col min="13027" max="13027" width="12" style="759" customWidth="1"/>
    <col min="13028" max="13258" width="11.42578125" style="759"/>
    <col min="13259" max="13259" width="0.28515625" style="759" customWidth="1"/>
    <col min="13260" max="13260" width="19" style="759" customWidth="1"/>
    <col min="13261" max="13261" width="7.140625" style="759" customWidth="1"/>
    <col min="13262" max="13262" width="41.28515625" style="759" customWidth="1"/>
    <col min="13263" max="13264" width="9" style="759" customWidth="1"/>
    <col min="13265" max="13265" width="10.5703125" style="759" customWidth="1"/>
    <col min="13266" max="13266" width="9.42578125" style="759" customWidth="1"/>
    <col min="13267" max="13267" width="9.85546875" style="759" customWidth="1"/>
    <col min="13268" max="13268" width="10.5703125" style="759" customWidth="1"/>
    <col min="13269" max="13270" width="9.42578125" style="759" customWidth="1"/>
    <col min="13271" max="13271" width="10.5703125" style="759" customWidth="1"/>
    <col min="13272" max="13273" width="9" style="759" customWidth="1"/>
    <col min="13274" max="13274" width="10.5703125" style="759" customWidth="1"/>
    <col min="13275" max="13276" width="9.42578125" style="759" customWidth="1"/>
    <col min="13277" max="13277" width="10.5703125" style="759" customWidth="1"/>
    <col min="13278" max="13278" width="9.42578125" style="759" customWidth="1"/>
    <col min="13279" max="13279" width="9.85546875" style="759" customWidth="1"/>
    <col min="13280" max="13280" width="10.5703125" style="759" customWidth="1"/>
    <col min="13281" max="13281" width="9" style="759" customWidth="1"/>
    <col min="13282" max="13282" width="9.85546875" style="759" customWidth="1"/>
    <col min="13283" max="13283" width="12" style="759" customWidth="1"/>
    <col min="13284" max="13514" width="11.42578125" style="759"/>
    <col min="13515" max="13515" width="0.28515625" style="759" customWidth="1"/>
    <col min="13516" max="13516" width="19" style="759" customWidth="1"/>
    <col min="13517" max="13517" width="7.140625" style="759" customWidth="1"/>
    <col min="13518" max="13518" width="41.28515625" style="759" customWidth="1"/>
    <col min="13519" max="13520" width="9" style="759" customWidth="1"/>
    <col min="13521" max="13521" width="10.5703125" style="759" customWidth="1"/>
    <col min="13522" max="13522" width="9.42578125" style="759" customWidth="1"/>
    <col min="13523" max="13523" width="9.85546875" style="759" customWidth="1"/>
    <col min="13524" max="13524" width="10.5703125" style="759" customWidth="1"/>
    <col min="13525" max="13526" width="9.42578125" style="759" customWidth="1"/>
    <col min="13527" max="13527" width="10.5703125" style="759" customWidth="1"/>
    <col min="13528" max="13529" width="9" style="759" customWidth="1"/>
    <col min="13530" max="13530" width="10.5703125" style="759" customWidth="1"/>
    <col min="13531" max="13532" width="9.42578125" style="759" customWidth="1"/>
    <col min="13533" max="13533" width="10.5703125" style="759" customWidth="1"/>
    <col min="13534" max="13534" width="9.42578125" style="759" customWidth="1"/>
    <col min="13535" max="13535" width="9.85546875" style="759" customWidth="1"/>
    <col min="13536" max="13536" width="10.5703125" style="759" customWidth="1"/>
    <col min="13537" max="13537" width="9" style="759" customWidth="1"/>
    <col min="13538" max="13538" width="9.85546875" style="759" customWidth="1"/>
    <col min="13539" max="13539" width="12" style="759" customWidth="1"/>
    <col min="13540" max="13770" width="11.42578125" style="759"/>
    <col min="13771" max="13771" width="0.28515625" style="759" customWidth="1"/>
    <col min="13772" max="13772" width="19" style="759" customWidth="1"/>
    <col min="13773" max="13773" width="7.140625" style="759" customWidth="1"/>
    <col min="13774" max="13774" width="41.28515625" style="759" customWidth="1"/>
    <col min="13775" max="13776" width="9" style="759" customWidth="1"/>
    <col min="13777" max="13777" width="10.5703125" style="759" customWidth="1"/>
    <col min="13778" max="13778" width="9.42578125" style="759" customWidth="1"/>
    <col min="13779" max="13779" width="9.85546875" style="759" customWidth="1"/>
    <col min="13780" max="13780" width="10.5703125" style="759" customWidth="1"/>
    <col min="13781" max="13782" width="9.42578125" style="759" customWidth="1"/>
    <col min="13783" max="13783" width="10.5703125" style="759" customWidth="1"/>
    <col min="13784" max="13785" width="9" style="759" customWidth="1"/>
    <col min="13786" max="13786" width="10.5703125" style="759" customWidth="1"/>
    <col min="13787" max="13788" width="9.42578125" style="759" customWidth="1"/>
    <col min="13789" max="13789" width="10.5703125" style="759" customWidth="1"/>
    <col min="13790" max="13790" width="9.42578125" style="759" customWidth="1"/>
    <col min="13791" max="13791" width="9.85546875" style="759" customWidth="1"/>
    <col min="13792" max="13792" width="10.5703125" style="759" customWidth="1"/>
    <col min="13793" max="13793" width="9" style="759" customWidth="1"/>
    <col min="13794" max="13794" width="9.85546875" style="759" customWidth="1"/>
    <col min="13795" max="13795" width="12" style="759" customWidth="1"/>
    <col min="13796" max="14026" width="11.42578125" style="759"/>
    <col min="14027" max="14027" width="0.28515625" style="759" customWidth="1"/>
    <col min="14028" max="14028" width="19" style="759" customWidth="1"/>
    <col min="14029" max="14029" width="7.140625" style="759" customWidth="1"/>
    <col min="14030" max="14030" width="41.28515625" style="759" customWidth="1"/>
    <col min="14031" max="14032" width="9" style="759" customWidth="1"/>
    <col min="14033" max="14033" width="10.5703125" style="759" customWidth="1"/>
    <col min="14034" max="14034" width="9.42578125" style="759" customWidth="1"/>
    <col min="14035" max="14035" width="9.85546875" style="759" customWidth="1"/>
    <col min="14036" max="14036" width="10.5703125" style="759" customWidth="1"/>
    <col min="14037" max="14038" width="9.42578125" style="759" customWidth="1"/>
    <col min="14039" max="14039" width="10.5703125" style="759" customWidth="1"/>
    <col min="14040" max="14041" width="9" style="759" customWidth="1"/>
    <col min="14042" max="14042" width="10.5703125" style="759" customWidth="1"/>
    <col min="14043" max="14044" width="9.42578125" style="759" customWidth="1"/>
    <col min="14045" max="14045" width="10.5703125" style="759" customWidth="1"/>
    <col min="14046" max="14046" width="9.42578125" style="759" customWidth="1"/>
    <col min="14047" max="14047" width="9.85546875" style="759" customWidth="1"/>
    <col min="14048" max="14048" width="10.5703125" style="759" customWidth="1"/>
    <col min="14049" max="14049" width="9" style="759" customWidth="1"/>
    <col min="14050" max="14050" width="9.85546875" style="759" customWidth="1"/>
    <col min="14051" max="14051" width="12" style="759" customWidth="1"/>
    <col min="14052" max="14282" width="11.42578125" style="759"/>
    <col min="14283" max="14283" width="0.28515625" style="759" customWidth="1"/>
    <col min="14284" max="14284" width="19" style="759" customWidth="1"/>
    <col min="14285" max="14285" width="7.140625" style="759" customWidth="1"/>
    <col min="14286" max="14286" width="41.28515625" style="759" customWidth="1"/>
    <col min="14287" max="14288" width="9" style="759" customWidth="1"/>
    <col min="14289" max="14289" width="10.5703125" style="759" customWidth="1"/>
    <col min="14290" max="14290" width="9.42578125" style="759" customWidth="1"/>
    <col min="14291" max="14291" width="9.85546875" style="759" customWidth="1"/>
    <col min="14292" max="14292" width="10.5703125" style="759" customWidth="1"/>
    <col min="14293" max="14294" width="9.42578125" style="759" customWidth="1"/>
    <col min="14295" max="14295" width="10.5703125" style="759" customWidth="1"/>
    <col min="14296" max="14297" width="9" style="759" customWidth="1"/>
    <col min="14298" max="14298" width="10.5703125" style="759" customWidth="1"/>
    <col min="14299" max="14300" width="9.42578125" style="759" customWidth="1"/>
    <col min="14301" max="14301" width="10.5703125" style="759" customWidth="1"/>
    <col min="14302" max="14302" width="9.42578125" style="759" customWidth="1"/>
    <col min="14303" max="14303" width="9.85546875" style="759" customWidth="1"/>
    <col min="14304" max="14304" width="10.5703125" style="759" customWidth="1"/>
    <col min="14305" max="14305" width="9" style="759" customWidth="1"/>
    <col min="14306" max="14306" width="9.85546875" style="759" customWidth="1"/>
    <col min="14307" max="14307" width="12" style="759" customWidth="1"/>
    <col min="14308" max="14538" width="11.42578125" style="759"/>
    <col min="14539" max="14539" width="0.28515625" style="759" customWidth="1"/>
    <col min="14540" max="14540" width="19" style="759" customWidth="1"/>
    <col min="14541" max="14541" width="7.140625" style="759" customWidth="1"/>
    <col min="14542" max="14542" width="41.28515625" style="759" customWidth="1"/>
    <col min="14543" max="14544" width="9" style="759" customWidth="1"/>
    <col min="14545" max="14545" width="10.5703125" style="759" customWidth="1"/>
    <col min="14546" max="14546" width="9.42578125" style="759" customWidth="1"/>
    <col min="14547" max="14547" width="9.85546875" style="759" customWidth="1"/>
    <col min="14548" max="14548" width="10.5703125" style="759" customWidth="1"/>
    <col min="14549" max="14550" width="9.42578125" style="759" customWidth="1"/>
    <col min="14551" max="14551" width="10.5703125" style="759" customWidth="1"/>
    <col min="14552" max="14553" width="9" style="759" customWidth="1"/>
    <col min="14554" max="14554" width="10.5703125" style="759" customWidth="1"/>
    <col min="14555" max="14556" width="9.42578125" style="759" customWidth="1"/>
    <col min="14557" max="14557" width="10.5703125" style="759" customWidth="1"/>
    <col min="14558" max="14558" width="9.42578125" style="759" customWidth="1"/>
    <col min="14559" max="14559" width="9.85546875" style="759" customWidth="1"/>
    <col min="14560" max="14560" width="10.5703125" style="759" customWidth="1"/>
    <col min="14561" max="14561" width="9" style="759" customWidth="1"/>
    <col min="14562" max="14562" width="9.85546875" style="759" customWidth="1"/>
    <col min="14563" max="14563" width="12" style="759" customWidth="1"/>
    <col min="14564" max="14794" width="11.42578125" style="759"/>
    <col min="14795" max="14795" width="0.28515625" style="759" customWidth="1"/>
    <col min="14796" max="14796" width="19" style="759" customWidth="1"/>
    <col min="14797" max="14797" width="7.140625" style="759" customWidth="1"/>
    <col min="14798" max="14798" width="41.28515625" style="759" customWidth="1"/>
    <col min="14799" max="14800" width="9" style="759" customWidth="1"/>
    <col min="14801" max="14801" width="10.5703125" style="759" customWidth="1"/>
    <col min="14802" max="14802" width="9.42578125" style="759" customWidth="1"/>
    <col min="14803" max="14803" width="9.85546875" style="759" customWidth="1"/>
    <col min="14804" max="14804" width="10.5703125" style="759" customWidth="1"/>
    <col min="14805" max="14806" width="9.42578125" style="759" customWidth="1"/>
    <col min="14807" max="14807" width="10.5703125" style="759" customWidth="1"/>
    <col min="14808" max="14809" width="9" style="759" customWidth="1"/>
    <col min="14810" max="14810" width="10.5703125" style="759" customWidth="1"/>
    <col min="14811" max="14812" width="9.42578125" style="759" customWidth="1"/>
    <col min="14813" max="14813" width="10.5703125" style="759" customWidth="1"/>
    <col min="14814" max="14814" width="9.42578125" style="759" customWidth="1"/>
    <col min="14815" max="14815" width="9.85546875" style="759" customWidth="1"/>
    <col min="14816" max="14816" width="10.5703125" style="759" customWidth="1"/>
    <col min="14817" max="14817" width="9" style="759" customWidth="1"/>
    <col min="14818" max="14818" width="9.85546875" style="759" customWidth="1"/>
    <col min="14819" max="14819" width="12" style="759" customWidth="1"/>
    <col min="14820" max="15050" width="11.42578125" style="759"/>
    <col min="15051" max="15051" width="0.28515625" style="759" customWidth="1"/>
    <col min="15052" max="15052" width="19" style="759" customWidth="1"/>
    <col min="15053" max="15053" width="7.140625" style="759" customWidth="1"/>
    <col min="15054" max="15054" width="41.28515625" style="759" customWidth="1"/>
    <col min="15055" max="15056" width="9" style="759" customWidth="1"/>
    <col min="15057" max="15057" width="10.5703125" style="759" customWidth="1"/>
    <col min="15058" max="15058" width="9.42578125" style="759" customWidth="1"/>
    <col min="15059" max="15059" width="9.85546875" style="759" customWidth="1"/>
    <col min="15060" max="15060" width="10.5703125" style="759" customWidth="1"/>
    <col min="15061" max="15062" width="9.42578125" style="759" customWidth="1"/>
    <col min="15063" max="15063" width="10.5703125" style="759" customWidth="1"/>
    <col min="15064" max="15065" width="9" style="759" customWidth="1"/>
    <col min="15066" max="15066" width="10.5703125" style="759" customWidth="1"/>
    <col min="15067" max="15068" width="9.42578125" style="759" customWidth="1"/>
    <col min="15069" max="15069" width="10.5703125" style="759" customWidth="1"/>
    <col min="15070" max="15070" width="9.42578125" style="759" customWidth="1"/>
    <col min="15071" max="15071" width="9.85546875" style="759" customWidth="1"/>
    <col min="15072" max="15072" width="10.5703125" style="759" customWidth="1"/>
    <col min="15073" max="15073" width="9" style="759" customWidth="1"/>
    <col min="15074" max="15074" width="9.85546875" style="759" customWidth="1"/>
    <col min="15075" max="15075" width="12" style="759" customWidth="1"/>
    <col min="15076" max="15306" width="11.42578125" style="759"/>
    <col min="15307" max="15307" width="0.28515625" style="759" customWidth="1"/>
    <col min="15308" max="15308" width="19" style="759" customWidth="1"/>
    <col min="15309" max="15309" width="7.140625" style="759" customWidth="1"/>
    <col min="15310" max="15310" width="41.28515625" style="759" customWidth="1"/>
    <col min="15311" max="15312" width="9" style="759" customWidth="1"/>
    <col min="15313" max="15313" width="10.5703125" style="759" customWidth="1"/>
    <col min="15314" max="15314" width="9.42578125" style="759" customWidth="1"/>
    <col min="15315" max="15315" width="9.85546875" style="759" customWidth="1"/>
    <col min="15316" max="15316" width="10.5703125" style="759" customWidth="1"/>
    <col min="15317" max="15318" width="9.42578125" style="759" customWidth="1"/>
    <col min="15319" max="15319" width="10.5703125" style="759" customWidth="1"/>
    <col min="15320" max="15321" width="9" style="759" customWidth="1"/>
    <col min="15322" max="15322" width="10.5703125" style="759" customWidth="1"/>
    <col min="15323" max="15324" width="9.42578125" style="759" customWidth="1"/>
    <col min="15325" max="15325" width="10.5703125" style="759" customWidth="1"/>
    <col min="15326" max="15326" width="9.42578125" style="759" customWidth="1"/>
    <col min="15327" max="15327" width="9.85546875" style="759" customWidth="1"/>
    <col min="15328" max="15328" width="10.5703125" style="759" customWidth="1"/>
    <col min="15329" max="15329" width="9" style="759" customWidth="1"/>
    <col min="15330" max="15330" width="9.85546875" style="759" customWidth="1"/>
    <col min="15331" max="15331" width="12" style="759" customWidth="1"/>
    <col min="15332" max="15562" width="11.42578125" style="759"/>
    <col min="15563" max="15563" width="0.28515625" style="759" customWidth="1"/>
    <col min="15564" max="15564" width="19" style="759" customWidth="1"/>
    <col min="15565" max="15565" width="7.140625" style="759" customWidth="1"/>
    <col min="15566" max="15566" width="41.28515625" style="759" customWidth="1"/>
    <col min="15567" max="15568" width="9" style="759" customWidth="1"/>
    <col min="15569" max="15569" width="10.5703125" style="759" customWidth="1"/>
    <col min="15570" max="15570" width="9.42578125" style="759" customWidth="1"/>
    <col min="15571" max="15571" width="9.85546875" style="759" customWidth="1"/>
    <col min="15572" max="15572" width="10.5703125" style="759" customWidth="1"/>
    <col min="15573" max="15574" width="9.42578125" style="759" customWidth="1"/>
    <col min="15575" max="15575" width="10.5703125" style="759" customWidth="1"/>
    <col min="15576" max="15577" width="9" style="759" customWidth="1"/>
    <col min="15578" max="15578" width="10.5703125" style="759" customWidth="1"/>
    <col min="15579" max="15580" width="9.42578125" style="759" customWidth="1"/>
    <col min="15581" max="15581" width="10.5703125" style="759" customWidth="1"/>
    <col min="15582" max="15582" width="9.42578125" style="759" customWidth="1"/>
    <col min="15583" max="15583" width="9.85546875" style="759" customWidth="1"/>
    <col min="15584" max="15584" width="10.5703125" style="759" customWidth="1"/>
    <col min="15585" max="15585" width="9" style="759" customWidth="1"/>
    <col min="15586" max="15586" width="9.85546875" style="759" customWidth="1"/>
    <col min="15587" max="15587" width="12" style="759" customWidth="1"/>
    <col min="15588" max="15818" width="11.42578125" style="759"/>
    <col min="15819" max="15819" width="0.28515625" style="759" customWidth="1"/>
    <col min="15820" max="15820" width="19" style="759" customWidth="1"/>
    <col min="15821" max="15821" width="7.140625" style="759" customWidth="1"/>
    <col min="15822" max="15822" width="41.28515625" style="759" customWidth="1"/>
    <col min="15823" max="15824" width="9" style="759" customWidth="1"/>
    <col min="15825" max="15825" width="10.5703125" style="759" customWidth="1"/>
    <col min="15826" max="15826" width="9.42578125" style="759" customWidth="1"/>
    <col min="15827" max="15827" width="9.85546875" style="759" customWidth="1"/>
    <col min="15828" max="15828" width="10.5703125" style="759" customWidth="1"/>
    <col min="15829" max="15830" width="9.42578125" style="759" customWidth="1"/>
    <col min="15831" max="15831" width="10.5703125" style="759" customWidth="1"/>
    <col min="15832" max="15833" width="9" style="759" customWidth="1"/>
    <col min="15834" max="15834" width="10.5703125" style="759" customWidth="1"/>
    <col min="15835" max="15836" width="9.42578125" style="759" customWidth="1"/>
    <col min="15837" max="15837" width="10.5703125" style="759" customWidth="1"/>
    <col min="15838" max="15838" width="9.42578125" style="759" customWidth="1"/>
    <col min="15839" max="15839" width="9.85546875" style="759" customWidth="1"/>
    <col min="15840" max="15840" width="10.5703125" style="759" customWidth="1"/>
    <col min="15841" max="15841" width="9" style="759" customWidth="1"/>
    <col min="15842" max="15842" width="9.85546875" style="759" customWidth="1"/>
    <col min="15843" max="15843" width="12" style="759" customWidth="1"/>
    <col min="15844" max="16074" width="11.42578125" style="759"/>
    <col min="16075" max="16075" width="0.28515625" style="759" customWidth="1"/>
    <col min="16076" max="16076" width="19" style="759" customWidth="1"/>
    <col min="16077" max="16077" width="7.140625" style="759" customWidth="1"/>
    <col min="16078" max="16078" width="41.28515625" style="759" customWidth="1"/>
    <col min="16079" max="16080" width="9" style="759" customWidth="1"/>
    <col min="16081" max="16081" width="10.5703125" style="759" customWidth="1"/>
    <col min="16082" max="16082" width="9.42578125" style="759" customWidth="1"/>
    <col min="16083" max="16083" width="9.85546875" style="759" customWidth="1"/>
    <col min="16084" max="16084" width="10.5703125" style="759" customWidth="1"/>
    <col min="16085" max="16086" width="9.42578125" style="759" customWidth="1"/>
    <col min="16087" max="16087" width="10.5703125" style="759" customWidth="1"/>
    <col min="16088" max="16089" width="9" style="759" customWidth="1"/>
    <col min="16090" max="16090" width="10.5703125" style="759" customWidth="1"/>
    <col min="16091" max="16092" width="9.42578125" style="759" customWidth="1"/>
    <col min="16093" max="16093" width="10.5703125" style="759" customWidth="1"/>
    <col min="16094" max="16094" width="9.42578125" style="759" customWidth="1"/>
    <col min="16095" max="16095" width="9.85546875" style="759" customWidth="1"/>
    <col min="16096" max="16096" width="10.5703125" style="759" customWidth="1"/>
    <col min="16097" max="16097" width="9" style="759" customWidth="1"/>
    <col min="16098" max="16098" width="9.85546875" style="759" customWidth="1"/>
    <col min="16099" max="16099" width="12" style="759" customWidth="1"/>
    <col min="16100" max="16384" width="11.42578125" style="759"/>
  </cols>
  <sheetData>
    <row r="1" spans="1:19">
      <c r="A1" s="815" t="s">
        <v>1621</v>
      </c>
      <c r="G1" s="671"/>
      <c r="H1" s="671"/>
      <c r="I1" s="671"/>
      <c r="J1" s="671"/>
      <c r="K1" s="815"/>
      <c r="L1" s="671"/>
    </row>
    <row r="2" spans="1:19" ht="18" customHeight="1" thickBot="1">
      <c r="A2" s="4244" t="s">
        <v>2290</v>
      </c>
      <c r="B2" s="69"/>
      <c r="K2" s="773"/>
      <c r="L2" s="69"/>
    </row>
    <row r="3" spans="1:19" s="761" customFormat="1" ht="15.75" thickBot="1">
      <c r="A3" s="44" t="s">
        <v>2288</v>
      </c>
      <c r="C3" s="5458" t="s">
        <v>1233</v>
      </c>
      <c r="D3" s="5459"/>
      <c r="E3" s="5459"/>
      <c r="F3" s="5459"/>
      <c r="G3" s="5459"/>
      <c r="H3" s="5460"/>
      <c r="K3" s="44"/>
      <c r="M3" s="5452" t="s">
        <v>1234</v>
      </c>
      <c r="N3" s="5453"/>
      <c r="O3" s="5453"/>
      <c r="P3" s="5453"/>
      <c r="Q3" s="5453"/>
      <c r="R3" s="5454"/>
    </row>
    <row r="4" spans="1:19" ht="15.75" customHeight="1">
      <c r="A4" s="5429" t="s">
        <v>0</v>
      </c>
      <c r="B4" s="5435" t="s">
        <v>33</v>
      </c>
      <c r="C4" s="5437">
        <v>2015</v>
      </c>
      <c r="D4" s="5438"/>
      <c r="E4" s="5439">
        <v>2016</v>
      </c>
      <c r="F4" s="5440"/>
      <c r="G4" s="5437">
        <v>2017</v>
      </c>
      <c r="H4" s="5438"/>
      <c r="K4" s="5429" t="s">
        <v>0</v>
      </c>
      <c r="L4" s="5429" t="s">
        <v>33</v>
      </c>
      <c r="M4" s="5437">
        <v>2015</v>
      </c>
      <c r="N4" s="5440"/>
      <c r="O4" s="5437">
        <v>2016</v>
      </c>
      <c r="P4" s="5438"/>
      <c r="Q4" s="5439">
        <v>2017</v>
      </c>
      <c r="R4" s="5438"/>
    </row>
    <row r="5" spans="1:19" ht="15.75" customHeight="1" thickBot="1">
      <c r="A5" s="5431"/>
      <c r="B5" s="5436"/>
      <c r="C5" s="2853" t="s">
        <v>398</v>
      </c>
      <c r="D5" s="2854" t="s">
        <v>2287</v>
      </c>
      <c r="E5" s="2855" t="s">
        <v>398</v>
      </c>
      <c r="F5" s="2856" t="s">
        <v>2287</v>
      </c>
      <c r="G5" s="2853" t="s">
        <v>398</v>
      </c>
      <c r="H5" s="2854" t="s">
        <v>2287</v>
      </c>
      <c r="K5" s="5430"/>
      <c r="L5" s="5431"/>
      <c r="M5" s="2853" t="s">
        <v>398</v>
      </c>
      <c r="N5" s="2856" t="s">
        <v>2287</v>
      </c>
      <c r="O5" s="2853" t="s">
        <v>398</v>
      </c>
      <c r="P5" s="2854" t="s">
        <v>2287</v>
      </c>
      <c r="Q5" s="2855" t="s">
        <v>398</v>
      </c>
      <c r="R5" s="2854" t="s">
        <v>2287</v>
      </c>
    </row>
    <row r="6" spans="1:19" s="761" customFormat="1" ht="15" customHeight="1">
      <c r="A6" s="5457" t="s">
        <v>1</v>
      </c>
      <c r="B6" s="2846" t="s">
        <v>40</v>
      </c>
      <c r="C6" s="2847">
        <v>11</v>
      </c>
      <c r="D6" s="2848">
        <v>14</v>
      </c>
      <c r="E6" s="2849">
        <v>1</v>
      </c>
      <c r="F6" s="2850">
        <v>4</v>
      </c>
      <c r="G6" s="2851">
        <v>5</v>
      </c>
      <c r="H6" s="2852">
        <v>8</v>
      </c>
      <c r="K6" s="5407" t="s">
        <v>1</v>
      </c>
      <c r="L6" s="1878" t="s">
        <v>936</v>
      </c>
      <c r="M6" s="2849">
        <f>C6</f>
        <v>11</v>
      </c>
      <c r="N6" s="2850">
        <f>D6</f>
        <v>14</v>
      </c>
      <c r="O6" s="2847">
        <f>M6+E6</f>
        <v>12</v>
      </c>
      <c r="P6" s="2848">
        <f>N6+F6</f>
        <v>18</v>
      </c>
      <c r="Q6" s="2858">
        <f>O6+G6</f>
        <v>17</v>
      </c>
      <c r="R6" s="2859">
        <f>P6+H6</f>
        <v>26</v>
      </c>
    </row>
    <row r="7" spans="1:19" s="761" customFormat="1" ht="30">
      <c r="A7" s="5406"/>
      <c r="B7" s="2824" t="str">
        <f>'Lengua indigena'!B6</f>
        <v>Ingeniería en Computación y Telecomunicaciones</v>
      </c>
      <c r="C7" s="2827">
        <v>0</v>
      </c>
      <c r="D7" s="2828">
        <v>0</v>
      </c>
      <c r="E7" s="2821">
        <v>0</v>
      </c>
      <c r="F7" s="2831">
        <v>0</v>
      </c>
      <c r="G7" s="2832">
        <v>0</v>
      </c>
      <c r="H7" s="2820">
        <v>0</v>
      </c>
      <c r="K7" s="5406"/>
      <c r="L7" s="2822" t="s">
        <v>4401</v>
      </c>
      <c r="M7" s="2821"/>
      <c r="N7" s="2831"/>
      <c r="O7" s="2827"/>
      <c r="P7" s="2828"/>
      <c r="Q7" s="2858">
        <f t="shared" ref="Q7:Q12" si="0">O7+G7</f>
        <v>0</v>
      </c>
      <c r="R7" s="2859">
        <f t="shared" ref="R7:R12" si="1">P7+H7</f>
        <v>0</v>
      </c>
    </row>
    <row r="8" spans="1:19" s="761" customFormat="1" ht="14.25" customHeight="1">
      <c r="A8" s="5407" t="s">
        <v>3</v>
      </c>
      <c r="B8" s="2825" t="s">
        <v>42</v>
      </c>
      <c r="C8" s="2827">
        <v>23</v>
      </c>
      <c r="D8" s="2828">
        <v>0</v>
      </c>
      <c r="E8" s="2821">
        <v>5</v>
      </c>
      <c r="F8" s="2831">
        <v>9</v>
      </c>
      <c r="G8" s="2832">
        <v>13</v>
      </c>
      <c r="H8" s="2820">
        <v>17</v>
      </c>
      <c r="K8" s="5407" t="s">
        <v>3</v>
      </c>
      <c r="L8" s="1536" t="s">
        <v>938</v>
      </c>
      <c r="M8" s="2821">
        <v>23</v>
      </c>
      <c r="N8" s="2831">
        <v>0</v>
      </c>
      <c r="O8" s="2827">
        <f>M8+E8</f>
        <v>28</v>
      </c>
      <c r="P8" s="2828">
        <f>N8+F8</f>
        <v>9</v>
      </c>
      <c r="Q8" s="2858">
        <f t="shared" si="0"/>
        <v>41</v>
      </c>
      <c r="R8" s="2859">
        <f t="shared" si="1"/>
        <v>26</v>
      </c>
    </row>
    <row r="9" spans="1:19" s="761" customFormat="1" ht="14.25" customHeight="1">
      <c r="A9" s="5406"/>
      <c r="B9" s="2825" t="str">
        <f>'Lengua indigena'!B8</f>
        <v>Psicología Biomédica</v>
      </c>
      <c r="C9" s="2827">
        <v>0</v>
      </c>
      <c r="D9" s="2828">
        <v>0</v>
      </c>
      <c r="E9" s="2821">
        <v>0</v>
      </c>
      <c r="F9" s="2831">
        <v>0</v>
      </c>
      <c r="G9" s="2832">
        <v>0</v>
      </c>
      <c r="H9" s="2820">
        <v>0</v>
      </c>
      <c r="K9" s="5406"/>
      <c r="L9" s="1536" t="s">
        <v>4402</v>
      </c>
      <c r="M9" s="2821"/>
      <c r="N9" s="2831"/>
      <c r="O9" s="2827"/>
      <c r="P9" s="2828"/>
      <c r="Q9" s="2858">
        <f t="shared" si="0"/>
        <v>0</v>
      </c>
      <c r="R9" s="2859">
        <f t="shared" si="1"/>
        <v>0</v>
      </c>
    </row>
    <row r="10" spans="1:19" s="761" customFormat="1" ht="15" customHeight="1">
      <c r="A10" s="5391" t="s">
        <v>2</v>
      </c>
      <c r="B10" s="2826" t="s">
        <v>41</v>
      </c>
      <c r="C10" s="2827">
        <v>23</v>
      </c>
      <c r="D10" s="2828">
        <v>10</v>
      </c>
      <c r="E10" s="2821">
        <v>10</v>
      </c>
      <c r="F10" s="2831">
        <v>1</v>
      </c>
      <c r="G10" s="2832">
        <v>17</v>
      </c>
      <c r="H10" s="2820">
        <v>14</v>
      </c>
      <c r="K10" s="5391" t="s">
        <v>2</v>
      </c>
      <c r="L10" s="2823" t="s">
        <v>306</v>
      </c>
      <c r="M10" s="2821">
        <v>23</v>
      </c>
      <c r="N10" s="2831">
        <v>10</v>
      </c>
      <c r="O10" s="2827">
        <f>M10+E10</f>
        <v>33</v>
      </c>
      <c r="P10" s="2828">
        <f>N10+F10</f>
        <v>11</v>
      </c>
      <c r="Q10" s="2858">
        <f t="shared" si="0"/>
        <v>50</v>
      </c>
      <c r="R10" s="2859">
        <f t="shared" si="1"/>
        <v>25</v>
      </c>
    </row>
    <row r="11" spans="1:19" s="761" customFormat="1" ht="15" customHeight="1" thickBot="1">
      <c r="A11" s="5407"/>
      <c r="B11" s="2833" t="s">
        <v>46</v>
      </c>
      <c r="C11" s="2834">
        <v>0</v>
      </c>
      <c r="D11" s="2835">
        <v>0</v>
      </c>
      <c r="E11" s="2836">
        <v>0</v>
      </c>
      <c r="F11" s="2837">
        <v>0</v>
      </c>
      <c r="G11" s="2838">
        <v>2</v>
      </c>
      <c r="H11" s="2839">
        <v>5</v>
      </c>
      <c r="K11" s="5407"/>
      <c r="L11" s="676" t="s">
        <v>937</v>
      </c>
      <c r="M11" s="2821">
        <v>0</v>
      </c>
      <c r="N11" s="2831">
        <v>0</v>
      </c>
      <c r="O11" s="2827">
        <f>M11+E11</f>
        <v>0</v>
      </c>
      <c r="P11" s="2828">
        <f>N11+F11</f>
        <v>0</v>
      </c>
      <c r="Q11" s="2858">
        <f t="shared" si="0"/>
        <v>2</v>
      </c>
      <c r="R11" s="2859">
        <f t="shared" si="1"/>
        <v>5</v>
      </c>
    </row>
    <row r="12" spans="1:19" s="761" customFormat="1" ht="15" customHeight="1" thickBot="1">
      <c r="A12" s="5455" t="s">
        <v>39</v>
      </c>
      <c r="B12" s="5456"/>
      <c r="C12" s="2860">
        <f>SUM(C6:C11)</f>
        <v>57</v>
      </c>
      <c r="D12" s="2861">
        <f>SUM(D6:D11)</f>
        <v>24</v>
      </c>
      <c r="E12" s="2862">
        <f>SUM(E6:E11)</f>
        <v>16</v>
      </c>
      <c r="F12" s="2863">
        <f>SUM(F6:F11)</f>
        <v>14</v>
      </c>
      <c r="G12" s="2844">
        <f t="shared" ref="G12:H12" si="2">SUM(G6:G11)</f>
        <v>37</v>
      </c>
      <c r="H12" s="2845">
        <f t="shared" si="2"/>
        <v>44</v>
      </c>
      <c r="K12" s="5461" t="s">
        <v>4350</v>
      </c>
      <c r="L12" s="5462"/>
      <c r="M12" s="2836">
        <f>SUM(M6:M11)</f>
        <v>57</v>
      </c>
      <c r="N12" s="2837">
        <f>SUM(N6:N11)</f>
        <v>24</v>
      </c>
      <c r="O12" s="2829">
        <f>SUM(O6:O11)</f>
        <v>73</v>
      </c>
      <c r="P12" s="2830">
        <f>SUM(P6:P11)</f>
        <v>38</v>
      </c>
      <c r="Q12" s="2858">
        <f t="shared" si="0"/>
        <v>110</v>
      </c>
      <c r="R12" s="2859">
        <f t="shared" si="1"/>
        <v>82</v>
      </c>
    </row>
    <row r="13" spans="1:19" s="761" customFormat="1" ht="15.75" customHeight="1" thickBot="1">
      <c r="A13" s="12" t="s">
        <v>2308</v>
      </c>
      <c r="C13" s="76"/>
      <c r="K13" s="5447" t="s">
        <v>973</v>
      </c>
      <c r="L13" s="5448"/>
      <c r="M13" s="5444">
        <f>SUM(Q12:R12)</f>
        <v>192</v>
      </c>
      <c r="N13" s="5445"/>
      <c r="O13" s="5445"/>
      <c r="P13" s="5445"/>
      <c r="Q13" s="5445"/>
      <c r="R13" s="5446"/>
    </row>
    <row r="14" spans="1:19" s="761" customFormat="1" ht="15.75" customHeight="1">
      <c r="A14" s="12" t="s">
        <v>2309</v>
      </c>
      <c r="C14" s="76"/>
      <c r="M14" s="76"/>
    </row>
    <row r="15" spans="1:19" s="761" customFormat="1" ht="15.75" customHeight="1" thickBot="1">
      <c r="C15" s="76"/>
      <c r="M15" s="76"/>
    </row>
    <row r="16" spans="1:19" s="762" customFormat="1" ht="16.5" thickBot="1">
      <c r="A16" s="82"/>
      <c r="B16" s="82"/>
      <c r="C16" s="2867">
        <v>2011</v>
      </c>
      <c r="D16" s="2867">
        <v>2012</v>
      </c>
      <c r="E16" s="2867">
        <v>2013</v>
      </c>
      <c r="F16" s="2867">
        <v>2014</v>
      </c>
      <c r="G16" s="2867">
        <v>2015</v>
      </c>
      <c r="H16" s="2867">
        <v>2016</v>
      </c>
      <c r="I16" s="2867">
        <v>2017</v>
      </c>
      <c r="J16" s="447"/>
      <c r="K16" s="82"/>
      <c r="L16" s="82"/>
      <c r="M16" s="2877">
        <v>2011</v>
      </c>
      <c r="N16" s="2878">
        <v>2012</v>
      </c>
      <c r="O16" s="2878">
        <v>2013</v>
      </c>
      <c r="P16" s="2878">
        <v>2014</v>
      </c>
      <c r="Q16" s="2878">
        <v>2015</v>
      </c>
      <c r="R16" s="2878">
        <v>2016</v>
      </c>
      <c r="S16" s="2879">
        <v>2017</v>
      </c>
    </row>
    <row r="17" spans="1:19" s="761" customFormat="1" ht="15" customHeight="1">
      <c r="A17" s="5441" t="s">
        <v>38</v>
      </c>
      <c r="B17" s="2868" t="s">
        <v>24</v>
      </c>
      <c r="C17" s="2869"/>
      <c r="D17" s="2869"/>
      <c r="E17" s="2869"/>
      <c r="F17" s="2869"/>
      <c r="G17" s="2869">
        <f>C12+D12</f>
        <v>81</v>
      </c>
      <c r="H17" s="2869">
        <f>E12+F12</f>
        <v>30</v>
      </c>
      <c r="I17" s="2870">
        <f>G12+H12</f>
        <v>81</v>
      </c>
      <c r="J17" s="1282"/>
      <c r="K17" s="5432" t="s">
        <v>38</v>
      </c>
      <c r="L17" s="2868" t="s">
        <v>24</v>
      </c>
      <c r="M17" s="2869"/>
      <c r="N17" s="2869"/>
      <c r="O17" s="2869"/>
      <c r="P17" s="2869"/>
      <c r="Q17" s="2869">
        <f>M12+N12</f>
        <v>81</v>
      </c>
      <c r="R17" s="2869">
        <f>O12+P12</f>
        <v>111</v>
      </c>
      <c r="S17" s="2870">
        <f>M13</f>
        <v>192</v>
      </c>
    </row>
    <row r="18" spans="1:19" s="761" customFormat="1" ht="15" customHeight="1">
      <c r="A18" s="5442"/>
      <c r="B18" s="2871" t="s">
        <v>87</v>
      </c>
      <c r="C18" s="2872">
        <v>3</v>
      </c>
      <c r="D18" s="2872">
        <v>3</v>
      </c>
      <c r="E18" s="2872">
        <v>4</v>
      </c>
      <c r="F18" s="2872">
        <v>4</v>
      </c>
      <c r="G18" s="2872">
        <v>4</v>
      </c>
      <c r="H18" s="2872">
        <v>4</v>
      </c>
      <c r="I18" s="2873">
        <v>6</v>
      </c>
      <c r="J18" s="1282"/>
      <c r="K18" s="5433"/>
      <c r="L18" s="2871" t="s">
        <v>87</v>
      </c>
      <c r="M18" s="2872">
        <v>3</v>
      </c>
      <c r="N18" s="2872">
        <v>3</v>
      </c>
      <c r="O18" s="2872">
        <v>4</v>
      </c>
      <c r="P18" s="2872">
        <v>4</v>
      </c>
      <c r="Q18" s="2872">
        <v>4</v>
      </c>
      <c r="R18" s="2872">
        <v>4</v>
      </c>
      <c r="S18" s="2873">
        <f>I18</f>
        <v>6</v>
      </c>
    </row>
    <row r="19" spans="1:19" s="761" customFormat="1" ht="15" customHeight="1" thickBot="1">
      <c r="A19" s="5443"/>
      <c r="B19" s="2874" t="s">
        <v>86</v>
      </c>
      <c r="C19" s="2875">
        <f t="shared" ref="C19:F19" si="3">C17/C18</f>
        <v>0</v>
      </c>
      <c r="D19" s="2875">
        <f t="shared" si="3"/>
        <v>0</v>
      </c>
      <c r="E19" s="2875">
        <f t="shared" si="3"/>
        <v>0</v>
      </c>
      <c r="F19" s="2875">
        <f t="shared" si="3"/>
        <v>0</v>
      </c>
      <c r="G19" s="2875">
        <f>G17/G18</f>
        <v>20.25</v>
      </c>
      <c r="H19" s="2875">
        <f>H17/H18</f>
        <v>7.5</v>
      </c>
      <c r="I19" s="2876">
        <f>I17/I18</f>
        <v>13.5</v>
      </c>
      <c r="J19" s="1282"/>
      <c r="K19" s="5434"/>
      <c r="L19" s="2874" t="s">
        <v>86</v>
      </c>
      <c r="M19" s="2875">
        <f t="shared" ref="M19:Q19" si="4">M17/M18</f>
        <v>0</v>
      </c>
      <c r="N19" s="2875">
        <f t="shared" si="4"/>
        <v>0</v>
      </c>
      <c r="O19" s="2875">
        <f t="shared" si="4"/>
        <v>0</v>
      </c>
      <c r="P19" s="2875">
        <f t="shared" si="4"/>
        <v>0</v>
      </c>
      <c r="Q19" s="2875">
        <f t="shared" si="4"/>
        <v>20.25</v>
      </c>
      <c r="R19" s="2875">
        <f>R17/R18</f>
        <v>27.75</v>
      </c>
      <c r="S19" s="2876">
        <f>S17/S18</f>
        <v>32</v>
      </c>
    </row>
    <row r="20" spans="1:19" s="761" customFormat="1" ht="15" customHeight="1">
      <c r="C20" s="76"/>
      <c r="D20" s="76"/>
      <c r="E20" s="76"/>
      <c r="F20" s="76"/>
      <c r="G20" s="76"/>
      <c r="M20" s="76"/>
      <c r="N20" s="76"/>
      <c r="O20" s="76"/>
      <c r="P20" s="76"/>
      <c r="Q20" s="76"/>
    </row>
    <row r="21" spans="1:19" s="762" customFormat="1" ht="15.75">
      <c r="A21" s="82"/>
      <c r="B21" s="82"/>
      <c r="C21" s="2881">
        <v>2005</v>
      </c>
      <c r="D21" s="2881">
        <v>2006</v>
      </c>
      <c r="E21" s="2881">
        <v>2007</v>
      </c>
      <c r="F21" s="2881">
        <v>2008</v>
      </c>
      <c r="G21" s="2881">
        <v>2009</v>
      </c>
      <c r="H21" s="2881">
        <v>2010</v>
      </c>
      <c r="I21" s="2881">
        <v>2011</v>
      </c>
      <c r="K21" s="82"/>
      <c r="L21" s="82"/>
      <c r="M21" s="2881">
        <v>2005</v>
      </c>
      <c r="N21" s="2881">
        <v>2006</v>
      </c>
      <c r="O21" s="2881">
        <v>2007</v>
      </c>
      <c r="P21" s="2881">
        <v>2008</v>
      </c>
      <c r="Q21" s="2881">
        <v>2009</v>
      </c>
      <c r="R21" s="2881">
        <v>2010</v>
      </c>
      <c r="S21" s="2881">
        <v>2011</v>
      </c>
    </row>
    <row r="22" spans="1:19" s="761" customFormat="1" ht="15" customHeight="1">
      <c r="A22" s="5425" t="s">
        <v>37</v>
      </c>
      <c r="B22" s="2882" t="s">
        <v>39</v>
      </c>
      <c r="C22" s="2883"/>
      <c r="D22" s="2883"/>
      <c r="E22" s="2883"/>
      <c r="F22" s="2883"/>
      <c r="G22" s="2883">
        <v>67</v>
      </c>
      <c r="H22" s="2884">
        <v>55</v>
      </c>
      <c r="I22" s="2884">
        <v>94</v>
      </c>
      <c r="K22" s="5449" t="s">
        <v>37</v>
      </c>
      <c r="L22" s="2882" t="s">
        <v>39</v>
      </c>
      <c r="M22" s="2883"/>
      <c r="N22" s="2883"/>
      <c r="O22" s="2883"/>
      <c r="P22" s="2883"/>
      <c r="Q22" s="2883">
        <v>67</v>
      </c>
      <c r="R22" s="2884">
        <v>55</v>
      </c>
      <c r="S22" s="2884">
        <v>94</v>
      </c>
    </row>
    <row r="23" spans="1:19" s="761" customFormat="1" ht="15" customHeight="1">
      <c r="A23" s="5425"/>
      <c r="B23" s="2882" t="s">
        <v>87</v>
      </c>
      <c r="C23" s="2883">
        <v>5</v>
      </c>
      <c r="D23" s="2883">
        <v>4</v>
      </c>
      <c r="E23" s="2883">
        <v>8</v>
      </c>
      <c r="F23" s="2883">
        <v>9</v>
      </c>
      <c r="G23" s="2883">
        <v>9</v>
      </c>
      <c r="H23" s="2884">
        <v>10</v>
      </c>
      <c r="I23" s="2884">
        <v>10</v>
      </c>
      <c r="K23" s="5450"/>
      <c r="L23" s="2882" t="s">
        <v>87</v>
      </c>
      <c r="M23" s="2883">
        <v>5</v>
      </c>
      <c r="N23" s="2883">
        <v>4</v>
      </c>
      <c r="O23" s="2883">
        <v>8</v>
      </c>
      <c r="P23" s="2883">
        <v>9</v>
      </c>
      <c r="Q23" s="2883">
        <v>9</v>
      </c>
      <c r="R23" s="2884">
        <v>10</v>
      </c>
      <c r="S23" s="2884">
        <v>10</v>
      </c>
    </row>
    <row r="24" spans="1:19" s="761" customFormat="1" ht="15" customHeight="1">
      <c r="A24" s="5425"/>
      <c r="B24" s="2882" t="s">
        <v>86</v>
      </c>
      <c r="C24" s="2883">
        <f t="shared" ref="C24:H24" si="5">C22/C23</f>
        <v>0</v>
      </c>
      <c r="D24" s="2883">
        <f t="shared" si="5"/>
        <v>0</v>
      </c>
      <c r="E24" s="2883">
        <f t="shared" si="5"/>
        <v>0</v>
      </c>
      <c r="F24" s="2883">
        <f t="shared" si="5"/>
        <v>0</v>
      </c>
      <c r="G24" s="2883">
        <f t="shared" si="5"/>
        <v>7.4444444444444446</v>
      </c>
      <c r="H24" s="2884">
        <f t="shared" si="5"/>
        <v>5.5</v>
      </c>
      <c r="I24" s="2884">
        <v>9</v>
      </c>
      <c r="K24" s="5451"/>
      <c r="L24" s="2882" t="s">
        <v>86</v>
      </c>
      <c r="M24" s="2883">
        <f t="shared" ref="M24:R24" si="6">M22/M23</f>
        <v>0</v>
      </c>
      <c r="N24" s="2883">
        <f t="shared" si="6"/>
        <v>0</v>
      </c>
      <c r="O24" s="2883">
        <f t="shared" si="6"/>
        <v>0</v>
      </c>
      <c r="P24" s="2883">
        <f t="shared" si="6"/>
        <v>0</v>
      </c>
      <c r="Q24" s="2883">
        <f t="shared" si="6"/>
        <v>7.4444444444444446</v>
      </c>
      <c r="R24" s="2884">
        <f t="shared" si="6"/>
        <v>5.5</v>
      </c>
      <c r="S24" s="2884">
        <v>9</v>
      </c>
    </row>
    <row r="25" spans="1:19" s="762" customFormat="1" ht="15.75">
      <c r="A25" s="5425"/>
      <c r="B25" s="82"/>
      <c r="C25" s="2886">
        <v>2012</v>
      </c>
      <c r="D25" s="2886">
        <v>2013</v>
      </c>
      <c r="E25" s="2886">
        <v>2014</v>
      </c>
      <c r="F25" s="2886">
        <v>2015</v>
      </c>
      <c r="G25" s="2886">
        <v>2016</v>
      </c>
      <c r="H25" s="2886">
        <v>2017</v>
      </c>
    </row>
    <row r="26" spans="1:19" s="761" customFormat="1" ht="15" customHeight="1">
      <c r="A26" s="5425"/>
      <c r="B26" s="2882" t="s">
        <v>39</v>
      </c>
      <c r="C26" s="2883">
        <v>120</v>
      </c>
      <c r="D26" s="2883">
        <v>79</v>
      </c>
      <c r="E26" s="2883">
        <v>84</v>
      </c>
      <c r="F26" s="2883">
        <v>81</v>
      </c>
      <c r="G26" s="2885">
        <v>113</v>
      </c>
      <c r="H26" s="2885">
        <v>134</v>
      </c>
    </row>
    <row r="27" spans="1:19" s="761" customFormat="1" ht="15" customHeight="1">
      <c r="A27" s="5425"/>
      <c r="B27" s="2882" t="s">
        <v>87</v>
      </c>
      <c r="C27" s="2883">
        <v>10</v>
      </c>
      <c r="D27" s="2883">
        <v>10</v>
      </c>
      <c r="E27" s="2883">
        <v>10</v>
      </c>
      <c r="F27" s="2883">
        <v>11</v>
      </c>
      <c r="G27" s="2885">
        <v>11</v>
      </c>
      <c r="H27" s="2885">
        <v>11</v>
      </c>
    </row>
    <row r="28" spans="1:19" s="761" customFormat="1" ht="15" customHeight="1">
      <c r="A28" s="5425"/>
      <c r="B28" s="2882" t="s">
        <v>86</v>
      </c>
      <c r="C28" s="2883">
        <f t="shared" ref="C28:H28" si="7">C26/C27</f>
        <v>12</v>
      </c>
      <c r="D28" s="2883">
        <f t="shared" si="7"/>
        <v>7.9</v>
      </c>
      <c r="E28" s="2883">
        <f t="shared" si="7"/>
        <v>8.4</v>
      </c>
      <c r="F28" s="2883">
        <f t="shared" si="7"/>
        <v>7.3636363636363633</v>
      </c>
      <c r="G28" s="2885">
        <f t="shared" si="7"/>
        <v>10.272727272727273</v>
      </c>
      <c r="H28" s="2885">
        <f t="shared" si="7"/>
        <v>12.181818181818182</v>
      </c>
    </row>
    <row r="29" spans="1:19" s="761" customFormat="1" ht="15" customHeight="1">
      <c r="C29" s="76"/>
      <c r="D29" s="76"/>
      <c r="E29" s="76"/>
      <c r="F29" s="76"/>
      <c r="G29" s="76"/>
    </row>
    <row r="30" spans="1:19" s="762" customFormat="1" ht="15.75">
      <c r="A30" s="82"/>
      <c r="B30" s="82"/>
      <c r="C30" s="230">
        <v>2011</v>
      </c>
      <c r="D30" s="230">
        <v>2012</v>
      </c>
      <c r="E30" s="230">
        <v>2013</v>
      </c>
      <c r="F30" s="230">
        <v>2014</v>
      </c>
      <c r="G30" s="230">
        <v>2015</v>
      </c>
      <c r="H30" s="230">
        <v>2016</v>
      </c>
      <c r="I30" s="230">
        <v>2017</v>
      </c>
    </row>
    <row r="31" spans="1:19" s="10" customFormat="1" ht="15">
      <c r="A31" s="5426" t="s">
        <v>16</v>
      </c>
      <c r="B31" s="2887" t="s">
        <v>43</v>
      </c>
      <c r="C31" s="2888">
        <v>4448</v>
      </c>
      <c r="D31" s="2888">
        <v>4674</v>
      </c>
      <c r="E31" s="2888">
        <v>5334</v>
      </c>
      <c r="F31" s="2888">
        <v>5063</v>
      </c>
      <c r="G31" s="2888">
        <v>5147</v>
      </c>
      <c r="H31" s="2888">
        <v>5145</v>
      </c>
      <c r="I31" s="2888">
        <v>5427</v>
      </c>
    </row>
    <row r="32" spans="1:19" s="10" customFormat="1" ht="15">
      <c r="A32" s="5427"/>
      <c r="B32" s="2887" t="s">
        <v>87</v>
      </c>
      <c r="C32" s="2888">
        <v>76</v>
      </c>
      <c r="D32" s="2888">
        <v>74</v>
      </c>
      <c r="E32" s="2888">
        <v>75</v>
      </c>
      <c r="F32" s="2888">
        <v>75</v>
      </c>
      <c r="G32" s="2888">
        <v>76</v>
      </c>
      <c r="H32" s="2888">
        <v>76</v>
      </c>
      <c r="I32" s="2888">
        <f>Matrícula!I58</f>
        <v>79</v>
      </c>
    </row>
    <row r="33" spans="1:9" s="761" customFormat="1" ht="15" customHeight="1">
      <c r="A33" s="5428"/>
      <c r="B33" s="2887" t="s">
        <v>86</v>
      </c>
      <c r="C33" s="2888">
        <f t="shared" ref="C33:H33" si="8">C31/C32</f>
        <v>58.526315789473685</v>
      </c>
      <c r="D33" s="2888">
        <f t="shared" si="8"/>
        <v>63.162162162162161</v>
      </c>
      <c r="E33" s="2888">
        <f t="shared" si="8"/>
        <v>71.12</v>
      </c>
      <c r="F33" s="2888">
        <f t="shared" si="8"/>
        <v>67.506666666666661</v>
      </c>
      <c r="G33" s="2888">
        <f t="shared" si="8"/>
        <v>67.723684210526315</v>
      </c>
      <c r="H33" s="2888">
        <f t="shared" si="8"/>
        <v>67.69736842105263</v>
      </c>
      <c r="I33" s="2888">
        <f>I31/I32</f>
        <v>68.696202531645568</v>
      </c>
    </row>
    <row r="34" spans="1:9" s="761" customFormat="1" ht="14.25">
      <c r="A34" s="44"/>
    </row>
    <row r="35" spans="1:9" s="761" customFormat="1" ht="15">
      <c r="A35" s="33"/>
    </row>
  </sheetData>
  <mergeCells count="27">
    <mergeCell ref="M3:R3"/>
    <mergeCell ref="A12:B12"/>
    <mergeCell ref="A6:A7"/>
    <mergeCell ref="A8:A9"/>
    <mergeCell ref="C3:H3"/>
    <mergeCell ref="K6:K7"/>
    <mergeCell ref="K8:K9"/>
    <mergeCell ref="K12:L12"/>
    <mergeCell ref="Q4:R4"/>
    <mergeCell ref="M13:R13"/>
    <mergeCell ref="K13:L13"/>
    <mergeCell ref="M4:N4"/>
    <mergeCell ref="O4:P4"/>
    <mergeCell ref="K22:K24"/>
    <mergeCell ref="A22:A28"/>
    <mergeCell ref="A31:A33"/>
    <mergeCell ref="K4:K5"/>
    <mergeCell ref="L4:L5"/>
    <mergeCell ref="K10:K11"/>
    <mergeCell ref="K17:K19"/>
    <mergeCell ref="A4:A5"/>
    <mergeCell ref="B4:B5"/>
    <mergeCell ref="C4:D4"/>
    <mergeCell ref="E4:F4"/>
    <mergeCell ref="A10:A11"/>
    <mergeCell ref="A17:A19"/>
    <mergeCell ref="G4:H4"/>
  </mergeCells>
  <hyperlinks>
    <hyperlink ref="A1" location="Índice!A1" display="ÍNDICE"/>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M14"/>
  <sheetViews>
    <sheetView showGridLines="0" workbookViewId="0"/>
  </sheetViews>
  <sheetFormatPr baseColWidth="10" defaultColWidth="11.42578125" defaultRowHeight="12.75"/>
  <cols>
    <col min="1" max="1" width="11.42578125" style="833"/>
    <col min="2" max="2" width="46.28515625" style="833" bestFit="1" customWidth="1"/>
    <col min="3" max="3" width="10" style="833" customWidth="1"/>
    <col min="4" max="4" width="9.7109375" style="833" customWidth="1"/>
    <col min="5" max="5" width="12.5703125" style="833" customWidth="1"/>
    <col min="6" max="6" width="11.28515625" style="833" customWidth="1"/>
    <col min="7" max="7" width="4.5703125" style="833" customWidth="1"/>
    <col min="8" max="10" width="4.28515625" style="833" customWidth="1"/>
    <col min="11" max="11" width="11.42578125" style="833"/>
    <col min="12" max="12" width="12.85546875" style="833" customWidth="1"/>
    <col min="13" max="16384" width="11.42578125" style="833"/>
  </cols>
  <sheetData>
    <row r="1" spans="1:13">
      <c r="A1" s="1088" t="s">
        <v>1621</v>
      </c>
    </row>
    <row r="2" spans="1:13" ht="19.5" thickBot="1">
      <c r="A2" s="4244" t="s">
        <v>5207</v>
      </c>
    </row>
    <row r="3" spans="1:13" ht="16.5" thickBot="1">
      <c r="A3" s="773"/>
      <c r="G3" s="5463" t="s">
        <v>5210</v>
      </c>
      <c r="H3" s="5464"/>
      <c r="I3" s="5463" t="s">
        <v>5211</v>
      </c>
      <c r="J3" s="5464"/>
    </row>
    <row r="4" spans="1:13" ht="45.75" thickBot="1">
      <c r="A4" s="5469" t="s">
        <v>5209</v>
      </c>
      <c r="B4" s="5470"/>
      <c r="C4" s="2891" t="s">
        <v>2310</v>
      </c>
      <c r="D4" s="2892" t="s">
        <v>2311</v>
      </c>
      <c r="E4" s="2893" t="s">
        <v>2312</v>
      </c>
      <c r="F4" s="2892" t="s">
        <v>2313</v>
      </c>
      <c r="G4" s="2894" t="s">
        <v>398</v>
      </c>
      <c r="H4" s="2895" t="s">
        <v>2287</v>
      </c>
      <c r="I4" s="4971" t="s">
        <v>398</v>
      </c>
      <c r="J4" s="4972" t="s">
        <v>2287</v>
      </c>
      <c r="K4" s="2896" t="s">
        <v>2314</v>
      </c>
      <c r="L4" s="2896" t="s">
        <v>4227</v>
      </c>
      <c r="M4" s="2896" t="s">
        <v>5208</v>
      </c>
    </row>
    <row r="5" spans="1:13" ht="15.75" thickBot="1">
      <c r="A5" s="2889" t="s">
        <v>60</v>
      </c>
      <c r="B5" s="2890" t="s">
        <v>2315</v>
      </c>
      <c r="C5" s="5471">
        <v>2017</v>
      </c>
      <c r="D5" s="5472"/>
      <c r="E5" s="5472"/>
      <c r="F5" s="5472"/>
      <c r="G5" s="5472"/>
      <c r="H5" s="5472"/>
      <c r="I5" s="5472"/>
      <c r="J5" s="5472"/>
      <c r="K5" s="5472"/>
      <c r="L5" s="5472"/>
      <c r="M5" s="5473"/>
    </row>
    <row r="6" spans="1:13" ht="15">
      <c r="A6" s="5465" t="s">
        <v>1</v>
      </c>
      <c r="B6" s="1126" t="s">
        <v>40</v>
      </c>
      <c r="C6" s="4964">
        <f>Egreso!Q6+Egreso!R6</f>
        <v>43</v>
      </c>
      <c r="D6" s="1127">
        <f>SUM(G6:H6)</f>
        <v>4</v>
      </c>
      <c r="E6" s="1127">
        <f>SUM(I6:J6)</f>
        <v>5</v>
      </c>
      <c r="F6" s="1127">
        <f>SUM(D6:E6)</f>
        <v>9</v>
      </c>
      <c r="G6" s="1127">
        <v>1</v>
      </c>
      <c r="H6" s="2908">
        <v>3</v>
      </c>
      <c r="I6" s="1128">
        <v>1</v>
      </c>
      <c r="J6" s="1128">
        <v>4</v>
      </c>
      <c r="K6" s="1131">
        <f>D6/C6</f>
        <v>9.3023255813953487E-2</v>
      </c>
      <c r="L6" s="1131">
        <f>E6/C6</f>
        <v>0.11627906976744186</v>
      </c>
      <c r="M6" s="4967">
        <f>F6/C6</f>
        <v>0.20930232558139536</v>
      </c>
    </row>
    <row r="7" spans="1:13" ht="15.75" customHeight="1" thickBot="1">
      <c r="A7" s="5466"/>
      <c r="B7" s="2906" t="str">
        <f>Egreso!B7</f>
        <v>Ingeniería en Computación y Telecomunicaciones</v>
      </c>
      <c r="C7" s="4965"/>
      <c r="D7" s="1132"/>
      <c r="E7" s="1132"/>
      <c r="F7" s="1132"/>
      <c r="G7" s="1132"/>
      <c r="H7" s="2909"/>
      <c r="I7" s="1133"/>
      <c r="J7" s="1133"/>
      <c r="K7" s="1134"/>
      <c r="L7" s="1134"/>
      <c r="M7" s="4968"/>
    </row>
    <row r="8" spans="1:13" ht="15">
      <c r="A8" s="5465" t="s">
        <v>3</v>
      </c>
      <c r="B8" s="1126" t="s">
        <v>42</v>
      </c>
      <c r="C8" s="4964">
        <f>Egreso!Q8+Egreso!R8</f>
        <v>67</v>
      </c>
      <c r="D8" s="1127">
        <f t="shared" ref="D8:D11" si="0">SUM(G8:H8)</f>
        <v>17</v>
      </c>
      <c r="E8" s="1127">
        <f>SUM(I8:J8)</f>
        <v>20</v>
      </c>
      <c r="F8" s="1127">
        <f>SUM(D8:E8)</f>
        <v>37</v>
      </c>
      <c r="G8" s="1127">
        <v>15</v>
      </c>
      <c r="H8" s="2908">
        <v>2</v>
      </c>
      <c r="I8" s="1128">
        <v>13</v>
      </c>
      <c r="J8" s="1128">
        <v>7</v>
      </c>
      <c r="K8" s="1131">
        <f t="shared" ref="K8:K12" si="1">D8/C8</f>
        <v>0.2537313432835821</v>
      </c>
      <c r="L8" s="1131">
        <f t="shared" ref="L8:L12" si="2">E8/C8</f>
        <v>0.29850746268656714</v>
      </c>
      <c r="M8" s="4967">
        <f t="shared" ref="M8:M12" si="3">F8/C8</f>
        <v>0.55223880597014929</v>
      </c>
    </row>
    <row r="9" spans="1:13" ht="15.75" thickBot="1">
      <c r="A9" s="5466"/>
      <c r="B9" s="2906" t="str">
        <f>Egreso!B9</f>
        <v>Psicología Biomédica</v>
      </c>
      <c r="C9" s="4965"/>
      <c r="D9" s="1132"/>
      <c r="E9" s="1132"/>
      <c r="F9" s="1132"/>
      <c r="G9" s="1132"/>
      <c r="H9" s="2909"/>
      <c r="I9" s="1133"/>
      <c r="J9" s="1133"/>
      <c r="K9" s="1134"/>
      <c r="L9" s="1134"/>
      <c r="M9" s="4968"/>
    </row>
    <row r="10" spans="1:13" ht="15">
      <c r="A10" s="5465" t="s">
        <v>2</v>
      </c>
      <c r="B10" s="2903" t="s">
        <v>41</v>
      </c>
      <c r="C10" s="4966">
        <f>Egreso!Q10+Egreso!R10</f>
        <v>75</v>
      </c>
      <c r="D10" s="1129">
        <f t="shared" si="0"/>
        <v>8</v>
      </c>
      <c r="E10" s="1129">
        <f>SUM(I10:J10)</f>
        <v>8</v>
      </c>
      <c r="F10" s="1129">
        <f>SUM(D10:E10)</f>
        <v>16</v>
      </c>
      <c r="G10" s="1129">
        <v>4</v>
      </c>
      <c r="H10" s="1130">
        <v>4</v>
      </c>
      <c r="I10" s="1137">
        <v>7</v>
      </c>
      <c r="J10" s="1137">
        <v>1</v>
      </c>
      <c r="K10" s="2904">
        <f t="shared" si="1"/>
        <v>0.10666666666666667</v>
      </c>
      <c r="L10" s="2905">
        <f t="shared" si="2"/>
        <v>0.10666666666666667</v>
      </c>
      <c r="M10" s="4969">
        <f t="shared" si="3"/>
        <v>0.21333333333333335</v>
      </c>
    </row>
    <row r="11" spans="1:13" ht="15.75" thickBot="1">
      <c r="A11" s="5466"/>
      <c r="B11" s="2907" t="s">
        <v>46</v>
      </c>
      <c r="C11" s="4965">
        <f>Egreso!Q11+Egreso!R11</f>
        <v>7</v>
      </c>
      <c r="D11" s="1132">
        <f t="shared" si="0"/>
        <v>0</v>
      </c>
      <c r="E11" s="1132">
        <v>0</v>
      </c>
      <c r="F11" s="1132">
        <f>SUM(D11:E11)</f>
        <v>0</v>
      </c>
      <c r="G11" s="1132"/>
      <c r="H11" s="2909"/>
      <c r="I11" s="1133"/>
      <c r="J11" s="1133"/>
      <c r="K11" s="1134">
        <f t="shared" si="1"/>
        <v>0</v>
      </c>
      <c r="L11" s="1135">
        <f t="shared" si="2"/>
        <v>0</v>
      </c>
      <c r="M11" s="4968">
        <f t="shared" si="3"/>
        <v>0</v>
      </c>
    </row>
    <row r="12" spans="1:13" ht="15.75" thickBot="1">
      <c r="A12" s="5467" t="s">
        <v>39</v>
      </c>
      <c r="B12" s="5468"/>
      <c r="C12" s="2897">
        <f>SUM(C6:C11)</f>
        <v>192</v>
      </c>
      <c r="D12" s="2898">
        <f>SUM(D6:D11)</f>
        <v>29</v>
      </c>
      <c r="E12" s="2899">
        <f>SUM(E6:E11)</f>
        <v>33</v>
      </c>
      <c r="F12" s="2898">
        <f>SUM(F6:F11)</f>
        <v>62</v>
      </c>
      <c r="G12" s="2900">
        <f>SUM(G8:G11)</f>
        <v>19</v>
      </c>
      <c r="H12" s="2910">
        <f>SUM(H8:H11)</f>
        <v>6</v>
      </c>
      <c r="I12" s="2899">
        <f t="shared" ref="I12:J12" si="4">SUM(I8:I11)</f>
        <v>20</v>
      </c>
      <c r="J12" s="2899">
        <f t="shared" si="4"/>
        <v>8</v>
      </c>
      <c r="K12" s="2901">
        <f t="shared" si="1"/>
        <v>0.15104166666666666</v>
      </c>
      <c r="L12" s="2902">
        <f t="shared" si="2"/>
        <v>0.171875</v>
      </c>
      <c r="M12" s="4970">
        <f t="shared" si="3"/>
        <v>0.32291666666666669</v>
      </c>
    </row>
    <row r="13" spans="1:13" ht="15.75">
      <c r="A13" s="773"/>
    </row>
    <row r="14" spans="1:13" ht="16.5">
      <c r="A14" s="1138"/>
      <c r="B14" s="1138"/>
      <c r="C14" s="1138"/>
      <c r="D14" s="1138"/>
      <c r="E14" s="1138"/>
      <c r="F14" s="1138"/>
      <c r="G14" s="1138"/>
      <c r="H14" s="1138"/>
      <c r="I14" s="1138"/>
      <c r="J14" s="1138"/>
    </row>
  </sheetData>
  <mergeCells count="8">
    <mergeCell ref="G3:H3"/>
    <mergeCell ref="I3:J3"/>
    <mergeCell ref="A10:A11"/>
    <mergeCell ref="A12:B12"/>
    <mergeCell ref="A6:A7"/>
    <mergeCell ref="A8:A9"/>
    <mergeCell ref="A4:B4"/>
    <mergeCell ref="C5:M5"/>
  </mergeCells>
  <hyperlinks>
    <hyperlink ref="A1" location="Índice!A1" display="ÍNDICE"/>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T40"/>
  <sheetViews>
    <sheetView zoomScaleNormal="100" workbookViewId="0"/>
  </sheetViews>
  <sheetFormatPr baseColWidth="10" defaultRowHeight="15"/>
  <cols>
    <col min="1" max="1" width="12.85546875" style="4783" customWidth="1"/>
    <col min="2" max="2" width="8.5703125" style="4783" bestFit="1" customWidth="1"/>
    <col min="3" max="3" width="4.85546875" style="4783" bestFit="1" customWidth="1"/>
    <col min="4" max="4" width="8.28515625" style="4783" bestFit="1" customWidth="1"/>
    <col min="5" max="5" width="4.7109375" style="4783" customWidth="1"/>
    <col min="6" max="6" width="4.85546875" style="4783" customWidth="1"/>
    <col min="7" max="7" width="9" style="4783" bestFit="1" customWidth="1"/>
    <col min="8" max="8" width="4.28515625" style="4783" customWidth="1"/>
    <col min="9" max="9" width="4.85546875" style="4783" customWidth="1"/>
    <col min="10" max="10" width="9.140625" style="4783" customWidth="1"/>
    <col min="11" max="11" width="5.42578125" style="4783" customWidth="1"/>
    <col min="12" max="12" width="5.7109375" style="4783" customWidth="1"/>
    <col min="13" max="13" width="11.42578125" style="4783"/>
    <col min="14" max="14" width="5.5703125" style="4783" customWidth="1"/>
    <col min="15" max="15" width="6.140625" style="4783" customWidth="1"/>
    <col min="16" max="16" width="11.42578125" style="4783"/>
    <col min="17" max="17" width="5" style="4783" customWidth="1"/>
    <col min="18" max="18" width="6.140625" style="4783" customWidth="1"/>
    <col min="19" max="16384" width="11.42578125" style="4783"/>
  </cols>
  <sheetData>
    <row r="1" spans="1:20">
      <c r="A1" s="1088" t="s">
        <v>1621</v>
      </c>
    </row>
    <row r="2" spans="1:20" ht="18.75">
      <c r="A2" s="4840" t="s">
        <v>5094</v>
      </c>
    </row>
    <row r="3" spans="1:20">
      <c r="A3" s="4989" t="s">
        <v>5213</v>
      </c>
    </row>
    <row r="4" spans="1:20">
      <c r="A4" s="4989" t="s">
        <v>5214</v>
      </c>
    </row>
    <row r="5" spans="1:20" ht="15.75" thickBot="1"/>
    <row r="6" spans="1:20" ht="15.75" thickBot="1">
      <c r="A6" s="4815" t="s">
        <v>5080</v>
      </c>
      <c r="B6" s="4815" t="s">
        <v>368</v>
      </c>
      <c r="C6" s="4816" t="s">
        <v>59</v>
      </c>
      <c r="D6" s="4815" t="s">
        <v>5212</v>
      </c>
      <c r="E6" s="4817" t="s">
        <v>2287</v>
      </c>
      <c r="F6" s="4817" t="s">
        <v>398</v>
      </c>
      <c r="G6" s="4815" t="s">
        <v>5081</v>
      </c>
      <c r="H6" s="4817" t="s">
        <v>2287</v>
      </c>
      <c r="I6" s="4817" t="s">
        <v>398</v>
      </c>
      <c r="J6" s="4817" t="s">
        <v>5082</v>
      </c>
      <c r="K6" s="4817" t="s">
        <v>2287</v>
      </c>
      <c r="L6" s="4816" t="s">
        <v>398</v>
      </c>
      <c r="M6" s="4815" t="s">
        <v>5083</v>
      </c>
      <c r="N6" s="4817" t="s">
        <v>2287</v>
      </c>
      <c r="O6" s="4817" t="s">
        <v>398</v>
      </c>
      <c r="P6" s="4817" t="s">
        <v>5084</v>
      </c>
      <c r="Q6" s="4817" t="s">
        <v>2287</v>
      </c>
      <c r="R6" s="4816" t="s">
        <v>398</v>
      </c>
      <c r="S6" s="4801" t="s">
        <v>5085</v>
      </c>
    </row>
    <row r="7" spans="1:20">
      <c r="A7" s="5476" t="s">
        <v>5086</v>
      </c>
      <c r="B7" s="4805" t="s">
        <v>1</v>
      </c>
      <c r="C7" s="4806">
        <v>147</v>
      </c>
      <c r="D7" s="4973">
        <f>SUM(E7:F7)</f>
        <v>5</v>
      </c>
      <c r="E7" s="4981">
        <v>1</v>
      </c>
      <c r="F7" s="4981">
        <v>4</v>
      </c>
      <c r="G7" s="4805">
        <f>SUM(H7:I7)</f>
        <v>3</v>
      </c>
      <c r="H7" s="4790">
        <v>2</v>
      </c>
      <c r="I7" s="4790">
        <v>1</v>
      </c>
      <c r="J7" s="4984">
        <f>SUM(K7:L7)</f>
        <v>0</v>
      </c>
      <c r="K7" s="4790">
        <v>0</v>
      </c>
      <c r="L7" s="4794">
        <v>0</v>
      </c>
      <c r="M7" s="4805">
        <v>26</v>
      </c>
      <c r="N7" s="4790">
        <v>17</v>
      </c>
      <c r="O7" s="4790">
        <v>9</v>
      </c>
      <c r="P7" s="4984">
        <v>0</v>
      </c>
      <c r="Q7" s="4790">
        <v>0</v>
      </c>
      <c r="R7" s="4794">
        <v>0</v>
      </c>
      <c r="S7" s="4802">
        <f>(D7+G7+J7)/(M7+P7)</f>
        <v>0.30769230769230771</v>
      </c>
    </row>
    <row r="8" spans="1:20">
      <c r="A8" s="5477"/>
      <c r="B8" s="4807" t="s">
        <v>2</v>
      </c>
      <c r="C8" s="4808">
        <v>148</v>
      </c>
      <c r="D8" s="4974">
        <f t="shared" ref="D8:D22" si="0">SUM(E8:F8)</f>
        <v>7</v>
      </c>
      <c r="E8" s="4982">
        <v>4</v>
      </c>
      <c r="F8" s="4982">
        <v>3</v>
      </c>
      <c r="G8" s="4807">
        <f t="shared" ref="G8:G22" si="1">SUM(H8:I8)</f>
        <v>3</v>
      </c>
      <c r="H8" s="4786">
        <v>1</v>
      </c>
      <c r="I8" s="4786">
        <v>2</v>
      </c>
      <c r="J8" s="4818">
        <f t="shared" ref="J8:J22" si="2">SUM(K8:L8)</f>
        <v>0</v>
      </c>
      <c r="K8" s="4786">
        <v>0</v>
      </c>
      <c r="L8" s="4795">
        <v>0</v>
      </c>
      <c r="M8" s="4807">
        <v>28</v>
      </c>
      <c r="N8" s="4786">
        <v>13</v>
      </c>
      <c r="O8" s="4786">
        <v>15</v>
      </c>
      <c r="P8" s="4818">
        <v>1</v>
      </c>
      <c r="Q8" s="4786">
        <v>0</v>
      </c>
      <c r="R8" s="4795">
        <v>1</v>
      </c>
      <c r="S8" s="4803">
        <f t="shared" ref="S8:S9" si="3">(D8+G8+J8)/(M8+P8)</f>
        <v>0.34482758620689657</v>
      </c>
    </row>
    <row r="9" spans="1:20" ht="15.75" thickBot="1">
      <c r="A9" s="5478"/>
      <c r="B9" s="4809" t="s">
        <v>3</v>
      </c>
      <c r="C9" s="4810">
        <v>149</v>
      </c>
      <c r="D9" s="4975">
        <f t="shared" si="0"/>
        <v>8</v>
      </c>
      <c r="E9" s="4983">
        <v>1</v>
      </c>
      <c r="F9" s="4983">
        <v>7</v>
      </c>
      <c r="G9" s="4809">
        <f t="shared" si="1"/>
        <v>1</v>
      </c>
      <c r="H9" s="4791">
        <v>0</v>
      </c>
      <c r="I9" s="4791">
        <v>1</v>
      </c>
      <c r="J9" s="4985">
        <f>SUM(K9:L9)</f>
        <v>0</v>
      </c>
      <c r="K9" s="4791">
        <v>0</v>
      </c>
      <c r="L9" s="4796">
        <v>0</v>
      </c>
      <c r="M9" s="4809">
        <v>29</v>
      </c>
      <c r="N9" s="4791">
        <v>10</v>
      </c>
      <c r="O9" s="4791">
        <v>19</v>
      </c>
      <c r="P9" s="4985">
        <v>1</v>
      </c>
      <c r="Q9" s="4791">
        <v>0</v>
      </c>
      <c r="R9" s="4796">
        <v>1</v>
      </c>
      <c r="S9" s="4804">
        <f t="shared" si="3"/>
        <v>0.3</v>
      </c>
    </row>
    <row r="10" spans="1:20">
      <c r="A10" s="5476" t="s">
        <v>5087</v>
      </c>
      <c r="B10" s="4805" t="s">
        <v>1</v>
      </c>
      <c r="C10" s="4806">
        <v>147</v>
      </c>
      <c r="D10" s="4973">
        <f t="shared" si="0"/>
        <v>8</v>
      </c>
      <c r="E10" s="4981">
        <v>4</v>
      </c>
      <c r="F10" s="4981">
        <v>4</v>
      </c>
      <c r="G10" s="4990">
        <f t="shared" si="1"/>
        <v>0</v>
      </c>
      <c r="H10" s="4792">
        <v>0</v>
      </c>
      <c r="I10" s="4792">
        <v>0</v>
      </c>
      <c r="J10" s="4987">
        <f t="shared" si="2"/>
        <v>0</v>
      </c>
      <c r="K10" s="4792">
        <v>0</v>
      </c>
      <c r="L10" s="4797">
        <v>0</v>
      </c>
      <c r="M10" s="4805">
        <v>32</v>
      </c>
      <c r="N10" s="4790">
        <v>21</v>
      </c>
      <c r="O10" s="4790">
        <v>11</v>
      </c>
      <c r="P10" s="4984">
        <v>1</v>
      </c>
      <c r="Q10" s="4790">
        <v>1</v>
      </c>
      <c r="R10" s="4794">
        <v>0</v>
      </c>
      <c r="S10" s="4802">
        <f>(D10+G10+J10)/(M10+P10)</f>
        <v>0.24242424242424243</v>
      </c>
      <c r="T10" s="4784"/>
    </row>
    <row r="11" spans="1:20">
      <c r="A11" s="5477"/>
      <c r="B11" s="4807" t="s">
        <v>2</v>
      </c>
      <c r="C11" s="4808">
        <v>148</v>
      </c>
      <c r="D11" s="4974">
        <f t="shared" si="0"/>
        <v>11</v>
      </c>
      <c r="E11" s="4982">
        <v>2</v>
      </c>
      <c r="F11" s="4982">
        <v>9</v>
      </c>
      <c r="G11" s="4991">
        <f t="shared" si="1"/>
        <v>4</v>
      </c>
      <c r="H11" s="4788">
        <v>1</v>
      </c>
      <c r="I11" s="4788">
        <v>3</v>
      </c>
      <c r="J11" s="4986">
        <f t="shared" si="2"/>
        <v>0</v>
      </c>
      <c r="K11" s="4788">
        <v>0</v>
      </c>
      <c r="L11" s="4798">
        <v>0</v>
      </c>
      <c r="M11" s="4807">
        <v>29</v>
      </c>
      <c r="N11" s="4788">
        <v>10</v>
      </c>
      <c r="O11" s="4788">
        <v>19</v>
      </c>
      <c r="P11" s="4986">
        <v>0</v>
      </c>
      <c r="Q11" s="4788">
        <v>0</v>
      </c>
      <c r="R11" s="4795">
        <v>0</v>
      </c>
      <c r="S11" s="4803">
        <f t="shared" ref="S11:S12" si="4">(D11+G11+J11)/(M11+P11)</f>
        <v>0.51724137931034486</v>
      </c>
    </row>
    <row r="12" spans="1:20" ht="15.75" thickBot="1">
      <c r="A12" s="5478"/>
      <c r="B12" s="4809" t="s">
        <v>3</v>
      </c>
      <c r="C12" s="4810">
        <v>149</v>
      </c>
      <c r="D12" s="4975">
        <f t="shared" si="0"/>
        <v>10</v>
      </c>
      <c r="E12" s="4983">
        <v>0</v>
      </c>
      <c r="F12" s="4983">
        <v>10</v>
      </c>
      <c r="G12" s="4813">
        <f t="shared" si="1"/>
        <v>1</v>
      </c>
      <c r="H12" s="4793">
        <v>0</v>
      </c>
      <c r="I12" s="4793">
        <v>1</v>
      </c>
      <c r="J12" s="4988">
        <f t="shared" si="2"/>
        <v>0</v>
      </c>
      <c r="K12" s="4793">
        <v>0</v>
      </c>
      <c r="L12" s="4799">
        <v>0</v>
      </c>
      <c r="M12" s="4809">
        <v>26</v>
      </c>
      <c r="N12" s="4791">
        <v>7</v>
      </c>
      <c r="O12" s="4791">
        <v>19</v>
      </c>
      <c r="P12" s="4985">
        <v>0</v>
      </c>
      <c r="Q12" s="4791">
        <v>0</v>
      </c>
      <c r="R12" s="4796">
        <v>0</v>
      </c>
      <c r="S12" s="4804">
        <f t="shared" si="4"/>
        <v>0.42307692307692307</v>
      </c>
    </row>
    <row r="13" spans="1:20">
      <c r="A13" s="5477" t="s">
        <v>5088</v>
      </c>
      <c r="B13" s="4805" t="s">
        <v>1</v>
      </c>
      <c r="C13" s="4806">
        <v>147</v>
      </c>
      <c r="D13" s="4973">
        <f t="shared" si="0"/>
        <v>3</v>
      </c>
      <c r="E13" s="4981">
        <v>2</v>
      </c>
      <c r="F13" s="4981">
        <v>1</v>
      </c>
      <c r="G13" s="4990">
        <f t="shared" si="1"/>
        <v>1</v>
      </c>
      <c r="H13" s="4792">
        <v>1</v>
      </c>
      <c r="I13" s="4792">
        <v>0</v>
      </c>
      <c r="J13" s="4987">
        <f t="shared" si="2"/>
        <v>0</v>
      </c>
      <c r="K13" s="4792">
        <v>0</v>
      </c>
      <c r="L13" s="4797">
        <v>0</v>
      </c>
      <c r="M13" s="4805">
        <v>30</v>
      </c>
      <c r="N13" s="4790">
        <v>15</v>
      </c>
      <c r="O13" s="4790">
        <v>15</v>
      </c>
      <c r="P13" s="4984">
        <v>0</v>
      </c>
      <c r="Q13" s="4790">
        <v>0</v>
      </c>
      <c r="R13" s="4794">
        <v>0</v>
      </c>
      <c r="S13" s="4802">
        <f>(D13+G13+J13)/(M13+P13)</f>
        <v>0.13333333333333333</v>
      </c>
      <c r="T13" s="4784"/>
    </row>
    <row r="14" spans="1:20">
      <c r="A14" s="5477"/>
      <c r="B14" s="4807" t="s">
        <v>2</v>
      </c>
      <c r="C14" s="4808">
        <v>148</v>
      </c>
      <c r="D14" s="4974">
        <f t="shared" si="0"/>
        <v>3</v>
      </c>
      <c r="E14" s="4982">
        <v>1</v>
      </c>
      <c r="F14" s="4982">
        <v>2</v>
      </c>
      <c r="G14" s="4991">
        <f t="shared" si="1"/>
        <v>4</v>
      </c>
      <c r="H14" s="4788">
        <v>0</v>
      </c>
      <c r="I14" s="4788">
        <v>4</v>
      </c>
      <c r="J14" s="4986">
        <f t="shared" si="2"/>
        <v>1</v>
      </c>
      <c r="K14" s="4788">
        <v>0</v>
      </c>
      <c r="L14" s="4798">
        <v>1</v>
      </c>
      <c r="M14" s="4807">
        <v>33</v>
      </c>
      <c r="N14" s="4788">
        <v>18</v>
      </c>
      <c r="O14" s="4788">
        <v>15</v>
      </c>
      <c r="P14" s="4986">
        <v>0</v>
      </c>
      <c r="Q14" s="4788">
        <v>0</v>
      </c>
      <c r="R14" s="4798">
        <v>0</v>
      </c>
      <c r="S14" s="4803">
        <f t="shared" ref="S14:S15" si="5">(D14+G14+J14)/(M14+P14)</f>
        <v>0.24242424242424243</v>
      </c>
    </row>
    <row r="15" spans="1:20" ht="15.75" thickBot="1">
      <c r="A15" s="5478"/>
      <c r="B15" s="4809" t="s">
        <v>3</v>
      </c>
      <c r="C15" s="4810">
        <v>149</v>
      </c>
      <c r="D15" s="4975">
        <f t="shared" si="0"/>
        <v>5</v>
      </c>
      <c r="E15" s="4983">
        <v>2</v>
      </c>
      <c r="F15" s="4983">
        <v>3</v>
      </c>
      <c r="G15" s="4813">
        <f t="shared" si="1"/>
        <v>1</v>
      </c>
      <c r="H15" s="4793">
        <v>1</v>
      </c>
      <c r="I15" s="4793">
        <v>0</v>
      </c>
      <c r="J15" s="4988">
        <f t="shared" si="2"/>
        <v>0</v>
      </c>
      <c r="K15" s="4793">
        <v>0</v>
      </c>
      <c r="L15" s="4799">
        <v>0</v>
      </c>
      <c r="M15" s="4809">
        <v>26</v>
      </c>
      <c r="N15" s="4791">
        <v>11</v>
      </c>
      <c r="O15" s="4791">
        <v>15</v>
      </c>
      <c r="P15" s="4985">
        <v>0</v>
      </c>
      <c r="Q15" s="4791">
        <v>0</v>
      </c>
      <c r="R15" s="4796">
        <v>0</v>
      </c>
      <c r="S15" s="4804">
        <f t="shared" si="5"/>
        <v>0.23076923076923078</v>
      </c>
    </row>
    <row r="16" spans="1:20">
      <c r="A16" s="5477" t="s">
        <v>5089</v>
      </c>
      <c r="B16" s="4805" t="s">
        <v>1</v>
      </c>
      <c r="C16" s="4806">
        <v>147</v>
      </c>
      <c r="D16" s="4973">
        <f t="shared" si="0"/>
        <v>0</v>
      </c>
      <c r="E16" s="4981">
        <v>0</v>
      </c>
      <c r="F16" s="4981">
        <v>0</v>
      </c>
      <c r="G16" s="4805">
        <f t="shared" si="1"/>
        <v>2</v>
      </c>
      <c r="H16" s="4790">
        <v>1</v>
      </c>
      <c r="I16" s="4790">
        <v>1</v>
      </c>
      <c r="J16" s="4987">
        <f t="shared" si="2"/>
        <v>1</v>
      </c>
      <c r="K16" s="4792">
        <v>1</v>
      </c>
      <c r="L16" s="4797">
        <v>0</v>
      </c>
      <c r="M16" s="4990">
        <v>26</v>
      </c>
      <c r="N16" s="4792">
        <v>16</v>
      </c>
      <c r="O16" s="4792">
        <v>10</v>
      </c>
      <c r="P16" s="4987">
        <v>0</v>
      </c>
      <c r="Q16" s="4792">
        <v>0</v>
      </c>
      <c r="R16" s="4797">
        <v>0</v>
      </c>
      <c r="S16" s="4802">
        <f>(D16+G16+J16)/(M16+P16)</f>
        <v>0.11538461538461539</v>
      </c>
    </row>
    <row r="17" spans="1:20">
      <c r="A17" s="5477"/>
      <c r="B17" s="4807" t="s">
        <v>2</v>
      </c>
      <c r="C17" s="4808">
        <v>148</v>
      </c>
      <c r="D17" s="4974">
        <f t="shared" si="0"/>
        <v>1</v>
      </c>
      <c r="E17" s="4982">
        <v>0</v>
      </c>
      <c r="F17" s="4982">
        <v>1</v>
      </c>
      <c r="G17" s="4807">
        <f t="shared" si="1"/>
        <v>2</v>
      </c>
      <c r="H17" s="4786">
        <v>0</v>
      </c>
      <c r="I17" s="4786">
        <v>2</v>
      </c>
      <c r="J17" s="4986">
        <f t="shared" si="2"/>
        <v>0</v>
      </c>
      <c r="K17" s="4788">
        <v>0</v>
      </c>
      <c r="L17" s="4798">
        <v>0</v>
      </c>
      <c r="M17" s="4991">
        <v>22</v>
      </c>
      <c r="N17" s="4788">
        <v>14</v>
      </c>
      <c r="O17" s="4788">
        <v>8</v>
      </c>
      <c r="P17" s="4986">
        <v>0</v>
      </c>
      <c r="Q17" s="4788">
        <v>0</v>
      </c>
      <c r="R17" s="4798">
        <v>0</v>
      </c>
      <c r="S17" s="4803">
        <f t="shared" ref="S17:S18" si="6">(D17+G17+J17)/(M17+P17)</f>
        <v>0.13636363636363635</v>
      </c>
    </row>
    <row r="18" spans="1:20" ht="15.75" thickBot="1">
      <c r="A18" s="5477"/>
      <c r="B18" s="4809" t="s">
        <v>3</v>
      </c>
      <c r="C18" s="4810">
        <v>149</v>
      </c>
      <c r="D18" s="4975">
        <f t="shared" si="0"/>
        <v>0</v>
      </c>
      <c r="E18" s="4983">
        <v>0</v>
      </c>
      <c r="F18" s="4983">
        <v>0</v>
      </c>
      <c r="G18" s="4809">
        <f t="shared" si="1"/>
        <v>4</v>
      </c>
      <c r="H18" s="4791">
        <v>2</v>
      </c>
      <c r="I18" s="4791">
        <v>2</v>
      </c>
      <c r="J18" s="4988">
        <f t="shared" si="2"/>
        <v>0</v>
      </c>
      <c r="K18" s="4793">
        <v>0</v>
      </c>
      <c r="L18" s="4799">
        <v>0</v>
      </c>
      <c r="M18" s="4813">
        <v>17</v>
      </c>
      <c r="N18" s="4793">
        <v>5</v>
      </c>
      <c r="O18" s="4793">
        <v>12</v>
      </c>
      <c r="P18" s="4988">
        <v>2</v>
      </c>
      <c r="Q18" s="4793">
        <v>0</v>
      </c>
      <c r="R18" s="4799">
        <v>2</v>
      </c>
      <c r="S18" s="4804">
        <f t="shared" si="6"/>
        <v>0.21052631578947367</v>
      </c>
    </row>
    <row r="19" spans="1:20">
      <c r="A19" s="5476" t="s">
        <v>5090</v>
      </c>
      <c r="B19" s="4811" t="s">
        <v>1</v>
      </c>
      <c r="C19" s="4812">
        <v>147</v>
      </c>
      <c r="D19" s="4976">
        <f t="shared" si="0"/>
        <v>1</v>
      </c>
      <c r="E19" s="4992">
        <v>0</v>
      </c>
      <c r="F19" s="4992">
        <v>1</v>
      </c>
      <c r="G19" s="4811">
        <f t="shared" si="1"/>
        <v>2</v>
      </c>
      <c r="H19" s="4789">
        <v>1</v>
      </c>
      <c r="I19" s="4789">
        <v>1</v>
      </c>
      <c r="J19" s="4994">
        <f t="shared" si="2"/>
        <v>0</v>
      </c>
      <c r="K19" s="4789">
        <v>0</v>
      </c>
      <c r="L19" s="4800">
        <v>0</v>
      </c>
      <c r="M19" s="4811">
        <v>25</v>
      </c>
      <c r="N19" s="4789">
        <v>15</v>
      </c>
      <c r="O19" s="4789">
        <v>10</v>
      </c>
      <c r="P19" s="4994">
        <v>1</v>
      </c>
      <c r="Q19" s="4789">
        <v>0</v>
      </c>
      <c r="R19" s="4800">
        <v>1</v>
      </c>
      <c r="S19" s="4834">
        <f>(D19+G19+J19)/(M19+P19)</f>
        <v>0.11538461538461539</v>
      </c>
      <c r="T19" s="4784"/>
    </row>
    <row r="20" spans="1:20">
      <c r="A20" s="5477"/>
      <c r="B20" s="4807" t="s">
        <v>2</v>
      </c>
      <c r="C20" s="4808">
        <v>148</v>
      </c>
      <c r="D20" s="4974">
        <f t="shared" si="0"/>
        <v>0</v>
      </c>
      <c r="E20" s="4982">
        <v>0</v>
      </c>
      <c r="F20" s="4982">
        <v>0</v>
      </c>
      <c r="G20" s="4991">
        <f t="shared" si="1"/>
        <v>7</v>
      </c>
      <c r="H20" s="4788">
        <v>1</v>
      </c>
      <c r="I20" s="4788">
        <v>6</v>
      </c>
      <c r="J20" s="4986">
        <f t="shared" si="2"/>
        <v>5</v>
      </c>
      <c r="K20" s="4788">
        <v>2</v>
      </c>
      <c r="L20" s="4795">
        <v>3</v>
      </c>
      <c r="M20" s="4807">
        <v>28</v>
      </c>
      <c r="N20" s="4788">
        <v>10</v>
      </c>
      <c r="O20" s="4788">
        <v>18</v>
      </c>
      <c r="P20" s="4986">
        <v>1</v>
      </c>
      <c r="Q20" s="4788">
        <v>0</v>
      </c>
      <c r="R20" s="4795">
        <v>1</v>
      </c>
      <c r="S20" s="4837">
        <f t="shared" ref="S20:S22" si="7">(D20+G20+J20)/(M20+P20)</f>
        <v>0.41379310344827586</v>
      </c>
    </row>
    <row r="21" spans="1:20">
      <c r="A21" s="5477"/>
      <c r="B21" s="4807" t="s">
        <v>3</v>
      </c>
      <c r="C21" s="4808">
        <v>149</v>
      </c>
      <c r="D21" s="4974">
        <f t="shared" si="0"/>
        <v>0</v>
      </c>
      <c r="E21" s="4982">
        <v>0</v>
      </c>
      <c r="F21" s="4982">
        <v>0</v>
      </c>
      <c r="G21" s="4991">
        <f t="shared" si="1"/>
        <v>6</v>
      </c>
      <c r="H21" s="4788">
        <v>0</v>
      </c>
      <c r="I21" s="4788">
        <v>6</v>
      </c>
      <c r="J21" s="4986">
        <f t="shared" si="2"/>
        <v>5</v>
      </c>
      <c r="K21" s="4788">
        <v>1</v>
      </c>
      <c r="L21" s="4795">
        <v>4</v>
      </c>
      <c r="M21" s="4807">
        <v>35</v>
      </c>
      <c r="N21" s="4786">
        <v>10</v>
      </c>
      <c r="O21" s="4786">
        <v>25</v>
      </c>
      <c r="P21" s="4818">
        <v>1</v>
      </c>
      <c r="Q21" s="4786">
        <v>0</v>
      </c>
      <c r="R21" s="4795">
        <v>1</v>
      </c>
      <c r="S21" s="4837">
        <f t="shared" si="7"/>
        <v>0.30555555555555558</v>
      </c>
    </row>
    <row r="22" spans="1:20" ht="15.75" thickBot="1">
      <c r="A22" s="5478"/>
      <c r="B22" s="4813" t="s">
        <v>2</v>
      </c>
      <c r="C22" s="4814">
        <v>161</v>
      </c>
      <c r="D22" s="4977">
        <f t="shared" si="0"/>
        <v>0</v>
      </c>
      <c r="E22" s="4993">
        <v>0</v>
      </c>
      <c r="F22" s="4993">
        <v>0</v>
      </c>
      <c r="G22" s="4809">
        <f t="shared" si="1"/>
        <v>0</v>
      </c>
      <c r="H22" s="4791">
        <v>0</v>
      </c>
      <c r="I22" s="4791">
        <v>0</v>
      </c>
      <c r="J22" s="4985">
        <f t="shared" si="2"/>
        <v>0</v>
      </c>
      <c r="K22" s="4791">
        <v>0</v>
      </c>
      <c r="L22" s="4796">
        <v>0</v>
      </c>
      <c r="M22" s="4813">
        <v>18</v>
      </c>
      <c r="N22" s="4793">
        <v>9</v>
      </c>
      <c r="O22" s="4793">
        <v>9</v>
      </c>
      <c r="P22" s="4988">
        <v>0</v>
      </c>
      <c r="Q22" s="4793">
        <v>0</v>
      </c>
      <c r="R22" s="4799">
        <v>0</v>
      </c>
      <c r="S22" s="4995">
        <f t="shared" si="7"/>
        <v>0</v>
      </c>
    </row>
    <row r="24" spans="1:20">
      <c r="A24" s="4783" t="s">
        <v>5091</v>
      </c>
    </row>
    <row r="25" spans="1:20">
      <c r="A25" s="4783" t="s">
        <v>5092</v>
      </c>
    </row>
    <row r="26" spans="1:20" ht="15.75" thickBot="1"/>
    <row r="27" spans="1:20" ht="15.75" thickBot="1">
      <c r="A27" s="4821" t="s">
        <v>5080</v>
      </c>
      <c r="B27" s="4815" t="s">
        <v>368</v>
      </c>
      <c r="C27" s="4816" t="s">
        <v>59</v>
      </c>
      <c r="D27" s="4815" t="s">
        <v>5212</v>
      </c>
      <c r="E27" s="4817" t="s">
        <v>2287</v>
      </c>
      <c r="F27" s="4817" t="s">
        <v>398</v>
      </c>
      <c r="G27" s="4817" t="s">
        <v>5081</v>
      </c>
      <c r="H27" s="4817" t="s">
        <v>2287</v>
      </c>
      <c r="I27" s="4817" t="s">
        <v>398</v>
      </c>
      <c r="J27" s="4817" t="s">
        <v>5082</v>
      </c>
      <c r="K27" s="4817" t="s">
        <v>2287</v>
      </c>
      <c r="L27" s="4816" t="s">
        <v>398</v>
      </c>
      <c r="M27" s="4815" t="s">
        <v>5083</v>
      </c>
      <c r="N27" s="4817" t="s">
        <v>2287</v>
      </c>
      <c r="O27" s="4817" t="s">
        <v>398</v>
      </c>
      <c r="P27" s="4817" t="s">
        <v>5084</v>
      </c>
      <c r="Q27" s="4817" t="s">
        <v>2287</v>
      </c>
      <c r="R27" s="4817" t="s">
        <v>398</v>
      </c>
      <c r="S27" s="4785" t="s">
        <v>5085</v>
      </c>
    </row>
    <row r="28" spans="1:20">
      <c r="A28" s="5476" t="s">
        <v>88</v>
      </c>
      <c r="B28" s="4805" t="s">
        <v>1</v>
      </c>
      <c r="C28" s="4806">
        <v>147</v>
      </c>
      <c r="D28" s="4973">
        <f>D7+D10</f>
        <v>13</v>
      </c>
      <c r="E28" s="4981">
        <f>E7+E10</f>
        <v>5</v>
      </c>
      <c r="F28" s="4981">
        <f t="shared" ref="F28" si="8">F7+F10</f>
        <v>8</v>
      </c>
      <c r="G28" s="4805">
        <f>G7+G10</f>
        <v>3</v>
      </c>
      <c r="H28" s="4790">
        <f t="shared" ref="H28:R28" si="9">H7+H10</f>
        <v>2</v>
      </c>
      <c r="I28" s="4790">
        <f t="shared" si="9"/>
        <v>1</v>
      </c>
      <c r="J28" s="4984">
        <f t="shared" si="9"/>
        <v>0</v>
      </c>
      <c r="K28" s="4790">
        <f t="shared" si="9"/>
        <v>0</v>
      </c>
      <c r="L28" s="4794">
        <f t="shared" si="9"/>
        <v>0</v>
      </c>
      <c r="M28" s="4805">
        <f t="shared" si="9"/>
        <v>58</v>
      </c>
      <c r="N28" s="4790">
        <f t="shared" si="9"/>
        <v>38</v>
      </c>
      <c r="O28" s="4790">
        <f t="shared" si="9"/>
        <v>20</v>
      </c>
      <c r="P28" s="4984">
        <f t="shared" si="9"/>
        <v>1</v>
      </c>
      <c r="Q28" s="4790">
        <f t="shared" si="9"/>
        <v>1</v>
      </c>
      <c r="R28" s="4794">
        <f t="shared" si="9"/>
        <v>0</v>
      </c>
      <c r="S28" s="4834">
        <f>(D28+G28+J28)/(M28+P28)</f>
        <v>0.2711864406779661</v>
      </c>
    </row>
    <row r="29" spans="1:20">
      <c r="A29" s="5477"/>
      <c r="B29" s="4807" t="s">
        <v>2</v>
      </c>
      <c r="C29" s="4808">
        <v>148</v>
      </c>
      <c r="D29" s="4974">
        <f>D8+D11</f>
        <v>18</v>
      </c>
      <c r="E29" s="4982">
        <f t="shared" ref="E29:F29" si="10">E8+E11</f>
        <v>6</v>
      </c>
      <c r="F29" s="4982">
        <f t="shared" si="10"/>
        <v>12</v>
      </c>
      <c r="G29" s="4807">
        <f t="shared" ref="G29:R29" si="11">G8+G11</f>
        <v>7</v>
      </c>
      <c r="H29" s="4786">
        <f t="shared" si="11"/>
        <v>2</v>
      </c>
      <c r="I29" s="4786">
        <f t="shared" si="11"/>
        <v>5</v>
      </c>
      <c r="J29" s="4818">
        <f t="shared" si="11"/>
        <v>0</v>
      </c>
      <c r="K29" s="4786">
        <f t="shared" si="11"/>
        <v>0</v>
      </c>
      <c r="L29" s="4795">
        <f t="shared" si="11"/>
        <v>0</v>
      </c>
      <c r="M29" s="4807">
        <f t="shared" si="11"/>
        <v>57</v>
      </c>
      <c r="N29" s="4786">
        <f t="shared" si="11"/>
        <v>23</v>
      </c>
      <c r="O29" s="4786">
        <f t="shared" si="11"/>
        <v>34</v>
      </c>
      <c r="P29" s="4818">
        <f t="shared" si="11"/>
        <v>1</v>
      </c>
      <c r="Q29" s="4786">
        <f t="shared" si="11"/>
        <v>0</v>
      </c>
      <c r="R29" s="4795">
        <f t="shared" si="11"/>
        <v>1</v>
      </c>
      <c r="S29" s="4835">
        <f t="shared" ref="S29:S30" si="12">(D29+G29+J29)/(M29+P29)</f>
        <v>0.43103448275862066</v>
      </c>
    </row>
    <row r="30" spans="1:20" ht="15.75" thickBot="1">
      <c r="A30" s="5477"/>
      <c r="B30" s="4822" t="s">
        <v>3</v>
      </c>
      <c r="C30" s="4823">
        <v>149</v>
      </c>
      <c r="D30" s="4978">
        <f>D9+D12</f>
        <v>18</v>
      </c>
      <c r="E30" s="4998">
        <f t="shared" ref="E30:F30" si="13">E9+E12</f>
        <v>1</v>
      </c>
      <c r="F30" s="4998">
        <f t="shared" si="13"/>
        <v>17</v>
      </c>
      <c r="G30" s="4809">
        <f t="shared" ref="G30:R30" si="14">G9+G12</f>
        <v>2</v>
      </c>
      <c r="H30" s="4791">
        <f t="shared" si="14"/>
        <v>0</v>
      </c>
      <c r="I30" s="4791">
        <f t="shared" si="14"/>
        <v>2</v>
      </c>
      <c r="J30" s="4985">
        <f t="shared" si="14"/>
        <v>0</v>
      </c>
      <c r="K30" s="4791">
        <f t="shared" si="14"/>
        <v>0</v>
      </c>
      <c r="L30" s="4796">
        <f t="shared" si="14"/>
        <v>0</v>
      </c>
      <c r="M30" s="4809">
        <f t="shared" si="14"/>
        <v>55</v>
      </c>
      <c r="N30" s="4791">
        <f t="shared" si="14"/>
        <v>17</v>
      </c>
      <c r="O30" s="4791">
        <f t="shared" si="14"/>
        <v>38</v>
      </c>
      <c r="P30" s="4985">
        <f t="shared" si="14"/>
        <v>1</v>
      </c>
      <c r="Q30" s="4791">
        <f t="shared" si="14"/>
        <v>0</v>
      </c>
      <c r="R30" s="4796">
        <f t="shared" si="14"/>
        <v>1</v>
      </c>
      <c r="S30" s="4836">
        <f t="shared" si="12"/>
        <v>0.35714285714285715</v>
      </c>
    </row>
    <row r="31" spans="1:20" ht="15.75" thickBot="1">
      <c r="A31" s="5478"/>
      <c r="B31" s="5474" t="s">
        <v>785</v>
      </c>
      <c r="C31" s="5475"/>
      <c r="D31" s="4996">
        <f>SUM(D28:D30)</f>
        <v>49</v>
      </c>
      <c r="E31" s="4979">
        <f t="shared" ref="E31:F31" si="15">SUM(E28:E30)</f>
        <v>12</v>
      </c>
      <c r="F31" s="4997">
        <f t="shared" si="15"/>
        <v>37</v>
      </c>
      <c r="G31" s="5001">
        <f>SUM(G28:G30)</f>
        <v>12</v>
      </c>
      <c r="H31" s="4826">
        <f t="shared" ref="H31:R31" si="16">SUM(H28:H30)</f>
        <v>4</v>
      </c>
      <c r="I31" s="4826">
        <f t="shared" si="16"/>
        <v>8</v>
      </c>
      <c r="J31" s="5003">
        <f t="shared" si="16"/>
        <v>0</v>
      </c>
      <c r="K31" s="4826">
        <f t="shared" si="16"/>
        <v>0</v>
      </c>
      <c r="L31" s="4827">
        <f t="shared" si="16"/>
        <v>0</v>
      </c>
      <c r="M31" s="5001">
        <f>SUM(M28:M30)</f>
        <v>170</v>
      </c>
      <c r="N31" s="4826">
        <f t="shared" si="16"/>
        <v>78</v>
      </c>
      <c r="O31" s="4826">
        <f t="shared" si="16"/>
        <v>92</v>
      </c>
      <c r="P31" s="5003">
        <f t="shared" si="16"/>
        <v>3</v>
      </c>
      <c r="Q31" s="4826">
        <f t="shared" si="16"/>
        <v>1</v>
      </c>
      <c r="R31" s="4827">
        <f t="shared" si="16"/>
        <v>2</v>
      </c>
      <c r="S31" s="4828">
        <f>(D31+G31+J31)/(M31+P31)</f>
        <v>0.35260115606936415</v>
      </c>
    </row>
    <row r="32" spans="1:20">
      <c r="A32" s="5476" t="s">
        <v>2293</v>
      </c>
      <c r="B32" s="4811" t="s">
        <v>1</v>
      </c>
      <c r="C32" s="4812">
        <v>147</v>
      </c>
      <c r="D32" s="4976">
        <f>D13</f>
        <v>3</v>
      </c>
      <c r="E32" s="4992">
        <f t="shared" ref="E32:F32" si="17">E13</f>
        <v>2</v>
      </c>
      <c r="F32" s="4992">
        <f t="shared" si="17"/>
        <v>1</v>
      </c>
      <c r="G32" s="4811">
        <f t="shared" ref="G32:R32" si="18">G13</f>
        <v>1</v>
      </c>
      <c r="H32" s="4789">
        <f t="shared" si="18"/>
        <v>1</v>
      </c>
      <c r="I32" s="4789">
        <f t="shared" si="18"/>
        <v>0</v>
      </c>
      <c r="J32" s="4994">
        <f t="shared" si="18"/>
        <v>0</v>
      </c>
      <c r="K32" s="4789">
        <f t="shared" si="18"/>
        <v>0</v>
      </c>
      <c r="L32" s="4800">
        <f t="shared" si="18"/>
        <v>0</v>
      </c>
      <c r="M32" s="4811">
        <f t="shared" si="18"/>
        <v>30</v>
      </c>
      <c r="N32" s="4789">
        <f t="shared" si="18"/>
        <v>15</v>
      </c>
      <c r="O32" s="4789">
        <f t="shared" si="18"/>
        <v>15</v>
      </c>
      <c r="P32" s="4994">
        <f t="shared" si="18"/>
        <v>0</v>
      </c>
      <c r="Q32" s="4789">
        <f t="shared" si="18"/>
        <v>0</v>
      </c>
      <c r="R32" s="4800">
        <f t="shared" si="18"/>
        <v>0</v>
      </c>
      <c r="S32" s="4837">
        <f>(D32+G32+J32)/(M32+P32)</f>
        <v>0.13333333333333333</v>
      </c>
    </row>
    <row r="33" spans="1:19">
      <c r="A33" s="5477"/>
      <c r="B33" s="4807" t="s">
        <v>2</v>
      </c>
      <c r="C33" s="4808">
        <v>148</v>
      </c>
      <c r="D33" s="4976">
        <f t="shared" ref="D33:F33" si="19">D14</f>
        <v>3</v>
      </c>
      <c r="E33" s="4992">
        <f t="shared" si="19"/>
        <v>1</v>
      </c>
      <c r="F33" s="4992">
        <f t="shared" si="19"/>
        <v>2</v>
      </c>
      <c r="G33" s="4807">
        <f t="shared" ref="G33:R33" si="20">G14</f>
        <v>4</v>
      </c>
      <c r="H33" s="4786">
        <f t="shared" si="20"/>
        <v>0</v>
      </c>
      <c r="I33" s="4786">
        <f t="shared" si="20"/>
        <v>4</v>
      </c>
      <c r="J33" s="4818">
        <f t="shared" si="20"/>
        <v>1</v>
      </c>
      <c r="K33" s="4786">
        <f t="shared" si="20"/>
        <v>0</v>
      </c>
      <c r="L33" s="4795">
        <f t="shared" si="20"/>
        <v>1</v>
      </c>
      <c r="M33" s="4807">
        <f t="shared" si="20"/>
        <v>33</v>
      </c>
      <c r="N33" s="4786">
        <f t="shared" si="20"/>
        <v>18</v>
      </c>
      <c r="O33" s="4786">
        <f t="shared" si="20"/>
        <v>15</v>
      </c>
      <c r="P33" s="4818">
        <f t="shared" si="20"/>
        <v>0</v>
      </c>
      <c r="Q33" s="4786">
        <f t="shared" si="20"/>
        <v>0</v>
      </c>
      <c r="R33" s="4795">
        <f t="shared" si="20"/>
        <v>0</v>
      </c>
      <c r="S33" s="4835">
        <f t="shared" ref="S33:S35" si="21">(D33+G33+J33)/(M33+P33)</f>
        <v>0.24242424242424243</v>
      </c>
    </row>
    <row r="34" spans="1:19" ht="15.75" thickBot="1">
      <c r="A34" s="5477"/>
      <c r="B34" s="4822" t="s">
        <v>3</v>
      </c>
      <c r="C34" s="4823">
        <v>149</v>
      </c>
      <c r="D34" s="4976">
        <f t="shared" ref="D34:F34" si="22">D15</f>
        <v>5</v>
      </c>
      <c r="E34" s="4992">
        <f t="shared" si="22"/>
        <v>2</v>
      </c>
      <c r="F34" s="4992">
        <f t="shared" si="22"/>
        <v>3</v>
      </c>
      <c r="G34" s="4822">
        <f t="shared" ref="G34:R34" si="23">G15</f>
        <v>1</v>
      </c>
      <c r="H34" s="4819">
        <f t="shared" si="23"/>
        <v>1</v>
      </c>
      <c r="I34" s="4819">
        <f t="shared" si="23"/>
        <v>0</v>
      </c>
      <c r="J34" s="4999">
        <f t="shared" si="23"/>
        <v>0</v>
      </c>
      <c r="K34" s="4819">
        <f t="shared" si="23"/>
        <v>0</v>
      </c>
      <c r="L34" s="4820">
        <f t="shared" si="23"/>
        <v>0</v>
      </c>
      <c r="M34" s="4822">
        <f t="shared" si="23"/>
        <v>26</v>
      </c>
      <c r="N34" s="4819">
        <f t="shared" si="23"/>
        <v>11</v>
      </c>
      <c r="O34" s="4819">
        <f t="shared" si="23"/>
        <v>15</v>
      </c>
      <c r="P34" s="4999">
        <f t="shared" si="23"/>
        <v>0</v>
      </c>
      <c r="Q34" s="4819">
        <f t="shared" si="23"/>
        <v>0</v>
      </c>
      <c r="R34" s="4820">
        <f t="shared" si="23"/>
        <v>0</v>
      </c>
      <c r="S34" s="4838">
        <f t="shared" si="21"/>
        <v>0.23076923076923078</v>
      </c>
    </row>
    <row r="35" spans="1:19" ht="15.75" thickBot="1">
      <c r="A35" s="5478"/>
      <c r="B35" s="5474" t="s">
        <v>785</v>
      </c>
      <c r="C35" s="5475"/>
      <c r="D35" s="4979">
        <f>SUM(D32:D34)</f>
        <v>11</v>
      </c>
      <c r="E35" s="4979">
        <f t="shared" ref="E35:F35" si="24">SUM(E32:E34)</f>
        <v>5</v>
      </c>
      <c r="F35" s="4979">
        <f t="shared" si="24"/>
        <v>6</v>
      </c>
      <c r="G35" s="4963">
        <f t="shared" ref="G35:R35" si="25">SUM(G32:G34)</f>
        <v>6</v>
      </c>
      <c r="H35" s="4829">
        <f t="shared" si="25"/>
        <v>2</v>
      </c>
      <c r="I35" s="4829">
        <f t="shared" si="25"/>
        <v>4</v>
      </c>
      <c r="J35" s="5004">
        <f t="shared" si="25"/>
        <v>1</v>
      </c>
      <c r="K35" s="4829">
        <f t="shared" si="25"/>
        <v>0</v>
      </c>
      <c r="L35" s="4830">
        <f t="shared" si="25"/>
        <v>1</v>
      </c>
      <c r="M35" s="4963">
        <f t="shared" si="25"/>
        <v>89</v>
      </c>
      <c r="N35" s="4829">
        <f t="shared" si="25"/>
        <v>44</v>
      </c>
      <c r="O35" s="4829">
        <f t="shared" si="25"/>
        <v>45</v>
      </c>
      <c r="P35" s="5004">
        <f t="shared" si="25"/>
        <v>0</v>
      </c>
      <c r="Q35" s="4829">
        <f t="shared" si="25"/>
        <v>0</v>
      </c>
      <c r="R35" s="4830">
        <f t="shared" si="25"/>
        <v>0</v>
      </c>
      <c r="S35" s="4831">
        <f t="shared" si="21"/>
        <v>0.20224719101123595</v>
      </c>
    </row>
    <row r="36" spans="1:19">
      <c r="A36" s="5476" t="s">
        <v>5093</v>
      </c>
      <c r="B36" s="4805" t="s">
        <v>1</v>
      </c>
      <c r="C36" s="4806">
        <v>147</v>
      </c>
      <c r="D36" s="4973">
        <f>D16+D19</f>
        <v>1</v>
      </c>
      <c r="E36" s="4981">
        <f t="shared" ref="E36:F36" si="26">E16+E19</f>
        <v>0</v>
      </c>
      <c r="F36" s="4981">
        <f t="shared" si="26"/>
        <v>1</v>
      </c>
      <c r="G36" s="4805">
        <f>G16+G19</f>
        <v>4</v>
      </c>
      <c r="H36" s="4790">
        <f t="shared" ref="H36:R36" si="27">H16+H19</f>
        <v>2</v>
      </c>
      <c r="I36" s="4790">
        <f t="shared" si="27"/>
        <v>2</v>
      </c>
      <c r="J36" s="4984">
        <f t="shared" si="27"/>
        <v>1</v>
      </c>
      <c r="K36" s="4790">
        <f t="shared" si="27"/>
        <v>1</v>
      </c>
      <c r="L36" s="4794">
        <f t="shared" si="27"/>
        <v>0</v>
      </c>
      <c r="M36" s="4805">
        <f t="shared" si="27"/>
        <v>51</v>
      </c>
      <c r="N36" s="4790">
        <f t="shared" si="27"/>
        <v>31</v>
      </c>
      <c r="O36" s="4790">
        <f t="shared" si="27"/>
        <v>20</v>
      </c>
      <c r="P36" s="4984">
        <f t="shared" si="27"/>
        <v>1</v>
      </c>
      <c r="Q36" s="4790">
        <f t="shared" si="27"/>
        <v>0</v>
      </c>
      <c r="R36" s="4794">
        <f t="shared" si="27"/>
        <v>1</v>
      </c>
      <c r="S36" s="4834">
        <f>(D36+G36+J36)/(M36+P36)</f>
        <v>0.11538461538461539</v>
      </c>
    </row>
    <row r="37" spans="1:19">
      <c r="A37" s="5477"/>
      <c r="B37" s="4807" t="s">
        <v>2</v>
      </c>
      <c r="C37" s="4808">
        <v>148</v>
      </c>
      <c r="D37" s="4974">
        <f>D17+D20</f>
        <v>1</v>
      </c>
      <c r="E37" s="4982">
        <f t="shared" ref="E37:F37" si="28">E17+E20</f>
        <v>0</v>
      </c>
      <c r="F37" s="4982">
        <f t="shared" si="28"/>
        <v>1</v>
      </c>
      <c r="G37" s="4807">
        <f t="shared" ref="G37:R37" si="29">G17+G20</f>
        <v>9</v>
      </c>
      <c r="H37" s="4786">
        <f t="shared" si="29"/>
        <v>1</v>
      </c>
      <c r="I37" s="4786">
        <f t="shared" si="29"/>
        <v>8</v>
      </c>
      <c r="J37" s="4818">
        <f t="shared" si="29"/>
        <v>5</v>
      </c>
      <c r="K37" s="4786">
        <f t="shared" si="29"/>
        <v>2</v>
      </c>
      <c r="L37" s="4795">
        <f t="shared" si="29"/>
        <v>3</v>
      </c>
      <c r="M37" s="4807">
        <f t="shared" si="29"/>
        <v>50</v>
      </c>
      <c r="N37" s="4786">
        <f t="shared" si="29"/>
        <v>24</v>
      </c>
      <c r="O37" s="4786">
        <f t="shared" si="29"/>
        <v>26</v>
      </c>
      <c r="P37" s="4818">
        <f t="shared" si="29"/>
        <v>1</v>
      </c>
      <c r="Q37" s="4786">
        <f t="shared" si="29"/>
        <v>0</v>
      </c>
      <c r="R37" s="4795">
        <f t="shared" si="29"/>
        <v>1</v>
      </c>
      <c r="S37" s="4835">
        <f t="shared" ref="S37:S40" si="30">(D37+G37+J37)/(M37+P37)</f>
        <v>0.29411764705882354</v>
      </c>
    </row>
    <row r="38" spans="1:19">
      <c r="A38" s="5477"/>
      <c r="B38" s="4807" t="s">
        <v>3</v>
      </c>
      <c r="C38" s="4808">
        <v>149</v>
      </c>
      <c r="D38" s="4974">
        <f>D18+D21</f>
        <v>0</v>
      </c>
      <c r="E38" s="4982">
        <f t="shared" ref="E38:F38" si="31">E18+E21</f>
        <v>0</v>
      </c>
      <c r="F38" s="4982">
        <f t="shared" si="31"/>
        <v>0</v>
      </c>
      <c r="G38" s="4807">
        <f t="shared" ref="G38:R38" si="32">G18+G21</f>
        <v>10</v>
      </c>
      <c r="H38" s="4786">
        <f t="shared" si="32"/>
        <v>2</v>
      </c>
      <c r="I38" s="4786">
        <f t="shared" si="32"/>
        <v>8</v>
      </c>
      <c r="J38" s="4818">
        <f t="shared" si="32"/>
        <v>5</v>
      </c>
      <c r="K38" s="4786">
        <f t="shared" si="32"/>
        <v>1</v>
      </c>
      <c r="L38" s="4795">
        <f t="shared" si="32"/>
        <v>4</v>
      </c>
      <c r="M38" s="4807">
        <f t="shared" si="32"/>
        <v>52</v>
      </c>
      <c r="N38" s="4786">
        <f t="shared" si="32"/>
        <v>15</v>
      </c>
      <c r="O38" s="4786">
        <f t="shared" si="32"/>
        <v>37</v>
      </c>
      <c r="P38" s="4818">
        <f t="shared" si="32"/>
        <v>3</v>
      </c>
      <c r="Q38" s="4786">
        <f t="shared" si="32"/>
        <v>0</v>
      </c>
      <c r="R38" s="4795">
        <f t="shared" si="32"/>
        <v>3</v>
      </c>
      <c r="S38" s="4835">
        <f t="shared" si="30"/>
        <v>0.27272727272727271</v>
      </c>
    </row>
    <row r="39" spans="1:19" ht="15.75" thickBot="1">
      <c r="A39" s="5477"/>
      <c r="B39" s="4824" t="s">
        <v>2</v>
      </c>
      <c r="C39" s="4825">
        <v>161</v>
      </c>
      <c r="D39" s="4980">
        <f>D22</f>
        <v>0</v>
      </c>
      <c r="E39" s="5000">
        <f t="shared" ref="E39:F39" si="33">E22</f>
        <v>0</v>
      </c>
      <c r="F39" s="5000">
        <f t="shared" si="33"/>
        <v>0</v>
      </c>
      <c r="G39" s="4822">
        <f t="shared" ref="G39:R39" si="34">G22</f>
        <v>0</v>
      </c>
      <c r="H39" s="4819">
        <f t="shared" si="34"/>
        <v>0</v>
      </c>
      <c r="I39" s="4819">
        <f t="shared" si="34"/>
        <v>0</v>
      </c>
      <c r="J39" s="4999">
        <f t="shared" si="34"/>
        <v>0</v>
      </c>
      <c r="K39" s="4819">
        <f t="shared" si="34"/>
        <v>0</v>
      </c>
      <c r="L39" s="4820">
        <f t="shared" si="34"/>
        <v>0</v>
      </c>
      <c r="M39" s="4822">
        <f t="shared" si="34"/>
        <v>18</v>
      </c>
      <c r="N39" s="4819">
        <f t="shared" si="34"/>
        <v>9</v>
      </c>
      <c r="O39" s="4819">
        <f t="shared" si="34"/>
        <v>9</v>
      </c>
      <c r="P39" s="4999">
        <f t="shared" si="34"/>
        <v>0</v>
      </c>
      <c r="Q39" s="4819">
        <f t="shared" si="34"/>
        <v>0</v>
      </c>
      <c r="R39" s="4820">
        <f t="shared" si="34"/>
        <v>0</v>
      </c>
      <c r="S39" s="4838">
        <f t="shared" si="30"/>
        <v>0</v>
      </c>
    </row>
    <row r="40" spans="1:19" ht="15.75" thickBot="1">
      <c r="A40" s="5478"/>
      <c r="B40" s="5474" t="s">
        <v>785</v>
      </c>
      <c r="C40" s="5475"/>
      <c r="D40" s="4979">
        <f>SUM(D36:D39)</f>
        <v>2</v>
      </c>
      <c r="E40" s="4979">
        <f t="shared" ref="E40:F40" si="35">SUM(E36:E39)</f>
        <v>0</v>
      </c>
      <c r="F40" s="4979">
        <f t="shared" si="35"/>
        <v>2</v>
      </c>
      <c r="G40" s="5002">
        <f>SUM(G36:G39)</f>
        <v>23</v>
      </c>
      <c r="H40" s="4832">
        <f t="shared" ref="H40:R40" si="36">SUM(H36:H39)</f>
        <v>5</v>
      </c>
      <c r="I40" s="4832">
        <f t="shared" si="36"/>
        <v>18</v>
      </c>
      <c r="J40" s="5005">
        <f t="shared" si="36"/>
        <v>11</v>
      </c>
      <c r="K40" s="4832">
        <f t="shared" si="36"/>
        <v>4</v>
      </c>
      <c r="L40" s="4833">
        <f t="shared" si="36"/>
        <v>7</v>
      </c>
      <c r="M40" s="5002">
        <f t="shared" si="36"/>
        <v>171</v>
      </c>
      <c r="N40" s="4832">
        <f t="shared" si="36"/>
        <v>79</v>
      </c>
      <c r="O40" s="4832">
        <f t="shared" si="36"/>
        <v>92</v>
      </c>
      <c r="P40" s="5005">
        <f t="shared" si="36"/>
        <v>5</v>
      </c>
      <c r="Q40" s="4832">
        <f t="shared" si="36"/>
        <v>0</v>
      </c>
      <c r="R40" s="4833">
        <f t="shared" si="36"/>
        <v>5</v>
      </c>
      <c r="S40" s="4831">
        <f t="shared" si="30"/>
        <v>0.20454545454545456</v>
      </c>
    </row>
  </sheetData>
  <mergeCells count="11">
    <mergeCell ref="A7:A9"/>
    <mergeCell ref="A10:A12"/>
    <mergeCell ref="A13:A15"/>
    <mergeCell ref="A16:A18"/>
    <mergeCell ref="A19:A22"/>
    <mergeCell ref="B31:C31"/>
    <mergeCell ref="A32:A35"/>
    <mergeCell ref="B35:C35"/>
    <mergeCell ref="A36:A40"/>
    <mergeCell ref="B40:C40"/>
    <mergeCell ref="A28:A31"/>
  </mergeCells>
  <hyperlinks>
    <hyperlink ref="A1" location="Índice!A1" display="ÍNDICE"/>
  </hyperlinks>
  <pageMargins left="0.7" right="0.7" top="0.75" bottom="0.75" header="0.3" footer="0.3"/>
  <pageSetup orientation="portrait" horizontalDpi="1200" verticalDpi="1200" r:id="rId1"/>
  <ignoredErrors>
    <ignoredError sqref="J7:J22"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P59"/>
  <sheetViews>
    <sheetView zoomScaleNormal="100" workbookViewId="0"/>
  </sheetViews>
  <sheetFormatPr baseColWidth="10" defaultRowHeight="15"/>
  <cols>
    <col min="1" max="16384" width="11.42578125" style="4783"/>
  </cols>
  <sheetData>
    <row r="1" spans="1:16">
      <c r="A1" s="1088" t="s">
        <v>1621</v>
      </c>
    </row>
    <row r="2" spans="1:16" ht="18.75">
      <c r="A2" s="4840" t="s">
        <v>5117</v>
      </c>
    </row>
    <row r="3" spans="1:16">
      <c r="A3" s="4783" t="s">
        <v>4563</v>
      </c>
    </row>
    <row r="4" spans="1:16">
      <c r="A4" s="4783" t="s">
        <v>5096</v>
      </c>
    </row>
    <row r="6" spans="1:16">
      <c r="A6" s="4783" t="s">
        <v>5097</v>
      </c>
    </row>
    <row r="8" spans="1:16">
      <c r="A8" s="4842" t="s">
        <v>5098</v>
      </c>
      <c r="B8" s="4842" t="s">
        <v>59</v>
      </c>
      <c r="C8" s="4842" t="s">
        <v>5099</v>
      </c>
      <c r="D8" s="4842" t="s">
        <v>2287</v>
      </c>
      <c r="E8" s="4842" t="s">
        <v>398</v>
      </c>
      <c r="F8" s="4842" t="s">
        <v>5100</v>
      </c>
      <c r="G8" s="4842" t="s">
        <v>5101</v>
      </c>
      <c r="H8" s="4842" t="s">
        <v>5102</v>
      </c>
      <c r="I8" s="4842" t="s">
        <v>5103</v>
      </c>
      <c r="J8" s="4842" t="s">
        <v>5104</v>
      </c>
      <c r="K8" s="4842" t="s">
        <v>5105</v>
      </c>
      <c r="L8" s="4842" t="s">
        <v>5106</v>
      </c>
      <c r="M8" s="4842" t="s">
        <v>5107</v>
      </c>
      <c r="N8" s="4842" t="s">
        <v>5108</v>
      </c>
      <c r="O8" s="4842" t="s">
        <v>5109</v>
      </c>
      <c r="P8" s="4841" t="s">
        <v>5110</v>
      </c>
    </row>
    <row r="9" spans="1:16">
      <c r="A9" s="5479" t="s">
        <v>5111</v>
      </c>
      <c r="B9" s="4786">
        <v>147</v>
      </c>
      <c r="C9" s="4818">
        <f>SUM(F9:N9)</f>
        <v>13</v>
      </c>
      <c r="D9" s="4786">
        <f>C9-E9</f>
        <v>8</v>
      </c>
      <c r="E9" s="4786">
        <v>5</v>
      </c>
      <c r="F9" s="4786">
        <f>'Ef. Ter. 12T'!D7+'Ef. Ter. 12T'!G7+'Ef. Ter. 12T'!J7</f>
        <v>8</v>
      </c>
      <c r="G9" s="4786">
        <v>1</v>
      </c>
      <c r="H9" s="4786">
        <v>3</v>
      </c>
      <c r="I9" s="4786">
        <v>1</v>
      </c>
      <c r="J9" s="4786"/>
      <c r="K9" s="4786"/>
      <c r="L9" s="4786"/>
      <c r="M9" s="4786"/>
      <c r="N9" s="4786"/>
      <c r="O9" s="4818">
        <v>26</v>
      </c>
      <c r="P9" s="4843">
        <f>C9/O9</f>
        <v>0.5</v>
      </c>
    </row>
    <row r="10" spans="1:16">
      <c r="A10" s="5479"/>
      <c r="B10" s="4786">
        <v>148</v>
      </c>
      <c r="C10" s="4818">
        <f>SUM(F10:N10)</f>
        <v>17</v>
      </c>
      <c r="D10" s="4786">
        <f>C10-E10</f>
        <v>8</v>
      </c>
      <c r="E10" s="4786">
        <v>9</v>
      </c>
      <c r="F10" s="4786">
        <f>'Ef. Ter. 12T'!D8+'Ef. Ter. 12T'!G8+'Ef. Ter. 12T'!J8</f>
        <v>10</v>
      </c>
      <c r="G10" s="4786">
        <v>6</v>
      </c>
      <c r="H10" s="4786"/>
      <c r="I10" s="4786">
        <v>1</v>
      </c>
      <c r="J10" s="4786"/>
      <c r="K10" s="4786"/>
      <c r="L10" s="4786"/>
      <c r="M10" s="4786"/>
      <c r="N10" s="4786"/>
      <c r="O10" s="4818">
        <v>29</v>
      </c>
      <c r="P10" s="4844">
        <f t="shared" ref="P10:P11" si="0">C10/O10</f>
        <v>0.58620689655172409</v>
      </c>
    </row>
    <row r="11" spans="1:16">
      <c r="A11" s="5479"/>
      <c r="B11" s="4786">
        <v>149</v>
      </c>
      <c r="C11" s="4818">
        <f>SUM(F11:N11)</f>
        <v>16</v>
      </c>
      <c r="D11" s="4786">
        <f>C11-E11</f>
        <v>5</v>
      </c>
      <c r="E11" s="4786">
        <v>11</v>
      </c>
      <c r="F11" s="4786">
        <f>'Ef. Ter. 12T'!D9+'Ef. Ter. 12T'!G9+'Ef. Ter. 12T'!J9</f>
        <v>9</v>
      </c>
      <c r="G11" s="4786">
        <v>3</v>
      </c>
      <c r="H11" s="4786">
        <v>1</v>
      </c>
      <c r="I11" s="4786">
        <v>2</v>
      </c>
      <c r="J11" s="4786">
        <v>1</v>
      </c>
      <c r="K11" s="4786"/>
      <c r="L11" s="4786"/>
      <c r="M11" s="4786"/>
      <c r="N11" s="4786"/>
      <c r="O11" s="4818">
        <v>30</v>
      </c>
      <c r="P11" s="4844">
        <f t="shared" si="0"/>
        <v>0.53333333333333333</v>
      </c>
    </row>
    <row r="12" spans="1:16">
      <c r="A12" s="5480" t="s">
        <v>785</v>
      </c>
      <c r="B12" s="5480"/>
      <c r="C12" s="4846">
        <f>SUM(C9:C11)</f>
        <v>46</v>
      </c>
      <c r="D12" s="4847">
        <f>SUM(D9:D11)</f>
        <v>21</v>
      </c>
      <c r="E12" s="4847">
        <f>SUM(E9:E11)</f>
        <v>25</v>
      </c>
      <c r="F12" s="4847">
        <f t="shared" ref="F12:N12" si="1">SUM(F9:F11)</f>
        <v>27</v>
      </c>
      <c r="G12" s="4847">
        <f t="shared" si="1"/>
        <v>10</v>
      </c>
      <c r="H12" s="4847">
        <f t="shared" si="1"/>
        <v>4</v>
      </c>
      <c r="I12" s="4847">
        <f t="shared" si="1"/>
        <v>4</v>
      </c>
      <c r="J12" s="4847">
        <f t="shared" si="1"/>
        <v>1</v>
      </c>
      <c r="K12" s="4847">
        <f t="shared" si="1"/>
        <v>0</v>
      </c>
      <c r="L12" s="4847">
        <f t="shared" si="1"/>
        <v>0</v>
      </c>
      <c r="M12" s="4847">
        <f t="shared" si="1"/>
        <v>0</v>
      </c>
      <c r="N12" s="4847">
        <f t="shared" si="1"/>
        <v>0</v>
      </c>
      <c r="O12" s="4846">
        <f>SUM(O9:O11)</f>
        <v>85</v>
      </c>
      <c r="P12" s="4845">
        <f>C12/O12</f>
        <v>0.54117647058823526</v>
      </c>
    </row>
    <row r="13" spans="1:16">
      <c r="P13" s="4839"/>
    </row>
    <row r="14" spans="1:16">
      <c r="A14" s="4842" t="s">
        <v>5098</v>
      </c>
      <c r="B14" s="4842" t="s">
        <v>59</v>
      </c>
      <c r="C14" s="4842" t="s">
        <v>5099</v>
      </c>
      <c r="D14" s="4842" t="s">
        <v>2287</v>
      </c>
      <c r="E14" s="4842" t="s">
        <v>398</v>
      </c>
      <c r="F14" s="4842" t="s">
        <v>5100</v>
      </c>
      <c r="G14" s="4842" t="s">
        <v>5101</v>
      </c>
      <c r="H14" s="4842" t="s">
        <v>5102</v>
      </c>
      <c r="I14" s="4842" t="s">
        <v>5103</v>
      </c>
      <c r="J14" s="4842" t="s">
        <v>5104</v>
      </c>
      <c r="K14" s="4842" t="s">
        <v>5105</v>
      </c>
      <c r="L14" s="4842" t="s">
        <v>5106</v>
      </c>
      <c r="M14" s="4842" t="s">
        <v>5107</v>
      </c>
      <c r="N14" s="4842" t="s">
        <v>5108</v>
      </c>
      <c r="O14" s="4842" t="s">
        <v>5109</v>
      </c>
      <c r="P14" s="4841" t="s">
        <v>5110</v>
      </c>
    </row>
    <row r="15" spans="1:16">
      <c r="A15" s="5481" t="s">
        <v>5112</v>
      </c>
      <c r="B15" s="4786">
        <v>147</v>
      </c>
      <c r="C15" s="4818">
        <f>SUM(F15:N15)</f>
        <v>14</v>
      </c>
      <c r="D15" s="4786">
        <f>C15-E15</f>
        <v>8</v>
      </c>
      <c r="E15" s="4786">
        <v>6</v>
      </c>
      <c r="F15" s="4786">
        <f>'Ef. Ter. 12T'!D10+'Ef. Ter. 12T'!G10+'Ef. Ter. 12T'!J10</f>
        <v>8</v>
      </c>
      <c r="G15" s="4786">
        <v>4</v>
      </c>
      <c r="H15" s="4786">
        <v>1</v>
      </c>
      <c r="I15" s="4786"/>
      <c r="J15" s="4786"/>
      <c r="K15" s="4786"/>
      <c r="L15" s="4786">
        <v>1</v>
      </c>
      <c r="M15" s="4786"/>
      <c r="N15" s="4786"/>
      <c r="O15" s="4818">
        <v>33</v>
      </c>
      <c r="P15" s="4844">
        <f>(C15/O15)</f>
        <v>0.42424242424242425</v>
      </c>
    </row>
    <row r="16" spans="1:16">
      <c r="A16" s="5482"/>
      <c r="B16" s="4786">
        <v>148</v>
      </c>
      <c r="C16" s="4818">
        <f t="shared" ref="C16:C17" si="2">SUM(F16:N16)</f>
        <v>19</v>
      </c>
      <c r="D16" s="4786">
        <f>C16-E16</f>
        <v>3</v>
      </c>
      <c r="E16" s="4786">
        <v>16</v>
      </c>
      <c r="F16" s="4786">
        <f>'Ef. Ter. 12T'!D11+'Ef. Ter. 12T'!G11+'Ef. Ter. 12T'!J11</f>
        <v>15</v>
      </c>
      <c r="G16" s="4786">
        <v>2</v>
      </c>
      <c r="H16" s="4786">
        <v>1</v>
      </c>
      <c r="I16" s="4786">
        <v>1</v>
      </c>
      <c r="J16" s="4786"/>
      <c r="K16" s="4786"/>
      <c r="L16" s="4786"/>
      <c r="M16" s="4786"/>
      <c r="N16" s="4786"/>
      <c r="O16" s="4818">
        <v>29</v>
      </c>
      <c r="P16" s="4844">
        <f t="shared" ref="P16:P17" si="3">(C16/O16)</f>
        <v>0.65517241379310343</v>
      </c>
    </row>
    <row r="17" spans="1:16">
      <c r="A17" s="5483"/>
      <c r="B17" s="4786">
        <v>149</v>
      </c>
      <c r="C17" s="4818">
        <f t="shared" si="2"/>
        <v>16</v>
      </c>
      <c r="D17" s="4786">
        <f>C17-E17</f>
        <v>3</v>
      </c>
      <c r="E17" s="4786">
        <v>13</v>
      </c>
      <c r="F17" s="4786">
        <f>'Ef. Ter. 12T'!D12+'Ef. Ter. 12T'!G12+'Ef. Ter. 12T'!J12</f>
        <v>11</v>
      </c>
      <c r="G17" s="4786"/>
      <c r="H17" s="4786">
        <v>3</v>
      </c>
      <c r="I17" s="4786">
        <v>2</v>
      </c>
      <c r="J17" s="4786"/>
      <c r="K17" s="4786"/>
      <c r="L17" s="4786"/>
      <c r="M17" s="4786"/>
      <c r="N17" s="4786"/>
      <c r="O17" s="4818">
        <v>26</v>
      </c>
      <c r="P17" s="4844">
        <f t="shared" si="3"/>
        <v>0.61538461538461542</v>
      </c>
    </row>
    <row r="18" spans="1:16">
      <c r="A18" s="5485" t="s">
        <v>785</v>
      </c>
      <c r="B18" s="5486"/>
      <c r="C18" s="4846">
        <f t="shared" ref="C18:L18" si="4">SUM(C15:C17)</f>
        <v>49</v>
      </c>
      <c r="D18" s="4847">
        <f t="shared" si="4"/>
        <v>14</v>
      </c>
      <c r="E18" s="4847">
        <f t="shared" si="4"/>
        <v>35</v>
      </c>
      <c r="F18" s="4847">
        <f>SUM(F15:F17)</f>
        <v>34</v>
      </c>
      <c r="G18" s="4847">
        <f t="shared" si="4"/>
        <v>6</v>
      </c>
      <c r="H18" s="4847">
        <f t="shared" si="4"/>
        <v>5</v>
      </c>
      <c r="I18" s="4847">
        <f t="shared" si="4"/>
        <v>3</v>
      </c>
      <c r="J18" s="4847"/>
      <c r="K18" s="4847">
        <f t="shared" si="4"/>
        <v>0</v>
      </c>
      <c r="L18" s="4847">
        <f t="shared" si="4"/>
        <v>1</v>
      </c>
      <c r="M18" s="4847"/>
      <c r="N18" s="4847"/>
      <c r="O18" s="4846">
        <f>SUM(O15:O17)</f>
        <v>88</v>
      </c>
      <c r="P18" s="4845">
        <f>(C18/O18)</f>
        <v>0.55681818181818177</v>
      </c>
    </row>
    <row r="19" spans="1:16">
      <c r="P19" s="4839"/>
    </row>
    <row r="20" spans="1:16">
      <c r="A20" s="4842" t="s">
        <v>5098</v>
      </c>
      <c r="B20" s="4842" t="s">
        <v>59</v>
      </c>
      <c r="C20" s="4842" t="s">
        <v>5099</v>
      </c>
      <c r="D20" s="4842" t="s">
        <v>2287</v>
      </c>
      <c r="E20" s="4842" t="s">
        <v>398</v>
      </c>
      <c r="F20" s="4842" t="s">
        <v>5100</v>
      </c>
      <c r="G20" s="4842" t="s">
        <v>5101</v>
      </c>
      <c r="H20" s="4842" t="s">
        <v>5102</v>
      </c>
      <c r="I20" s="4842" t="s">
        <v>5103</v>
      </c>
      <c r="J20" s="4842" t="s">
        <v>5104</v>
      </c>
      <c r="K20" s="4842" t="s">
        <v>5105</v>
      </c>
      <c r="L20" s="4842" t="s">
        <v>5106</v>
      </c>
      <c r="M20" s="4842" t="s">
        <v>5107</v>
      </c>
      <c r="N20" s="4842" t="s">
        <v>5108</v>
      </c>
      <c r="O20" s="4842" t="s">
        <v>5109</v>
      </c>
      <c r="P20" s="4841" t="s">
        <v>5110</v>
      </c>
    </row>
    <row r="21" spans="1:16">
      <c r="A21" s="5479" t="s">
        <v>5113</v>
      </c>
      <c r="B21" s="4786">
        <v>147</v>
      </c>
      <c r="C21" s="4818">
        <f>SUM(F21:N21)</f>
        <v>6</v>
      </c>
      <c r="D21" s="4786">
        <f>C21-E21</f>
        <v>5</v>
      </c>
      <c r="E21" s="4786">
        <v>1</v>
      </c>
      <c r="F21" s="4786">
        <f>'Ef. Ter. 12T'!D13+'Ef. Ter. 12T'!G13+'Ef. Ter. 12T'!J13</f>
        <v>4</v>
      </c>
      <c r="G21" s="4786"/>
      <c r="H21" s="4786">
        <v>1</v>
      </c>
      <c r="I21" s="4786">
        <v>1</v>
      </c>
      <c r="J21" s="4786"/>
      <c r="K21" s="4786"/>
      <c r="L21" s="4786"/>
      <c r="M21" s="4786"/>
      <c r="N21" s="4786"/>
      <c r="O21" s="4818">
        <v>30</v>
      </c>
      <c r="P21" s="4844">
        <f>C21/O21</f>
        <v>0.2</v>
      </c>
    </row>
    <row r="22" spans="1:16">
      <c r="A22" s="5479"/>
      <c r="B22" s="4786">
        <v>148</v>
      </c>
      <c r="C22" s="4818">
        <f t="shared" ref="C22:C23" si="5">SUM(F22:N22)</f>
        <v>17</v>
      </c>
      <c r="D22" s="4786">
        <f>C22-E22</f>
        <v>7</v>
      </c>
      <c r="E22" s="4786">
        <v>10</v>
      </c>
      <c r="F22" s="4786">
        <f>'Ef. Ter. 12T'!D14+'Ef. Ter. 12T'!G14+'Ef. Ter. 12T'!J14</f>
        <v>8</v>
      </c>
      <c r="G22" s="4786">
        <v>3</v>
      </c>
      <c r="H22" s="4786">
        <v>3</v>
      </c>
      <c r="I22" s="4786">
        <v>3</v>
      </c>
      <c r="J22" s="4786"/>
      <c r="K22" s="4786"/>
      <c r="L22" s="4786"/>
      <c r="M22" s="4786"/>
      <c r="N22" s="4786"/>
      <c r="O22" s="4818">
        <v>33</v>
      </c>
      <c r="P22" s="4844">
        <f t="shared" ref="P22:P24" si="6">C22/O22</f>
        <v>0.51515151515151514</v>
      </c>
    </row>
    <row r="23" spans="1:16">
      <c r="A23" s="5479"/>
      <c r="B23" s="4786">
        <v>149</v>
      </c>
      <c r="C23" s="4818">
        <f t="shared" si="5"/>
        <v>15</v>
      </c>
      <c r="D23" s="4786">
        <f>C23-E23</f>
        <v>6</v>
      </c>
      <c r="E23" s="4786">
        <v>9</v>
      </c>
      <c r="F23" s="4786">
        <f>'Ef. Ter. 12T'!D15+'Ef. Ter. 12T'!G15+'Ef. Ter. 12T'!J15</f>
        <v>6</v>
      </c>
      <c r="G23" s="4786"/>
      <c r="H23" s="4786">
        <v>6</v>
      </c>
      <c r="I23" s="4786">
        <v>1</v>
      </c>
      <c r="J23" s="4786">
        <v>2</v>
      </c>
      <c r="K23" s="4786"/>
      <c r="L23" s="4786"/>
      <c r="M23" s="4786"/>
      <c r="N23" s="4786"/>
      <c r="O23" s="4818">
        <v>26</v>
      </c>
      <c r="P23" s="4844">
        <f t="shared" si="6"/>
        <v>0.57692307692307687</v>
      </c>
    </row>
    <row r="24" spans="1:16">
      <c r="A24" s="5480" t="s">
        <v>785</v>
      </c>
      <c r="B24" s="5480"/>
      <c r="C24" s="4846">
        <f>SUM(C21:C23)</f>
        <v>38</v>
      </c>
      <c r="D24" s="4847">
        <f>SUM(D21:D23)</f>
        <v>18</v>
      </c>
      <c r="E24" s="4847">
        <f>SUM(E21:E23)</f>
        <v>20</v>
      </c>
      <c r="F24" s="4847">
        <f>SUM(F21:F23)</f>
        <v>18</v>
      </c>
      <c r="G24" s="4847"/>
      <c r="H24" s="4847">
        <f>SUM(H21:H23)</f>
        <v>10</v>
      </c>
      <c r="I24" s="4847">
        <f>SUM(I21:I23)</f>
        <v>5</v>
      </c>
      <c r="J24" s="4847">
        <f>SUM(J21:J23)</f>
        <v>2</v>
      </c>
      <c r="K24" s="4847"/>
      <c r="L24" s="4847"/>
      <c r="M24" s="4847"/>
      <c r="N24" s="4847"/>
      <c r="O24" s="4846">
        <f>SUM(O21:O23)</f>
        <v>89</v>
      </c>
      <c r="P24" s="4845">
        <f t="shared" si="6"/>
        <v>0.42696629213483145</v>
      </c>
    </row>
    <row r="25" spans="1:16">
      <c r="P25" s="4839"/>
    </row>
    <row r="26" spans="1:16">
      <c r="A26" s="4842" t="s">
        <v>5098</v>
      </c>
      <c r="B26" s="4842" t="s">
        <v>59</v>
      </c>
      <c r="C26" s="4842" t="s">
        <v>5099</v>
      </c>
      <c r="D26" s="4842" t="s">
        <v>2287</v>
      </c>
      <c r="E26" s="4842" t="s">
        <v>398</v>
      </c>
      <c r="F26" s="4842" t="s">
        <v>5100</v>
      </c>
      <c r="G26" s="4842" t="s">
        <v>5101</v>
      </c>
      <c r="H26" s="4842" t="s">
        <v>5102</v>
      </c>
      <c r="I26" s="4842" t="s">
        <v>5103</v>
      </c>
      <c r="J26" s="4842" t="s">
        <v>5104</v>
      </c>
      <c r="K26" s="4842" t="s">
        <v>5105</v>
      </c>
      <c r="L26" s="4842" t="s">
        <v>5106</v>
      </c>
      <c r="M26" s="4842" t="s">
        <v>5107</v>
      </c>
      <c r="N26" s="4842" t="s">
        <v>5108</v>
      </c>
      <c r="O26" s="4842" t="s">
        <v>5109</v>
      </c>
      <c r="P26" s="4841" t="s">
        <v>5110</v>
      </c>
    </row>
    <row r="27" spans="1:16">
      <c r="A27" s="5479" t="s">
        <v>5114</v>
      </c>
      <c r="B27" s="4786">
        <v>147</v>
      </c>
      <c r="C27" s="4818">
        <f>SUM(F27:N27)</f>
        <v>6</v>
      </c>
      <c r="D27" s="4786">
        <f>C27-E27</f>
        <v>3</v>
      </c>
      <c r="E27" s="4786">
        <v>3</v>
      </c>
      <c r="F27" s="4786">
        <f>'Ef. Ter. 12T'!D16+'Ef. Ter. 12T'!G16+'Ef. Ter. 12T'!J16</f>
        <v>3</v>
      </c>
      <c r="G27" s="4786">
        <v>1</v>
      </c>
      <c r="H27" s="4786">
        <v>2</v>
      </c>
      <c r="I27" s="4786"/>
      <c r="J27" s="4786"/>
      <c r="K27" s="4786"/>
      <c r="L27" s="4786"/>
      <c r="M27" s="4786"/>
      <c r="N27" s="4786"/>
      <c r="O27" s="4818">
        <v>26</v>
      </c>
      <c r="P27" s="4844">
        <f>C27/O27</f>
        <v>0.23076923076923078</v>
      </c>
    </row>
    <row r="28" spans="1:16">
      <c r="A28" s="5479"/>
      <c r="B28" s="4786">
        <v>148</v>
      </c>
      <c r="C28" s="4818">
        <f t="shared" ref="C28:C29" si="7">SUM(F28:N28)</f>
        <v>10</v>
      </c>
      <c r="D28" s="4786">
        <f>C28-E28</f>
        <v>4</v>
      </c>
      <c r="E28" s="4786">
        <v>6</v>
      </c>
      <c r="F28" s="4786">
        <f>'Ef. Ter. 12T'!D17+'Ef. Ter. 12T'!G17+'Ef. Ter. 12T'!J17</f>
        <v>3</v>
      </c>
      <c r="G28" s="4786">
        <v>7</v>
      </c>
      <c r="H28" s="4786"/>
      <c r="I28" s="4786"/>
      <c r="J28" s="4786"/>
      <c r="K28" s="4786"/>
      <c r="L28" s="4786"/>
      <c r="M28" s="4786"/>
      <c r="N28" s="4786"/>
      <c r="O28" s="4818">
        <v>22</v>
      </c>
      <c r="P28" s="4844">
        <f t="shared" ref="P28:P30" si="8">C28/O28</f>
        <v>0.45454545454545453</v>
      </c>
    </row>
    <row r="29" spans="1:16">
      <c r="A29" s="5479"/>
      <c r="B29" s="4786">
        <v>149</v>
      </c>
      <c r="C29" s="4818">
        <f t="shared" si="7"/>
        <v>6</v>
      </c>
      <c r="D29" s="4786">
        <f>C29-E29</f>
        <v>2</v>
      </c>
      <c r="E29" s="4786">
        <v>4</v>
      </c>
      <c r="F29" s="4786">
        <f>'Ef. Ter. 12T'!D18+'Ef. Ter. 12T'!G18+'Ef. Ter. 12T'!J18</f>
        <v>4</v>
      </c>
      <c r="G29" s="4786"/>
      <c r="H29" s="4786">
        <v>2</v>
      </c>
      <c r="I29" s="4786"/>
      <c r="J29" s="4786"/>
      <c r="K29" s="4786"/>
      <c r="L29" s="4786"/>
      <c r="M29" s="4786"/>
      <c r="N29" s="4786"/>
      <c r="O29" s="4818">
        <v>20</v>
      </c>
      <c r="P29" s="4844">
        <f t="shared" si="8"/>
        <v>0.3</v>
      </c>
    </row>
    <row r="30" spans="1:16">
      <c r="A30" s="5480" t="s">
        <v>785</v>
      </c>
      <c r="B30" s="5480"/>
      <c r="C30" s="4846">
        <f t="shared" ref="C30:H30" si="9">SUM(C27:C29)</f>
        <v>22</v>
      </c>
      <c r="D30" s="4847">
        <f t="shared" si="9"/>
        <v>9</v>
      </c>
      <c r="E30" s="4847">
        <f t="shared" si="9"/>
        <v>13</v>
      </c>
      <c r="F30" s="4847">
        <f t="shared" si="9"/>
        <v>10</v>
      </c>
      <c r="G30" s="4847">
        <f t="shared" si="9"/>
        <v>8</v>
      </c>
      <c r="H30" s="4847">
        <f t="shared" si="9"/>
        <v>4</v>
      </c>
      <c r="I30" s="4847"/>
      <c r="J30" s="4847"/>
      <c r="K30" s="4847"/>
      <c r="L30" s="4847"/>
      <c r="M30" s="4847"/>
      <c r="N30" s="4847"/>
      <c r="O30" s="4846">
        <f>SUM(O27:O29)</f>
        <v>68</v>
      </c>
      <c r="P30" s="4845">
        <f t="shared" si="8"/>
        <v>0.3235294117647059</v>
      </c>
    </row>
    <row r="31" spans="1:16">
      <c r="P31" s="4839"/>
    </row>
    <row r="32" spans="1:16">
      <c r="A32" s="4842" t="s">
        <v>5098</v>
      </c>
      <c r="B32" s="4842" t="s">
        <v>59</v>
      </c>
      <c r="C32" s="4842" t="s">
        <v>5099</v>
      </c>
      <c r="D32" s="4842" t="s">
        <v>2287</v>
      </c>
      <c r="E32" s="4842" t="s">
        <v>398</v>
      </c>
      <c r="F32" s="4842" t="s">
        <v>5100</v>
      </c>
      <c r="G32" s="4842" t="s">
        <v>5101</v>
      </c>
      <c r="H32" s="4842" t="s">
        <v>5102</v>
      </c>
      <c r="I32" s="4842" t="s">
        <v>5103</v>
      </c>
      <c r="J32" s="4842" t="s">
        <v>5104</v>
      </c>
      <c r="K32" s="4842" t="s">
        <v>5105</v>
      </c>
      <c r="L32" s="4842" t="s">
        <v>5106</v>
      </c>
      <c r="M32" s="4842" t="s">
        <v>5107</v>
      </c>
      <c r="N32" s="4842" t="s">
        <v>5108</v>
      </c>
      <c r="O32" s="4842" t="s">
        <v>5109</v>
      </c>
      <c r="P32" s="4841" t="s">
        <v>5110</v>
      </c>
    </row>
    <row r="33" spans="1:16">
      <c r="A33" s="5481" t="s">
        <v>5115</v>
      </c>
      <c r="B33" s="4786">
        <v>147</v>
      </c>
      <c r="C33" s="4818">
        <f>SUM(F33:N33)</f>
        <v>4</v>
      </c>
      <c r="D33" s="4786">
        <f>C33-E33</f>
        <v>2</v>
      </c>
      <c r="E33" s="4786">
        <v>2</v>
      </c>
      <c r="F33" s="4786">
        <f>'Ef. Ter. 12T'!D19+'Ef. Ter. 12T'!G19+'Ef. Ter. 12T'!J19</f>
        <v>3</v>
      </c>
      <c r="G33" s="4786">
        <v>1</v>
      </c>
      <c r="H33" s="4786"/>
      <c r="I33" s="4786"/>
      <c r="J33" s="4786"/>
      <c r="K33" s="4786"/>
      <c r="L33" s="4786"/>
      <c r="M33" s="4786"/>
      <c r="N33" s="4786"/>
      <c r="O33" s="4818">
        <v>26</v>
      </c>
      <c r="P33" s="4844">
        <f>C33/O33</f>
        <v>0.15384615384615385</v>
      </c>
    </row>
    <row r="34" spans="1:16">
      <c r="A34" s="5482"/>
      <c r="B34" s="4786">
        <v>148</v>
      </c>
      <c r="C34" s="4818">
        <f t="shared" ref="C34:C36" si="10">SUM(F34:N34)</f>
        <v>12</v>
      </c>
      <c r="D34" s="4786">
        <f>C34-E34</f>
        <v>3</v>
      </c>
      <c r="E34" s="4786">
        <v>9</v>
      </c>
      <c r="F34" s="4786">
        <f>'Ef. Ter. 12T'!D20+'Ef. Ter. 12T'!G20+'Ef. Ter. 12T'!J20</f>
        <v>12</v>
      </c>
      <c r="G34" s="4786"/>
      <c r="H34" s="4786"/>
      <c r="I34" s="4786"/>
      <c r="J34" s="4786"/>
      <c r="K34" s="4786"/>
      <c r="L34" s="4786"/>
      <c r="M34" s="4786"/>
      <c r="N34" s="4786"/>
      <c r="O34" s="4818">
        <v>29</v>
      </c>
      <c r="P34" s="4844">
        <f t="shared" ref="P34:P37" si="11">C34/O34</f>
        <v>0.41379310344827586</v>
      </c>
    </row>
    <row r="35" spans="1:16">
      <c r="A35" s="5482"/>
      <c r="B35" s="4786">
        <v>149</v>
      </c>
      <c r="C35" s="4818">
        <f>SUM(F35:N35)</f>
        <v>14</v>
      </c>
      <c r="D35" s="4786">
        <f>C35-E35</f>
        <v>2</v>
      </c>
      <c r="E35" s="4786">
        <v>12</v>
      </c>
      <c r="F35" s="4786">
        <v>12</v>
      </c>
      <c r="G35" s="4786">
        <v>2</v>
      </c>
      <c r="H35" s="4786"/>
      <c r="I35" s="4786"/>
      <c r="J35" s="4786"/>
      <c r="K35" s="4786"/>
      <c r="L35" s="4786"/>
      <c r="M35" s="4786"/>
      <c r="N35" s="4786"/>
      <c r="O35" s="4818">
        <v>36</v>
      </c>
      <c r="P35" s="4844">
        <f t="shared" si="11"/>
        <v>0.3888888888888889</v>
      </c>
    </row>
    <row r="36" spans="1:16">
      <c r="A36" s="5483"/>
      <c r="B36" s="4788">
        <v>161</v>
      </c>
      <c r="C36" s="4818">
        <f t="shared" si="10"/>
        <v>7</v>
      </c>
      <c r="D36" s="4786">
        <v>5</v>
      </c>
      <c r="E36" s="4786">
        <v>2</v>
      </c>
      <c r="F36" s="4786">
        <f>'Ef. Ter. 12T'!D22+'Ef. Ter. 12T'!G22+'Ef. Ter. 12T'!J22</f>
        <v>0</v>
      </c>
      <c r="G36" s="4786">
        <v>7</v>
      </c>
      <c r="H36" s="4786"/>
      <c r="I36" s="4786"/>
      <c r="J36" s="4786"/>
      <c r="K36" s="4786"/>
      <c r="L36" s="4786"/>
      <c r="M36" s="4786"/>
      <c r="N36" s="4786"/>
      <c r="O36" s="4818">
        <v>18</v>
      </c>
      <c r="P36" s="4844">
        <f t="shared" si="11"/>
        <v>0.3888888888888889</v>
      </c>
    </row>
    <row r="37" spans="1:16">
      <c r="A37" s="5484" t="s">
        <v>785</v>
      </c>
      <c r="B37" s="5484"/>
      <c r="C37" s="4846">
        <f>SUM(C33:C36)</f>
        <v>37</v>
      </c>
      <c r="D37" s="4847">
        <f>SUM(D33:D36)</f>
        <v>12</v>
      </c>
      <c r="E37" s="4847">
        <f>SUM(E33:E36)</f>
        <v>25</v>
      </c>
      <c r="F37" s="4847">
        <f>SUM(F33:F36)</f>
        <v>27</v>
      </c>
      <c r="G37" s="4847">
        <f>SUM(G33:G36)</f>
        <v>10</v>
      </c>
      <c r="H37" s="4847"/>
      <c r="I37" s="4847"/>
      <c r="J37" s="4847"/>
      <c r="K37" s="4847"/>
      <c r="L37" s="4847"/>
      <c r="M37" s="4847"/>
      <c r="N37" s="4847"/>
      <c r="O37" s="4846">
        <f>SUM(O33:O36)</f>
        <v>109</v>
      </c>
      <c r="P37" s="4845">
        <f t="shared" si="11"/>
        <v>0.33944954128440369</v>
      </c>
    </row>
    <row r="40" spans="1:16">
      <c r="A40" s="4842" t="s">
        <v>5116</v>
      </c>
      <c r="B40" s="4842" t="s">
        <v>59</v>
      </c>
      <c r="C40" s="4842" t="s">
        <v>5099</v>
      </c>
      <c r="D40" s="4842" t="s">
        <v>2287</v>
      </c>
      <c r="E40" s="4842" t="s">
        <v>398</v>
      </c>
      <c r="F40" s="4842" t="s">
        <v>5100</v>
      </c>
      <c r="G40" s="4842" t="s">
        <v>5101</v>
      </c>
      <c r="H40" s="4842" t="s">
        <v>5102</v>
      </c>
      <c r="I40" s="4842" t="s">
        <v>5103</v>
      </c>
      <c r="J40" s="4842" t="s">
        <v>5104</v>
      </c>
      <c r="K40" s="4842" t="s">
        <v>5105</v>
      </c>
      <c r="L40" s="4842" t="s">
        <v>5106</v>
      </c>
      <c r="M40" s="4842" t="s">
        <v>5107</v>
      </c>
      <c r="N40" s="4842" t="s">
        <v>5108</v>
      </c>
      <c r="O40" s="4842" t="s">
        <v>5109</v>
      </c>
      <c r="P40" s="4841" t="s">
        <v>5110</v>
      </c>
    </row>
    <row r="41" spans="1:16">
      <c r="A41" s="5479">
        <v>2011</v>
      </c>
      <c r="B41" s="4786">
        <v>147</v>
      </c>
      <c r="C41" s="4818">
        <f>C9+C15</f>
        <v>27</v>
      </c>
      <c r="D41" s="4786">
        <f t="shared" ref="D41:N41" si="12">D9+D15</f>
        <v>16</v>
      </c>
      <c r="E41" s="4786">
        <f t="shared" si="12"/>
        <v>11</v>
      </c>
      <c r="F41" s="4786">
        <f>F9+F15</f>
        <v>16</v>
      </c>
      <c r="G41" s="4786">
        <f>G9+G15</f>
        <v>5</v>
      </c>
      <c r="H41" s="4786">
        <f t="shared" si="12"/>
        <v>4</v>
      </c>
      <c r="I41" s="4786">
        <f>I9+I15</f>
        <v>1</v>
      </c>
      <c r="J41" s="4786">
        <f t="shared" si="12"/>
        <v>0</v>
      </c>
      <c r="K41" s="4786">
        <f t="shared" si="12"/>
        <v>0</v>
      </c>
      <c r="L41" s="4786">
        <f t="shared" si="12"/>
        <v>1</v>
      </c>
      <c r="M41" s="4786">
        <f t="shared" si="12"/>
        <v>0</v>
      </c>
      <c r="N41" s="4786">
        <f t="shared" si="12"/>
        <v>0</v>
      </c>
      <c r="O41" s="4818">
        <f>O9+O15</f>
        <v>59</v>
      </c>
      <c r="P41" s="4787">
        <f>C41/O41</f>
        <v>0.4576271186440678</v>
      </c>
    </row>
    <row r="42" spans="1:16">
      <c r="A42" s="5479"/>
      <c r="B42" s="4786">
        <v>148</v>
      </c>
      <c r="C42" s="4818">
        <f>C10+C16</f>
        <v>36</v>
      </c>
      <c r="D42" s="4786">
        <f t="shared" ref="D42:O44" si="13">D10+D16</f>
        <v>11</v>
      </c>
      <c r="E42" s="4786">
        <f t="shared" si="13"/>
        <v>25</v>
      </c>
      <c r="F42" s="4786">
        <f t="shared" si="13"/>
        <v>25</v>
      </c>
      <c r="G42" s="4786">
        <f t="shared" si="13"/>
        <v>8</v>
      </c>
      <c r="H42" s="4786">
        <f t="shared" si="13"/>
        <v>1</v>
      </c>
      <c r="I42" s="4786">
        <f t="shared" si="13"/>
        <v>2</v>
      </c>
      <c r="J42" s="4786">
        <f t="shared" si="13"/>
        <v>0</v>
      </c>
      <c r="K42" s="4786">
        <f t="shared" si="13"/>
        <v>0</v>
      </c>
      <c r="L42" s="4786">
        <f t="shared" si="13"/>
        <v>0</v>
      </c>
      <c r="M42" s="4786">
        <f t="shared" si="13"/>
        <v>0</v>
      </c>
      <c r="N42" s="4786">
        <f t="shared" si="13"/>
        <v>0</v>
      </c>
      <c r="O42" s="4818">
        <f t="shared" si="13"/>
        <v>58</v>
      </c>
      <c r="P42" s="4787">
        <f t="shared" ref="P42:P43" si="14">C42/O42</f>
        <v>0.62068965517241381</v>
      </c>
    </row>
    <row r="43" spans="1:16">
      <c r="A43" s="5479"/>
      <c r="B43" s="4786">
        <v>149</v>
      </c>
      <c r="C43" s="4818">
        <f>C11+C17</f>
        <v>32</v>
      </c>
      <c r="D43" s="4786">
        <f t="shared" si="13"/>
        <v>8</v>
      </c>
      <c r="E43" s="4786">
        <f t="shared" si="13"/>
        <v>24</v>
      </c>
      <c r="F43" s="4786">
        <f t="shared" si="13"/>
        <v>20</v>
      </c>
      <c r="G43" s="4786">
        <f t="shared" si="13"/>
        <v>3</v>
      </c>
      <c r="H43" s="4786">
        <f t="shared" si="13"/>
        <v>4</v>
      </c>
      <c r="I43" s="4786">
        <f t="shared" si="13"/>
        <v>4</v>
      </c>
      <c r="J43" s="4786">
        <f t="shared" si="13"/>
        <v>1</v>
      </c>
      <c r="K43" s="4786">
        <f t="shared" si="13"/>
        <v>0</v>
      </c>
      <c r="L43" s="4786">
        <f t="shared" si="13"/>
        <v>0</v>
      </c>
      <c r="M43" s="4786">
        <f t="shared" si="13"/>
        <v>0</v>
      </c>
      <c r="N43" s="4786">
        <f t="shared" si="13"/>
        <v>0</v>
      </c>
      <c r="O43" s="4818">
        <f t="shared" si="13"/>
        <v>56</v>
      </c>
      <c r="P43" s="4787">
        <f t="shared" si="14"/>
        <v>0.5714285714285714</v>
      </c>
    </row>
    <row r="44" spans="1:16">
      <c r="A44" s="5480" t="s">
        <v>785</v>
      </c>
      <c r="B44" s="5480"/>
      <c r="C44" s="4846">
        <f>C12+C18</f>
        <v>95</v>
      </c>
      <c r="D44" s="4847">
        <f t="shared" si="13"/>
        <v>35</v>
      </c>
      <c r="E44" s="4847">
        <f t="shared" si="13"/>
        <v>60</v>
      </c>
      <c r="F44" s="4847">
        <f t="shared" si="13"/>
        <v>61</v>
      </c>
      <c r="G44" s="4847">
        <f t="shared" si="13"/>
        <v>16</v>
      </c>
      <c r="H44" s="4847">
        <f t="shared" si="13"/>
        <v>9</v>
      </c>
      <c r="I44" s="4847">
        <f t="shared" si="13"/>
        <v>7</v>
      </c>
      <c r="J44" s="4847">
        <f t="shared" si="13"/>
        <v>1</v>
      </c>
      <c r="K44" s="4847">
        <f t="shared" si="13"/>
        <v>0</v>
      </c>
      <c r="L44" s="4847">
        <f t="shared" si="13"/>
        <v>1</v>
      </c>
      <c r="M44" s="4847">
        <f t="shared" si="13"/>
        <v>0</v>
      </c>
      <c r="N44" s="4847">
        <f t="shared" si="13"/>
        <v>0</v>
      </c>
      <c r="O44" s="4846">
        <f>O12+O18</f>
        <v>173</v>
      </c>
      <c r="P44" s="4848">
        <f>C44/O44</f>
        <v>0.54913294797687862</v>
      </c>
    </row>
    <row r="46" spans="1:16">
      <c r="A46" s="4842" t="s">
        <v>5116</v>
      </c>
      <c r="B46" s="4842" t="s">
        <v>59</v>
      </c>
      <c r="C46" s="4842" t="s">
        <v>5099</v>
      </c>
      <c r="D46" s="4842" t="s">
        <v>2287</v>
      </c>
      <c r="E46" s="4842" t="s">
        <v>398</v>
      </c>
      <c r="F46" s="4842" t="s">
        <v>5100</v>
      </c>
      <c r="G46" s="4842" t="s">
        <v>5101</v>
      </c>
      <c r="H46" s="4842" t="s">
        <v>5102</v>
      </c>
      <c r="I46" s="4842" t="s">
        <v>5103</v>
      </c>
      <c r="J46" s="4842" t="s">
        <v>5104</v>
      </c>
      <c r="K46" s="4842" t="s">
        <v>5105</v>
      </c>
      <c r="L46" s="4842" t="s">
        <v>5106</v>
      </c>
      <c r="M46" s="4842" t="s">
        <v>5107</v>
      </c>
      <c r="N46" s="4842" t="s">
        <v>5108</v>
      </c>
      <c r="O46" s="4842" t="s">
        <v>5109</v>
      </c>
      <c r="P46" s="4841" t="s">
        <v>5110</v>
      </c>
    </row>
    <row r="47" spans="1:16">
      <c r="A47" s="5479">
        <v>2012</v>
      </c>
      <c r="B47" s="4786">
        <v>147</v>
      </c>
      <c r="C47" s="4818">
        <f>C21</f>
        <v>6</v>
      </c>
      <c r="D47" s="4786">
        <f t="shared" ref="D47:P47" si="15">D21</f>
        <v>5</v>
      </c>
      <c r="E47" s="4786">
        <f t="shared" si="15"/>
        <v>1</v>
      </c>
      <c r="F47" s="4786">
        <f t="shared" si="15"/>
        <v>4</v>
      </c>
      <c r="G47" s="4786">
        <f t="shared" si="15"/>
        <v>0</v>
      </c>
      <c r="H47" s="4786">
        <f t="shared" si="15"/>
        <v>1</v>
      </c>
      <c r="I47" s="4786">
        <f t="shared" si="15"/>
        <v>1</v>
      </c>
      <c r="J47" s="4786">
        <f t="shared" si="15"/>
        <v>0</v>
      </c>
      <c r="K47" s="4786">
        <f t="shared" si="15"/>
        <v>0</v>
      </c>
      <c r="L47" s="4786">
        <f t="shared" si="15"/>
        <v>0</v>
      </c>
      <c r="M47" s="4786">
        <f t="shared" si="15"/>
        <v>0</v>
      </c>
      <c r="N47" s="4786">
        <f t="shared" si="15"/>
        <v>0</v>
      </c>
      <c r="O47" s="4818">
        <f t="shared" si="15"/>
        <v>30</v>
      </c>
      <c r="P47" s="4787">
        <f t="shared" si="15"/>
        <v>0.2</v>
      </c>
    </row>
    <row r="48" spans="1:16">
      <c r="A48" s="5479"/>
      <c r="B48" s="4786">
        <v>148</v>
      </c>
      <c r="C48" s="4818">
        <f t="shared" ref="C48:P50" si="16">C22</f>
        <v>17</v>
      </c>
      <c r="D48" s="4786">
        <f t="shared" si="16"/>
        <v>7</v>
      </c>
      <c r="E48" s="4786">
        <f t="shared" si="16"/>
        <v>10</v>
      </c>
      <c r="F48" s="4786">
        <f t="shared" si="16"/>
        <v>8</v>
      </c>
      <c r="G48" s="4786">
        <f t="shared" si="16"/>
        <v>3</v>
      </c>
      <c r="H48" s="4786">
        <f t="shared" si="16"/>
        <v>3</v>
      </c>
      <c r="I48" s="4786">
        <f t="shared" si="16"/>
        <v>3</v>
      </c>
      <c r="J48" s="4786">
        <f t="shared" si="16"/>
        <v>0</v>
      </c>
      <c r="K48" s="4786">
        <f t="shared" si="16"/>
        <v>0</v>
      </c>
      <c r="L48" s="4786">
        <f t="shared" si="16"/>
        <v>0</v>
      </c>
      <c r="M48" s="4786">
        <f t="shared" si="16"/>
        <v>0</v>
      </c>
      <c r="N48" s="4786">
        <f t="shared" si="16"/>
        <v>0</v>
      </c>
      <c r="O48" s="4818">
        <f t="shared" si="16"/>
        <v>33</v>
      </c>
      <c r="P48" s="4787">
        <f t="shared" si="16"/>
        <v>0.51515151515151514</v>
      </c>
    </row>
    <row r="49" spans="1:16">
      <c r="A49" s="5479"/>
      <c r="B49" s="4786">
        <v>149</v>
      </c>
      <c r="C49" s="4818">
        <f t="shared" si="16"/>
        <v>15</v>
      </c>
      <c r="D49" s="4786">
        <f t="shared" si="16"/>
        <v>6</v>
      </c>
      <c r="E49" s="4786">
        <f t="shared" si="16"/>
        <v>9</v>
      </c>
      <c r="F49" s="4786">
        <f t="shared" si="16"/>
        <v>6</v>
      </c>
      <c r="G49" s="4786">
        <f t="shared" si="16"/>
        <v>0</v>
      </c>
      <c r="H49" s="4786">
        <f t="shared" si="16"/>
        <v>6</v>
      </c>
      <c r="I49" s="4786">
        <f t="shared" si="16"/>
        <v>1</v>
      </c>
      <c r="J49" s="4786">
        <f t="shared" si="16"/>
        <v>2</v>
      </c>
      <c r="K49" s="4786">
        <f t="shared" si="16"/>
        <v>0</v>
      </c>
      <c r="L49" s="4786">
        <f t="shared" si="16"/>
        <v>0</v>
      </c>
      <c r="M49" s="4786">
        <f t="shared" si="16"/>
        <v>0</v>
      </c>
      <c r="N49" s="4786">
        <f t="shared" si="16"/>
        <v>0</v>
      </c>
      <c r="O49" s="4818">
        <f t="shared" si="16"/>
        <v>26</v>
      </c>
      <c r="P49" s="4787">
        <f t="shared" si="16"/>
        <v>0.57692307692307687</v>
      </c>
    </row>
    <row r="50" spans="1:16">
      <c r="A50" s="5480" t="s">
        <v>785</v>
      </c>
      <c r="B50" s="5480"/>
      <c r="C50" s="4846">
        <f t="shared" si="16"/>
        <v>38</v>
      </c>
      <c r="D50" s="4847">
        <f t="shared" si="16"/>
        <v>18</v>
      </c>
      <c r="E50" s="4847">
        <f t="shared" si="16"/>
        <v>20</v>
      </c>
      <c r="F50" s="4847">
        <f t="shared" si="16"/>
        <v>18</v>
      </c>
      <c r="G50" s="4847">
        <f t="shared" si="16"/>
        <v>0</v>
      </c>
      <c r="H50" s="4847">
        <f t="shared" si="16"/>
        <v>10</v>
      </c>
      <c r="I50" s="4847">
        <f t="shared" si="16"/>
        <v>5</v>
      </c>
      <c r="J50" s="4847">
        <f t="shared" si="16"/>
        <v>2</v>
      </c>
      <c r="K50" s="4847">
        <f t="shared" si="16"/>
        <v>0</v>
      </c>
      <c r="L50" s="4847">
        <f t="shared" si="16"/>
        <v>0</v>
      </c>
      <c r="M50" s="4847">
        <f t="shared" si="16"/>
        <v>0</v>
      </c>
      <c r="N50" s="4847">
        <f t="shared" si="16"/>
        <v>0</v>
      </c>
      <c r="O50" s="4846">
        <f t="shared" si="16"/>
        <v>89</v>
      </c>
      <c r="P50" s="4848">
        <f t="shared" si="16"/>
        <v>0.42696629213483145</v>
      </c>
    </row>
    <row r="52" spans="1:16">
      <c r="A52" s="4842" t="s">
        <v>5116</v>
      </c>
      <c r="B52" s="4842" t="s">
        <v>59</v>
      </c>
      <c r="C52" s="4842" t="s">
        <v>5099</v>
      </c>
      <c r="D52" s="4842" t="s">
        <v>2287</v>
      </c>
      <c r="E52" s="4842" t="s">
        <v>398</v>
      </c>
      <c r="F52" s="4842" t="s">
        <v>5100</v>
      </c>
      <c r="G52" s="4842" t="s">
        <v>5101</v>
      </c>
      <c r="H52" s="4842" t="s">
        <v>5102</v>
      </c>
      <c r="I52" s="4842" t="s">
        <v>5103</v>
      </c>
      <c r="J52" s="4842" t="s">
        <v>5104</v>
      </c>
      <c r="K52" s="4842" t="s">
        <v>5105</v>
      </c>
      <c r="L52" s="4842" t="s">
        <v>5106</v>
      </c>
      <c r="M52" s="4842" t="s">
        <v>5107</v>
      </c>
      <c r="N52" s="4842" t="s">
        <v>5108</v>
      </c>
      <c r="O52" s="4842" t="s">
        <v>5109</v>
      </c>
      <c r="P52" s="4841" t="s">
        <v>5110</v>
      </c>
    </row>
    <row r="53" spans="1:16">
      <c r="A53" s="5479">
        <v>2013</v>
      </c>
      <c r="B53" s="4786">
        <v>147</v>
      </c>
      <c r="C53" s="4818">
        <f>C27+C33</f>
        <v>10</v>
      </c>
      <c r="D53" s="4786">
        <f t="shared" ref="D53:O53" si="17">D27+D33</f>
        <v>5</v>
      </c>
      <c r="E53" s="4786">
        <f t="shared" si="17"/>
        <v>5</v>
      </c>
      <c r="F53" s="4786">
        <f t="shared" si="17"/>
        <v>6</v>
      </c>
      <c r="G53" s="4786">
        <f t="shared" si="17"/>
        <v>2</v>
      </c>
      <c r="H53" s="4786">
        <f t="shared" si="17"/>
        <v>2</v>
      </c>
      <c r="I53" s="4786">
        <f t="shared" si="17"/>
        <v>0</v>
      </c>
      <c r="J53" s="4786">
        <f t="shared" si="17"/>
        <v>0</v>
      </c>
      <c r="K53" s="4786">
        <f t="shared" si="17"/>
        <v>0</v>
      </c>
      <c r="L53" s="4786">
        <f t="shared" si="17"/>
        <v>0</v>
      </c>
      <c r="M53" s="4786">
        <f t="shared" si="17"/>
        <v>0</v>
      </c>
      <c r="N53" s="4786">
        <f t="shared" si="17"/>
        <v>0</v>
      </c>
      <c r="O53" s="4818">
        <f t="shared" si="17"/>
        <v>52</v>
      </c>
      <c r="P53" s="4787">
        <f>C53/O53</f>
        <v>0.19230769230769232</v>
      </c>
    </row>
    <row r="54" spans="1:16">
      <c r="A54" s="5479"/>
      <c r="B54" s="4786">
        <v>148</v>
      </c>
      <c r="C54" s="4818">
        <f t="shared" ref="C54:O55" si="18">C28+C34</f>
        <v>22</v>
      </c>
      <c r="D54" s="4786">
        <f t="shared" si="18"/>
        <v>7</v>
      </c>
      <c r="E54" s="4786">
        <f t="shared" si="18"/>
        <v>15</v>
      </c>
      <c r="F54" s="4786">
        <f t="shared" si="18"/>
        <v>15</v>
      </c>
      <c r="G54" s="4786">
        <f t="shared" si="18"/>
        <v>7</v>
      </c>
      <c r="H54" s="4786">
        <f t="shared" si="18"/>
        <v>0</v>
      </c>
      <c r="I54" s="4786">
        <f t="shared" si="18"/>
        <v>0</v>
      </c>
      <c r="J54" s="4786">
        <f t="shared" si="18"/>
        <v>0</v>
      </c>
      <c r="K54" s="4786">
        <f t="shared" si="18"/>
        <v>0</v>
      </c>
      <c r="L54" s="4786">
        <f t="shared" si="18"/>
        <v>0</v>
      </c>
      <c r="M54" s="4786">
        <f t="shared" si="18"/>
        <v>0</v>
      </c>
      <c r="N54" s="4786">
        <f t="shared" si="18"/>
        <v>0</v>
      </c>
      <c r="O54" s="4818">
        <f t="shared" si="18"/>
        <v>51</v>
      </c>
      <c r="P54" s="4787">
        <f t="shared" ref="P54:P57" si="19">C54/O54</f>
        <v>0.43137254901960786</v>
      </c>
    </row>
    <row r="55" spans="1:16">
      <c r="A55" s="5479"/>
      <c r="B55" s="4786">
        <v>149</v>
      </c>
      <c r="C55" s="4818">
        <f t="shared" si="18"/>
        <v>20</v>
      </c>
      <c r="D55" s="4786">
        <f t="shared" si="18"/>
        <v>4</v>
      </c>
      <c r="E55" s="4786">
        <f t="shared" si="18"/>
        <v>16</v>
      </c>
      <c r="F55" s="4786">
        <f t="shared" si="18"/>
        <v>16</v>
      </c>
      <c r="G55" s="4786">
        <f t="shared" si="18"/>
        <v>2</v>
      </c>
      <c r="H55" s="4786">
        <f t="shared" si="18"/>
        <v>2</v>
      </c>
      <c r="I55" s="4786">
        <f t="shared" si="18"/>
        <v>0</v>
      </c>
      <c r="J55" s="4786">
        <f t="shared" si="18"/>
        <v>0</v>
      </c>
      <c r="K55" s="4786">
        <f t="shared" si="18"/>
        <v>0</v>
      </c>
      <c r="L55" s="4786">
        <f t="shared" si="18"/>
        <v>0</v>
      </c>
      <c r="M55" s="4786">
        <f t="shared" si="18"/>
        <v>0</v>
      </c>
      <c r="N55" s="4786">
        <f t="shared" si="18"/>
        <v>0</v>
      </c>
      <c r="O55" s="4818">
        <f t="shared" si="18"/>
        <v>56</v>
      </c>
      <c r="P55" s="4787">
        <f t="shared" si="19"/>
        <v>0.35714285714285715</v>
      </c>
    </row>
    <row r="56" spans="1:16">
      <c r="A56" s="5479"/>
      <c r="B56" s="4786">
        <v>161</v>
      </c>
      <c r="C56" s="4818">
        <f>C36</f>
        <v>7</v>
      </c>
      <c r="D56" s="4786">
        <f t="shared" ref="D56:O56" si="20">D36</f>
        <v>5</v>
      </c>
      <c r="E56" s="4786">
        <f t="shared" si="20"/>
        <v>2</v>
      </c>
      <c r="F56" s="4786">
        <f t="shared" si="20"/>
        <v>0</v>
      </c>
      <c r="G56" s="4786">
        <f t="shared" si="20"/>
        <v>7</v>
      </c>
      <c r="H56" s="4786">
        <f t="shared" si="20"/>
        <v>0</v>
      </c>
      <c r="I56" s="4786">
        <f t="shared" si="20"/>
        <v>0</v>
      </c>
      <c r="J56" s="4786">
        <f t="shared" si="20"/>
        <v>0</v>
      </c>
      <c r="K56" s="4786">
        <f t="shared" si="20"/>
        <v>0</v>
      </c>
      <c r="L56" s="4786">
        <f t="shared" si="20"/>
        <v>0</v>
      </c>
      <c r="M56" s="4786">
        <f t="shared" si="20"/>
        <v>0</v>
      </c>
      <c r="N56" s="4786">
        <f t="shared" si="20"/>
        <v>0</v>
      </c>
      <c r="O56" s="4818">
        <f t="shared" si="20"/>
        <v>18</v>
      </c>
      <c r="P56" s="4787">
        <f t="shared" si="19"/>
        <v>0.3888888888888889</v>
      </c>
    </row>
    <row r="57" spans="1:16">
      <c r="A57" s="5480" t="s">
        <v>785</v>
      </c>
      <c r="B57" s="5480"/>
      <c r="C57" s="4846">
        <f t="shared" ref="C57:O57" si="21">SUM(C53:C56)</f>
        <v>59</v>
      </c>
      <c r="D57" s="4847">
        <f t="shared" si="21"/>
        <v>21</v>
      </c>
      <c r="E57" s="4847">
        <f t="shared" si="21"/>
        <v>38</v>
      </c>
      <c r="F57" s="4847">
        <f t="shared" si="21"/>
        <v>37</v>
      </c>
      <c r="G57" s="4847">
        <f t="shared" si="21"/>
        <v>18</v>
      </c>
      <c r="H57" s="4847">
        <f t="shared" si="21"/>
        <v>4</v>
      </c>
      <c r="I57" s="4847">
        <f t="shared" si="21"/>
        <v>0</v>
      </c>
      <c r="J57" s="4847">
        <f t="shared" si="21"/>
        <v>0</v>
      </c>
      <c r="K57" s="4847">
        <f t="shared" si="21"/>
        <v>0</v>
      </c>
      <c r="L57" s="4847">
        <f t="shared" si="21"/>
        <v>0</v>
      </c>
      <c r="M57" s="4847">
        <f t="shared" si="21"/>
        <v>0</v>
      </c>
      <c r="N57" s="4847">
        <f t="shared" si="21"/>
        <v>0</v>
      </c>
      <c r="O57" s="4846">
        <f t="shared" si="21"/>
        <v>177</v>
      </c>
      <c r="P57" s="4848">
        <f t="shared" si="19"/>
        <v>0.33333333333333331</v>
      </c>
    </row>
    <row r="59" spans="1:16">
      <c r="C59" s="4989"/>
    </row>
  </sheetData>
  <mergeCells count="16">
    <mergeCell ref="A24:B24"/>
    <mergeCell ref="A9:A11"/>
    <mergeCell ref="A12:B12"/>
    <mergeCell ref="A15:A17"/>
    <mergeCell ref="A18:B18"/>
    <mergeCell ref="A21:A23"/>
    <mergeCell ref="A47:A49"/>
    <mergeCell ref="A50:B50"/>
    <mergeCell ref="A53:A56"/>
    <mergeCell ref="A57:B57"/>
    <mergeCell ref="A27:A29"/>
    <mergeCell ref="A30:B30"/>
    <mergeCell ref="A33:A36"/>
    <mergeCell ref="A37:B37"/>
    <mergeCell ref="A41:A43"/>
    <mergeCell ref="A44:B44"/>
  </mergeCells>
  <hyperlinks>
    <hyperlink ref="A1" location="Índice!A1" display="ÍNDICE"/>
  </hyperlinks>
  <pageMargins left="0.7" right="0.7" top="0.75" bottom="0.75" header="0.3" footer="0.3"/>
  <pageSetup paperSize="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H25"/>
  <sheetViews>
    <sheetView workbookViewId="0"/>
  </sheetViews>
  <sheetFormatPr baseColWidth="10" defaultRowHeight="12.75"/>
  <sheetData>
    <row r="1" spans="1:8">
      <c r="A1" s="1088" t="s">
        <v>1621</v>
      </c>
    </row>
    <row r="2" spans="1:8" ht="18.75">
      <c r="A2" s="63" t="s">
        <v>5122</v>
      </c>
    </row>
    <row r="3" spans="1:8">
      <c r="A3" s="4849" t="s">
        <v>4563</v>
      </c>
    </row>
    <row r="4" spans="1:8">
      <c r="A4" s="4855" t="s">
        <v>5123</v>
      </c>
    </row>
    <row r="5" spans="1:8" ht="15">
      <c r="A5" s="4850" t="s">
        <v>426</v>
      </c>
      <c r="B5" s="4850" t="s">
        <v>60</v>
      </c>
      <c r="C5" s="4850" t="s">
        <v>59</v>
      </c>
      <c r="D5" s="4850" t="s">
        <v>5118</v>
      </c>
      <c r="E5" s="4850" t="s">
        <v>5119</v>
      </c>
      <c r="F5" s="4850" t="s">
        <v>5120</v>
      </c>
      <c r="G5" s="4850" t="s">
        <v>5121</v>
      </c>
      <c r="H5" s="27"/>
    </row>
    <row r="6" spans="1:8" ht="15">
      <c r="A6" s="5487">
        <v>2015</v>
      </c>
      <c r="B6" s="4851" t="s">
        <v>1</v>
      </c>
      <c r="C6" s="4851">
        <v>147</v>
      </c>
      <c r="D6" s="4851">
        <v>25</v>
      </c>
      <c r="E6" s="4851">
        <v>313</v>
      </c>
      <c r="F6" s="4851">
        <v>12</v>
      </c>
      <c r="G6" s="4854">
        <f>(E6/D6)-F6</f>
        <v>0.51999999999999957</v>
      </c>
      <c r="H6" s="27"/>
    </row>
    <row r="7" spans="1:8" ht="15">
      <c r="A7" s="5488"/>
      <c r="B7" s="4851" t="s">
        <v>3</v>
      </c>
      <c r="C7" s="4851">
        <v>149</v>
      </c>
      <c r="D7" s="4851">
        <v>23</v>
      </c>
      <c r="E7" s="4851">
        <v>279</v>
      </c>
      <c r="F7" s="4851">
        <v>12</v>
      </c>
      <c r="G7" s="4854">
        <f t="shared" ref="G7:G9" si="0">(E7/D7)-F7</f>
        <v>0.13043478260869534</v>
      </c>
      <c r="H7" s="27"/>
    </row>
    <row r="8" spans="1:8" ht="15">
      <c r="A8" s="5488"/>
      <c r="B8" s="4851" t="s">
        <v>2</v>
      </c>
      <c r="C8" s="4851">
        <v>148</v>
      </c>
      <c r="D8" s="4851">
        <v>33</v>
      </c>
      <c r="E8" s="4851">
        <v>404</v>
      </c>
      <c r="F8" s="4851">
        <v>12</v>
      </c>
      <c r="G8" s="4854">
        <f t="shared" si="0"/>
        <v>0.24242424242424221</v>
      </c>
      <c r="H8" s="27"/>
    </row>
    <row r="9" spans="1:8" ht="15">
      <c r="A9" s="5489"/>
      <c r="B9" s="5492" t="s">
        <v>785</v>
      </c>
      <c r="C9" s="5493"/>
      <c r="D9" s="4723">
        <f>SUM(D6:D8)</f>
        <v>81</v>
      </c>
      <c r="E9" s="4723">
        <f>SUM(E6:E8)</f>
        <v>996</v>
      </c>
      <c r="F9" s="4723">
        <v>12</v>
      </c>
      <c r="G9" s="4853">
        <f t="shared" si="0"/>
        <v>0.29629629629629584</v>
      </c>
      <c r="H9" s="27"/>
    </row>
    <row r="10" spans="1:8" ht="15">
      <c r="A10" s="27"/>
      <c r="B10" s="27"/>
      <c r="C10" s="27"/>
      <c r="D10" s="27"/>
      <c r="E10" s="27"/>
      <c r="F10" s="27"/>
      <c r="G10" s="27"/>
      <c r="H10" s="27"/>
    </row>
    <row r="11" spans="1:8" ht="15">
      <c r="A11" s="4850" t="s">
        <v>426</v>
      </c>
      <c r="B11" s="4850" t="s">
        <v>60</v>
      </c>
      <c r="C11" s="4850" t="s">
        <v>59</v>
      </c>
      <c r="D11" s="4850" t="s">
        <v>5118</v>
      </c>
      <c r="E11" s="4850" t="s">
        <v>5119</v>
      </c>
      <c r="F11" s="4850" t="s">
        <v>5120</v>
      </c>
      <c r="G11" s="4850" t="s">
        <v>5121</v>
      </c>
      <c r="H11" s="27"/>
    </row>
    <row r="12" spans="1:8" ht="15">
      <c r="A12" s="5487">
        <v>2016</v>
      </c>
      <c r="B12" s="4851" t="s">
        <v>1</v>
      </c>
      <c r="C12" s="4851">
        <v>147</v>
      </c>
      <c r="D12" s="4851">
        <v>5</v>
      </c>
      <c r="E12" s="4851">
        <v>63</v>
      </c>
      <c r="F12" s="4851">
        <v>12</v>
      </c>
      <c r="G12" s="4854">
        <f>(E12/D12)-F12</f>
        <v>0.59999999999999964</v>
      </c>
      <c r="H12" s="27"/>
    </row>
    <row r="13" spans="1:8" ht="15">
      <c r="A13" s="5488"/>
      <c r="B13" s="4851" t="s">
        <v>3</v>
      </c>
      <c r="C13" s="4851">
        <v>149</v>
      </c>
      <c r="D13" s="4851">
        <v>14</v>
      </c>
      <c r="E13" s="4851">
        <v>184</v>
      </c>
      <c r="F13" s="4851">
        <v>12</v>
      </c>
      <c r="G13" s="4854">
        <f t="shared" ref="G13:G15" si="1">(E13/D13)-F13</f>
        <v>1.1428571428571423</v>
      </c>
      <c r="H13" s="27"/>
    </row>
    <row r="14" spans="1:8" ht="15">
      <c r="A14" s="5488"/>
      <c r="B14" s="4851" t="s">
        <v>2</v>
      </c>
      <c r="C14" s="4851">
        <v>148</v>
      </c>
      <c r="D14" s="4851">
        <v>11</v>
      </c>
      <c r="E14" s="4851">
        <v>138</v>
      </c>
      <c r="F14" s="4851">
        <v>12</v>
      </c>
      <c r="G14" s="4854">
        <f t="shared" si="1"/>
        <v>0.54545454545454497</v>
      </c>
      <c r="H14" s="27"/>
    </row>
    <row r="15" spans="1:8" ht="15">
      <c r="A15" s="5489"/>
      <c r="B15" s="5492" t="s">
        <v>785</v>
      </c>
      <c r="C15" s="5493"/>
      <c r="D15" s="4723">
        <f>SUM(D12:D14)</f>
        <v>30</v>
      </c>
      <c r="E15" s="4723">
        <f>SUM(E12:E14)</f>
        <v>385</v>
      </c>
      <c r="F15" s="4723">
        <v>12</v>
      </c>
      <c r="G15" s="4853">
        <f t="shared" si="1"/>
        <v>0.83333333333333393</v>
      </c>
      <c r="H15" s="27"/>
    </row>
    <row r="16" spans="1:8" ht="15">
      <c r="A16" s="27"/>
      <c r="B16" s="27"/>
      <c r="C16" s="27"/>
      <c r="D16" s="27"/>
      <c r="E16" s="27"/>
      <c r="F16" s="27"/>
      <c r="G16" s="27"/>
      <c r="H16" s="27"/>
    </row>
    <row r="17" spans="1:8" ht="15">
      <c r="A17" s="4850" t="s">
        <v>426</v>
      </c>
      <c r="B17" s="4850" t="s">
        <v>60</v>
      </c>
      <c r="C17" s="4850" t="s">
        <v>59</v>
      </c>
      <c r="D17" s="4850" t="s">
        <v>5118</v>
      </c>
      <c r="E17" s="4850" t="s">
        <v>5119</v>
      </c>
      <c r="F17" s="4850" t="s">
        <v>5120</v>
      </c>
      <c r="G17" s="4850" t="s">
        <v>5121</v>
      </c>
      <c r="H17" s="27"/>
    </row>
    <row r="18" spans="1:8" ht="15">
      <c r="A18" s="5487">
        <v>2017</v>
      </c>
      <c r="B18" s="4851" t="s">
        <v>1</v>
      </c>
      <c r="C18" s="4851">
        <v>147</v>
      </c>
      <c r="D18" s="4851">
        <v>13</v>
      </c>
      <c r="E18" s="4851">
        <v>173</v>
      </c>
      <c r="F18" s="4851">
        <v>12</v>
      </c>
      <c r="G18" s="4854">
        <f>(E18/D18)-F18</f>
        <v>1.3076923076923084</v>
      </c>
      <c r="H18" s="27"/>
    </row>
    <row r="19" spans="1:8" ht="15">
      <c r="A19" s="5488"/>
      <c r="B19" s="4851" t="s">
        <v>3</v>
      </c>
      <c r="C19" s="4851">
        <v>149</v>
      </c>
      <c r="D19" s="4851">
        <v>30</v>
      </c>
      <c r="E19" s="4851">
        <v>394</v>
      </c>
      <c r="F19" s="4851">
        <v>12</v>
      </c>
      <c r="G19" s="4854">
        <f t="shared" ref="G19:G21" si="2">(E19/D19)-F19</f>
        <v>1.1333333333333329</v>
      </c>
      <c r="H19" s="27"/>
    </row>
    <row r="20" spans="1:8" ht="15">
      <c r="A20" s="5488"/>
      <c r="B20" s="5490" t="s">
        <v>2</v>
      </c>
      <c r="C20" s="4851">
        <v>148</v>
      </c>
      <c r="D20" s="4851">
        <v>31</v>
      </c>
      <c r="E20" s="4851">
        <v>399</v>
      </c>
      <c r="F20" s="4851">
        <v>12</v>
      </c>
      <c r="G20" s="4854">
        <f t="shared" si="2"/>
        <v>0.87096774193548399</v>
      </c>
      <c r="H20" s="27"/>
    </row>
    <row r="21" spans="1:8" ht="15">
      <c r="A21" s="5488"/>
      <c r="B21" s="5491"/>
      <c r="C21" s="4851">
        <v>161</v>
      </c>
      <c r="D21" s="4851">
        <v>7</v>
      </c>
      <c r="E21" s="4851">
        <v>91</v>
      </c>
      <c r="F21" s="4851">
        <v>12</v>
      </c>
      <c r="G21" s="4854">
        <f t="shared" si="2"/>
        <v>1</v>
      </c>
      <c r="H21" s="27"/>
    </row>
    <row r="22" spans="1:8" ht="15">
      <c r="A22" s="5489"/>
      <c r="B22" s="4723" t="s">
        <v>785</v>
      </c>
      <c r="C22" s="4852"/>
      <c r="D22" s="4723">
        <f>SUM(D18:D21)</f>
        <v>81</v>
      </c>
      <c r="E22" s="4723">
        <f>SUM(E18:E21)</f>
        <v>1057</v>
      </c>
      <c r="F22" s="4723">
        <v>12</v>
      </c>
      <c r="G22" s="4853">
        <f>(E22/D22)-F22</f>
        <v>1.0493827160493829</v>
      </c>
      <c r="H22" s="27"/>
    </row>
    <row r="23" spans="1:8" ht="15">
      <c r="A23" s="27"/>
      <c r="B23" s="27"/>
      <c r="C23" s="27"/>
      <c r="D23" s="27"/>
      <c r="E23" s="27"/>
      <c r="F23" s="27"/>
      <c r="G23" s="27"/>
      <c r="H23" s="27"/>
    </row>
    <row r="24" spans="1:8">
      <c r="A24" s="4849" t="s">
        <v>5119</v>
      </c>
      <c r="B24" s="4849" t="s">
        <v>5124</v>
      </c>
      <c r="C24" s="4849"/>
      <c r="D24" s="4849"/>
      <c r="E24" s="4849"/>
      <c r="F24" s="4849"/>
    </row>
    <row r="25" spans="1:8">
      <c r="A25" s="4849" t="s">
        <v>5121</v>
      </c>
      <c r="B25" s="4849" t="s">
        <v>5125</v>
      </c>
      <c r="C25" s="4849"/>
      <c r="D25" s="4849"/>
      <c r="E25" s="4849"/>
      <c r="F25" s="4849"/>
    </row>
  </sheetData>
  <mergeCells count="6">
    <mergeCell ref="A6:A9"/>
    <mergeCell ref="A12:A15"/>
    <mergeCell ref="A18:A22"/>
    <mergeCell ref="B20:B21"/>
    <mergeCell ref="B9:C9"/>
    <mergeCell ref="B15:C15"/>
  </mergeCells>
  <hyperlinks>
    <hyperlink ref="A1" location="Índice!A1" display="ÍNDIC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9B2195"/>
  </sheetPr>
  <dimension ref="A1:E15"/>
  <sheetViews>
    <sheetView showGridLines="0" workbookViewId="0"/>
  </sheetViews>
  <sheetFormatPr baseColWidth="10" defaultRowHeight="12.75"/>
  <cols>
    <col min="1" max="1" width="8.28515625" style="17" customWidth="1"/>
    <col min="2" max="2" width="45.42578125" style="17" bestFit="1" customWidth="1"/>
    <col min="3" max="3" width="7.28515625" style="80" bestFit="1" customWidth="1"/>
    <col min="4" max="241" width="11.42578125" style="17"/>
    <col min="242" max="242" width="1.7109375" style="17" customWidth="1"/>
    <col min="243" max="243" width="17.85546875" style="17" customWidth="1"/>
    <col min="244" max="244" width="5.7109375" style="17" customWidth="1"/>
    <col min="245" max="245" width="6.140625" style="17" customWidth="1"/>
    <col min="246" max="246" width="36.7109375" style="17" customWidth="1"/>
    <col min="247" max="253" width="9.7109375" style="17" customWidth="1"/>
    <col min="254" max="497" width="11.42578125" style="17"/>
    <col min="498" max="498" width="1.7109375" style="17" customWidth="1"/>
    <col min="499" max="499" width="17.85546875" style="17" customWidth="1"/>
    <col min="500" max="500" width="5.7109375" style="17" customWidth="1"/>
    <col min="501" max="501" width="6.140625" style="17" customWidth="1"/>
    <col min="502" max="502" width="36.7109375" style="17" customWidth="1"/>
    <col min="503" max="509" width="9.7109375" style="17" customWidth="1"/>
    <col min="510" max="753" width="11.42578125" style="17"/>
    <col min="754" max="754" width="1.7109375" style="17" customWidth="1"/>
    <col min="755" max="755" width="17.85546875" style="17" customWidth="1"/>
    <col min="756" max="756" width="5.7109375" style="17" customWidth="1"/>
    <col min="757" max="757" width="6.140625" style="17" customWidth="1"/>
    <col min="758" max="758" width="36.7109375" style="17" customWidth="1"/>
    <col min="759" max="765" width="9.7109375" style="17" customWidth="1"/>
    <col min="766" max="1009" width="11.42578125" style="17"/>
    <col min="1010" max="1010" width="1.7109375" style="17" customWidth="1"/>
    <col min="1011" max="1011" width="17.85546875" style="17" customWidth="1"/>
    <col min="1012" max="1012" width="5.7109375" style="17" customWidth="1"/>
    <col min="1013" max="1013" width="6.140625" style="17" customWidth="1"/>
    <col min="1014" max="1014" width="36.7109375" style="17" customWidth="1"/>
    <col min="1015" max="1021" width="9.7109375" style="17" customWidth="1"/>
    <col min="1022" max="1265" width="11.42578125" style="17"/>
    <col min="1266" max="1266" width="1.7109375" style="17" customWidth="1"/>
    <col min="1267" max="1267" width="17.85546875" style="17" customWidth="1"/>
    <col min="1268" max="1268" width="5.7109375" style="17" customWidth="1"/>
    <col min="1269" max="1269" width="6.140625" style="17" customWidth="1"/>
    <col min="1270" max="1270" width="36.7109375" style="17" customWidth="1"/>
    <col min="1271" max="1277" width="9.7109375" style="17" customWidth="1"/>
    <col min="1278" max="1521" width="11.42578125" style="17"/>
    <col min="1522" max="1522" width="1.7109375" style="17" customWidth="1"/>
    <col min="1523" max="1523" width="17.85546875" style="17" customWidth="1"/>
    <col min="1524" max="1524" width="5.7109375" style="17" customWidth="1"/>
    <col min="1525" max="1525" width="6.140625" style="17" customWidth="1"/>
    <col min="1526" max="1526" width="36.7109375" style="17" customWidth="1"/>
    <col min="1527" max="1533" width="9.7109375" style="17" customWidth="1"/>
    <col min="1534" max="1777" width="11.42578125" style="17"/>
    <col min="1778" max="1778" width="1.7109375" style="17" customWidth="1"/>
    <col min="1779" max="1779" width="17.85546875" style="17" customWidth="1"/>
    <col min="1780" max="1780" width="5.7109375" style="17" customWidth="1"/>
    <col min="1781" max="1781" width="6.140625" style="17" customWidth="1"/>
    <col min="1782" max="1782" width="36.7109375" style="17" customWidth="1"/>
    <col min="1783" max="1789" width="9.7109375" style="17" customWidth="1"/>
    <col min="1790" max="2033" width="11.42578125" style="17"/>
    <col min="2034" max="2034" width="1.7109375" style="17" customWidth="1"/>
    <col min="2035" max="2035" width="17.85546875" style="17" customWidth="1"/>
    <col min="2036" max="2036" width="5.7109375" style="17" customWidth="1"/>
    <col min="2037" max="2037" width="6.140625" style="17" customWidth="1"/>
    <col min="2038" max="2038" width="36.7109375" style="17" customWidth="1"/>
    <col min="2039" max="2045" width="9.7109375" style="17" customWidth="1"/>
    <col min="2046" max="2289" width="11.42578125" style="17"/>
    <col min="2290" max="2290" width="1.7109375" style="17" customWidth="1"/>
    <col min="2291" max="2291" width="17.85546875" style="17" customWidth="1"/>
    <col min="2292" max="2292" width="5.7109375" style="17" customWidth="1"/>
    <col min="2293" max="2293" width="6.140625" style="17" customWidth="1"/>
    <col min="2294" max="2294" width="36.7109375" style="17" customWidth="1"/>
    <col min="2295" max="2301" width="9.7109375" style="17" customWidth="1"/>
    <col min="2302" max="2545" width="11.42578125" style="17"/>
    <col min="2546" max="2546" width="1.7109375" style="17" customWidth="1"/>
    <col min="2547" max="2547" width="17.85546875" style="17" customWidth="1"/>
    <col min="2548" max="2548" width="5.7109375" style="17" customWidth="1"/>
    <col min="2549" max="2549" width="6.140625" style="17" customWidth="1"/>
    <col min="2550" max="2550" width="36.7109375" style="17" customWidth="1"/>
    <col min="2551" max="2557" width="9.7109375" style="17" customWidth="1"/>
    <col min="2558" max="2801" width="11.42578125" style="17"/>
    <col min="2802" max="2802" width="1.7109375" style="17" customWidth="1"/>
    <col min="2803" max="2803" width="17.85546875" style="17" customWidth="1"/>
    <col min="2804" max="2804" width="5.7109375" style="17" customWidth="1"/>
    <col min="2805" max="2805" width="6.140625" style="17" customWidth="1"/>
    <col min="2806" max="2806" width="36.7109375" style="17" customWidth="1"/>
    <col min="2807" max="2813" width="9.7109375" style="17" customWidth="1"/>
    <col min="2814" max="3057" width="11.42578125" style="17"/>
    <col min="3058" max="3058" width="1.7109375" style="17" customWidth="1"/>
    <col min="3059" max="3059" width="17.85546875" style="17" customWidth="1"/>
    <col min="3060" max="3060" width="5.7109375" style="17" customWidth="1"/>
    <col min="3061" max="3061" width="6.140625" style="17" customWidth="1"/>
    <col min="3062" max="3062" width="36.7109375" style="17" customWidth="1"/>
    <col min="3063" max="3069" width="9.7109375" style="17" customWidth="1"/>
    <col min="3070" max="3313" width="11.42578125" style="17"/>
    <col min="3314" max="3314" width="1.7109375" style="17" customWidth="1"/>
    <col min="3315" max="3315" width="17.85546875" style="17" customWidth="1"/>
    <col min="3316" max="3316" width="5.7109375" style="17" customWidth="1"/>
    <col min="3317" max="3317" width="6.140625" style="17" customWidth="1"/>
    <col min="3318" max="3318" width="36.7109375" style="17" customWidth="1"/>
    <col min="3319" max="3325" width="9.7109375" style="17" customWidth="1"/>
    <col min="3326" max="3569" width="11.42578125" style="17"/>
    <col min="3570" max="3570" width="1.7109375" style="17" customWidth="1"/>
    <col min="3571" max="3571" width="17.85546875" style="17" customWidth="1"/>
    <col min="3572" max="3572" width="5.7109375" style="17" customWidth="1"/>
    <col min="3573" max="3573" width="6.140625" style="17" customWidth="1"/>
    <col min="3574" max="3574" width="36.7109375" style="17" customWidth="1"/>
    <col min="3575" max="3581" width="9.7109375" style="17" customWidth="1"/>
    <col min="3582" max="3825" width="11.42578125" style="17"/>
    <col min="3826" max="3826" width="1.7109375" style="17" customWidth="1"/>
    <col min="3827" max="3827" width="17.85546875" style="17" customWidth="1"/>
    <col min="3828" max="3828" width="5.7109375" style="17" customWidth="1"/>
    <col min="3829" max="3829" width="6.140625" style="17" customWidth="1"/>
    <col min="3830" max="3830" width="36.7109375" style="17" customWidth="1"/>
    <col min="3831" max="3837" width="9.7109375" style="17" customWidth="1"/>
    <col min="3838" max="4081" width="11.42578125" style="17"/>
    <col min="4082" max="4082" width="1.7109375" style="17" customWidth="1"/>
    <col min="4083" max="4083" width="17.85546875" style="17" customWidth="1"/>
    <col min="4084" max="4084" width="5.7109375" style="17" customWidth="1"/>
    <col min="4085" max="4085" width="6.140625" style="17" customWidth="1"/>
    <col min="4086" max="4086" width="36.7109375" style="17" customWidth="1"/>
    <col min="4087" max="4093" width="9.7109375" style="17" customWidth="1"/>
    <col min="4094" max="4337" width="11.42578125" style="17"/>
    <col min="4338" max="4338" width="1.7109375" style="17" customWidth="1"/>
    <col min="4339" max="4339" width="17.85546875" style="17" customWidth="1"/>
    <col min="4340" max="4340" width="5.7109375" style="17" customWidth="1"/>
    <col min="4341" max="4341" width="6.140625" style="17" customWidth="1"/>
    <col min="4342" max="4342" width="36.7109375" style="17" customWidth="1"/>
    <col min="4343" max="4349" width="9.7109375" style="17" customWidth="1"/>
    <col min="4350" max="4593" width="11.42578125" style="17"/>
    <col min="4594" max="4594" width="1.7109375" style="17" customWidth="1"/>
    <col min="4595" max="4595" width="17.85546875" style="17" customWidth="1"/>
    <col min="4596" max="4596" width="5.7109375" style="17" customWidth="1"/>
    <col min="4597" max="4597" width="6.140625" style="17" customWidth="1"/>
    <col min="4598" max="4598" width="36.7109375" style="17" customWidth="1"/>
    <col min="4599" max="4605" width="9.7109375" style="17" customWidth="1"/>
    <col min="4606" max="4849" width="11.42578125" style="17"/>
    <col min="4850" max="4850" width="1.7109375" style="17" customWidth="1"/>
    <col min="4851" max="4851" width="17.85546875" style="17" customWidth="1"/>
    <col min="4852" max="4852" width="5.7109375" style="17" customWidth="1"/>
    <col min="4853" max="4853" width="6.140625" style="17" customWidth="1"/>
    <col min="4854" max="4854" width="36.7109375" style="17" customWidth="1"/>
    <col min="4855" max="4861" width="9.7109375" style="17" customWidth="1"/>
    <col min="4862" max="5105" width="11.42578125" style="17"/>
    <col min="5106" max="5106" width="1.7109375" style="17" customWidth="1"/>
    <col min="5107" max="5107" width="17.85546875" style="17" customWidth="1"/>
    <col min="5108" max="5108" width="5.7109375" style="17" customWidth="1"/>
    <col min="5109" max="5109" width="6.140625" style="17" customWidth="1"/>
    <col min="5110" max="5110" width="36.7109375" style="17" customWidth="1"/>
    <col min="5111" max="5117" width="9.7109375" style="17" customWidth="1"/>
    <col min="5118" max="5361" width="11.42578125" style="17"/>
    <col min="5362" max="5362" width="1.7109375" style="17" customWidth="1"/>
    <col min="5363" max="5363" width="17.85546875" style="17" customWidth="1"/>
    <col min="5364" max="5364" width="5.7109375" style="17" customWidth="1"/>
    <col min="5365" max="5365" width="6.140625" style="17" customWidth="1"/>
    <col min="5366" max="5366" width="36.7109375" style="17" customWidth="1"/>
    <col min="5367" max="5373" width="9.7109375" style="17" customWidth="1"/>
    <col min="5374" max="5617" width="11.42578125" style="17"/>
    <col min="5618" max="5618" width="1.7109375" style="17" customWidth="1"/>
    <col min="5619" max="5619" width="17.85546875" style="17" customWidth="1"/>
    <col min="5620" max="5620" width="5.7109375" style="17" customWidth="1"/>
    <col min="5621" max="5621" width="6.140625" style="17" customWidth="1"/>
    <col min="5622" max="5622" width="36.7109375" style="17" customWidth="1"/>
    <col min="5623" max="5629" width="9.7109375" style="17" customWidth="1"/>
    <col min="5630" max="5873" width="11.42578125" style="17"/>
    <col min="5874" max="5874" width="1.7109375" style="17" customWidth="1"/>
    <col min="5875" max="5875" width="17.85546875" style="17" customWidth="1"/>
    <col min="5876" max="5876" width="5.7109375" style="17" customWidth="1"/>
    <col min="5877" max="5877" width="6.140625" style="17" customWidth="1"/>
    <col min="5878" max="5878" width="36.7109375" style="17" customWidth="1"/>
    <col min="5879" max="5885" width="9.7109375" style="17" customWidth="1"/>
    <col min="5886" max="6129" width="11.42578125" style="17"/>
    <col min="6130" max="6130" width="1.7109375" style="17" customWidth="1"/>
    <col min="6131" max="6131" width="17.85546875" style="17" customWidth="1"/>
    <col min="6132" max="6132" width="5.7109375" style="17" customWidth="1"/>
    <col min="6133" max="6133" width="6.140625" style="17" customWidth="1"/>
    <col min="6134" max="6134" width="36.7109375" style="17" customWidth="1"/>
    <col min="6135" max="6141" width="9.7109375" style="17" customWidth="1"/>
    <col min="6142" max="6385" width="11.42578125" style="17"/>
    <col min="6386" max="6386" width="1.7109375" style="17" customWidth="1"/>
    <col min="6387" max="6387" width="17.85546875" style="17" customWidth="1"/>
    <col min="6388" max="6388" width="5.7109375" style="17" customWidth="1"/>
    <col min="6389" max="6389" width="6.140625" style="17" customWidth="1"/>
    <col min="6390" max="6390" width="36.7109375" style="17" customWidth="1"/>
    <col min="6391" max="6397" width="9.7109375" style="17" customWidth="1"/>
    <col min="6398" max="6641" width="11.42578125" style="17"/>
    <col min="6642" max="6642" width="1.7109375" style="17" customWidth="1"/>
    <col min="6643" max="6643" width="17.85546875" style="17" customWidth="1"/>
    <col min="6644" max="6644" width="5.7109375" style="17" customWidth="1"/>
    <col min="6645" max="6645" width="6.140625" style="17" customWidth="1"/>
    <col min="6646" max="6646" width="36.7109375" style="17" customWidth="1"/>
    <col min="6647" max="6653" width="9.7109375" style="17" customWidth="1"/>
    <col min="6654" max="6897" width="11.42578125" style="17"/>
    <col min="6898" max="6898" width="1.7109375" style="17" customWidth="1"/>
    <col min="6899" max="6899" width="17.85546875" style="17" customWidth="1"/>
    <col min="6900" max="6900" width="5.7109375" style="17" customWidth="1"/>
    <col min="6901" max="6901" width="6.140625" style="17" customWidth="1"/>
    <col min="6902" max="6902" width="36.7109375" style="17" customWidth="1"/>
    <col min="6903" max="6909" width="9.7109375" style="17" customWidth="1"/>
    <col min="6910" max="7153" width="11.42578125" style="17"/>
    <col min="7154" max="7154" width="1.7109375" style="17" customWidth="1"/>
    <col min="7155" max="7155" width="17.85546875" style="17" customWidth="1"/>
    <col min="7156" max="7156" width="5.7109375" style="17" customWidth="1"/>
    <col min="7157" max="7157" width="6.140625" style="17" customWidth="1"/>
    <col min="7158" max="7158" width="36.7109375" style="17" customWidth="1"/>
    <col min="7159" max="7165" width="9.7109375" style="17" customWidth="1"/>
    <col min="7166" max="7409" width="11.42578125" style="17"/>
    <col min="7410" max="7410" width="1.7109375" style="17" customWidth="1"/>
    <col min="7411" max="7411" width="17.85546875" style="17" customWidth="1"/>
    <col min="7412" max="7412" width="5.7109375" style="17" customWidth="1"/>
    <col min="7413" max="7413" width="6.140625" style="17" customWidth="1"/>
    <col min="7414" max="7414" width="36.7109375" style="17" customWidth="1"/>
    <col min="7415" max="7421" width="9.7109375" style="17" customWidth="1"/>
    <col min="7422" max="7665" width="11.42578125" style="17"/>
    <col min="7666" max="7666" width="1.7109375" style="17" customWidth="1"/>
    <col min="7667" max="7667" width="17.85546875" style="17" customWidth="1"/>
    <col min="7668" max="7668" width="5.7109375" style="17" customWidth="1"/>
    <col min="7669" max="7669" width="6.140625" style="17" customWidth="1"/>
    <col min="7670" max="7670" width="36.7109375" style="17" customWidth="1"/>
    <col min="7671" max="7677" width="9.7109375" style="17" customWidth="1"/>
    <col min="7678" max="7921" width="11.42578125" style="17"/>
    <col min="7922" max="7922" width="1.7109375" style="17" customWidth="1"/>
    <col min="7923" max="7923" width="17.85546875" style="17" customWidth="1"/>
    <col min="7924" max="7924" width="5.7109375" style="17" customWidth="1"/>
    <col min="7925" max="7925" width="6.140625" style="17" customWidth="1"/>
    <col min="7926" max="7926" width="36.7109375" style="17" customWidth="1"/>
    <col min="7927" max="7933" width="9.7109375" style="17" customWidth="1"/>
    <col min="7934" max="8177" width="11.42578125" style="17"/>
    <col min="8178" max="8178" width="1.7109375" style="17" customWidth="1"/>
    <col min="8179" max="8179" width="17.85546875" style="17" customWidth="1"/>
    <col min="8180" max="8180" width="5.7109375" style="17" customWidth="1"/>
    <col min="8181" max="8181" width="6.140625" style="17" customWidth="1"/>
    <col min="8182" max="8182" width="36.7109375" style="17" customWidth="1"/>
    <col min="8183" max="8189" width="9.7109375" style="17" customWidth="1"/>
    <col min="8190" max="8433" width="11.42578125" style="17"/>
    <col min="8434" max="8434" width="1.7109375" style="17" customWidth="1"/>
    <col min="8435" max="8435" width="17.85546875" style="17" customWidth="1"/>
    <col min="8436" max="8436" width="5.7109375" style="17" customWidth="1"/>
    <col min="8437" max="8437" width="6.140625" style="17" customWidth="1"/>
    <col min="8438" max="8438" width="36.7109375" style="17" customWidth="1"/>
    <col min="8439" max="8445" width="9.7109375" style="17" customWidth="1"/>
    <col min="8446" max="8689" width="11.42578125" style="17"/>
    <col min="8690" max="8690" width="1.7109375" style="17" customWidth="1"/>
    <col min="8691" max="8691" width="17.85546875" style="17" customWidth="1"/>
    <col min="8692" max="8692" width="5.7109375" style="17" customWidth="1"/>
    <col min="8693" max="8693" width="6.140625" style="17" customWidth="1"/>
    <col min="8694" max="8694" width="36.7109375" style="17" customWidth="1"/>
    <col min="8695" max="8701" width="9.7109375" style="17" customWidth="1"/>
    <col min="8702" max="8945" width="11.42578125" style="17"/>
    <col min="8946" max="8946" width="1.7109375" style="17" customWidth="1"/>
    <col min="8947" max="8947" width="17.85546875" style="17" customWidth="1"/>
    <col min="8948" max="8948" width="5.7109375" style="17" customWidth="1"/>
    <col min="8949" max="8949" width="6.140625" style="17" customWidth="1"/>
    <col min="8950" max="8950" width="36.7109375" style="17" customWidth="1"/>
    <col min="8951" max="8957" width="9.7109375" style="17" customWidth="1"/>
    <col min="8958" max="9201" width="11.42578125" style="17"/>
    <col min="9202" max="9202" width="1.7109375" style="17" customWidth="1"/>
    <col min="9203" max="9203" width="17.85546875" style="17" customWidth="1"/>
    <col min="9204" max="9204" width="5.7109375" style="17" customWidth="1"/>
    <col min="9205" max="9205" width="6.140625" style="17" customWidth="1"/>
    <col min="9206" max="9206" width="36.7109375" style="17" customWidth="1"/>
    <col min="9207" max="9213" width="9.7109375" style="17" customWidth="1"/>
    <col min="9214" max="9457" width="11.42578125" style="17"/>
    <col min="9458" max="9458" width="1.7109375" style="17" customWidth="1"/>
    <col min="9459" max="9459" width="17.85546875" style="17" customWidth="1"/>
    <col min="9460" max="9460" width="5.7109375" style="17" customWidth="1"/>
    <col min="9461" max="9461" width="6.140625" style="17" customWidth="1"/>
    <col min="9462" max="9462" width="36.7109375" style="17" customWidth="1"/>
    <col min="9463" max="9469" width="9.7109375" style="17" customWidth="1"/>
    <col min="9470" max="9713" width="11.42578125" style="17"/>
    <col min="9714" max="9714" width="1.7109375" style="17" customWidth="1"/>
    <col min="9715" max="9715" width="17.85546875" style="17" customWidth="1"/>
    <col min="9716" max="9716" width="5.7109375" style="17" customWidth="1"/>
    <col min="9717" max="9717" width="6.140625" style="17" customWidth="1"/>
    <col min="9718" max="9718" width="36.7109375" style="17" customWidth="1"/>
    <col min="9719" max="9725" width="9.7109375" style="17" customWidth="1"/>
    <col min="9726" max="9969" width="11.42578125" style="17"/>
    <col min="9970" max="9970" width="1.7109375" style="17" customWidth="1"/>
    <col min="9971" max="9971" width="17.85546875" style="17" customWidth="1"/>
    <col min="9972" max="9972" width="5.7109375" style="17" customWidth="1"/>
    <col min="9973" max="9973" width="6.140625" style="17" customWidth="1"/>
    <col min="9974" max="9974" width="36.7109375" style="17" customWidth="1"/>
    <col min="9975" max="9981" width="9.7109375" style="17" customWidth="1"/>
    <col min="9982" max="10225" width="11.42578125" style="17"/>
    <col min="10226" max="10226" width="1.7109375" style="17" customWidth="1"/>
    <col min="10227" max="10227" width="17.85546875" style="17" customWidth="1"/>
    <col min="10228" max="10228" width="5.7109375" style="17" customWidth="1"/>
    <col min="10229" max="10229" width="6.140625" style="17" customWidth="1"/>
    <col min="10230" max="10230" width="36.7109375" style="17" customWidth="1"/>
    <col min="10231" max="10237" width="9.7109375" style="17" customWidth="1"/>
    <col min="10238" max="10481" width="11.42578125" style="17"/>
    <col min="10482" max="10482" width="1.7109375" style="17" customWidth="1"/>
    <col min="10483" max="10483" width="17.85546875" style="17" customWidth="1"/>
    <col min="10484" max="10484" width="5.7109375" style="17" customWidth="1"/>
    <col min="10485" max="10485" width="6.140625" style="17" customWidth="1"/>
    <col min="10486" max="10486" width="36.7109375" style="17" customWidth="1"/>
    <col min="10487" max="10493" width="9.7109375" style="17" customWidth="1"/>
    <col min="10494" max="10737" width="11.42578125" style="17"/>
    <col min="10738" max="10738" width="1.7109375" style="17" customWidth="1"/>
    <col min="10739" max="10739" width="17.85546875" style="17" customWidth="1"/>
    <col min="10740" max="10740" width="5.7109375" style="17" customWidth="1"/>
    <col min="10741" max="10741" width="6.140625" style="17" customWidth="1"/>
    <col min="10742" max="10742" width="36.7109375" style="17" customWidth="1"/>
    <col min="10743" max="10749" width="9.7109375" style="17" customWidth="1"/>
    <col min="10750" max="10993" width="11.42578125" style="17"/>
    <col min="10994" max="10994" width="1.7109375" style="17" customWidth="1"/>
    <col min="10995" max="10995" width="17.85546875" style="17" customWidth="1"/>
    <col min="10996" max="10996" width="5.7109375" style="17" customWidth="1"/>
    <col min="10997" max="10997" width="6.140625" style="17" customWidth="1"/>
    <col min="10998" max="10998" width="36.7109375" style="17" customWidth="1"/>
    <col min="10999" max="11005" width="9.7109375" style="17" customWidth="1"/>
    <col min="11006" max="11249" width="11.42578125" style="17"/>
    <col min="11250" max="11250" width="1.7109375" style="17" customWidth="1"/>
    <col min="11251" max="11251" width="17.85546875" style="17" customWidth="1"/>
    <col min="11252" max="11252" width="5.7109375" style="17" customWidth="1"/>
    <col min="11253" max="11253" width="6.140625" style="17" customWidth="1"/>
    <col min="11254" max="11254" width="36.7109375" style="17" customWidth="1"/>
    <col min="11255" max="11261" width="9.7109375" style="17" customWidth="1"/>
    <col min="11262" max="11505" width="11.42578125" style="17"/>
    <col min="11506" max="11506" width="1.7109375" style="17" customWidth="1"/>
    <col min="11507" max="11507" width="17.85546875" style="17" customWidth="1"/>
    <col min="11508" max="11508" width="5.7109375" style="17" customWidth="1"/>
    <col min="11509" max="11509" width="6.140625" style="17" customWidth="1"/>
    <col min="11510" max="11510" width="36.7109375" style="17" customWidth="1"/>
    <col min="11511" max="11517" width="9.7109375" style="17" customWidth="1"/>
    <col min="11518" max="11761" width="11.42578125" style="17"/>
    <col min="11762" max="11762" width="1.7109375" style="17" customWidth="1"/>
    <col min="11763" max="11763" width="17.85546875" style="17" customWidth="1"/>
    <col min="11764" max="11764" width="5.7109375" style="17" customWidth="1"/>
    <col min="11765" max="11765" width="6.140625" style="17" customWidth="1"/>
    <col min="11766" max="11766" width="36.7109375" style="17" customWidth="1"/>
    <col min="11767" max="11773" width="9.7109375" style="17" customWidth="1"/>
    <col min="11774" max="12017" width="11.42578125" style="17"/>
    <col min="12018" max="12018" width="1.7109375" style="17" customWidth="1"/>
    <col min="12019" max="12019" width="17.85546875" style="17" customWidth="1"/>
    <col min="12020" max="12020" width="5.7109375" style="17" customWidth="1"/>
    <col min="12021" max="12021" width="6.140625" style="17" customWidth="1"/>
    <col min="12022" max="12022" width="36.7109375" style="17" customWidth="1"/>
    <col min="12023" max="12029" width="9.7109375" style="17" customWidth="1"/>
    <col min="12030" max="12273" width="11.42578125" style="17"/>
    <col min="12274" max="12274" width="1.7109375" style="17" customWidth="1"/>
    <col min="12275" max="12275" width="17.85546875" style="17" customWidth="1"/>
    <col min="12276" max="12276" width="5.7109375" style="17" customWidth="1"/>
    <col min="12277" max="12277" width="6.140625" style="17" customWidth="1"/>
    <col min="12278" max="12278" width="36.7109375" style="17" customWidth="1"/>
    <col min="12279" max="12285" width="9.7109375" style="17" customWidth="1"/>
    <col min="12286" max="12529" width="11.42578125" style="17"/>
    <col min="12530" max="12530" width="1.7109375" style="17" customWidth="1"/>
    <col min="12531" max="12531" width="17.85546875" style="17" customWidth="1"/>
    <col min="12532" max="12532" width="5.7109375" style="17" customWidth="1"/>
    <col min="12533" max="12533" width="6.140625" style="17" customWidth="1"/>
    <col min="12534" max="12534" width="36.7109375" style="17" customWidth="1"/>
    <col min="12535" max="12541" width="9.7109375" style="17" customWidth="1"/>
    <col min="12542" max="12785" width="11.42578125" style="17"/>
    <col min="12786" max="12786" width="1.7109375" style="17" customWidth="1"/>
    <col min="12787" max="12787" width="17.85546875" style="17" customWidth="1"/>
    <col min="12788" max="12788" width="5.7109375" style="17" customWidth="1"/>
    <col min="12789" max="12789" width="6.140625" style="17" customWidth="1"/>
    <col min="12790" max="12790" width="36.7109375" style="17" customWidth="1"/>
    <col min="12791" max="12797" width="9.7109375" style="17" customWidth="1"/>
    <col min="12798" max="13041" width="11.42578125" style="17"/>
    <col min="13042" max="13042" width="1.7109375" style="17" customWidth="1"/>
    <col min="13043" max="13043" width="17.85546875" style="17" customWidth="1"/>
    <col min="13044" max="13044" width="5.7109375" style="17" customWidth="1"/>
    <col min="13045" max="13045" width="6.140625" style="17" customWidth="1"/>
    <col min="13046" max="13046" width="36.7109375" style="17" customWidth="1"/>
    <col min="13047" max="13053" width="9.7109375" style="17" customWidth="1"/>
    <col min="13054" max="13297" width="11.42578125" style="17"/>
    <col min="13298" max="13298" width="1.7109375" style="17" customWidth="1"/>
    <col min="13299" max="13299" width="17.85546875" style="17" customWidth="1"/>
    <col min="13300" max="13300" width="5.7109375" style="17" customWidth="1"/>
    <col min="13301" max="13301" width="6.140625" style="17" customWidth="1"/>
    <col min="13302" max="13302" width="36.7109375" style="17" customWidth="1"/>
    <col min="13303" max="13309" width="9.7109375" style="17" customWidth="1"/>
    <col min="13310" max="13553" width="11.42578125" style="17"/>
    <col min="13554" max="13554" width="1.7109375" style="17" customWidth="1"/>
    <col min="13555" max="13555" width="17.85546875" style="17" customWidth="1"/>
    <col min="13556" max="13556" width="5.7109375" style="17" customWidth="1"/>
    <col min="13557" max="13557" width="6.140625" style="17" customWidth="1"/>
    <col min="13558" max="13558" width="36.7109375" style="17" customWidth="1"/>
    <col min="13559" max="13565" width="9.7109375" style="17" customWidth="1"/>
    <col min="13566" max="13809" width="11.42578125" style="17"/>
    <col min="13810" max="13810" width="1.7109375" style="17" customWidth="1"/>
    <col min="13811" max="13811" width="17.85546875" style="17" customWidth="1"/>
    <col min="13812" max="13812" width="5.7109375" style="17" customWidth="1"/>
    <col min="13813" max="13813" width="6.140625" style="17" customWidth="1"/>
    <col min="13814" max="13814" width="36.7109375" style="17" customWidth="1"/>
    <col min="13815" max="13821" width="9.7109375" style="17" customWidth="1"/>
    <col min="13822" max="14065" width="11.42578125" style="17"/>
    <col min="14066" max="14066" width="1.7109375" style="17" customWidth="1"/>
    <col min="14067" max="14067" width="17.85546875" style="17" customWidth="1"/>
    <col min="14068" max="14068" width="5.7109375" style="17" customWidth="1"/>
    <col min="14069" max="14069" width="6.140625" style="17" customWidth="1"/>
    <col min="14070" max="14070" width="36.7109375" style="17" customWidth="1"/>
    <col min="14071" max="14077" width="9.7109375" style="17" customWidth="1"/>
    <col min="14078" max="14321" width="11.42578125" style="17"/>
    <col min="14322" max="14322" width="1.7109375" style="17" customWidth="1"/>
    <col min="14323" max="14323" width="17.85546875" style="17" customWidth="1"/>
    <col min="14324" max="14324" width="5.7109375" style="17" customWidth="1"/>
    <col min="14325" max="14325" width="6.140625" style="17" customWidth="1"/>
    <col min="14326" max="14326" width="36.7109375" style="17" customWidth="1"/>
    <col min="14327" max="14333" width="9.7109375" style="17" customWidth="1"/>
    <col min="14334" max="14577" width="11.42578125" style="17"/>
    <col min="14578" max="14578" width="1.7109375" style="17" customWidth="1"/>
    <col min="14579" max="14579" width="17.85546875" style="17" customWidth="1"/>
    <col min="14580" max="14580" width="5.7109375" style="17" customWidth="1"/>
    <col min="14581" max="14581" width="6.140625" style="17" customWidth="1"/>
    <col min="14582" max="14582" width="36.7109375" style="17" customWidth="1"/>
    <col min="14583" max="14589" width="9.7109375" style="17" customWidth="1"/>
    <col min="14590" max="14833" width="11.42578125" style="17"/>
    <col min="14834" max="14834" width="1.7109375" style="17" customWidth="1"/>
    <col min="14835" max="14835" width="17.85546875" style="17" customWidth="1"/>
    <col min="14836" max="14836" width="5.7109375" style="17" customWidth="1"/>
    <col min="14837" max="14837" width="6.140625" style="17" customWidth="1"/>
    <col min="14838" max="14838" width="36.7109375" style="17" customWidth="1"/>
    <col min="14839" max="14845" width="9.7109375" style="17" customWidth="1"/>
    <col min="14846" max="15089" width="11.42578125" style="17"/>
    <col min="15090" max="15090" width="1.7109375" style="17" customWidth="1"/>
    <col min="15091" max="15091" width="17.85546875" style="17" customWidth="1"/>
    <col min="15092" max="15092" width="5.7109375" style="17" customWidth="1"/>
    <col min="15093" max="15093" width="6.140625" style="17" customWidth="1"/>
    <col min="15094" max="15094" width="36.7109375" style="17" customWidth="1"/>
    <col min="15095" max="15101" width="9.7109375" style="17" customWidth="1"/>
    <col min="15102" max="15345" width="11.42578125" style="17"/>
    <col min="15346" max="15346" width="1.7109375" style="17" customWidth="1"/>
    <col min="15347" max="15347" width="17.85546875" style="17" customWidth="1"/>
    <col min="15348" max="15348" width="5.7109375" style="17" customWidth="1"/>
    <col min="15349" max="15349" width="6.140625" style="17" customWidth="1"/>
    <col min="15350" max="15350" width="36.7109375" style="17" customWidth="1"/>
    <col min="15351" max="15357" width="9.7109375" style="17" customWidth="1"/>
    <col min="15358" max="15601" width="11.42578125" style="17"/>
    <col min="15602" max="15602" width="1.7109375" style="17" customWidth="1"/>
    <col min="15603" max="15603" width="17.85546875" style="17" customWidth="1"/>
    <col min="15604" max="15604" width="5.7109375" style="17" customWidth="1"/>
    <col min="15605" max="15605" width="6.140625" style="17" customWidth="1"/>
    <col min="15606" max="15606" width="36.7109375" style="17" customWidth="1"/>
    <col min="15607" max="15613" width="9.7109375" style="17" customWidth="1"/>
    <col min="15614" max="15857" width="11.42578125" style="17"/>
    <col min="15858" max="15858" width="1.7109375" style="17" customWidth="1"/>
    <col min="15859" max="15859" width="17.85546875" style="17" customWidth="1"/>
    <col min="15860" max="15860" width="5.7109375" style="17" customWidth="1"/>
    <col min="15861" max="15861" width="6.140625" style="17" customWidth="1"/>
    <col min="15862" max="15862" width="36.7109375" style="17" customWidth="1"/>
    <col min="15863" max="15869" width="9.7109375" style="17" customWidth="1"/>
    <col min="15870" max="16113" width="11.42578125" style="17"/>
    <col min="16114" max="16114" width="1.7109375" style="17" customWidth="1"/>
    <col min="16115" max="16115" width="17.85546875" style="17" customWidth="1"/>
    <col min="16116" max="16116" width="5.7109375" style="17" customWidth="1"/>
    <col min="16117" max="16117" width="6.140625" style="17" customWidth="1"/>
    <col min="16118" max="16118" width="36.7109375" style="17" customWidth="1"/>
    <col min="16119" max="16125" width="9.7109375" style="17" customWidth="1"/>
    <col min="16126" max="16384" width="11.42578125" style="17"/>
  </cols>
  <sheetData>
    <row r="1" spans="1:5" s="8" customFormat="1">
      <c r="A1" s="815" t="s">
        <v>1621</v>
      </c>
      <c r="B1" s="671"/>
    </row>
    <row r="2" spans="1:5" s="19" customFormat="1" ht="18.75">
      <c r="A2" s="4249" t="s">
        <v>80</v>
      </c>
      <c r="B2" s="20"/>
      <c r="C2" s="77"/>
    </row>
    <row r="3" spans="1:5" s="13" customFormat="1" ht="15">
      <c r="A3" s="25" t="s">
        <v>30</v>
      </c>
      <c r="C3" s="78"/>
    </row>
    <row r="4" spans="1:5" s="18" customFormat="1" ht="13.5" thickBot="1">
      <c r="A4" s="26" t="s">
        <v>2288</v>
      </c>
      <c r="C4" s="79"/>
    </row>
    <row r="5" spans="1:5" s="14" customFormat="1" ht="29.25" customHeight="1" thickBot="1">
      <c r="A5" s="2912" t="s">
        <v>29</v>
      </c>
      <c r="B5" s="2913" t="s">
        <v>33</v>
      </c>
      <c r="C5" s="2878">
        <v>2015</v>
      </c>
      <c r="D5" s="2878">
        <v>2016</v>
      </c>
      <c r="E5" s="2879">
        <v>2017</v>
      </c>
    </row>
    <row r="6" spans="1:5" s="9" customFormat="1" ht="15" customHeight="1">
      <c r="A6" s="5496" t="s">
        <v>1</v>
      </c>
      <c r="B6" s="2914" t="s">
        <v>40</v>
      </c>
      <c r="C6" s="2917">
        <f>'Tiempo promedio excedente'!F6+'Tiempo promedio excedente'!G6</f>
        <v>12.52</v>
      </c>
      <c r="D6" s="2927">
        <f>'Tiempo promedio excedente'!F12+'Tiempo promedio excedente'!G12</f>
        <v>12.6</v>
      </c>
      <c r="E6" s="2922">
        <f>'Tiempo promedio excedente'!F18+'Tiempo promedio excedente'!G18</f>
        <v>13.307692307692308</v>
      </c>
    </row>
    <row r="7" spans="1:5" s="761" customFormat="1" ht="15.75" thickBot="1">
      <c r="A7" s="5497"/>
      <c r="B7" s="676" t="str">
        <f>'Egreso - Movilidad'!B7</f>
        <v>Ingeniería en Computación y Telecomunicaciones</v>
      </c>
      <c r="C7" s="2918"/>
      <c r="D7" s="2928"/>
      <c r="E7" s="2923"/>
    </row>
    <row r="8" spans="1:5" s="9" customFormat="1" ht="15" customHeight="1">
      <c r="A8" s="5498" t="s">
        <v>3</v>
      </c>
      <c r="B8" s="2915" t="s">
        <v>42</v>
      </c>
      <c r="C8" s="2919">
        <f>'Tiempo promedio excedente'!F7+'Tiempo promedio excedente'!G7</f>
        <v>12.130434782608695</v>
      </c>
      <c r="D8" s="2929">
        <f>'Tiempo promedio excedente'!F13+'Tiempo promedio excedente'!G13</f>
        <v>13.142857142857142</v>
      </c>
      <c r="E8" s="2924">
        <f>'Tiempo promedio excedente'!F19+'Tiempo promedio excedente'!G19</f>
        <v>13.133333333333333</v>
      </c>
    </row>
    <row r="9" spans="1:5" s="761" customFormat="1" ht="15" customHeight="1" thickBot="1">
      <c r="A9" s="5499"/>
      <c r="B9" s="2916" t="str">
        <f>'Egreso - Movilidad'!B9</f>
        <v>Psicología Biomédica</v>
      </c>
      <c r="C9" s="2920"/>
      <c r="D9" s="2930"/>
      <c r="E9" s="2925"/>
    </row>
    <row r="10" spans="1:5" s="9" customFormat="1" ht="15" customHeight="1">
      <c r="A10" s="5496" t="s">
        <v>2</v>
      </c>
      <c r="B10" s="2914" t="s">
        <v>41</v>
      </c>
      <c r="C10" s="2917">
        <f>'Tiempo promedio excedente'!F8+'Tiempo promedio excedente'!G8</f>
        <v>12.242424242424242</v>
      </c>
      <c r="D10" s="2927">
        <f>'Tiempo promedio excedente'!F14+'Tiempo promedio excedente'!G14</f>
        <v>12.545454545454545</v>
      </c>
      <c r="E10" s="2922">
        <f>'Tiempo promedio excedente'!F20+'Tiempo promedio excedente'!G20</f>
        <v>12.870967741935484</v>
      </c>
    </row>
    <row r="11" spans="1:5" s="9" customFormat="1" ht="15" customHeight="1" thickBot="1">
      <c r="A11" s="5497"/>
      <c r="B11" s="676" t="s">
        <v>46</v>
      </c>
      <c r="C11" s="2921"/>
      <c r="D11" s="2931"/>
      <c r="E11" s="2926">
        <f>'Tiempo promedio excedente'!F21+'Tiempo promedio excedente'!G21</f>
        <v>13</v>
      </c>
    </row>
    <row r="12" spans="1:5" s="15" customFormat="1" ht="15.75" thickBot="1">
      <c r="A12" s="5494" t="s">
        <v>4524</v>
      </c>
      <c r="B12" s="5495"/>
      <c r="C12" s="2932">
        <f>'Tiempo promedio excedente'!F9+'Tiempo promedio excedente'!G9</f>
        <v>12.296296296296296</v>
      </c>
      <c r="D12" s="2932">
        <f>'Tiempo promedio excedente'!F15+'Tiempo promedio excedente'!G15</f>
        <v>12.833333333333334</v>
      </c>
      <c r="E12" s="2933">
        <f>'Tiempo promedio excedente'!F22+'Tiempo promedio excedente'!G22</f>
        <v>13.049382716049383</v>
      </c>
    </row>
    <row r="13" spans="1:5" s="16" customFormat="1" ht="14.25">
      <c r="A13" s="21"/>
      <c r="B13" s="2911" t="s">
        <v>6032</v>
      </c>
      <c r="C13" s="2911">
        <v>12.6</v>
      </c>
      <c r="D13" s="2911">
        <v>13.6</v>
      </c>
      <c r="E13" s="2911">
        <v>13.1</v>
      </c>
    </row>
    <row r="14" spans="1:5">
      <c r="B14" s="1125" t="s">
        <v>6033</v>
      </c>
      <c r="C14" s="1125">
        <v>16</v>
      </c>
      <c r="D14" s="1125">
        <v>16.2</v>
      </c>
      <c r="E14" s="1125">
        <v>16.3</v>
      </c>
    </row>
    <row r="15" spans="1:5">
      <c r="B15" s="1125" t="s">
        <v>6034</v>
      </c>
      <c r="C15" s="1125">
        <v>15.9</v>
      </c>
      <c r="D15" s="1125">
        <v>15.9</v>
      </c>
      <c r="E15" s="1125">
        <v>16.100000000000001</v>
      </c>
    </row>
  </sheetData>
  <mergeCells count="4">
    <mergeCell ref="A12:B12"/>
    <mergeCell ref="A10:A11"/>
    <mergeCell ref="A6:A7"/>
    <mergeCell ref="A8:A9"/>
  </mergeCells>
  <hyperlinks>
    <hyperlink ref="A1" location="Índice!A1" display="ÍNDICE"/>
  </hyperlinks>
  <printOptions horizontalCentered="1" verticalCentered="1"/>
  <pageMargins left="0.51181102362204722" right="0.47244094488188981" top="0.31496062992125984" bottom="0.51181102362204722" header="0" footer="0"/>
  <pageSetup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AC53"/>
  <sheetViews>
    <sheetView showGridLines="0" zoomScale="90" zoomScaleNormal="90" workbookViewId="0"/>
  </sheetViews>
  <sheetFormatPr baseColWidth="10" defaultRowHeight="15"/>
  <cols>
    <col min="1" max="1" width="13.28515625" style="1525" bestFit="1" customWidth="1"/>
    <col min="2" max="2" width="59.7109375" style="1525" bestFit="1" customWidth="1"/>
    <col min="3" max="3" width="13.85546875" style="1525" bestFit="1" customWidth="1"/>
    <col min="4" max="4" width="16.7109375" style="1525" bestFit="1" customWidth="1"/>
    <col min="5" max="5" width="9.7109375" style="1525" bestFit="1" customWidth="1"/>
    <col min="6" max="6" width="11.5703125" style="1525" bestFit="1" customWidth="1"/>
    <col min="7" max="7" width="6.140625" style="1525" bestFit="1" customWidth="1"/>
    <col min="8" max="8" width="9.5703125" style="1525" bestFit="1" customWidth="1"/>
    <col min="9" max="11" width="11.42578125" style="1525"/>
    <col min="12" max="12" width="13.28515625" style="1525" customWidth="1"/>
    <col min="13" max="13" width="15" style="1525" customWidth="1"/>
    <col min="14" max="14" width="15.140625" style="1525" bestFit="1" customWidth="1"/>
    <col min="15" max="15" width="16.7109375" style="1525" bestFit="1" customWidth="1"/>
    <col min="16" max="16" width="14" style="1525" bestFit="1" customWidth="1"/>
    <col min="17" max="17" width="12" style="1525" bestFit="1" customWidth="1"/>
    <col min="18" max="18" width="13.42578125" style="1525" bestFit="1" customWidth="1"/>
    <col min="19" max="19" width="12.42578125" style="1525" bestFit="1" customWidth="1"/>
    <col min="20" max="20" width="10.42578125" style="1525" bestFit="1" customWidth="1"/>
    <col min="21" max="21" width="11.7109375" style="1525" bestFit="1" customWidth="1"/>
    <col min="22" max="23" width="10.42578125" style="1525" customWidth="1"/>
    <col min="24" max="24" width="13.85546875" style="1525" bestFit="1" customWidth="1"/>
    <col min="25" max="25" width="12.42578125" style="1525" bestFit="1" customWidth="1"/>
    <col min="26" max="26" width="10.42578125" style="1525" bestFit="1" customWidth="1"/>
    <col min="27" max="16384" width="11.42578125" style="1525"/>
  </cols>
  <sheetData>
    <row r="1" spans="1:29">
      <c r="A1" s="1088" t="s">
        <v>1621</v>
      </c>
      <c r="B1" s="3915"/>
    </row>
    <row r="2" spans="1:29" ht="19.5" thickBot="1">
      <c r="A2" s="1088"/>
      <c r="B2" s="4242" t="s">
        <v>4838</v>
      </c>
    </row>
    <row r="3" spans="1:29" ht="15.75" thickBot="1">
      <c r="A3" s="2242"/>
      <c r="B3" s="2242"/>
      <c r="C3" s="2242"/>
      <c r="D3" s="5233" t="s">
        <v>954</v>
      </c>
      <c r="E3" s="5234"/>
      <c r="F3" s="5234"/>
      <c r="G3" s="5235"/>
      <c r="H3" s="5233" t="s">
        <v>4265</v>
      </c>
      <c r="I3" s="5234"/>
      <c r="J3" s="5234"/>
      <c r="K3" s="5234"/>
      <c r="L3" s="5234"/>
      <c r="M3" s="5235"/>
      <c r="N3" s="5233" t="s">
        <v>823</v>
      </c>
      <c r="O3" s="5235"/>
      <c r="P3" s="5233" t="s">
        <v>61</v>
      </c>
      <c r="Q3" s="5234"/>
      <c r="R3" s="5234"/>
      <c r="S3" s="5234"/>
      <c r="T3" s="5235"/>
      <c r="U3" s="5239" t="s">
        <v>4812</v>
      </c>
      <c r="V3" s="5240"/>
      <c r="W3" s="5241"/>
      <c r="X3" s="5233" t="s">
        <v>4266</v>
      </c>
      <c r="Y3" s="5234"/>
      <c r="Z3" s="5235"/>
      <c r="AA3" s="2245"/>
      <c r="AB3" s="2245"/>
      <c r="AC3" s="2245"/>
    </row>
    <row r="4" spans="1:29" ht="15.75" thickBot="1">
      <c r="A4" s="2243" t="s">
        <v>4267</v>
      </c>
      <c r="B4" s="2244" t="s">
        <v>4268</v>
      </c>
      <c r="C4" s="2244" t="s">
        <v>4269</v>
      </c>
      <c r="D4" s="2258" t="s">
        <v>4270</v>
      </c>
      <c r="E4" s="2259" t="s">
        <v>969</v>
      </c>
      <c r="F4" s="2259" t="s">
        <v>970</v>
      </c>
      <c r="G4" s="2260" t="s">
        <v>24</v>
      </c>
      <c r="H4" s="2258" t="s">
        <v>4271</v>
      </c>
      <c r="I4" s="2259" t="s">
        <v>4272</v>
      </c>
      <c r="J4" s="2259" t="s">
        <v>4273</v>
      </c>
      <c r="K4" s="2259" t="s">
        <v>4274</v>
      </c>
      <c r="L4" s="2259" t="s">
        <v>4275</v>
      </c>
      <c r="M4" s="2260" t="s">
        <v>24</v>
      </c>
      <c r="N4" s="2258" t="s">
        <v>4276</v>
      </c>
      <c r="O4" s="2260" t="s">
        <v>4277</v>
      </c>
      <c r="P4" s="2258" t="s">
        <v>4278</v>
      </c>
      <c r="Q4" s="2259" t="s">
        <v>4279</v>
      </c>
      <c r="R4" s="2259" t="s">
        <v>4280</v>
      </c>
      <c r="S4" s="2259" t="s">
        <v>4281</v>
      </c>
      <c r="T4" s="3894" t="s">
        <v>4282</v>
      </c>
      <c r="U4" s="3889" t="s">
        <v>4280</v>
      </c>
      <c r="V4" s="2259" t="s">
        <v>4813</v>
      </c>
      <c r="W4" s="3890" t="s">
        <v>4282</v>
      </c>
      <c r="X4" s="3901" t="s">
        <v>4280</v>
      </c>
      <c r="Y4" s="2259" t="s">
        <v>4281</v>
      </c>
      <c r="Z4" s="2260" t="s">
        <v>4282</v>
      </c>
      <c r="AA4" s="2245"/>
      <c r="AB4" s="2245"/>
      <c r="AC4" s="2245"/>
    </row>
    <row r="5" spans="1:29">
      <c r="A5" s="5231" t="s">
        <v>4283</v>
      </c>
      <c r="B5" s="2261" t="s">
        <v>4284</v>
      </c>
      <c r="C5" s="2262">
        <v>3</v>
      </c>
      <c r="D5" s="2263">
        <f>F5/C5</f>
        <v>0</v>
      </c>
      <c r="E5" s="2264">
        <v>3</v>
      </c>
      <c r="F5" s="2264">
        <v>0</v>
      </c>
      <c r="G5" s="2265">
        <f>SUM(E5:F5)</f>
        <v>3</v>
      </c>
      <c r="H5" s="2263">
        <f>M5/C5</f>
        <v>0</v>
      </c>
      <c r="I5" s="2264">
        <v>0</v>
      </c>
      <c r="J5" s="2264">
        <v>0</v>
      </c>
      <c r="K5" s="2264">
        <v>0</v>
      </c>
      <c r="L5" s="2264">
        <v>0</v>
      </c>
      <c r="M5" s="2265">
        <f>SUM(I5:L5)</f>
        <v>0</v>
      </c>
      <c r="N5" s="2263">
        <f>O5/C5</f>
        <v>0</v>
      </c>
      <c r="O5" s="2265">
        <v>0</v>
      </c>
      <c r="P5" s="2266">
        <f>Q5/C5</f>
        <v>595</v>
      </c>
      <c r="Q5" s="2264">
        <v>1785</v>
      </c>
      <c r="R5" s="2267">
        <f>T5/S5</f>
        <v>5.1546391752577317E-2</v>
      </c>
      <c r="S5" s="2264">
        <v>97</v>
      </c>
      <c r="T5" s="3895">
        <v>5</v>
      </c>
      <c r="U5" s="5050">
        <f>W5/V5</f>
        <v>0.43165467625899279</v>
      </c>
      <c r="V5" s="2264">
        <v>139</v>
      </c>
      <c r="W5" s="2265">
        <v>60</v>
      </c>
      <c r="X5" s="3902">
        <f>Z5/Y5</f>
        <v>0.94656488549618323</v>
      </c>
      <c r="Y5" s="2264">
        <v>131</v>
      </c>
      <c r="Z5" s="2265">
        <v>124</v>
      </c>
      <c r="AA5" s="2245"/>
      <c r="AB5" s="2245"/>
      <c r="AC5" s="2245"/>
    </row>
    <row r="6" spans="1:29" ht="15.75" thickBot="1">
      <c r="A6" s="5232"/>
      <c r="B6" s="2268" t="s">
        <v>4285</v>
      </c>
      <c r="C6" s="2269">
        <v>0</v>
      </c>
      <c r="D6" s="2270">
        <v>0</v>
      </c>
      <c r="E6" s="2271">
        <v>0</v>
      </c>
      <c r="F6" s="2271">
        <v>0</v>
      </c>
      <c r="G6" s="2272">
        <f t="shared" ref="G6:G16" si="0">SUM(E6:F6)</f>
        <v>0</v>
      </c>
      <c r="H6" s="2270">
        <v>0</v>
      </c>
      <c r="I6" s="2271">
        <v>0</v>
      </c>
      <c r="J6" s="2271">
        <v>0</v>
      </c>
      <c r="K6" s="2271">
        <v>0</v>
      </c>
      <c r="L6" s="2271">
        <v>0</v>
      </c>
      <c r="M6" s="2272">
        <f t="shared" ref="M6:M16" si="1">SUM(I6:L6)</f>
        <v>0</v>
      </c>
      <c r="N6" s="2270">
        <v>0</v>
      </c>
      <c r="O6" s="2272">
        <v>0</v>
      </c>
      <c r="P6" s="2273">
        <v>0</v>
      </c>
      <c r="Q6" s="2271">
        <v>430</v>
      </c>
      <c r="R6" s="2274">
        <f t="shared" ref="R6:R16" si="2">T6/S6</f>
        <v>0.31034482758620691</v>
      </c>
      <c r="S6" s="2271">
        <v>58</v>
      </c>
      <c r="T6" s="3896">
        <v>18</v>
      </c>
      <c r="U6" s="5051">
        <f t="shared" ref="U6:U16" si="3">W6/V6</f>
        <v>2.3962264150943398</v>
      </c>
      <c r="V6" s="2271">
        <v>53</v>
      </c>
      <c r="W6" s="2272">
        <v>127</v>
      </c>
      <c r="X6" s="3903">
        <f t="shared" ref="X6:X16" si="4">Z6/Y6</f>
        <v>0.42391304347826086</v>
      </c>
      <c r="Y6" s="2271">
        <v>92</v>
      </c>
      <c r="Z6" s="2272">
        <v>39</v>
      </c>
      <c r="AA6" s="2245"/>
      <c r="AB6" s="2245"/>
      <c r="AC6" s="2245"/>
    </row>
    <row r="7" spans="1:29">
      <c r="A7" s="5231" t="s">
        <v>36</v>
      </c>
      <c r="B7" s="2261" t="s">
        <v>4286</v>
      </c>
      <c r="C7" s="2262">
        <f>'Plazas Def Histo'!J8</f>
        <v>65</v>
      </c>
      <c r="D7" s="2263">
        <f>F7/C7</f>
        <v>0.89230769230769236</v>
      </c>
      <c r="E7" s="5048">
        <f>'Definitivos x grado'!AA8</f>
        <v>7</v>
      </c>
      <c r="F7" s="5048">
        <f>'Definitivos x grado'!AC8</f>
        <v>58</v>
      </c>
      <c r="G7" s="2265">
        <f t="shared" si="0"/>
        <v>65</v>
      </c>
      <c r="H7" s="2263">
        <f t="shared" ref="H7:H15" si="5">M7/C7</f>
        <v>0.63076923076923075</v>
      </c>
      <c r="I7" s="2264">
        <v>23</v>
      </c>
      <c r="J7" s="2264">
        <v>5</v>
      </c>
      <c r="K7" s="2264">
        <v>0</v>
      </c>
      <c r="L7" s="2264">
        <v>13</v>
      </c>
      <c r="M7" s="2265">
        <f t="shared" si="1"/>
        <v>41</v>
      </c>
      <c r="N7" s="2263">
        <f t="shared" ref="N7:N15" si="6">O7/C7</f>
        <v>0.50769230769230766</v>
      </c>
      <c r="O7" s="5049">
        <f>'PROMEP-SNI '!I13</f>
        <v>33</v>
      </c>
      <c r="P7" s="2266">
        <f t="shared" ref="P7:P15" si="7">Q7/C7</f>
        <v>13.246153846153845</v>
      </c>
      <c r="Q7" s="2264">
        <v>861</v>
      </c>
      <c r="R7" s="2267">
        <f t="shared" si="2"/>
        <v>0.41145833333333331</v>
      </c>
      <c r="S7" s="3912">
        <f>Egreso!M13</f>
        <v>192</v>
      </c>
      <c r="T7" s="5047">
        <f>Titulación!Q12+Titulación!R12</f>
        <v>79</v>
      </c>
      <c r="U7" s="5050">
        <f t="shared" si="3"/>
        <v>0.16</v>
      </c>
      <c r="V7" s="3912">
        <v>75</v>
      </c>
      <c r="W7" s="3913">
        <v>12</v>
      </c>
      <c r="X7" s="3902">
        <f t="shared" si="4"/>
        <v>0.47272727272727272</v>
      </c>
      <c r="Y7" s="2264">
        <v>110</v>
      </c>
      <c r="Z7" s="2265">
        <v>52</v>
      </c>
      <c r="AA7" s="2245"/>
      <c r="AB7" s="2245"/>
      <c r="AC7" s="2245"/>
    </row>
    <row r="8" spans="1:29">
      <c r="A8" s="5236"/>
      <c r="B8" s="2275" t="s">
        <v>4287</v>
      </c>
      <c r="C8" s="2276">
        <v>0</v>
      </c>
      <c r="D8" s="2277">
        <v>0</v>
      </c>
      <c r="E8" s="2278">
        <v>0</v>
      </c>
      <c r="F8" s="2278">
        <v>0</v>
      </c>
      <c r="G8" s="2279">
        <f t="shared" si="0"/>
        <v>0</v>
      </c>
      <c r="H8" s="2277">
        <v>0</v>
      </c>
      <c r="I8" s="2278">
        <v>0</v>
      </c>
      <c r="J8" s="2278">
        <v>0</v>
      </c>
      <c r="K8" s="2278">
        <v>0</v>
      </c>
      <c r="L8" s="2278">
        <v>0</v>
      </c>
      <c r="M8" s="2279">
        <f t="shared" si="1"/>
        <v>0</v>
      </c>
      <c r="N8" s="2277">
        <v>0</v>
      </c>
      <c r="O8" s="2279">
        <v>0</v>
      </c>
      <c r="P8" s="2280">
        <v>0</v>
      </c>
      <c r="Q8" s="2278">
        <v>867</v>
      </c>
      <c r="R8" s="2281">
        <f t="shared" si="2"/>
        <v>0.59302325581395354</v>
      </c>
      <c r="S8" s="2278">
        <v>86</v>
      </c>
      <c r="T8" s="3897">
        <v>51</v>
      </c>
      <c r="U8" s="5052">
        <f t="shared" si="3"/>
        <v>0.62666666666666671</v>
      </c>
      <c r="V8" s="3910">
        <v>75</v>
      </c>
      <c r="W8" s="3911">
        <v>47</v>
      </c>
      <c r="X8" s="3904">
        <f t="shared" si="4"/>
        <v>1.0384615384615385</v>
      </c>
      <c r="Y8" s="2278">
        <v>78</v>
      </c>
      <c r="Z8" s="2279">
        <v>81</v>
      </c>
      <c r="AA8" s="2245"/>
      <c r="AB8" s="2245"/>
      <c r="AC8" s="2245"/>
    </row>
    <row r="9" spans="1:29" ht="15.75" thickBot="1">
      <c r="A9" s="5232"/>
      <c r="B9" s="2268" t="s">
        <v>4288</v>
      </c>
      <c r="C9" s="2268">
        <v>97</v>
      </c>
      <c r="D9" s="2270">
        <f t="shared" ref="D9:D15" si="8">F9/C9</f>
        <v>0.10309278350515463</v>
      </c>
      <c r="E9" s="2282">
        <v>69</v>
      </c>
      <c r="F9" s="2282">
        <v>10</v>
      </c>
      <c r="G9" s="2283">
        <f t="shared" si="0"/>
        <v>79</v>
      </c>
      <c r="H9" s="2270">
        <f t="shared" si="5"/>
        <v>8.247422680412371E-2</v>
      </c>
      <c r="I9" s="2282">
        <v>3</v>
      </c>
      <c r="J9" s="2282">
        <v>0</v>
      </c>
      <c r="K9" s="2282">
        <v>0</v>
      </c>
      <c r="L9" s="2282">
        <v>5</v>
      </c>
      <c r="M9" s="2283">
        <f t="shared" si="1"/>
        <v>8</v>
      </c>
      <c r="N9" s="2270">
        <f t="shared" si="6"/>
        <v>0.44329896907216493</v>
      </c>
      <c r="O9" s="2283">
        <v>43</v>
      </c>
      <c r="P9" s="2273">
        <f t="shared" si="7"/>
        <v>17.577319587628867</v>
      </c>
      <c r="Q9" s="2282">
        <v>1705</v>
      </c>
      <c r="R9" s="2274">
        <v>0</v>
      </c>
      <c r="S9" s="2282">
        <v>0</v>
      </c>
      <c r="T9" s="3898">
        <v>0</v>
      </c>
      <c r="U9" s="5051">
        <f t="shared" si="3"/>
        <v>1</v>
      </c>
      <c r="V9" s="2282">
        <v>645</v>
      </c>
      <c r="W9" s="2283">
        <v>645</v>
      </c>
      <c r="X9" s="3903">
        <f t="shared" si="4"/>
        <v>1</v>
      </c>
      <c r="Y9" s="2282">
        <v>540</v>
      </c>
      <c r="Z9" s="2283">
        <v>540</v>
      </c>
      <c r="AA9" s="2245"/>
      <c r="AB9" s="2245"/>
      <c r="AC9" s="2245"/>
    </row>
    <row r="10" spans="1:29" ht="15.75" thickBot="1">
      <c r="A10" s="2284" t="s">
        <v>4289</v>
      </c>
      <c r="B10" s="2285" t="s">
        <v>4290</v>
      </c>
      <c r="C10" s="2286">
        <v>141</v>
      </c>
      <c r="D10" s="2287">
        <f t="shared" si="8"/>
        <v>0.20567375886524822</v>
      </c>
      <c r="E10" s="2288">
        <v>30</v>
      </c>
      <c r="F10" s="2288">
        <v>29</v>
      </c>
      <c r="G10" s="2289">
        <f t="shared" si="0"/>
        <v>59</v>
      </c>
      <c r="H10" s="2287">
        <f t="shared" si="5"/>
        <v>0.12056737588652482</v>
      </c>
      <c r="I10" s="2288">
        <v>8</v>
      </c>
      <c r="J10" s="2288">
        <v>2</v>
      </c>
      <c r="K10" s="2288">
        <v>0</v>
      </c>
      <c r="L10" s="2288">
        <v>7</v>
      </c>
      <c r="M10" s="2289">
        <f t="shared" si="1"/>
        <v>17</v>
      </c>
      <c r="N10" s="2287">
        <f t="shared" si="6"/>
        <v>0.15602836879432624</v>
      </c>
      <c r="O10" s="2289">
        <v>22</v>
      </c>
      <c r="P10" s="2290">
        <f t="shared" si="7"/>
        <v>34.893617021276597</v>
      </c>
      <c r="Q10" s="2288">
        <v>4920</v>
      </c>
      <c r="R10" s="2291">
        <f t="shared" si="2"/>
        <v>0.76712328767123283</v>
      </c>
      <c r="S10" s="2288">
        <v>365</v>
      </c>
      <c r="T10" s="2342">
        <v>280</v>
      </c>
      <c r="U10" s="5053">
        <f t="shared" si="3"/>
        <v>0.80281690140845074</v>
      </c>
      <c r="V10" s="2296">
        <v>568</v>
      </c>
      <c r="W10" s="2297">
        <v>456</v>
      </c>
      <c r="X10" s="3905">
        <f t="shared" si="4"/>
        <v>0.83640081799591004</v>
      </c>
      <c r="Y10" s="2288">
        <v>489</v>
      </c>
      <c r="Z10" s="2289">
        <v>409</v>
      </c>
      <c r="AA10" s="2245"/>
      <c r="AB10" s="2245"/>
      <c r="AC10" s="2245"/>
    </row>
    <row r="11" spans="1:29" ht="15.75" thickBot="1">
      <c r="A11" s="2292" t="s">
        <v>4291</v>
      </c>
      <c r="B11" s="2293" t="s">
        <v>4292</v>
      </c>
      <c r="C11" s="2294">
        <v>12</v>
      </c>
      <c r="D11" s="2295">
        <f t="shared" si="8"/>
        <v>0</v>
      </c>
      <c r="E11" s="2296">
        <v>1</v>
      </c>
      <c r="F11" s="2296">
        <v>0</v>
      </c>
      <c r="G11" s="2297">
        <f t="shared" si="0"/>
        <v>1</v>
      </c>
      <c r="H11" s="2295">
        <f t="shared" si="5"/>
        <v>0</v>
      </c>
      <c r="I11" s="2296">
        <v>0</v>
      </c>
      <c r="J11" s="2296">
        <v>0</v>
      </c>
      <c r="K11" s="2296">
        <v>0</v>
      </c>
      <c r="L11" s="2296">
        <v>0</v>
      </c>
      <c r="M11" s="2297">
        <f t="shared" si="1"/>
        <v>0</v>
      </c>
      <c r="N11" s="2295">
        <f t="shared" si="6"/>
        <v>0</v>
      </c>
      <c r="O11" s="2297">
        <v>0</v>
      </c>
      <c r="P11" s="2298">
        <f t="shared" si="7"/>
        <v>150.66666666666666</v>
      </c>
      <c r="Q11" s="2296">
        <v>1808</v>
      </c>
      <c r="R11" s="2299">
        <f t="shared" si="2"/>
        <v>0.2947976878612717</v>
      </c>
      <c r="S11" s="2296">
        <v>173</v>
      </c>
      <c r="T11" s="3899">
        <v>51</v>
      </c>
      <c r="U11" s="5053">
        <f t="shared" si="3"/>
        <v>0.2947976878612717</v>
      </c>
      <c r="V11" s="2296">
        <v>173</v>
      </c>
      <c r="W11" s="2297">
        <v>51</v>
      </c>
      <c r="X11" s="3906">
        <f t="shared" si="4"/>
        <v>0.16666666666666666</v>
      </c>
      <c r="Y11" s="2296">
        <v>102</v>
      </c>
      <c r="Z11" s="2297">
        <v>17</v>
      </c>
      <c r="AA11" s="2245"/>
      <c r="AB11" s="2245"/>
      <c r="AC11" s="2245"/>
    </row>
    <row r="12" spans="1:29">
      <c r="A12" s="5231" t="s">
        <v>4293</v>
      </c>
      <c r="B12" s="2261" t="s">
        <v>4294</v>
      </c>
      <c r="C12" s="2262">
        <v>20</v>
      </c>
      <c r="D12" s="2300">
        <f t="shared" si="8"/>
        <v>0.25</v>
      </c>
      <c r="E12" s="2301">
        <v>11</v>
      </c>
      <c r="F12" s="2301">
        <v>5</v>
      </c>
      <c r="G12" s="2302">
        <f t="shared" si="0"/>
        <v>16</v>
      </c>
      <c r="H12" s="2300">
        <f t="shared" si="5"/>
        <v>0.25</v>
      </c>
      <c r="I12" s="2301">
        <v>1</v>
      </c>
      <c r="J12" s="2301">
        <v>0</v>
      </c>
      <c r="K12" s="2301">
        <v>0</v>
      </c>
      <c r="L12" s="2301">
        <v>4</v>
      </c>
      <c r="M12" s="2302">
        <f t="shared" si="1"/>
        <v>5</v>
      </c>
      <c r="N12" s="2300">
        <f t="shared" si="6"/>
        <v>0.05</v>
      </c>
      <c r="O12" s="2302">
        <v>1</v>
      </c>
      <c r="P12" s="2303">
        <f t="shared" si="7"/>
        <v>100.65</v>
      </c>
      <c r="Q12" s="2301">
        <v>2013</v>
      </c>
      <c r="R12" s="2304">
        <f t="shared" si="2"/>
        <v>0.7142857142857143</v>
      </c>
      <c r="S12" s="2301">
        <v>1890</v>
      </c>
      <c r="T12" s="2346">
        <v>1350</v>
      </c>
      <c r="U12" s="5050">
        <f t="shared" si="3"/>
        <v>1.3193717277486912</v>
      </c>
      <c r="V12" s="2264">
        <v>191</v>
      </c>
      <c r="W12" s="2265">
        <v>252</v>
      </c>
      <c r="X12" s="3907">
        <f t="shared" si="4"/>
        <v>0.90445859872611467</v>
      </c>
      <c r="Y12" s="2301">
        <v>157</v>
      </c>
      <c r="Z12" s="2302">
        <v>142</v>
      </c>
      <c r="AA12" s="2245"/>
      <c r="AB12" s="2245"/>
      <c r="AC12" s="2245"/>
    </row>
    <row r="13" spans="1:29" ht="15.75" thickBot="1">
      <c r="A13" s="5232"/>
      <c r="B13" s="2268" t="s">
        <v>4295</v>
      </c>
      <c r="C13" s="2269">
        <v>15</v>
      </c>
      <c r="D13" s="2305">
        <f t="shared" si="8"/>
        <v>0.6</v>
      </c>
      <c r="E13" s="2306">
        <v>6</v>
      </c>
      <c r="F13" s="2306">
        <v>9</v>
      </c>
      <c r="G13" s="2307">
        <f t="shared" si="0"/>
        <v>15</v>
      </c>
      <c r="H13" s="2305">
        <f t="shared" si="5"/>
        <v>0.33333333333333331</v>
      </c>
      <c r="I13" s="2306">
        <v>3</v>
      </c>
      <c r="J13" s="2306">
        <v>0</v>
      </c>
      <c r="K13" s="2306">
        <v>0</v>
      </c>
      <c r="L13" s="2306">
        <v>2</v>
      </c>
      <c r="M13" s="2307">
        <f t="shared" si="1"/>
        <v>5</v>
      </c>
      <c r="N13" s="2305">
        <f t="shared" si="6"/>
        <v>0.33333333333333331</v>
      </c>
      <c r="O13" s="2307">
        <v>5</v>
      </c>
      <c r="P13" s="2308">
        <f t="shared" si="7"/>
        <v>78.2</v>
      </c>
      <c r="Q13" s="2306">
        <v>1173</v>
      </c>
      <c r="R13" s="2309">
        <f t="shared" si="2"/>
        <v>0.23636363636363636</v>
      </c>
      <c r="S13" s="2306">
        <v>165</v>
      </c>
      <c r="T13" s="2340">
        <v>39</v>
      </c>
      <c r="U13" s="5051">
        <f t="shared" si="3"/>
        <v>0.23636363636363636</v>
      </c>
      <c r="V13" s="2271">
        <v>165</v>
      </c>
      <c r="W13" s="2272">
        <v>39</v>
      </c>
      <c r="X13" s="3908">
        <f t="shared" si="4"/>
        <v>0.25555555555555554</v>
      </c>
      <c r="Y13" s="2306">
        <v>180</v>
      </c>
      <c r="Z13" s="2307">
        <v>46</v>
      </c>
      <c r="AA13" s="2245"/>
      <c r="AB13" s="2245"/>
      <c r="AC13" s="2245"/>
    </row>
    <row r="14" spans="1:29">
      <c r="A14" s="5237" t="s">
        <v>4296</v>
      </c>
      <c r="B14" s="2310" t="s">
        <v>4297</v>
      </c>
      <c r="C14" s="2311">
        <v>1040</v>
      </c>
      <c r="D14" s="2263">
        <f t="shared" si="8"/>
        <v>0.59326923076923077</v>
      </c>
      <c r="E14" s="2264">
        <v>359</v>
      </c>
      <c r="F14" s="2264">
        <v>617</v>
      </c>
      <c r="G14" s="2265">
        <f t="shared" si="0"/>
        <v>976</v>
      </c>
      <c r="H14" s="2263">
        <f t="shared" si="5"/>
        <v>0.3403846153846154</v>
      </c>
      <c r="I14" s="2264">
        <v>244</v>
      </c>
      <c r="J14" s="2264">
        <v>33</v>
      </c>
      <c r="K14" s="2264">
        <v>3</v>
      </c>
      <c r="L14" s="2264">
        <v>74</v>
      </c>
      <c r="M14" s="2265">
        <f t="shared" si="1"/>
        <v>354</v>
      </c>
      <c r="N14" s="2263">
        <f t="shared" si="6"/>
        <v>0.60192307692307689</v>
      </c>
      <c r="O14" s="2265">
        <v>626</v>
      </c>
      <c r="P14" s="2266">
        <f t="shared" si="7"/>
        <v>27.974038461538463</v>
      </c>
      <c r="Q14" s="2264">
        <v>29093</v>
      </c>
      <c r="R14" s="2267">
        <f t="shared" si="2"/>
        <v>0.86061061061061062</v>
      </c>
      <c r="S14" s="2264">
        <v>3996</v>
      </c>
      <c r="T14" s="3895">
        <v>3439</v>
      </c>
      <c r="U14" s="5050">
        <f t="shared" si="3"/>
        <v>0.87086934417895268</v>
      </c>
      <c r="V14" s="2264">
        <v>3934</v>
      </c>
      <c r="W14" s="2265">
        <v>3426</v>
      </c>
      <c r="X14" s="3902">
        <f t="shared" si="4"/>
        <v>1.0099686698946169</v>
      </c>
      <c r="Y14" s="2264">
        <v>3511</v>
      </c>
      <c r="Z14" s="2265">
        <v>3546</v>
      </c>
      <c r="AA14" s="2245"/>
      <c r="AB14" s="2245"/>
      <c r="AC14" s="2245"/>
    </row>
    <row r="15" spans="1:29" ht="15.75" thickBot="1">
      <c r="A15" s="5238"/>
      <c r="B15" s="2312" t="s">
        <v>4298</v>
      </c>
      <c r="C15" s="2313">
        <v>13</v>
      </c>
      <c r="D15" s="2270">
        <f t="shared" si="8"/>
        <v>0.15384615384615385</v>
      </c>
      <c r="E15" s="2271">
        <v>8</v>
      </c>
      <c r="F15" s="2271">
        <v>2</v>
      </c>
      <c r="G15" s="2272">
        <f t="shared" si="0"/>
        <v>10</v>
      </c>
      <c r="H15" s="2270">
        <f t="shared" si="5"/>
        <v>0</v>
      </c>
      <c r="I15" s="2271">
        <v>0</v>
      </c>
      <c r="J15" s="2271">
        <v>0</v>
      </c>
      <c r="K15" s="2271">
        <v>0</v>
      </c>
      <c r="L15" s="2271">
        <v>0</v>
      </c>
      <c r="M15" s="2272">
        <f t="shared" si="1"/>
        <v>0</v>
      </c>
      <c r="N15" s="2270">
        <f t="shared" si="6"/>
        <v>0</v>
      </c>
      <c r="O15" s="2272">
        <v>0</v>
      </c>
      <c r="P15" s="2273">
        <f t="shared" si="7"/>
        <v>44.53846153846154</v>
      </c>
      <c r="Q15" s="2271">
        <v>579</v>
      </c>
      <c r="R15" s="2274">
        <f t="shared" si="2"/>
        <v>2.3333333333333335</v>
      </c>
      <c r="S15" s="2271">
        <v>81</v>
      </c>
      <c r="T15" s="3896">
        <v>189</v>
      </c>
      <c r="U15" s="5051">
        <f t="shared" si="3"/>
        <v>2.6543209876543208</v>
      </c>
      <c r="V15" s="2271">
        <v>81</v>
      </c>
      <c r="W15" s="2272">
        <v>215</v>
      </c>
      <c r="X15" s="3903">
        <f t="shared" si="4"/>
        <v>1.3101851851851851</v>
      </c>
      <c r="Y15" s="2271">
        <v>216</v>
      </c>
      <c r="Z15" s="2272">
        <v>283</v>
      </c>
      <c r="AA15" s="2245"/>
      <c r="AB15" s="2245"/>
      <c r="AC15" s="2245"/>
    </row>
    <row r="16" spans="1:29" ht="15.75" thickBot="1">
      <c r="A16" s="2314" t="s">
        <v>4299</v>
      </c>
      <c r="B16" s="2315" t="s">
        <v>4300</v>
      </c>
      <c r="C16" s="2316">
        <v>0</v>
      </c>
      <c r="D16" s="2317">
        <v>0</v>
      </c>
      <c r="E16" s="2318">
        <v>0</v>
      </c>
      <c r="F16" s="2318">
        <v>0</v>
      </c>
      <c r="G16" s="2319">
        <f t="shared" si="0"/>
        <v>0</v>
      </c>
      <c r="H16" s="2317">
        <v>0</v>
      </c>
      <c r="I16" s="2318">
        <v>0</v>
      </c>
      <c r="J16" s="2318">
        <v>0</v>
      </c>
      <c r="K16" s="2318">
        <v>0</v>
      </c>
      <c r="L16" s="2318">
        <v>0</v>
      </c>
      <c r="M16" s="2319">
        <f t="shared" si="1"/>
        <v>0</v>
      </c>
      <c r="N16" s="2317">
        <v>0</v>
      </c>
      <c r="O16" s="2319">
        <v>0</v>
      </c>
      <c r="P16" s="2320">
        <v>0</v>
      </c>
      <c r="Q16" s="2318">
        <v>142</v>
      </c>
      <c r="R16" s="2321">
        <f t="shared" si="2"/>
        <v>1.8461538461538463</v>
      </c>
      <c r="S16" s="2318">
        <v>13</v>
      </c>
      <c r="T16" s="3900">
        <v>24</v>
      </c>
      <c r="U16" s="5054">
        <f t="shared" si="3"/>
        <v>0.41666666666666669</v>
      </c>
      <c r="V16" s="2318">
        <v>12</v>
      </c>
      <c r="W16" s="2319">
        <v>5</v>
      </c>
      <c r="X16" s="3909">
        <f t="shared" si="4"/>
        <v>0.42105263157894735</v>
      </c>
      <c r="Y16" s="2318">
        <v>19</v>
      </c>
      <c r="Z16" s="2319">
        <v>8</v>
      </c>
      <c r="AA16" s="2245"/>
      <c r="AB16" s="2245"/>
      <c r="AC16" s="2245"/>
    </row>
    <row r="17" spans="1:29" s="1526" customFormat="1" ht="15.75" thickBot="1">
      <c r="A17" s="2322"/>
      <c r="B17" s="2323"/>
      <c r="C17" s="2323"/>
      <c r="D17" s="2324"/>
      <c r="E17" s="2323"/>
      <c r="F17" s="2323"/>
      <c r="G17" s="2323"/>
      <c r="H17" s="2324"/>
      <c r="I17" s="2323"/>
      <c r="J17" s="2323"/>
      <c r="K17" s="2323"/>
      <c r="L17" s="2323"/>
      <c r="M17" s="2323"/>
      <c r="N17" s="2324"/>
      <c r="O17" s="2323"/>
      <c r="P17" s="2325"/>
      <c r="Q17" s="2323"/>
      <c r="R17" s="2324"/>
      <c r="S17" s="2323"/>
      <c r="T17" s="2323"/>
      <c r="U17" s="2323"/>
      <c r="V17" s="2323"/>
      <c r="W17" s="2323"/>
      <c r="X17" s="2324"/>
      <c r="Y17" s="2323"/>
      <c r="Z17" s="2323"/>
      <c r="AA17" s="2326"/>
      <c r="AB17" s="2326"/>
      <c r="AC17" s="2326"/>
    </row>
    <row r="18" spans="1:29" ht="15.75" thickBot="1">
      <c r="A18" s="2245"/>
      <c r="B18" s="2327"/>
      <c r="C18" s="5233" t="str">
        <f>D4</f>
        <v>Doctorado/PTC</v>
      </c>
      <c r="D18" s="5235"/>
      <c r="E18" s="2245"/>
      <c r="F18" s="2245"/>
      <c r="G18" s="2245"/>
      <c r="H18" s="2245"/>
      <c r="I18" s="2245"/>
      <c r="J18" s="2245"/>
      <c r="K18" s="2245"/>
      <c r="L18" s="2245"/>
      <c r="M18" s="5229" t="s">
        <v>4271</v>
      </c>
      <c r="N18" s="5230"/>
      <c r="O18" s="2245"/>
      <c r="P18" s="2245"/>
      <c r="Q18" s="2245"/>
      <c r="R18" s="2245"/>
      <c r="S18" s="2245"/>
      <c r="T18" s="2245"/>
      <c r="U18" s="2245"/>
      <c r="V18" s="2245"/>
      <c r="W18" s="2245"/>
      <c r="X18" s="5229" t="s">
        <v>4276</v>
      </c>
      <c r="Y18" s="5230"/>
      <c r="Z18" s="2245"/>
      <c r="AA18" s="2245"/>
      <c r="AB18" s="2245"/>
      <c r="AC18" s="2245"/>
    </row>
    <row r="19" spans="1:29">
      <c r="A19" s="2245"/>
      <c r="B19" s="2328" t="str">
        <f>B7</f>
        <v>Universidad Autónoma Metropolitana (UAM-L)</v>
      </c>
      <c r="C19" s="2329" t="s">
        <v>785</v>
      </c>
      <c r="D19" s="2330">
        <f>D7</f>
        <v>0.89230769230769236</v>
      </c>
      <c r="E19" s="2245"/>
      <c r="F19" s="2245"/>
      <c r="G19" s="2245"/>
      <c r="H19" s="2245"/>
      <c r="I19" s="2245"/>
      <c r="J19" s="2245"/>
      <c r="K19" s="2245"/>
      <c r="L19" s="2245"/>
      <c r="M19" s="2328" t="s">
        <v>785</v>
      </c>
      <c r="N19" s="2330">
        <f>H7</f>
        <v>0.63076923076923075</v>
      </c>
      <c r="O19" s="2245"/>
      <c r="P19" s="2245"/>
      <c r="Q19" s="2245"/>
      <c r="R19" s="2245"/>
      <c r="S19" s="2245"/>
      <c r="T19" s="2245"/>
      <c r="U19" s="2245"/>
      <c r="V19" s="2245"/>
      <c r="W19" s="2245"/>
      <c r="X19" s="2331" t="s">
        <v>4301</v>
      </c>
      <c r="Y19" s="2332">
        <f>N14</f>
        <v>0.60192307692307689</v>
      </c>
      <c r="Z19" s="2245"/>
      <c r="AA19" s="2245"/>
      <c r="AB19" s="2245"/>
      <c r="AC19" s="2245"/>
    </row>
    <row r="20" spans="1:29">
      <c r="A20" s="2245"/>
      <c r="B20" s="2333" t="str">
        <f>B13</f>
        <v>Universidad Autónoma del Estado de México (UAEM-UAP-T)</v>
      </c>
      <c r="C20" s="2334" t="s">
        <v>4302</v>
      </c>
      <c r="D20" s="2335">
        <f>D13</f>
        <v>0.6</v>
      </c>
      <c r="E20" s="2245"/>
      <c r="F20" s="2245"/>
      <c r="G20" s="2245"/>
      <c r="H20" s="2245"/>
      <c r="I20" s="2245"/>
      <c r="J20" s="2245"/>
      <c r="K20" s="2245"/>
      <c r="L20" s="2245"/>
      <c r="M20" s="2333" t="s">
        <v>4301</v>
      </c>
      <c r="N20" s="2336">
        <f>H14</f>
        <v>0.3403846153846154</v>
      </c>
      <c r="O20" s="2245"/>
      <c r="P20" s="2245"/>
      <c r="Q20" s="2245"/>
      <c r="R20" s="2245"/>
      <c r="S20" s="2245"/>
      <c r="T20" s="2245"/>
      <c r="U20" s="2245"/>
      <c r="V20" s="2245"/>
      <c r="W20" s="2245"/>
      <c r="X20" s="2333" t="s">
        <v>785</v>
      </c>
      <c r="Y20" s="2336">
        <f>N7</f>
        <v>0.50769230769230766</v>
      </c>
      <c r="Z20" s="2245"/>
      <c r="AA20" s="2245"/>
      <c r="AB20" s="2245"/>
      <c r="AC20" s="2245"/>
    </row>
    <row r="21" spans="1:29">
      <c r="A21" s="2245"/>
      <c r="B21" s="2333" t="str">
        <f>B14</f>
        <v>Universidad Autónoma del Estado de México (UAEM)</v>
      </c>
      <c r="C21" s="2334" t="s">
        <v>4303</v>
      </c>
      <c r="D21" s="2335">
        <f>D14</f>
        <v>0.59326923076923077</v>
      </c>
      <c r="E21" s="2245"/>
      <c r="F21" s="2245"/>
      <c r="G21" s="2245"/>
      <c r="H21" s="2245"/>
      <c r="I21" s="2245"/>
      <c r="J21" s="2245"/>
      <c r="K21" s="2245"/>
      <c r="L21" s="2245"/>
      <c r="M21" s="2333" t="s">
        <v>4302</v>
      </c>
      <c r="N21" s="2336">
        <f>H13</f>
        <v>0.33333333333333331</v>
      </c>
      <c r="O21" s="2245"/>
      <c r="P21" s="2245"/>
      <c r="Q21" s="2245"/>
      <c r="R21" s="2245"/>
      <c r="S21" s="2245"/>
      <c r="T21" s="2245"/>
      <c r="U21" s="2245"/>
      <c r="V21" s="2245"/>
      <c r="W21" s="2245"/>
      <c r="X21" s="2333" t="s">
        <v>4304</v>
      </c>
      <c r="Y21" s="2336">
        <f>N9</f>
        <v>0.44329896907216493</v>
      </c>
      <c r="Z21" s="2245"/>
      <c r="AA21" s="2245"/>
      <c r="AB21" s="2245"/>
      <c r="AC21" s="2245"/>
    </row>
    <row r="22" spans="1:29">
      <c r="A22" s="2245"/>
      <c r="B22" s="2333" t="str">
        <f>B12</f>
        <v>Tecnologico de Estudios Superiores de Tianguistenco (TEST)</v>
      </c>
      <c r="C22" s="2334" t="s">
        <v>4305</v>
      </c>
      <c r="D22" s="2335">
        <f>D12</f>
        <v>0.25</v>
      </c>
      <c r="E22" s="2245"/>
      <c r="F22" s="2245"/>
      <c r="G22" s="2245"/>
      <c r="H22" s="2245"/>
      <c r="I22" s="2245"/>
      <c r="J22" s="2245"/>
      <c r="K22" s="2245"/>
      <c r="L22" s="2245"/>
      <c r="M22" s="2333" t="s">
        <v>4305</v>
      </c>
      <c r="N22" s="2336">
        <f>H12</f>
        <v>0.25</v>
      </c>
      <c r="O22" s="2245"/>
      <c r="P22" s="2245"/>
      <c r="Q22" s="2245"/>
      <c r="R22" s="2245"/>
      <c r="S22" s="2245"/>
      <c r="T22" s="2245"/>
      <c r="U22" s="2245"/>
      <c r="V22" s="2245"/>
      <c r="W22" s="2245"/>
      <c r="X22" s="2333" t="s">
        <v>4302</v>
      </c>
      <c r="Y22" s="2336">
        <f>N13</f>
        <v>0.33333333333333331</v>
      </c>
      <c r="Z22" s="2245"/>
      <c r="AA22" s="2245"/>
      <c r="AB22" s="2245"/>
      <c r="AC22" s="2245"/>
    </row>
    <row r="23" spans="1:29">
      <c r="A23" s="2245"/>
      <c r="B23" s="2333" t="str">
        <f>B10</f>
        <v>Instituto Tecnológico de Toluca (ITT)</v>
      </c>
      <c r="C23" s="2334" t="s">
        <v>4306</v>
      </c>
      <c r="D23" s="2335">
        <f>D10</f>
        <v>0.20567375886524822</v>
      </c>
      <c r="E23" s="2245"/>
      <c r="F23" s="2245"/>
      <c r="G23" s="2245"/>
      <c r="H23" s="2245"/>
      <c r="I23" s="2245"/>
      <c r="J23" s="2245"/>
      <c r="K23" s="2245"/>
      <c r="L23" s="2245"/>
      <c r="M23" s="2333" t="s">
        <v>4306</v>
      </c>
      <c r="N23" s="2336">
        <f>H10</f>
        <v>0.12056737588652482</v>
      </c>
      <c r="O23" s="2245"/>
      <c r="P23" s="2245"/>
      <c r="Q23" s="2245"/>
      <c r="R23" s="2245"/>
      <c r="S23" s="2245"/>
      <c r="T23" s="2245"/>
      <c r="U23" s="2245"/>
      <c r="V23" s="2245"/>
      <c r="W23" s="2245"/>
      <c r="X23" s="2333" t="s">
        <v>4306</v>
      </c>
      <c r="Y23" s="2336">
        <f>N10</f>
        <v>0.15602836879432624</v>
      </c>
      <c r="Z23" s="2245"/>
      <c r="AA23" s="2245"/>
      <c r="AB23" s="2245"/>
      <c r="AC23" s="2245"/>
    </row>
    <row r="24" spans="1:29" ht="15.75" thickBot="1">
      <c r="A24" s="2245"/>
      <c r="B24" s="2333" t="str">
        <f>B15</f>
        <v>Universidad  Pedagógica Nacional Unidad 151 (UPN-151)</v>
      </c>
      <c r="C24" s="2334" t="s">
        <v>4307</v>
      </c>
      <c r="D24" s="2335">
        <f>D15</f>
        <v>0.15384615384615385</v>
      </c>
      <c r="E24" s="2245"/>
      <c r="F24" s="2245"/>
      <c r="G24" s="2245"/>
      <c r="H24" s="2245"/>
      <c r="I24" s="2245"/>
      <c r="J24" s="2245"/>
      <c r="K24" s="2245"/>
      <c r="L24" s="2245"/>
      <c r="M24" s="2337" t="s">
        <v>4304</v>
      </c>
      <c r="N24" s="2338">
        <f>H9</f>
        <v>8.247422680412371E-2</v>
      </c>
      <c r="O24" s="2245"/>
      <c r="P24" s="2245"/>
      <c r="Q24" s="2245"/>
      <c r="R24" s="2245"/>
      <c r="S24" s="2245"/>
      <c r="T24" s="2245"/>
      <c r="U24" s="2245"/>
      <c r="V24" s="2245"/>
      <c r="W24" s="2245"/>
      <c r="X24" s="2337" t="s">
        <v>4305</v>
      </c>
      <c r="Y24" s="2338">
        <f>N12</f>
        <v>0.05</v>
      </c>
      <c r="Z24" s="2245"/>
      <c r="AA24" s="2245"/>
      <c r="AB24" s="2245"/>
      <c r="AC24" s="2245"/>
    </row>
    <row r="25" spans="1:29" ht="15.75" thickBot="1">
      <c r="A25" s="2245"/>
      <c r="B25" s="2337" t="s">
        <v>4288</v>
      </c>
      <c r="C25" s="2339" t="s">
        <v>4304</v>
      </c>
      <c r="D25" s="2338">
        <f>D9</f>
        <v>0.10309278350515463</v>
      </c>
      <c r="E25" s="2245"/>
      <c r="F25" s="2245"/>
      <c r="G25" s="2245"/>
      <c r="H25" s="2245"/>
      <c r="I25" s="2245"/>
      <c r="J25" s="2245"/>
      <c r="K25" s="2245"/>
      <c r="L25" s="2245"/>
      <c r="M25" s="2245"/>
      <c r="N25" s="2245"/>
      <c r="O25" s="2245"/>
      <c r="P25" s="2245"/>
      <c r="Q25" s="2245"/>
      <c r="R25" s="2245"/>
      <c r="S25" s="2245"/>
      <c r="T25" s="2245"/>
      <c r="U25" s="2245"/>
      <c r="V25" s="2245"/>
      <c r="W25" s="2245"/>
      <c r="X25" s="2245"/>
      <c r="Y25" s="2245"/>
      <c r="Z25" s="2245"/>
      <c r="AA25" s="2245"/>
      <c r="AB25" s="2245"/>
      <c r="AC25" s="2245"/>
    </row>
    <row r="26" spans="1:29">
      <c r="A26" s="2245"/>
      <c r="B26" s="2245"/>
      <c r="C26" s="2245"/>
      <c r="D26" s="2245"/>
      <c r="E26" s="2245"/>
      <c r="F26" s="2245"/>
      <c r="G26" s="2245"/>
      <c r="H26" s="2245"/>
      <c r="I26" s="2245"/>
      <c r="J26" s="2245"/>
      <c r="K26" s="2245"/>
      <c r="L26" s="2245"/>
      <c r="M26" s="2245"/>
      <c r="N26" s="2245"/>
      <c r="O26" s="2245"/>
      <c r="P26" s="2245"/>
      <c r="Q26" s="2245"/>
      <c r="R26" s="2245"/>
      <c r="S26" s="2245"/>
      <c r="T26" s="2245"/>
      <c r="U26" s="2245"/>
      <c r="V26" s="2245"/>
      <c r="W26" s="2245"/>
      <c r="X26" s="2245"/>
      <c r="Y26" s="2245"/>
      <c r="Z26" s="2245"/>
      <c r="AA26" s="2245"/>
      <c r="AB26" s="2245"/>
      <c r="AC26" s="2245"/>
    </row>
    <row r="27" spans="1:29">
      <c r="A27" s="2245"/>
      <c r="B27" s="2245"/>
      <c r="C27" s="2245"/>
      <c r="D27" s="2245"/>
      <c r="E27" s="2245"/>
      <c r="F27" s="2245"/>
      <c r="G27" s="2245"/>
      <c r="H27" s="2245"/>
      <c r="I27" s="2245"/>
      <c r="J27" s="2245"/>
      <c r="K27" s="2245"/>
      <c r="L27" s="2245"/>
      <c r="M27" s="2245"/>
      <c r="N27" s="2245"/>
      <c r="O27" s="2245"/>
      <c r="P27" s="2245"/>
      <c r="Q27" s="2245"/>
      <c r="R27" s="2245"/>
      <c r="S27" s="2245"/>
      <c r="T27" s="2245"/>
      <c r="U27" s="2245"/>
      <c r="V27" s="2245"/>
      <c r="W27" s="2245"/>
      <c r="X27" s="2245"/>
      <c r="Y27" s="2245"/>
      <c r="Z27" s="2245"/>
      <c r="AA27" s="2245"/>
      <c r="AB27" s="2245"/>
      <c r="AC27" s="2245"/>
    </row>
    <row r="28" spans="1:29">
      <c r="A28" s="2245"/>
      <c r="B28" s="2245"/>
      <c r="C28" s="2245"/>
      <c r="D28" s="2245"/>
      <c r="E28" s="2245"/>
      <c r="F28" s="2245"/>
      <c r="G28" s="2245"/>
      <c r="H28" s="2245"/>
      <c r="I28" s="2245"/>
      <c r="J28" s="2245"/>
      <c r="K28" s="2245"/>
      <c r="L28" s="2245"/>
      <c r="M28" s="2245"/>
      <c r="N28" s="2245"/>
      <c r="O28" s="2245"/>
      <c r="P28" s="2245"/>
      <c r="Q28" s="2245"/>
      <c r="R28" s="2245"/>
      <c r="S28" s="2245"/>
      <c r="T28" s="2245"/>
      <c r="U28" s="2245"/>
      <c r="V28" s="2245"/>
      <c r="W28" s="2245"/>
      <c r="X28" s="2245"/>
      <c r="Y28" s="2245"/>
      <c r="Z28" s="2245"/>
      <c r="AA28" s="2245"/>
      <c r="AB28" s="2245"/>
      <c r="AC28" s="2245"/>
    </row>
    <row r="29" spans="1:29">
      <c r="A29" s="2340" t="s">
        <v>4313</v>
      </c>
      <c r="B29" s="2341"/>
      <c r="C29" s="2245"/>
      <c r="D29" s="2245"/>
      <c r="E29" s="2245"/>
      <c r="F29" s="2245"/>
      <c r="G29" s="2245"/>
      <c r="H29" s="2245"/>
      <c r="I29" s="2245"/>
      <c r="J29" s="2245"/>
      <c r="K29" s="2245"/>
      <c r="L29" s="2245"/>
      <c r="M29" s="2245"/>
      <c r="N29" s="2245"/>
      <c r="O29" s="2245"/>
      <c r="P29" s="2245"/>
      <c r="Q29" s="2245"/>
      <c r="R29" s="2245"/>
      <c r="S29" s="2245"/>
      <c r="T29" s="2245"/>
      <c r="U29" s="2245"/>
      <c r="V29" s="2245"/>
      <c r="W29" s="2245"/>
      <c r="X29" s="2245"/>
      <c r="Y29" s="2245"/>
      <c r="Z29" s="2245"/>
      <c r="AA29" s="2245"/>
      <c r="AB29" s="2245"/>
      <c r="AC29" s="2245"/>
    </row>
    <row r="30" spans="1:29">
      <c r="A30" s="2342" t="s">
        <v>4314</v>
      </c>
      <c r="B30" s="2343"/>
      <c r="C30" s="2245"/>
      <c r="D30" s="2245"/>
      <c r="E30" s="2245"/>
      <c r="F30" s="2245"/>
      <c r="G30" s="2245"/>
      <c r="H30" s="2245"/>
      <c r="I30" s="2245"/>
      <c r="J30" s="2245"/>
      <c r="K30" s="2245"/>
      <c r="L30" s="2245"/>
      <c r="M30" s="2245"/>
      <c r="N30" s="2245"/>
      <c r="O30" s="2245"/>
      <c r="P30" s="2245"/>
      <c r="Q30" s="2245"/>
      <c r="R30" s="2245"/>
      <c r="S30" s="2245"/>
      <c r="T30" s="2245"/>
      <c r="U30" s="2245"/>
      <c r="V30" s="2245"/>
      <c r="W30" s="2245"/>
      <c r="X30" s="2245"/>
      <c r="Y30" s="2245"/>
      <c r="Z30" s="2245"/>
      <c r="AA30" s="2245"/>
      <c r="AB30" s="2245"/>
      <c r="AC30" s="2245"/>
    </row>
    <row r="31" spans="1:29">
      <c r="A31" s="2342" t="s">
        <v>4315</v>
      </c>
      <c r="B31" s="2343"/>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row>
    <row r="32" spans="1:29">
      <c r="A32" s="2342" t="s">
        <v>4316</v>
      </c>
      <c r="B32" s="2343"/>
      <c r="C32" s="2245"/>
      <c r="D32" s="2245"/>
      <c r="E32" s="2245"/>
      <c r="F32" s="2245"/>
      <c r="G32" s="2245"/>
      <c r="H32" s="2245"/>
      <c r="I32" s="2245"/>
      <c r="J32" s="2245"/>
      <c r="K32" s="2245"/>
      <c r="L32" s="2245"/>
      <c r="M32" s="2245"/>
      <c r="N32" s="2245"/>
      <c r="O32" s="2245"/>
      <c r="P32" s="2245"/>
      <c r="Q32" s="2245"/>
      <c r="R32" s="2245"/>
      <c r="S32" s="2245"/>
      <c r="T32" s="2245"/>
      <c r="U32" s="2245"/>
      <c r="V32" s="2245"/>
      <c r="W32" s="2245"/>
      <c r="X32" s="2245"/>
      <c r="Y32" s="2245"/>
      <c r="Z32" s="2245"/>
      <c r="AA32" s="2245"/>
      <c r="AB32" s="2245"/>
      <c r="AC32" s="2245"/>
    </row>
    <row r="33" spans="1:29">
      <c r="A33" s="2342" t="s">
        <v>4317</v>
      </c>
      <c r="B33" s="2343"/>
      <c r="C33" s="2245"/>
      <c r="D33" s="2245"/>
      <c r="E33" s="2245"/>
      <c r="F33" s="2245"/>
      <c r="G33" s="2245"/>
      <c r="H33" s="2245"/>
      <c r="I33" s="2245"/>
      <c r="J33" s="2245"/>
      <c r="K33" s="2245"/>
      <c r="L33" s="2245"/>
      <c r="M33" s="2245"/>
      <c r="N33" s="2245"/>
      <c r="O33" s="2245"/>
      <c r="P33" s="2245"/>
      <c r="Q33" s="2245"/>
      <c r="R33" s="2245"/>
      <c r="S33" s="2245"/>
      <c r="T33" s="2245"/>
      <c r="U33" s="2245"/>
      <c r="V33" s="2245"/>
      <c r="W33" s="2245"/>
      <c r="X33" s="2245"/>
      <c r="Y33" s="2245"/>
      <c r="Z33" s="2245"/>
      <c r="AA33" s="2245"/>
      <c r="AB33" s="2245"/>
      <c r="AC33" s="2245"/>
    </row>
    <row r="34" spans="1:29">
      <c r="A34" s="2342" t="s">
        <v>4318</v>
      </c>
      <c r="B34" s="2343"/>
      <c r="C34" s="2245"/>
      <c r="D34" s="2245"/>
      <c r="E34" s="2245"/>
      <c r="F34" s="2245"/>
      <c r="G34" s="2245"/>
      <c r="H34" s="2245"/>
      <c r="I34" s="2245"/>
      <c r="J34" s="2245"/>
      <c r="K34" s="2245"/>
      <c r="L34" s="2245"/>
      <c r="M34" s="2245"/>
      <c r="N34" s="2245"/>
      <c r="O34" s="2245"/>
      <c r="P34" s="2245"/>
      <c r="Q34" s="2245"/>
      <c r="R34" s="2245"/>
      <c r="S34" s="2245"/>
      <c r="T34" s="2245"/>
      <c r="U34" s="2245"/>
      <c r="V34" s="2245"/>
      <c r="W34" s="2245"/>
      <c r="X34" s="2245"/>
      <c r="Y34" s="2245"/>
      <c r="Z34" s="2245"/>
      <c r="AA34" s="2245"/>
      <c r="AB34" s="2245"/>
      <c r="AC34" s="2245"/>
    </row>
    <row r="35" spans="1:29" ht="15.75" thickBot="1">
      <c r="A35" s="2342" t="s">
        <v>4319</v>
      </c>
      <c r="B35" s="2343"/>
      <c r="C35" s="2245"/>
      <c r="D35" s="2245"/>
      <c r="E35" s="2245"/>
      <c r="F35" s="2245"/>
      <c r="G35" s="2245"/>
      <c r="H35" s="2245"/>
      <c r="I35" s="2245"/>
      <c r="J35" s="2245"/>
      <c r="K35" s="2245"/>
      <c r="L35" s="2245"/>
      <c r="M35" s="2245"/>
      <c r="N35" s="2245"/>
      <c r="O35" s="2245"/>
      <c r="P35" s="2245"/>
      <c r="Q35" s="2245"/>
      <c r="R35" s="2245"/>
      <c r="S35" s="2245"/>
      <c r="T35" s="2245"/>
      <c r="U35" s="2245"/>
      <c r="V35" s="2245"/>
      <c r="W35" s="2245"/>
      <c r="X35" s="2245"/>
      <c r="Y35" s="2245"/>
      <c r="Z35" s="2245"/>
      <c r="AA35" s="2245"/>
      <c r="AB35" s="2245"/>
      <c r="AC35" s="2245"/>
    </row>
    <row r="36" spans="1:29" ht="15.75" thickBot="1">
      <c r="A36" s="2342" t="s">
        <v>4320</v>
      </c>
      <c r="B36" s="2343"/>
      <c r="C36" s="2245"/>
      <c r="D36" s="2245"/>
      <c r="E36" s="2245"/>
      <c r="F36" s="2245"/>
      <c r="G36" s="2245"/>
      <c r="H36" s="2245"/>
      <c r="I36" s="2245"/>
      <c r="J36" s="2245"/>
      <c r="K36" s="2245"/>
      <c r="L36" s="5229" t="s">
        <v>4308</v>
      </c>
      <c r="M36" s="5230"/>
      <c r="N36" s="2245"/>
      <c r="O36" s="2245"/>
      <c r="P36" s="2245"/>
      <c r="Q36" s="2245"/>
      <c r="R36" s="2245"/>
      <c r="S36" s="2245"/>
      <c r="T36" s="2245"/>
      <c r="U36" s="2245"/>
      <c r="V36" s="2245"/>
      <c r="W36" s="2245"/>
      <c r="X36" s="2245"/>
      <c r="Y36" s="2245"/>
      <c r="Z36" s="2245"/>
      <c r="AA36" s="2245"/>
      <c r="AB36" s="2245"/>
      <c r="AC36" s="2245"/>
    </row>
    <row r="37" spans="1:29">
      <c r="A37" s="2342" t="s">
        <v>4321</v>
      </c>
      <c r="B37" s="2343"/>
      <c r="C37" s="2245"/>
      <c r="D37" s="2245"/>
      <c r="E37" s="2245"/>
      <c r="F37" s="2245"/>
      <c r="G37" s="2245"/>
      <c r="H37" s="2245"/>
      <c r="I37" s="2245"/>
      <c r="J37" s="2245"/>
      <c r="K37" s="2245"/>
      <c r="L37" s="2331" t="s">
        <v>785</v>
      </c>
      <c r="M37" s="2344">
        <f>P7</f>
        <v>13.246153846153845</v>
      </c>
      <c r="N37" s="2245"/>
      <c r="O37" s="2245"/>
      <c r="P37" s="2245"/>
      <c r="Q37" s="2245"/>
      <c r="R37" s="2245"/>
      <c r="S37" s="2245"/>
      <c r="T37" s="2245"/>
      <c r="U37" s="2245"/>
      <c r="V37" s="2245"/>
      <c r="W37" s="2245"/>
      <c r="X37" s="2245"/>
      <c r="Y37" s="2245"/>
      <c r="Z37" s="2245"/>
      <c r="AA37" s="2245"/>
      <c r="AB37" s="2245"/>
      <c r="AC37" s="2245"/>
    </row>
    <row r="38" spans="1:29">
      <c r="A38" s="2342" t="s">
        <v>4322</v>
      </c>
      <c r="B38" s="2343"/>
      <c r="C38" s="2245"/>
      <c r="D38" s="2245"/>
      <c r="E38" s="2245"/>
      <c r="F38" s="2245"/>
      <c r="G38" s="2245"/>
      <c r="H38" s="2245"/>
      <c r="I38" s="2245"/>
      <c r="J38" s="2245"/>
      <c r="K38" s="2245"/>
      <c r="L38" s="2333" t="s">
        <v>4304</v>
      </c>
      <c r="M38" s="2345">
        <f>P9</f>
        <v>17.577319587628867</v>
      </c>
      <c r="N38" s="2245"/>
      <c r="O38" s="2245"/>
      <c r="P38" s="2245"/>
      <c r="Q38" s="2245"/>
      <c r="R38" s="2245"/>
      <c r="S38" s="2245"/>
      <c r="T38" s="2245"/>
      <c r="U38" s="2245"/>
      <c r="V38" s="2245"/>
      <c r="W38" s="2245"/>
      <c r="X38" s="2245"/>
      <c r="Y38" s="2245"/>
      <c r="Z38" s="2245"/>
      <c r="AA38" s="2245"/>
      <c r="AB38" s="2245"/>
      <c r="AC38" s="2245"/>
    </row>
    <row r="39" spans="1:29">
      <c r="A39" s="2342" t="s">
        <v>4323</v>
      </c>
      <c r="B39" s="2343"/>
      <c r="C39" s="2245"/>
      <c r="D39" s="2245"/>
      <c r="E39" s="2245"/>
      <c r="F39" s="2245"/>
      <c r="G39" s="2245"/>
      <c r="H39" s="2245"/>
      <c r="I39" s="2245"/>
      <c r="J39" s="2245"/>
      <c r="K39" s="2245"/>
      <c r="L39" s="2333" t="s">
        <v>4301</v>
      </c>
      <c r="M39" s="2279">
        <v>28</v>
      </c>
      <c r="N39" s="2245"/>
      <c r="O39" s="2245"/>
      <c r="P39" s="2245"/>
      <c r="Q39" s="2245"/>
      <c r="R39" s="2245"/>
      <c r="S39" s="2245"/>
      <c r="T39" s="2245"/>
      <c r="U39" s="2245"/>
      <c r="V39" s="2245"/>
      <c r="W39" s="2245"/>
      <c r="X39" s="2245"/>
      <c r="Y39" s="2245"/>
      <c r="Z39" s="2245"/>
      <c r="AA39" s="2245"/>
      <c r="AB39" s="2245"/>
      <c r="AC39" s="2245"/>
    </row>
    <row r="40" spans="1:29">
      <c r="A40" s="2342" t="s">
        <v>4324</v>
      </c>
      <c r="B40" s="2343"/>
      <c r="C40" s="2245"/>
      <c r="D40" s="2245"/>
      <c r="E40" s="2245"/>
      <c r="F40" s="2245"/>
      <c r="G40" s="2245"/>
      <c r="H40" s="2245"/>
      <c r="I40" s="2245"/>
      <c r="J40" s="2245"/>
      <c r="K40" s="2245"/>
      <c r="L40" s="2333" t="s">
        <v>4306</v>
      </c>
      <c r="M40" s="2279">
        <v>35</v>
      </c>
      <c r="N40" s="2245"/>
      <c r="O40" s="2245"/>
      <c r="P40" s="2245"/>
      <c r="Q40" s="2245"/>
      <c r="R40" s="2245"/>
      <c r="S40" s="2245"/>
      <c r="T40" s="2245"/>
      <c r="U40" s="2245"/>
      <c r="V40" s="2245"/>
      <c r="W40" s="2245"/>
      <c r="X40" s="2245"/>
      <c r="Y40" s="2245"/>
      <c r="Z40" s="2245"/>
      <c r="AA40" s="2245"/>
      <c r="AB40" s="2245"/>
      <c r="AC40" s="2245"/>
    </row>
    <row r="41" spans="1:29">
      <c r="A41" s="3914" t="s">
        <v>4814</v>
      </c>
      <c r="B41" s="2347"/>
      <c r="C41" s="2245"/>
      <c r="D41" s="2245"/>
      <c r="E41" s="2245"/>
      <c r="F41" s="2245"/>
      <c r="G41" s="2245"/>
      <c r="H41" s="2245"/>
      <c r="I41" s="2245"/>
      <c r="J41" s="2245"/>
      <c r="K41" s="2245"/>
      <c r="L41" s="2333" t="s">
        <v>4307</v>
      </c>
      <c r="M41" s="2279">
        <v>45</v>
      </c>
      <c r="N41" s="2245"/>
      <c r="O41" s="2245"/>
      <c r="P41" s="2245"/>
      <c r="Q41" s="2245"/>
      <c r="R41" s="2245"/>
      <c r="S41" s="2245"/>
      <c r="T41" s="2245"/>
      <c r="U41" s="2245"/>
      <c r="V41" s="2245"/>
      <c r="W41" s="2245"/>
      <c r="X41" s="2245"/>
      <c r="Y41" s="2245"/>
      <c r="Z41" s="2245"/>
      <c r="AA41" s="2245"/>
      <c r="AB41" s="2245"/>
      <c r="AC41" s="2245"/>
    </row>
    <row r="42" spans="1:29">
      <c r="A42" s="2245"/>
      <c r="B42" s="2245"/>
      <c r="C42" s="2245"/>
      <c r="D42" s="2245"/>
      <c r="E42" s="2245"/>
      <c r="F42" s="2245"/>
      <c r="G42" s="2245"/>
      <c r="H42" s="2245"/>
      <c r="I42" s="2245"/>
      <c r="J42" s="2245"/>
      <c r="K42" s="2245"/>
      <c r="L42" s="2333" t="s">
        <v>4302</v>
      </c>
      <c r="M42" s="2279">
        <v>78</v>
      </c>
      <c r="N42" s="2245"/>
      <c r="O42" s="2245"/>
      <c r="P42" s="2245"/>
      <c r="Q42" s="2245"/>
      <c r="R42" s="2245"/>
      <c r="S42" s="2245"/>
      <c r="T42" s="2245"/>
      <c r="U42" s="2245"/>
      <c r="V42" s="2245"/>
      <c r="W42" s="2245"/>
      <c r="X42" s="2245"/>
      <c r="Y42" s="2245"/>
      <c r="Z42" s="2245"/>
      <c r="AA42" s="2245"/>
      <c r="AB42" s="2245"/>
      <c r="AC42" s="2245"/>
    </row>
    <row r="43" spans="1:29">
      <c r="A43" s="2245"/>
      <c r="B43" s="2245"/>
      <c r="C43" s="2245"/>
      <c r="D43" s="2245"/>
      <c r="E43" s="2245"/>
      <c r="F43" s="2245"/>
      <c r="G43" s="2245"/>
      <c r="H43" s="2245"/>
      <c r="I43" s="2245"/>
      <c r="J43" s="2245"/>
      <c r="K43" s="2245"/>
      <c r="L43" s="2333" t="s">
        <v>4305</v>
      </c>
      <c r="M43" s="2279">
        <v>101</v>
      </c>
      <c r="N43" s="2245"/>
      <c r="O43" s="2245"/>
      <c r="P43" s="2245"/>
      <c r="Q43" s="2245"/>
      <c r="R43" s="2245"/>
      <c r="S43" s="2245"/>
      <c r="T43" s="2245"/>
      <c r="U43" s="2245"/>
      <c r="V43" s="2245"/>
      <c r="W43" s="2245"/>
      <c r="X43" s="2245"/>
      <c r="Y43" s="2245"/>
      <c r="Z43" s="2245"/>
      <c r="AA43" s="2245"/>
      <c r="AB43" s="2245"/>
      <c r="AC43" s="2245"/>
    </row>
    <row r="44" spans="1:29">
      <c r="A44" s="2245"/>
      <c r="B44" s="2245"/>
      <c r="C44" s="2245"/>
      <c r="D44" s="2245"/>
      <c r="E44" s="2245"/>
      <c r="F44" s="2245"/>
      <c r="G44" s="2245"/>
      <c r="H44" s="2245"/>
      <c r="I44" s="2245"/>
      <c r="J44" s="2245"/>
      <c r="K44" s="2245"/>
      <c r="L44" s="2333" t="s">
        <v>4309</v>
      </c>
      <c r="M44" s="2279">
        <v>151</v>
      </c>
      <c r="N44" s="2245"/>
      <c r="O44" s="2245"/>
      <c r="P44" s="2245"/>
      <c r="Q44" s="2245"/>
      <c r="R44" s="2245"/>
      <c r="S44" s="2245"/>
      <c r="T44" s="2245"/>
      <c r="U44" s="2245"/>
      <c r="V44" s="2245"/>
      <c r="W44" s="2245"/>
      <c r="X44" s="2245"/>
      <c r="Y44" s="2245"/>
      <c r="Z44" s="2245"/>
      <c r="AA44" s="2245"/>
      <c r="AB44" s="2245"/>
      <c r="AC44" s="2245"/>
    </row>
    <row r="45" spans="1:29" ht="15.75" thickBot="1">
      <c r="A45" s="2245"/>
      <c r="B45" s="2245"/>
      <c r="C45" s="2245"/>
      <c r="D45" s="2245"/>
      <c r="E45" s="2245"/>
      <c r="F45" s="2245"/>
      <c r="G45" s="2245"/>
      <c r="H45" s="2245"/>
      <c r="I45" s="2245"/>
      <c r="J45" s="2245"/>
      <c r="K45" s="2245"/>
      <c r="L45" s="2337" t="s">
        <v>4310</v>
      </c>
      <c r="M45" s="2272">
        <v>595</v>
      </c>
      <c r="N45" s="2245"/>
      <c r="O45" s="2245"/>
      <c r="P45" s="2245"/>
      <c r="Q45" s="2245"/>
      <c r="R45" s="2245"/>
      <c r="S45" s="2245"/>
      <c r="T45" s="2245"/>
      <c r="U45" s="2245"/>
      <c r="V45" s="2245"/>
      <c r="W45" s="2245"/>
      <c r="X45" s="2245"/>
      <c r="Y45" s="2245"/>
      <c r="Z45" s="2245"/>
      <c r="AA45" s="2245"/>
      <c r="AB45" s="2245"/>
      <c r="AC45" s="2245"/>
    </row>
    <row r="46" spans="1:29">
      <c r="A46" s="2245"/>
      <c r="B46" s="2245"/>
      <c r="C46" s="2245"/>
      <c r="D46" s="2245"/>
      <c r="E46" s="2245"/>
      <c r="F46" s="2245"/>
      <c r="G46" s="2245"/>
      <c r="H46" s="2245"/>
      <c r="I46" s="2245"/>
      <c r="J46" s="2245"/>
      <c r="K46" s="2245"/>
      <c r="L46" s="2245"/>
      <c r="M46" s="2245"/>
      <c r="N46" s="2245"/>
      <c r="O46" s="2245"/>
      <c r="P46" s="2245"/>
      <c r="Q46" s="2245"/>
      <c r="R46" s="2245"/>
      <c r="S46" s="2245"/>
      <c r="T46" s="2245"/>
      <c r="U46" s="2245"/>
      <c r="V46" s="2245"/>
      <c r="W46" s="2245"/>
      <c r="X46" s="2245"/>
      <c r="Y46" s="2245"/>
      <c r="Z46" s="2245"/>
      <c r="AA46" s="2245"/>
      <c r="AB46" s="2245"/>
      <c r="AC46" s="2245"/>
    </row>
    <row r="47" spans="1:29">
      <c r="A47" s="2245"/>
      <c r="B47" s="2245"/>
      <c r="C47" s="2245"/>
      <c r="D47" s="2245"/>
      <c r="E47" s="2245"/>
      <c r="F47" s="2245"/>
      <c r="G47" s="2245"/>
      <c r="H47" s="2245"/>
      <c r="I47" s="2245"/>
      <c r="J47" s="2245"/>
      <c r="K47" s="2245"/>
      <c r="L47" s="2245"/>
      <c r="M47" s="2245"/>
      <c r="N47" s="2245"/>
      <c r="O47" s="2245"/>
      <c r="P47" s="2245"/>
      <c r="Q47" s="2245"/>
      <c r="R47" s="2245"/>
      <c r="S47" s="2245"/>
      <c r="T47" s="2245"/>
      <c r="U47" s="2245"/>
      <c r="V47" s="2245"/>
      <c r="W47" s="2245"/>
      <c r="X47" s="2245"/>
      <c r="Y47" s="2245"/>
      <c r="Z47" s="2245"/>
      <c r="AA47" s="2245"/>
      <c r="AB47" s="2245"/>
      <c r="AC47" s="2245"/>
    </row>
    <row r="48" spans="1:29">
      <c r="A48" s="2245"/>
      <c r="B48" s="2245"/>
      <c r="C48" s="2245"/>
      <c r="D48" s="2245"/>
      <c r="E48" s="2245"/>
      <c r="F48" s="2245"/>
      <c r="G48" s="2245"/>
      <c r="H48" s="2245"/>
      <c r="I48" s="2245"/>
      <c r="J48" s="2245"/>
      <c r="K48" s="2245"/>
      <c r="L48" s="2245"/>
      <c r="M48" s="2245"/>
      <c r="N48" s="2245"/>
      <c r="O48" s="2245"/>
      <c r="P48" s="2245"/>
      <c r="Q48" s="2245"/>
      <c r="R48" s="2245"/>
      <c r="S48" s="2245"/>
      <c r="T48" s="2245"/>
      <c r="U48" s="2245"/>
      <c r="V48" s="2245"/>
      <c r="W48" s="2245"/>
      <c r="X48" s="2245"/>
      <c r="Y48" s="2245"/>
      <c r="Z48" s="2245"/>
      <c r="AA48" s="2245"/>
      <c r="AB48" s="2245"/>
      <c r="AC48" s="2245"/>
    </row>
    <row r="49" spans="1:29">
      <c r="A49" s="2245"/>
      <c r="B49" s="2245"/>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row>
    <row r="50" spans="1:29">
      <c r="A50" s="2255"/>
      <c r="B50" s="2255"/>
      <c r="C50" s="2255"/>
      <c r="D50" s="2255"/>
      <c r="E50" s="2255"/>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2255"/>
    </row>
    <row r="51" spans="1:29">
      <c r="A51" s="2255"/>
      <c r="B51" s="2255"/>
      <c r="C51" s="2255"/>
      <c r="D51" s="2255"/>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2255"/>
    </row>
    <row r="52" spans="1:29">
      <c r="A52" s="2255"/>
      <c r="B52" s="2255"/>
      <c r="C52" s="2255"/>
      <c r="D52" s="2255"/>
      <c r="E52" s="2255"/>
      <c r="F52" s="2255"/>
      <c r="G52" s="2255"/>
      <c r="H52" s="2255"/>
      <c r="I52" s="2255"/>
      <c r="J52" s="2255"/>
      <c r="K52" s="2255"/>
      <c r="L52" s="2255"/>
      <c r="M52" s="2255"/>
      <c r="N52" s="2255"/>
      <c r="O52" s="2255"/>
      <c r="P52" s="2255"/>
      <c r="Q52" s="2255"/>
      <c r="R52" s="2255"/>
      <c r="S52" s="2255"/>
      <c r="T52" s="2255"/>
      <c r="U52" s="2255"/>
      <c r="V52" s="2255"/>
      <c r="W52" s="2255"/>
      <c r="X52" s="2255"/>
      <c r="Y52" s="2255"/>
      <c r="Z52" s="2255"/>
      <c r="AA52" s="2255"/>
    </row>
    <row r="53" spans="1:29">
      <c r="A53" s="2255"/>
      <c r="B53" s="2255"/>
      <c r="C53" s="2255"/>
      <c r="D53" s="2255"/>
      <c r="E53" s="2255"/>
      <c r="F53" s="2255"/>
      <c r="G53" s="2255"/>
      <c r="H53" s="2255"/>
      <c r="I53" s="2255"/>
      <c r="J53" s="2255"/>
      <c r="K53" s="2255"/>
      <c r="L53" s="2255"/>
      <c r="M53" s="2255"/>
      <c r="N53" s="2255"/>
      <c r="O53" s="2255"/>
      <c r="P53" s="2255"/>
      <c r="Q53" s="2255"/>
      <c r="R53" s="2255"/>
      <c r="S53" s="2255"/>
      <c r="T53" s="2255"/>
      <c r="U53" s="2255"/>
      <c r="V53" s="2255"/>
      <c r="W53" s="2255"/>
      <c r="X53" s="2255"/>
      <c r="Y53" s="2255"/>
      <c r="Z53" s="2255"/>
      <c r="AA53" s="2255"/>
    </row>
  </sheetData>
  <mergeCells count="14">
    <mergeCell ref="L36:M36"/>
    <mergeCell ref="A5:A6"/>
    <mergeCell ref="X18:Y18"/>
    <mergeCell ref="D3:G3"/>
    <mergeCell ref="H3:M3"/>
    <mergeCell ref="N3:O3"/>
    <mergeCell ref="P3:T3"/>
    <mergeCell ref="X3:Z3"/>
    <mergeCell ref="A7:A9"/>
    <mergeCell ref="A12:A13"/>
    <mergeCell ref="A14:A15"/>
    <mergeCell ref="C18:D18"/>
    <mergeCell ref="M18:N18"/>
    <mergeCell ref="U3:W3"/>
  </mergeCells>
  <hyperlinks>
    <hyperlink ref="A1" location="Índice!A1"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B2195"/>
  </sheetPr>
  <dimension ref="A1:X33"/>
  <sheetViews>
    <sheetView showGridLines="0" zoomScaleNormal="100" workbookViewId="0"/>
  </sheetViews>
  <sheetFormatPr baseColWidth="10" defaultRowHeight="12.75"/>
  <cols>
    <col min="1" max="1" width="10.85546875" style="8" customWidth="1"/>
    <col min="2" max="2" width="28.7109375" style="8" bestFit="1" customWidth="1"/>
    <col min="3" max="9" width="5.5703125" style="8" bestFit="1" customWidth="1"/>
    <col min="10" max="10" width="11.42578125" style="759"/>
    <col min="11" max="11" width="10.85546875" style="759" customWidth="1"/>
    <col min="12" max="12" width="28.7109375" style="759" bestFit="1" customWidth="1"/>
    <col min="13" max="16" width="5" style="759" bestFit="1" customWidth="1"/>
    <col min="17" max="17" width="5.140625" style="759" customWidth="1"/>
    <col min="18" max="18" width="5" style="759" customWidth="1"/>
    <col min="19" max="19" width="5.140625" style="759" bestFit="1" customWidth="1"/>
    <col min="20" max="20" width="4" style="759" bestFit="1" customWidth="1"/>
    <col min="21" max="22" width="5.140625" style="8" bestFit="1" customWidth="1"/>
    <col min="23" max="24" width="8.42578125" style="8" bestFit="1" customWidth="1"/>
    <col min="25" max="212" width="11.42578125" style="8"/>
    <col min="213" max="213" width="0.28515625" style="8" customWidth="1"/>
    <col min="214" max="214" width="19" style="8" customWidth="1"/>
    <col min="215" max="215" width="7.140625" style="8" customWidth="1"/>
    <col min="216" max="216" width="41.28515625" style="8" customWidth="1"/>
    <col min="217" max="218" width="9" style="8" customWidth="1"/>
    <col min="219" max="219" width="10.5703125" style="8" customWidth="1"/>
    <col min="220" max="220" width="9.42578125" style="8" customWidth="1"/>
    <col min="221" max="221" width="9.85546875" style="8" customWidth="1"/>
    <col min="222" max="222" width="10.5703125" style="8" customWidth="1"/>
    <col min="223" max="224" width="9.42578125" style="8" customWidth="1"/>
    <col min="225" max="225" width="10.5703125" style="8" customWidth="1"/>
    <col min="226" max="227" width="9" style="8" customWidth="1"/>
    <col min="228" max="228" width="10.5703125" style="8" customWidth="1"/>
    <col min="229" max="230" width="9.42578125" style="8" customWidth="1"/>
    <col min="231" max="231" width="10.5703125" style="8" customWidth="1"/>
    <col min="232" max="232" width="9.42578125" style="8" customWidth="1"/>
    <col min="233" max="233" width="9.85546875" style="8" customWidth="1"/>
    <col min="234" max="234" width="10.5703125" style="8" customWidth="1"/>
    <col min="235" max="235" width="9" style="8" customWidth="1"/>
    <col min="236" max="236" width="9.85546875" style="8" customWidth="1"/>
    <col min="237" max="237" width="12" style="8" customWidth="1"/>
    <col min="238" max="468" width="11.42578125" style="8"/>
    <col min="469" max="469" width="0.28515625" style="8" customWidth="1"/>
    <col min="470" max="470" width="19" style="8" customWidth="1"/>
    <col min="471" max="471" width="7.140625" style="8" customWidth="1"/>
    <col min="472" max="472" width="41.28515625" style="8" customWidth="1"/>
    <col min="473" max="474" width="9" style="8" customWidth="1"/>
    <col min="475" max="475" width="10.5703125" style="8" customWidth="1"/>
    <col min="476" max="476" width="9.42578125" style="8" customWidth="1"/>
    <col min="477" max="477" width="9.85546875" style="8" customWidth="1"/>
    <col min="478" max="478" width="10.5703125" style="8" customWidth="1"/>
    <col min="479" max="480" width="9.42578125" style="8" customWidth="1"/>
    <col min="481" max="481" width="10.5703125" style="8" customWidth="1"/>
    <col min="482" max="483" width="9" style="8" customWidth="1"/>
    <col min="484" max="484" width="10.5703125" style="8" customWidth="1"/>
    <col min="485" max="486" width="9.42578125" style="8" customWidth="1"/>
    <col min="487" max="487" width="10.5703125" style="8" customWidth="1"/>
    <col min="488" max="488" width="9.42578125" style="8" customWidth="1"/>
    <col min="489" max="489" width="9.85546875" style="8" customWidth="1"/>
    <col min="490" max="490" width="10.5703125" style="8" customWidth="1"/>
    <col min="491" max="491" width="9" style="8" customWidth="1"/>
    <col min="492" max="492" width="9.85546875" style="8" customWidth="1"/>
    <col min="493" max="493" width="12" style="8" customWidth="1"/>
    <col min="494" max="724" width="11.42578125" style="8"/>
    <col min="725" max="725" width="0.28515625" style="8" customWidth="1"/>
    <col min="726" max="726" width="19" style="8" customWidth="1"/>
    <col min="727" max="727" width="7.140625" style="8" customWidth="1"/>
    <col min="728" max="728" width="41.28515625" style="8" customWidth="1"/>
    <col min="729" max="730" width="9" style="8" customWidth="1"/>
    <col min="731" max="731" width="10.5703125" style="8" customWidth="1"/>
    <col min="732" max="732" width="9.42578125" style="8" customWidth="1"/>
    <col min="733" max="733" width="9.85546875" style="8" customWidth="1"/>
    <col min="734" max="734" width="10.5703125" style="8" customWidth="1"/>
    <col min="735" max="736" width="9.42578125" style="8" customWidth="1"/>
    <col min="737" max="737" width="10.5703125" style="8" customWidth="1"/>
    <col min="738" max="739" width="9" style="8" customWidth="1"/>
    <col min="740" max="740" width="10.5703125" style="8" customWidth="1"/>
    <col min="741" max="742" width="9.42578125" style="8" customWidth="1"/>
    <col min="743" max="743" width="10.5703125" style="8" customWidth="1"/>
    <col min="744" max="744" width="9.42578125" style="8" customWidth="1"/>
    <col min="745" max="745" width="9.85546875" style="8" customWidth="1"/>
    <col min="746" max="746" width="10.5703125" style="8" customWidth="1"/>
    <col min="747" max="747" width="9" style="8" customWidth="1"/>
    <col min="748" max="748" width="9.85546875" style="8" customWidth="1"/>
    <col min="749" max="749" width="12" style="8" customWidth="1"/>
    <col min="750" max="980" width="11.42578125" style="8"/>
    <col min="981" max="981" width="0.28515625" style="8" customWidth="1"/>
    <col min="982" max="982" width="19" style="8" customWidth="1"/>
    <col min="983" max="983" width="7.140625" style="8" customWidth="1"/>
    <col min="984" max="984" width="41.28515625" style="8" customWidth="1"/>
    <col min="985" max="986" width="9" style="8" customWidth="1"/>
    <col min="987" max="987" width="10.5703125" style="8" customWidth="1"/>
    <col min="988" max="988" width="9.42578125" style="8" customWidth="1"/>
    <col min="989" max="989" width="9.85546875" style="8" customWidth="1"/>
    <col min="990" max="990" width="10.5703125" style="8" customWidth="1"/>
    <col min="991" max="992" width="9.42578125" style="8" customWidth="1"/>
    <col min="993" max="993" width="10.5703125" style="8" customWidth="1"/>
    <col min="994" max="995" width="9" style="8" customWidth="1"/>
    <col min="996" max="996" width="10.5703125" style="8" customWidth="1"/>
    <col min="997" max="998" width="9.42578125" style="8" customWidth="1"/>
    <col min="999" max="999" width="10.5703125" style="8" customWidth="1"/>
    <col min="1000" max="1000" width="9.42578125" style="8" customWidth="1"/>
    <col min="1001" max="1001" width="9.85546875" style="8" customWidth="1"/>
    <col min="1002" max="1002" width="10.5703125" style="8" customWidth="1"/>
    <col min="1003" max="1003" width="9" style="8" customWidth="1"/>
    <col min="1004" max="1004" width="9.85546875" style="8" customWidth="1"/>
    <col min="1005" max="1005" width="12" style="8" customWidth="1"/>
    <col min="1006" max="1236" width="11.42578125" style="8"/>
    <col min="1237" max="1237" width="0.28515625" style="8" customWidth="1"/>
    <col min="1238" max="1238" width="19" style="8" customWidth="1"/>
    <col min="1239" max="1239" width="7.140625" style="8" customWidth="1"/>
    <col min="1240" max="1240" width="41.28515625" style="8" customWidth="1"/>
    <col min="1241" max="1242" width="9" style="8" customWidth="1"/>
    <col min="1243" max="1243" width="10.5703125" style="8" customWidth="1"/>
    <col min="1244" max="1244" width="9.42578125" style="8" customWidth="1"/>
    <col min="1245" max="1245" width="9.85546875" style="8" customWidth="1"/>
    <col min="1246" max="1246" width="10.5703125" style="8" customWidth="1"/>
    <col min="1247" max="1248" width="9.42578125" style="8" customWidth="1"/>
    <col min="1249" max="1249" width="10.5703125" style="8" customWidth="1"/>
    <col min="1250" max="1251" width="9" style="8" customWidth="1"/>
    <col min="1252" max="1252" width="10.5703125" style="8" customWidth="1"/>
    <col min="1253" max="1254" width="9.42578125" style="8" customWidth="1"/>
    <col min="1255" max="1255" width="10.5703125" style="8" customWidth="1"/>
    <col min="1256" max="1256" width="9.42578125" style="8" customWidth="1"/>
    <col min="1257" max="1257" width="9.85546875" style="8" customWidth="1"/>
    <col min="1258" max="1258" width="10.5703125" style="8" customWidth="1"/>
    <col min="1259" max="1259" width="9" style="8" customWidth="1"/>
    <col min="1260" max="1260" width="9.85546875" style="8" customWidth="1"/>
    <col min="1261" max="1261" width="12" style="8" customWidth="1"/>
    <col min="1262" max="1492" width="11.42578125" style="8"/>
    <col min="1493" max="1493" width="0.28515625" style="8" customWidth="1"/>
    <col min="1494" max="1494" width="19" style="8" customWidth="1"/>
    <col min="1495" max="1495" width="7.140625" style="8" customWidth="1"/>
    <col min="1496" max="1496" width="41.28515625" style="8" customWidth="1"/>
    <col min="1497" max="1498" width="9" style="8" customWidth="1"/>
    <col min="1499" max="1499" width="10.5703125" style="8" customWidth="1"/>
    <col min="1500" max="1500" width="9.42578125" style="8" customWidth="1"/>
    <col min="1501" max="1501" width="9.85546875" style="8" customWidth="1"/>
    <col min="1502" max="1502" width="10.5703125" style="8" customWidth="1"/>
    <col min="1503" max="1504" width="9.42578125" style="8" customWidth="1"/>
    <col min="1505" max="1505" width="10.5703125" style="8" customWidth="1"/>
    <col min="1506" max="1507" width="9" style="8" customWidth="1"/>
    <col min="1508" max="1508" width="10.5703125" style="8" customWidth="1"/>
    <col min="1509" max="1510" width="9.42578125" style="8" customWidth="1"/>
    <col min="1511" max="1511" width="10.5703125" style="8" customWidth="1"/>
    <col min="1512" max="1512" width="9.42578125" style="8" customWidth="1"/>
    <col min="1513" max="1513" width="9.85546875" style="8" customWidth="1"/>
    <col min="1514" max="1514" width="10.5703125" style="8" customWidth="1"/>
    <col min="1515" max="1515" width="9" style="8" customWidth="1"/>
    <col min="1516" max="1516" width="9.85546875" style="8" customWidth="1"/>
    <col min="1517" max="1517" width="12" style="8" customWidth="1"/>
    <col min="1518" max="1748" width="11.42578125" style="8"/>
    <col min="1749" max="1749" width="0.28515625" style="8" customWidth="1"/>
    <col min="1750" max="1750" width="19" style="8" customWidth="1"/>
    <col min="1751" max="1751" width="7.140625" style="8" customWidth="1"/>
    <col min="1752" max="1752" width="41.28515625" style="8" customWidth="1"/>
    <col min="1753" max="1754" width="9" style="8" customWidth="1"/>
    <col min="1755" max="1755" width="10.5703125" style="8" customWidth="1"/>
    <col min="1756" max="1756" width="9.42578125" style="8" customWidth="1"/>
    <col min="1757" max="1757" width="9.85546875" style="8" customWidth="1"/>
    <col min="1758" max="1758" width="10.5703125" style="8" customWidth="1"/>
    <col min="1759" max="1760" width="9.42578125" style="8" customWidth="1"/>
    <col min="1761" max="1761" width="10.5703125" style="8" customWidth="1"/>
    <col min="1762" max="1763" width="9" style="8" customWidth="1"/>
    <col min="1764" max="1764" width="10.5703125" style="8" customWidth="1"/>
    <col min="1765" max="1766" width="9.42578125" style="8" customWidth="1"/>
    <col min="1767" max="1767" width="10.5703125" style="8" customWidth="1"/>
    <col min="1768" max="1768" width="9.42578125" style="8" customWidth="1"/>
    <col min="1769" max="1769" width="9.85546875" style="8" customWidth="1"/>
    <col min="1770" max="1770" width="10.5703125" style="8" customWidth="1"/>
    <col min="1771" max="1771" width="9" style="8" customWidth="1"/>
    <col min="1772" max="1772" width="9.85546875" style="8" customWidth="1"/>
    <col min="1773" max="1773" width="12" style="8" customWidth="1"/>
    <col min="1774" max="2004" width="11.42578125" style="8"/>
    <col min="2005" max="2005" width="0.28515625" style="8" customWidth="1"/>
    <col min="2006" max="2006" width="19" style="8" customWidth="1"/>
    <col min="2007" max="2007" width="7.140625" style="8" customWidth="1"/>
    <col min="2008" max="2008" width="41.28515625" style="8" customWidth="1"/>
    <col min="2009" max="2010" width="9" style="8" customWidth="1"/>
    <col min="2011" max="2011" width="10.5703125" style="8" customWidth="1"/>
    <col min="2012" max="2012" width="9.42578125" style="8" customWidth="1"/>
    <col min="2013" max="2013" width="9.85546875" style="8" customWidth="1"/>
    <col min="2014" max="2014" width="10.5703125" style="8" customWidth="1"/>
    <col min="2015" max="2016" width="9.42578125" style="8" customWidth="1"/>
    <col min="2017" max="2017" width="10.5703125" style="8" customWidth="1"/>
    <col min="2018" max="2019" width="9" style="8" customWidth="1"/>
    <col min="2020" max="2020" width="10.5703125" style="8" customWidth="1"/>
    <col min="2021" max="2022" width="9.42578125" style="8" customWidth="1"/>
    <col min="2023" max="2023" width="10.5703125" style="8" customWidth="1"/>
    <col min="2024" max="2024" width="9.42578125" style="8" customWidth="1"/>
    <col min="2025" max="2025" width="9.85546875" style="8" customWidth="1"/>
    <col min="2026" max="2026" width="10.5703125" style="8" customWidth="1"/>
    <col min="2027" max="2027" width="9" style="8" customWidth="1"/>
    <col min="2028" max="2028" width="9.85546875" style="8" customWidth="1"/>
    <col min="2029" max="2029" width="12" style="8" customWidth="1"/>
    <col min="2030" max="2260" width="11.42578125" style="8"/>
    <col min="2261" max="2261" width="0.28515625" style="8" customWidth="1"/>
    <col min="2262" max="2262" width="19" style="8" customWidth="1"/>
    <col min="2263" max="2263" width="7.140625" style="8" customWidth="1"/>
    <col min="2264" max="2264" width="41.28515625" style="8" customWidth="1"/>
    <col min="2265" max="2266" width="9" style="8" customWidth="1"/>
    <col min="2267" max="2267" width="10.5703125" style="8" customWidth="1"/>
    <col min="2268" max="2268" width="9.42578125" style="8" customWidth="1"/>
    <col min="2269" max="2269" width="9.85546875" style="8" customWidth="1"/>
    <col min="2270" max="2270" width="10.5703125" style="8" customWidth="1"/>
    <col min="2271" max="2272" width="9.42578125" style="8" customWidth="1"/>
    <col min="2273" max="2273" width="10.5703125" style="8" customWidth="1"/>
    <col min="2274" max="2275" width="9" style="8" customWidth="1"/>
    <col min="2276" max="2276" width="10.5703125" style="8" customWidth="1"/>
    <col min="2277" max="2278" width="9.42578125" style="8" customWidth="1"/>
    <col min="2279" max="2279" width="10.5703125" style="8" customWidth="1"/>
    <col min="2280" max="2280" width="9.42578125" style="8" customWidth="1"/>
    <col min="2281" max="2281" width="9.85546875" style="8" customWidth="1"/>
    <col min="2282" max="2282" width="10.5703125" style="8" customWidth="1"/>
    <col min="2283" max="2283" width="9" style="8" customWidth="1"/>
    <col min="2284" max="2284" width="9.85546875" style="8" customWidth="1"/>
    <col min="2285" max="2285" width="12" style="8" customWidth="1"/>
    <col min="2286" max="2516" width="11.42578125" style="8"/>
    <col min="2517" max="2517" width="0.28515625" style="8" customWidth="1"/>
    <col min="2518" max="2518" width="19" style="8" customWidth="1"/>
    <col min="2519" max="2519" width="7.140625" style="8" customWidth="1"/>
    <col min="2520" max="2520" width="41.28515625" style="8" customWidth="1"/>
    <col min="2521" max="2522" width="9" style="8" customWidth="1"/>
    <col min="2523" max="2523" width="10.5703125" style="8" customWidth="1"/>
    <col min="2524" max="2524" width="9.42578125" style="8" customWidth="1"/>
    <col min="2525" max="2525" width="9.85546875" style="8" customWidth="1"/>
    <col min="2526" max="2526" width="10.5703125" style="8" customWidth="1"/>
    <col min="2527" max="2528" width="9.42578125" style="8" customWidth="1"/>
    <col min="2529" max="2529" width="10.5703125" style="8" customWidth="1"/>
    <col min="2530" max="2531" width="9" style="8" customWidth="1"/>
    <col min="2532" max="2532" width="10.5703125" style="8" customWidth="1"/>
    <col min="2533" max="2534" width="9.42578125" style="8" customWidth="1"/>
    <col min="2535" max="2535" width="10.5703125" style="8" customWidth="1"/>
    <col min="2536" max="2536" width="9.42578125" style="8" customWidth="1"/>
    <col min="2537" max="2537" width="9.85546875" style="8" customWidth="1"/>
    <col min="2538" max="2538" width="10.5703125" style="8" customWidth="1"/>
    <col min="2539" max="2539" width="9" style="8" customWidth="1"/>
    <col min="2540" max="2540" width="9.85546875" style="8" customWidth="1"/>
    <col min="2541" max="2541" width="12" style="8" customWidth="1"/>
    <col min="2542" max="2772" width="11.42578125" style="8"/>
    <col min="2773" max="2773" width="0.28515625" style="8" customWidth="1"/>
    <col min="2774" max="2774" width="19" style="8" customWidth="1"/>
    <col min="2775" max="2775" width="7.140625" style="8" customWidth="1"/>
    <col min="2776" max="2776" width="41.28515625" style="8" customWidth="1"/>
    <col min="2777" max="2778" width="9" style="8" customWidth="1"/>
    <col min="2779" max="2779" width="10.5703125" style="8" customWidth="1"/>
    <col min="2780" max="2780" width="9.42578125" style="8" customWidth="1"/>
    <col min="2781" max="2781" width="9.85546875" style="8" customWidth="1"/>
    <col min="2782" max="2782" width="10.5703125" style="8" customWidth="1"/>
    <col min="2783" max="2784" width="9.42578125" style="8" customWidth="1"/>
    <col min="2785" max="2785" width="10.5703125" style="8" customWidth="1"/>
    <col min="2786" max="2787" width="9" style="8" customWidth="1"/>
    <col min="2788" max="2788" width="10.5703125" style="8" customWidth="1"/>
    <col min="2789" max="2790" width="9.42578125" style="8" customWidth="1"/>
    <col min="2791" max="2791" width="10.5703125" style="8" customWidth="1"/>
    <col min="2792" max="2792" width="9.42578125" style="8" customWidth="1"/>
    <col min="2793" max="2793" width="9.85546875" style="8" customWidth="1"/>
    <col min="2794" max="2794" width="10.5703125" style="8" customWidth="1"/>
    <col min="2795" max="2795" width="9" style="8" customWidth="1"/>
    <col min="2796" max="2796" width="9.85546875" style="8" customWidth="1"/>
    <col min="2797" max="2797" width="12" style="8" customWidth="1"/>
    <col min="2798" max="3028" width="11.42578125" style="8"/>
    <col min="3029" max="3029" width="0.28515625" style="8" customWidth="1"/>
    <col min="3030" max="3030" width="19" style="8" customWidth="1"/>
    <col min="3031" max="3031" width="7.140625" style="8" customWidth="1"/>
    <col min="3032" max="3032" width="41.28515625" style="8" customWidth="1"/>
    <col min="3033" max="3034" width="9" style="8" customWidth="1"/>
    <col min="3035" max="3035" width="10.5703125" style="8" customWidth="1"/>
    <col min="3036" max="3036" width="9.42578125" style="8" customWidth="1"/>
    <col min="3037" max="3037" width="9.85546875" style="8" customWidth="1"/>
    <col min="3038" max="3038" width="10.5703125" style="8" customWidth="1"/>
    <col min="3039" max="3040" width="9.42578125" style="8" customWidth="1"/>
    <col min="3041" max="3041" width="10.5703125" style="8" customWidth="1"/>
    <col min="3042" max="3043" width="9" style="8" customWidth="1"/>
    <col min="3044" max="3044" width="10.5703125" style="8" customWidth="1"/>
    <col min="3045" max="3046" width="9.42578125" style="8" customWidth="1"/>
    <col min="3047" max="3047" width="10.5703125" style="8" customWidth="1"/>
    <col min="3048" max="3048" width="9.42578125" style="8" customWidth="1"/>
    <col min="3049" max="3049" width="9.85546875" style="8" customWidth="1"/>
    <col min="3050" max="3050" width="10.5703125" style="8" customWidth="1"/>
    <col min="3051" max="3051" width="9" style="8" customWidth="1"/>
    <col min="3052" max="3052" width="9.85546875" style="8" customWidth="1"/>
    <col min="3053" max="3053" width="12" style="8" customWidth="1"/>
    <col min="3054" max="3284" width="11.42578125" style="8"/>
    <col min="3285" max="3285" width="0.28515625" style="8" customWidth="1"/>
    <col min="3286" max="3286" width="19" style="8" customWidth="1"/>
    <col min="3287" max="3287" width="7.140625" style="8" customWidth="1"/>
    <col min="3288" max="3288" width="41.28515625" style="8" customWidth="1"/>
    <col min="3289" max="3290" width="9" style="8" customWidth="1"/>
    <col min="3291" max="3291" width="10.5703125" style="8" customWidth="1"/>
    <col min="3292" max="3292" width="9.42578125" style="8" customWidth="1"/>
    <col min="3293" max="3293" width="9.85546875" style="8" customWidth="1"/>
    <col min="3294" max="3294" width="10.5703125" style="8" customWidth="1"/>
    <col min="3295" max="3296" width="9.42578125" style="8" customWidth="1"/>
    <col min="3297" max="3297" width="10.5703125" style="8" customWidth="1"/>
    <col min="3298" max="3299" width="9" style="8" customWidth="1"/>
    <col min="3300" max="3300" width="10.5703125" style="8" customWidth="1"/>
    <col min="3301" max="3302" width="9.42578125" style="8" customWidth="1"/>
    <col min="3303" max="3303" width="10.5703125" style="8" customWidth="1"/>
    <col min="3304" max="3304" width="9.42578125" style="8" customWidth="1"/>
    <col min="3305" max="3305" width="9.85546875" style="8" customWidth="1"/>
    <col min="3306" max="3306" width="10.5703125" style="8" customWidth="1"/>
    <col min="3307" max="3307" width="9" style="8" customWidth="1"/>
    <col min="3308" max="3308" width="9.85546875" style="8" customWidth="1"/>
    <col min="3309" max="3309" width="12" style="8" customWidth="1"/>
    <col min="3310" max="3540" width="11.42578125" style="8"/>
    <col min="3541" max="3541" width="0.28515625" style="8" customWidth="1"/>
    <col min="3542" max="3542" width="19" style="8" customWidth="1"/>
    <col min="3543" max="3543" width="7.140625" style="8" customWidth="1"/>
    <col min="3544" max="3544" width="41.28515625" style="8" customWidth="1"/>
    <col min="3545" max="3546" width="9" style="8" customWidth="1"/>
    <col min="3547" max="3547" width="10.5703125" style="8" customWidth="1"/>
    <col min="3548" max="3548" width="9.42578125" style="8" customWidth="1"/>
    <col min="3549" max="3549" width="9.85546875" style="8" customWidth="1"/>
    <col min="3550" max="3550" width="10.5703125" style="8" customWidth="1"/>
    <col min="3551" max="3552" width="9.42578125" style="8" customWidth="1"/>
    <col min="3553" max="3553" width="10.5703125" style="8" customWidth="1"/>
    <col min="3554" max="3555" width="9" style="8" customWidth="1"/>
    <col min="3556" max="3556" width="10.5703125" style="8" customWidth="1"/>
    <col min="3557" max="3558" width="9.42578125" style="8" customWidth="1"/>
    <col min="3559" max="3559" width="10.5703125" style="8" customWidth="1"/>
    <col min="3560" max="3560" width="9.42578125" style="8" customWidth="1"/>
    <col min="3561" max="3561" width="9.85546875" style="8" customWidth="1"/>
    <col min="3562" max="3562" width="10.5703125" style="8" customWidth="1"/>
    <col min="3563" max="3563" width="9" style="8" customWidth="1"/>
    <col min="3564" max="3564" width="9.85546875" style="8" customWidth="1"/>
    <col min="3565" max="3565" width="12" style="8" customWidth="1"/>
    <col min="3566" max="3796" width="11.42578125" style="8"/>
    <col min="3797" max="3797" width="0.28515625" style="8" customWidth="1"/>
    <col min="3798" max="3798" width="19" style="8" customWidth="1"/>
    <col min="3799" max="3799" width="7.140625" style="8" customWidth="1"/>
    <col min="3800" max="3800" width="41.28515625" style="8" customWidth="1"/>
    <col min="3801" max="3802" width="9" style="8" customWidth="1"/>
    <col min="3803" max="3803" width="10.5703125" style="8" customWidth="1"/>
    <col min="3804" max="3804" width="9.42578125" style="8" customWidth="1"/>
    <col min="3805" max="3805" width="9.85546875" style="8" customWidth="1"/>
    <col min="3806" max="3806" width="10.5703125" style="8" customWidth="1"/>
    <col min="3807" max="3808" width="9.42578125" style="8" customWidth="1"/>
    <col min="3809" max="3809" width="10.5703125" style="8" customWidth="1"/>
    <col min="3810" max="3811" width="9" style="8" customWidth="1"/>
    <col min="3812" max="3812" width="10.5703125" style="8" customWidth="1"/>
    <col min="3813" max="3814" width="9.42578125" style="8" customWidth="1"/>
    <col min="3815" max="3815" width="10.5703125" style="8" customWidth="1"/>
    <col min="3816" max="3816" width="9.42578125" style="8" customWidth="1"/>
    <col min="3817" max="3817" width="9.85546875" style="8" customWidth="1"/>
    <col min="3818" max="3818" width="10.5703125" style="8" customWidth="1"/>
    <col min="3819" max="3819" width="9" style="8" customWidth="1"/>
    <col min="3820" max="3820" width="9.85546875" style="8" customWidth="1"/>
    <col min="3821" max="3821" width="12" style="8" customWidth="1"/>
    <col min="3822" max="4052" width="11.42578125" style="8"/>
    <col min="4053" max="4053" width="0.28515625" style="8" customWidth="1"/>
    <col min="4054" max="4054" width="19" style="8" customWidth="1"/>
    <col min="4055" max="4055" width="7.140625" style="8" customWidth="1"/>
    <col min="4056" max="4056" width="41.28515625" style="8" customWidth="1"/>
    <col min="4057" max="4058" width="9" style="8" customWidth="1"/>
    <col min="4059" max="4059" width="10.5703125" style="8" customWidth="1"/>
    <col min="4060" max="4060" width="9.42578125" style="8" customWidth="1"/>
    <col min="4061" max="4061" width="9.85546875" style="8" customWidth="1"/>
    <col min="4062" max="4062" width="10.5703125" style="8" customWidth="1"/>
    <col min="4063" max="4064" width="9.42578125" style="8" customWidth="1"/>
    <col min="4065" max="4065" width="10.5703125" style="8" customWidth="1"/>
    <col min="4066" max="4067" width="9" style="8" customWidth="1"/>
    <col min="4068" max="4068" width="10.5703125" style="8" customWidth="1"/>
    <col min="4069" max="4070" width="9.42578125" style="8" customWidth="1"/>
    <col min="4071" max="4071" width="10.5703125" style="8" customWidth="1"/>
    <col min="4072" max="4072" width="9.42578125" style="8" customWidth="1"/>
    <col min="4073" max="4073" width="9.85546875" style="8" customWidth="1"/>
    <col min="4074" max="4074" width="10.5703125" style="8" customWidth="1"/>
    <col min="4075" max="4075" width="9" style="8" customWidth="1"/>
    <col min="4076" max="4076" width="9.85546875" style="8" customWidth="1"/>
    <col min="4077" max="4077" width="12" style="8" customWidth="1"/>
    <col min="4078" max="4308" width="11.42578125" style="8"/>
    <col min="4309" max="4309" width="0.28515625" style="8" customWidth="1"/>
    <col min="4310" max="4310" width="19" style="8" customWidth="1"/>
    <col min="4311" max="4311" width="7.140625" style="8" customWidth="1"/>
    <col min="4312" max="4312" width="41.28515625" style="8" customWidth="1"/>
    <col min="4313" max="4314" width="9" style="8" customWidth="1"/>
    <col min="4315" max="4315" width="10.5703125" style="8" customWidth="1"/>
    <col min="4316" max="4316" width="9.42578125" style="8" customWidth="1"/>
    <col min="4317" max="4317" width="9.85546875" style="8" customWidth="1"/>
    <col min="4318" max="4318" width="10.5703125" style="8" customWidth="1"/>
    <col min="4319" max="4320" width="9.42578125" style="8" customWidth="1"/>
    <col min="4321" max="4321" width="10.5703125" style="8" customWidth="1"/>
    <col min="4322" max="4323" width="9" style="8" customWidth="1"/>
    <col min="4324" max="4324" width="10.5703125" style="8" customWidth="1"/>
    <col min="4325" max="4326" width="9.42578125" style="8" customWidth="1"/>
    <col min="4327" max="4327" width="10.5703125" style="8" customWidth="1"/>
    <col min="4328" max="4328" width="9.42578125" style="8" customWidth="1"/>
    <col min="4329" max="4329" width="9.85546875" style="8" customWidth="1"/>
    <col min="4330" max="4330" width="10.5703125" style="8" customWidth="1"/>
    <col min="4331" max="4331" width="9" style="8" customWidth="1"/>
    <col min="4332" max="4332" width="9.85546875" style="8" customWidth="1"/>
    <col min="4333" max="4333" width="12" style="8" customWidth="1"/>
    <col min="4334" max="4564" width="11.42578125" style="8"/>
    <col min="4565" max="4565" width="0.28515625" style="8" customWidth="1"/>
    <col min="4566" max="4566" width="19" style="8" customWidth="1"/>
    <col min="4567" max="4567" width="7.140625" style="8" customWidth="1"/>
    <col min="4568" max="4568" width="41.28515625" style="8" customWidth="1"/>
    <col min="4569" max="4570" width="9" style="8" customWidth="1"/>
    <col min="4571" max="4571" width="10.5703125" style="8" customWidth="1"/>
    <col min="4572" max="4572" width="9.42578125" style="8" customWidth="1"/>
    <col min="4573" max="4573" width="9.85546875" style="8" customWidth="1"/>
    <col min="4574" max="4574" width="10.5703125" style="8" customWidth="1"/>
    <col min="4575" max="4576" width="9.42578125" style="8" customWidth="1"/>
    <col min="4577" max="4577" width="10.5703125" style="8" customWidth="1"/>
    <col min="4578" max="4579" width="9" style="8" customWidth="1"/>
    <col min="4580" max="4580" width="10.5703125" style="8" customWidth="1"/>
    <col min="4581" max="4582" width="9.42578125" style="8" customWidth="1"/>
    <col min="4583" max="4583" width="10.5703125" style="8" customWidth="1"/>
    <col min="4584" max="4584" width="9.42578125" style="8" customWidth="1"/>
    <col min="4585" max="4585" width="9.85546875" style="8" customWidth="1"/>
    <col min="4586" max="4586" width="10.5703125" style="8" customWidth="1"/>
    <col min="4587" max="4587" width="9" style="8" customWidth="1"/>
    <col min="4588" max="4588" width="9.85546875" style="8" customWidth="1"/>
    <col min="4589" max="4589" width="12" style="8" customWidth="1"/>
    <col min="4590" max="4820" width="11.42578125" style="8"/>
    <col min="4821" max="4821" width="0.28515625" style="8" customWidth="1"/>
    <col min="4822" max="4822" width="19" style="8" customWidth="1"/>
    <col min="4823" max="4823" width="7.140625" style="8" customWidth="1"/>
    <col min="4824" max="4824" width="41.28515625" style="8" customWidth="1"/>
    <col min="4825" max="4826" width="9" style="8" customWidth="1"/>
    <col min="4827" max="4827" width="10.5703125" style="8" customWidth="1"/>
    <col min="4828" max="4828" width="9.42578125" style="8" customWidth="1"/>
    <col min="4829" max="4829" width="9.85546875" style="8" customWidth="1"/>
    <col min="4830" max="4830" width="10.5703125" style="8" customWidth="1"/>
    <col min="4831" max="4832" width="9.42578125" style="8" customWidth="1"/>
    <col min="4833" max="4833" width="10.5703125" style="8" customWidth="1"/>
    <col min="4834" max="4835" width="9" style="8" customWidth="1"/>
    <col min="4836" max="4836" width="10.5703125" style="8" customWidth="1"/>
    <col min="4837" max="4838" width="9.42578125" style="8" customWidth="1"/>
    <col min="4839" max="4839" width="10.5703125" style="8" customWidth="1"/>
    <col min="4840" max="4840" width="9.42578125" style="8" customWidth="1"/>
    <col min="4841" max="4841" width="9.85546875" style="8" customWidth="1"/>
    <col min="4842" max="4842" width="10.5703125" style="8" customWidth="1"/>
    <col min="4843" max="4843" width="9" style="8" customWidth="1"/>
    <col min="4844" max="4844" width="9.85546875" style="8" customWidth="1"/>
    <col min="4845" max="4845" width="12" style="8" customWidth="1"/>
    <col min="4846" max="5076" width="11.42578125" style="8"/>
    <col min="5077" max="5077" width="0.28515625" style="8" customWidth="1"/>
    <col min="5078" max="5078" width="19" style="8" customWidth="1"/>
    <col min="5079" max="5079" width="7.140625" style="8" customWidth="1"/>
    <col min="5080" max="5080" width="41.28515625" style="8" customWidth="1"/>
    <col min="5081" max="5082" width="9" style="8" customWidth="1"/>
    <col min="5083" max="5083" width="10.5703125" style="8" customWidth="1"/>
    <col min="5084" max="5084" width="9.42578125" style="8" customWidth="1"/>
    <col min="5085" max="5085" width="9.85546875" style="8" customWidth="1"/>
    <col min="5086" max="5086" width="10.5703125" style="8" customWidth="1"/>
    <col min="5087" max="5088" width="9.42578125" style="8" customWidth="1"/>
    <col min="5089" max="5089" width="10.5703125" style="8" customWidth="1"/>
    <col min="5090" max="5091" width="9" style="8" customWidth="1"/>
    <col min="5092" max="5092" width="10.5703125" style="8" customWidth="1"/>
    <col min="5093" max="5094" width="9.42578125" style="8" customWidth="1"/>
    <col min="5095" max="5095" width="10.5703125" style="8" customWidth="1"/>
    <col min="5096" max="5096" width="9.42578125" style="8" customWidth="1"/>
    <col min="5097" max="5097" width="9.85546875" style="8" customWidth="1"/>
    <col min="5098" max="5098" width="10.5703125" style="8" customWidth="1"/>
    <col min="5099" max="5099" width="9" style="8" customWidth="1"/>
    <col min="5100" max="5100" width="9.85546875" style="8" customWidth="1"/>
    <col min="5101" max="5101" width="12" style="8" customWidth="1"/>
    <col min="5102" max="5332" width="11.42578125" style="8"/>
    <col min="5333" max="5333" width="0.28515625" style="8" customWidth="1"/>
    <col min="5334" max="5334" width="19" style="8" customWidth="1"/>
    <col min="5335" max="5335" width="7.140625" style="8" customWidth="1"/>
    <col min="5336" max="5336" width="41.28515625" style="8" customWidth="1"/>
    <col min="5337" max="5338" width="9" style="8" customWidth="1"/>
    <col min="5339" max="5339" width="10.5703125" style="8" customWidth="1"/>
    <col min="5340" max="5340" width="9.42578125" style="8" customWidth="1"/>
    <col min="5341" max="5341" width="9.85546875" style="8" customWidth="1"/>
    <col min="5342" max="5342" width="10.5703125" style="8" customWidth="1"/>
    <col min="5343" max="5344" width="9.42578125" style="8" customWidth="1"/>
    <col min="5345" max="5345" width="10.5703125" style="8" customWidth="1"/>
    <col min="5346" max="5347" width="9" style="8" customWidth="1"/>
    <col min="5348" max="5348" width="10.5703125" style="8" customWidth="1"/>
    <col min="5349" max="5350" width="9.42578125" style="8" customWidth="1"/>
    <col min="5351" max="5351" width="10.5703125" style="8" customWidth="1"/>
    <col min="5352" max="5352" width="9.42578125" style="8" customWidth="1"/>
    <col min="5353" max="5353" width="9.85546875" style="8" customWidth="1"/>
    <col min="5354" max="5354" width="10.5703125" style="8" customWidth="1"/>
    <col min="5355" max="5355" width="9" style="8" customWidth="1"/>
    <col min="5356" max="5356" width="9.85546875" style="8" customWidth="1"/>
    <col min="5357" max="5357" width="12" style="8" customWidth="1"/>
    <col min="5358" max="5588" width="11.42578125" style="8"/>
    <col min="5589" max="5589" width="0.28515625" style="8" customWidth="1"/>
    <col min="5590" max="5590" width="19" style="8" customWidth="1"/>
    <col min="5591" max="5591" width="7.140625" style="8" customWidth="1"/>
    <col min="5592" max="5592" width="41.28515625" style="8" customWidth="1"/>
    <col min="5593" max="5594" width="9" style="8" customWidth="1"/>
    <col min="5595" max="5595" width="10.5703125" style="8" customWidth="1"/>
    <col min="5596" max="5596" width="9.42578125" style="8" customWidth="1"/>
    <col min="5597" max="5597" width="9.85546875" style="8" customWidth="1"/>
    <col min="5598" max="5598" width="10.5703125" style="8" customWidth="1"/>
    <col min="5599" max="5600" width="9.42578125" style="8" customWidth="1"/>
    <col min="5601" max="5601" width="10.5703125" style="8" customWidth="1"/>
    <col min="5602" max="5603" width="9" style="8" customWidth="1"/>
    <col min="5604" max="5604" width="10.5703125" style="8" customWidth="1"/>
    <col min="5605" max="5606" width="9.42578125" style="8" customWidth="1"/>
    <col min="5607" max="5607" width="10.5703125" style="8" customWidth="1"/>
    <col min="5608" max="5608" width="9.42578125" style="8" customWidth="1"/>
    <col min="5609" max="5609" width="9.85546875" style="8" customWidth="1"/>
    <col min="5610" max="5610" width="10.5703125" style="8" customWidth="1"/>
    <col min="5611" max="5611" width="9" style="8" customWidth="1"/>
    <col min="5612" max="5612" width="9.85546875" style="8" customWidth="1"/>
    <col min="5613" max="5613" width="12" style="8" customWidth="1"/>
    <col min="5614" max="5844" width="11.42578125" style="8"/>
    <col min="5845" max="5845" width="0.28515625" style="8" customWidth="1"/>
    <col min="5846" max="5846" width="19" style="8" customWidth="1"/>
    <col min="5847" max="5847" width="7.140625" style="8" customWidth="1"/>
    <col min="5848" max="5848" width="41.28515625" style="8" customWidth="1"/>
    <col min="5849" max="5850" width="9" style="8" customWidth="1"/>
    <col min="5851" max="5851" width="10.5703125" style="8" customWidth="1"/>
    <col min="5852" max="5852" width="9.42578125" style="8" customWidth="1"/>
    <col min="5853" max="5853" width="9.85546875" style="8" customWidth="1"/>
    <col min="5854" max="5854" width="10.5703125" style="8" customWidth="1"/>
    <col min="5855" max="5856" width="9.42578125" style="8" customWidth="1"/>
    <col min="5857" max="5857" width="10.5703125" style="8" customWidth="1"/>
    <col min="5858" max="5859" width="9" style="8" customWidth="1"/>
    <col min="5860" max="5860" width="10.5703125" style="8" customWidth="1"/>
    <col min="5861" max="5862" width="9.42578125" style="8" customWidth="1"/>
    <col min="5863" max="5863" width="10.5703125" style="8" customWidth="1"/>
    <col min="5864" max="5864" width="9.42578125" style="8" customWidth="1"/>
    <col min="5865" max="5865" width="9.85546875" style="8" customWidth="1"/>
    <col min="5866" max="5866" width="10.5703125" style="8" customWidth="1"/>
    <col min="5867" max="5867" width="9" style="8" customWidth="1"/>
    <col min="5868" max="5868" width="9.85546875" style="8" customWidth="1"/>
    <col min="5869" max="5869" width="12" style="8" customWidth="1"/>
    <col min="5870" max="6100" width="11.42578125" style="8"/>
    <col min="6101" max="6101" width="0.28515625" style="8" customWidth="1"/>
    <col min="6102" max="6102" width="19" style="8" customWidth="1"/>
    <col min="6103" max="6103" width="7.140625" style="8" customWidth="1"/>
    <col min="6104" max="6104" width="41.28515625" style="8" customWidth="1"/>
    <col min="6105" max="6106" width="9" style="8" customWidth="1"/>
    <col min="6107" max="6107" width="10.5703125" style="8" customWidth="1"/>
    <col min="6108" max="6108" width="9.42578125" style="8" customWidth="1"/>
    <col min="6109" max="6109" width="9.85546875" style="8" customWidth="1"/>
    <col min="6110" max="6110" width="10.5703125" style="8" customWidth="1"/>
    <col min="6111" max="6112" width="9.42578125" style="8" customWidth="1"/>
    <col min="6113" max="6113" width="10.5703125" style="8" customWidth="1"/>
    <col min="6114" max="6115" width="9" style="8" customWidth="1"/>
    <col min="6116" max="6116" width="10.5703125" style="8" customWidth="1"/>
    <col min="6117" max="6118" width="9.42578125" style="8" customWidth="1"/>
    <col min="6119" max="6119" width="10.5703125" style="8" customWidth="1"/>
    <col min="6120" max="6120" width="9.42578125" style="8" customWidth="1"/>
    <col min="6121" max="6121" width="9.85546875" style="8" customWidth="1"/>
    <col min="6122" max="6122" width="10.5703125" style="8" customWidth="1"/>
    <col min="6123" max="6123" width="9" style="8" customWidth="1"/>
    <col min="6124" max="6124" width="9.85546875" style="8" customWidth="1"/>
    <col min="6125" max="6125" width="12" style="8" customWidth="1"/>
    <col min="6126" max="6356" width="11.42578125" style="8"/>
    <col min="6357" max="6357" width="0.28515625" style="8" customWidth="1"/>
    <col min="6358" max="6358" width="19" style="8" customWidth="1"/>
    <col min="6359" max="6359" width="7.140625" style="8" customWidth="1"/>
    <col min="6360" max="6360" width="41.28515625" style="8" customWidth="1"/>
    <col min="6361" max="6362" width="9" style="8" customWidth="1"/>
    <col min="6363" max="6363" width="10.5703125" style="8" customWidth="1"/>
    <col min="6364" max="6364" width="9.42578125" style="8" customWidth="1"/>
    <col min="6365" max="6365" width="9.85546875" style="8" customWidth="1"/>
    <col min="6366" max="6366" width="10.5703125" style="8" customWidth="1"/>
    <col min="6367" max="6368" width="9.42578125" style="8" customWidth="1"/>
    <col min="6369" max="6369" width="10.5703125" style="8" customWidth="1"/>
    <col min="6370" max="6371" width="9" style="8" customWidth="1"/>
    <col min="6372" max="6372" width="10.5703125" style="8" customWidth="1"/>
    <col min="6373" max="6374" width="9.42578125" style="8" customWidth="1"/>
    <col min="6375" max="6375" width="10.5703125" style="8" customWidth="1"/>
    <col min="6376" max="6376" width="9.42578125" style="8" customWidth="1"/>
    <col min="6377" max="6377" width="9.85546875" style="8" customWidth="1"/>
    <col min="6378" max="6378" width="10.5703125" style="8" customWidth="1"/>
    <col min="6379" max="6379" width="9" style="8" customWidth="1"/>
    <col min="6380" max="6380" width="9.85546875" style="8" customWidth="1"/>
    <col min="6381" max="6381" width="12" style="8" customWidth="1"/>
    <col min="6382" max="6612" width="11.42578125" style="8"/>
    <col min="6613" max="6613" width="0.28515625" style="8" customWidth="1"/>
    <col min="6614" max="6614" width="19" style="8" customWidth="1"/>
    <col min="6615" max="6615" width="7.140625" style="8" customWidth="1"/>
    <col min="6616" max="6616" width="41.28515625" style="8" customWidth="1"/>
    <col min="6617" max="6618" width="9" style="8" customWidth="1"/>
    <col min="6619" max="6619" width="10.5703125" style="8" customWidth="1"/>
    <col min="6620" max="6620" width="9.42578125" style="8" customWidth="1"/>
    <col min="6621" max="6621" width="9.85546875" style="8" customWidth="1"/>
    <col min="6622" max="6622" width="10.5703125" style="8" customWidth="1"/>
    <col min="6623" max="6624" width="9.42578125" style="8" customWidth="1"/>
    <col min="6625" max="6625" width="10.5703125" style="8" customWidth="1"/>
    <col min="6626" max="6627" width="9" style="8" customWidth="1"/>
    <col min="6628" max="6628" width="10.5703125" style="8" customWidth="1"/>
    <col min="6629" max="6630" width="9.42578125" style="8" customWidth="1"/>
    <col min="6631" max="6631" width="10.5703125" style="8" customWidth="1"/>
    <col min="6632" max="6632" width="9.42578125" style="8" customWidth="1"/>
    <col min="6633" max="6633" width="9.85546875" style="8" customWidth="1"/>
    <col min="6634" max="6634" width="10.5703125" style="8" customWidth="1"/>
    <col min="6635" max="6635" width="9" style="8" customWidth="1"/>
    <col min="6636" max="6636" width="9.85546875" style="8" customWidth="1"/>
    <col min="6637" max="6637" width="12" style="8" customWidth="1"/>
    <col min="6638" max="6868" width="11.42578125" style="8"/>
    <col min="6869" max="6869" width="0.28515625" style="8" customWidth="1"/>
    <col min="6870" max="6870" width="19" style="8" customWidth="1"/>
    <col min="6871" max="6871" width="7.140625" style="8" customWidth="1"/>
    <col min="6872" max="6872" width="41.28515625" style="8" customWidth="1"/>
    <col min="6873" max="6874" width="9" style="8" customWidth="1"/>
    <col min="6875" max="6875" width="10.5703125" style="8" customWidth="1"/>
    <col min="6876" max="6876" width="9.42578125" style="8" customWidth="1"/>
    <col min="6877" max="6877" width="9.85546875" style="8" customWidth="1"/>
    <col min="6878" max="6878" width="10.5703125" style="8" customWidth="1"/>
    <col min="6879" max="6880" width="9.42578125" style="8" customWidth="1"/>
    <col min="6881" max="6881" width="10.5703125" style="8" customWidth="1"/>
    <col min="6882" max="6883" width="9" style="8" customWidth="1"/>
    <col min="6884" max="6884" width="10.5703125" style="8" customWidth="1"/>
    <col min="6885" max="6886" width="9.42578125" style="8" customWidth="1"/>
    <col min="6887" max="6887" width="10.5703125" style="8" customWidth="1"/>
    <col min="6888" max="6888" width="9.42578125" style="8" customWidth="1"/>
    <col min="6889" max="6889" width="9.85546875" style="8" customWidth="1"/>
    <col min="6890" max="6890" width="10.5703125" style="8" customWidth="1"/>
    <col min="6891" max="6891" width="9" style="8" customWidth="1"/>
    <col min="6892" max="6892" width="9.85546875" style="8" customWidth="1"/>
    <col min="6893" max="6893" width="12" style="8" customWidth="1"/>
    <col min="6894" max="7124" width="11.42578125" style="8"/>
    <col min="7125" max="7125" width="0.28515625" style="8" customWidth="1"/>
    <col min="7126" max="7126" width="19" style="8" customWidth="1"/>
    <col min="7127" max="7127" width="7.140625" style="8" customWidth="1"/>
    <col min="7128" max="7128" width="41.28515625" style="8" customWidth="1"/>
    <col min="7129" max="7130" width="9" style="8" customWidth="1"/>
    <col min="7131" max="7131" width="10.5703125" style="8" customWidth="1"/>
    <col min="7132" max="7132" width="9.42578125" style="8" customWidth="1"/>
    <col min="7133" max="7133" width="9.85546875" style="8" customWidth="1"/>
    <col min="7134" max="7134" width="10.5703125" style="8" customWidth="1"/>
    <col min="7135" max="7136" width="9.42578125" style="8" customWidth="1"/>
    <col min="7137" max="7137" width="10.5703125" style="8" customWidth="1"/>
    <col min="7138" max="7139" width="9" style="8" customWidth="1"/>
    <col min="7140" max="7140" width="10.5703125" style="8" customWidth="1"/>
    <col min="7141" max="7142" width="9.42578125" style="8" customWidth="1"/>
    <col min="7143" max="7143" width="10.5703125" style="8" customWidth="1"/>
    <col min="7144" max="7144" width="9.42578125" style="8" customWidth="1"/>
    <col min="7145" max="7145" width="9.85546875" style="8" customWidth="1"/>
    <col min="7146" max="7146" width="10.5703125" style="8" customWidth="1"/>
    <col min="7147" max="7147" width="9" style="8" customWidth="1"/>
    <col min="7148" max="7148" width="9.85546875" style="8" customWidth="1"/>
    <col min="7149" max="7149" width="12" style="8" customWidth="1"/>
    <col min="7150" max="7380" width="11.42578125" style="8"/>
    <col min="7381" max="7381" width="0.28515625" style="8" customWidth="1"/>
    <col min="7382" max="7382" width="19" style="8" customWidth="1"/>
    <col min="7383" max="7383" width="7.140625" style="8" customWidth="1"/>
    <col min="7384" max="7384" width="41.28515625" style="8" customWidth="1"/>
    <col min="7385" max="7386" width="9" style="8" customWidth="1"/>
    <col min="7387" max="7387" width="10.5703125" style="8" customWidth="1"/>
    <col min="7388" max="7388" width="9.42578125" style="8" customWidth="1"/>
    <col min="7389" max="7389" width="9.85546875" style="8" customWidth="1"/>
    <col min="7390" max="7390" width="10.5703125" style="8" customWidth="1"/>
    <col min="7391" max="7392" width="9.42578125" style="8" customWidth="1"/>
    <col min="7393" max="7393" width="10.5703125" style="8" customWidth="1"/>
    <col min="7394" max="7395" width="9" style="8" customWidth="1"/>
    <col min="7396" max="7396" width="10.5703125" style="8" customWidth="1"/>
    <col min="7397" max="7398" width="9.42578125" style="8" customWidth="1"/>
    <col min="7399" max="7399" width="10.5703125" style="8" customWidth="1"/>
    <col min="7400" max="7400" width="9.42578125" style="8" customWidth="1"/>
    <col min="7401" max="7401" width="9.85546875" style="8" customWidth="1"/>
    <col min="7402" max="7402" width="10.5703125" style="8" customWidth="1"/>
    <col min="7403" max="7403" width="9" style="8" customWidth="1"/>
    <col min="7404" max="7404" width="9.85546875" style="8" customWidth="1"/>
    <col min="7405" max="7405" width="12" style="8" customWidth="1"/>
    <col min="7406" max="7636" width="11.42578125" style="8"/>
    <col min="7637" max="7637" width="0.28515625" style="8" customWidth="1"/>
    <col min="7638" max="7638" width="19" style="8" customWidth="1"/>
    <col min="7639" max="7639" width="7.140625" style="8" customWidth="1"/>
    <col min="7640" max="7640" width="41.28515625" style="8" customWidth="1"/>
    <col min="7641" max="7642" width="9" style="8" customWidth="1"/>
    <col min="7643" max="7643" width="10.5703125" style="8" customWidth="1"/>
    <col min="7644" max="7644" width="9.42578125" style="8" customWidth="1"/>
    <col min="7645" max="7645" width="9.85546875" style="8" customWidth="1"/>
    <col min="7646" max="7646" width="10.5703125" style="8" customWidth="1"/>
    <col min="7647" max="7648" width="9.42578125" style="8" customWidth="1"/>
    <col min="7649" max="7649" width="10.5703125" style="8" customWidth="1"/>
    <col min="7650" max="7651" width="9" style="8" customWidth="1"/>
    <col min="7652" max="7652" width="10.5703125" style="8" customWidth="1"/>
    <col min="7653" max="7654" width="9.42578125" style="8" customWidth="1"/>
    <col min="7655" max="7655" width="10.5703125" style="8" customWidth="1"/>
    <col min="7656" max="7656" width="9.42578125" style="8" customWidth="1"/>
    <col min="7657" max="7657" width="9.85546875" style="8" customWidth="1"/>
    <col min="7658" max="7658" width="10.5703125" style="8" customWidth="1"/>
    <col min="7659" max="7659" width="9" style="8" customWidth="1"/>
    <col min="7660" max="7660" width="9.85546875" style="8" customWidth="1"/>
    <col min="7661" max="7661" width="12" style="8" customWidth="1"/>
    <col min="7662" max="7892" width="11.42578125" style="8"/>
    <col min="7893" max="7893" width="0.28515625" style="8" customWidth="1"/>
    <col min="7894" max="7894" width="19" style="8" customWidth="1"/>
    <col min="7895" max="7895" width="7.140625" style="8" customWidth="1"/>
    <col min="7896" max="7896" width="41.28515625" style="8" customWidth="1"/>
    <col min="7897" max="7898" width="9" style="8" customWidth="1"/>
    <col min="7899" max="7899" width="10.5703125" style="8" customWidth="1"/>
    <col min="7900" max="7900" width="9.42578125" style="8" customWidth="1"/>
    <col min="7901" max="7901" width="9.85546875" style="8" customWidth="1"/>
    <col min="7902" max="7902" width="10.5703125" style="8" customWidth="1"/>
    <col min="7903" max="7904" width="9.42578125" style="8" customWidth="1"/>
    <col min="7905" max="7905" width="10.5703125" style="8" customWidth="1"/>
    <col min="7906" max="7907" width="9" style="8" customWidth="1"/>
    <col min="7908" max="7908" width="10.5703125" style="8" customWidth="1"/>
    <col min="7909" max="7910" width="9.42578125" style="8" customWidth="1"/>
    <col min="7911" max="7911" width="10.5703125" style="8" customWidth="1"/>
    <col min="7912" max="7912" width="9.42578125" style="8" customWidth="1"/>
    <col min="7913" max="7913" width="9.85546875" style="8" customWidth="1"/>
    <col min="7914" max="7914" width="10.5703125" style="8" customWidth="1"/>
    <col min="7915" max="7915" width="9" style="8" customWidth="1"/>
    <col min="7916" max="7916" width="9.85546875" style="8" customWidth="1"/>
    <col min="7917" max="7917" width="12" style="8" customWidth="1"/>
    <col min="7918" max="8148" width="11.42578125" style="8"/>
    <col min="8149" max="8149" width="0.28515625" style="8" customWidth="1"/>
    <col min="8150" max="8150" width="19" style="8" customWidth="1"/>
    <col min="8151" max="8151" width="7.140625" style="8" customWidth="1"/>
    <col min="8152" max="8152" width="41.28515625" style="8" customWidth="1"/>
    <col min="8153" max="8154" width="9" style="8" customWidth="1"/>
    <col min="8155" max="8155" width="10.5703125" style="8" customWidth="1"/>
    <col min="8156" max="8156" width="9.42578125" style="8" customWidth="1"/>
    <col min="8157" max="8157" width="9.85546875" style="8" customWidth="1"/>
    <col min="8158" max="8158" width="10.5703125" style="8" customWidth="1"/>
    <col min="8159" max="8160" width="9.42578125" style="8" customWidth="1"/>
    <col min="8161" max="8161" width="10.5703125" style="8" customWidth="1"/>
    <col min="8162" max="8163" width="9" style="8" customWidth="1"/>
    <col min="8164" max="8164" width="10.5703125" style="8" customWidth="1"/>
    <col min="8165" max="8166" width="9.42578125" style="8" customWidth="1"/>
    <col min="8167" max="8167" width="10.5703125" style="8" customWidth="1"/>
    <col min="8168" max="8168" width="9.42578125" style="8" customWidth="1"/>
    <col min="8169" max="8169" width="9.85546875" style="8" customWidth="1"/>
    <col min="8170" max="8170" width="10.5703125" style="8" customWidth="1"/>
    <col min="8171" max="8171" width="9" style="8" customWidth="1"/>
    <col min="8172" max="8172" width="9.85546875" style="8" customWidth="1"/>
    <col min="8173" max="8173" width="12" style="8" customWidth="1"/>
    <col min="8174" max="8404" width="11.42578125" style="8"/>
    <col min="8405" max="8405" width="0.28515625" style="8" customWidth="1"/>
    <col min="8406" max="8406" width="19" style="8" customWidth="1"/>
    <col min="8407" max="8407" width="7.140625" style="8" customWidth="1"/>
    <col min="8408" max="8408" width="41.28515625" style="8" customWidth="1"/>
    <col min="8409" max="8410" width="9" style="8" customWidth="1"/>
    <col min="8411" max="8411" width="10.5703125" style="8" customWidth="1"/>
    <col min="8412" max="8412" width="9.42578125" style="8" customWidth="1"/>
    <col min="8413" max="8413" width="9.85546875" style="8" customWidth="1"/>
    <col min="8414" max="8414" width="10.5703125" style="8" customWidth="1"/>
    <col min="8415" max="8416" width="9.42578125" style="8" customWidth="1"/>
    <col min="8417" max="8417" width="10.5703125" style="8" customWidth="1"/>
    <col min="8418" max="8419" width="9" style="8" customWidth="1"/>
    <col min="8420" max="8420" width="10.5703125" style="8" customWidth="1"/>
    <col min="8421" max="8422" width="9.42578125" style="8" customWidth="1"/>
    <col min="8423" max="8423" width="10.5703125" style="8" customWidth="1"/>
    <col min="8424" max="8424" width="9.42578125" style="8" customWidth="1"/>
    <col min="8425" max="8425" width="9.85546875" style="8" customWidth="1"/>
    <col min="8426" max="8426" width="10.5703125" style="8" customWidth="1"/>
    <col min="8427" max="8427" width="9" style="8" customWidth="1"/>
    <col min="8428" max="8428" width="9.85546875" style="8" customWidth="1"/>
    <col min="8429" max="8429" width="12" style="8" customWidth="1"/>
    <col min="8430" max="8660" width="11.42578125" style="8"/>
    <col min="8661" max="8661" width="0.28515625" style="8" customWidth="1"/>
    <col min="8662" max="8662" width="19" style="8" customWidth="1"/>
    <col min="8663" max="8663" width="7.140625" style="8" customWidth="1"/>
    <col min="8664" max="8664" width="41.28515625" style="8" customWidth="1"/>
    <col min="8665" max="8666" width="9" style="8" customWidth="1"/>
    <col min="8667" max="8667" width="10.5703125" style="8" customWidth="1"/>
    <col min="8668" max="8668" width="9.42578125" style="8" customWidth="1"/>
    <col min="8669" max="8669" width="9.85546875" style="8" customWidth="1"/>
    <col min="8670" max="8670" width="10.5703125" style="8" customWidth="1"/>
    <col min="8671" max="8672" width="9.42578125" style="8" customWidth="1"/>
    <col min="8673" max="8673" width="10.5703125" style="8" customWidth="1"/>
    <col min="8674" max="8675" width="9" style="8" customWidth="1"/>
    <col min="8676" max="8676" width="10.5703125" style="8" customWidth="1"/>
    <col min="8677" max="8678" width="9.42578125" style="8" customWidth="1"/>
    <col min="8679" max="8679" width="10.5703125" style="8" customWidth="1"/>
    <col min="8680" max="8680" width="9.42578125" style="8" customWidth="1"/>
    <col min="8681" max="8681" width="9.85546875" style="8" customWidth="1"/>
    <col min="8682" max="8682" width="10.5703125" style="8" customWidth="1"/>
    <col min="8683" max="8683" width="9" style="8" customWidth="1"/>
    <col min="8684" max="8684" width="9.85546875" style="8" customWidth="1"/>
    <col min="8685" max="8685" width="12" style="8" customWidth="1"/>
    <col min="8686" max="8916" width="11.42578125" style="8"/>
    <col min="8917" max="8917" width="0.28515625" style="8" customWidth="1"/>
    <col min="8918" max="8918" width="19" style="8" customWidth="1"/>
    <col min="8919" max="8919" width="7.140625" style="8" customWidth="1"/>
    <col min="8920" max="8920" width="41.28515625" style="8" customWidth="1"/>
    <col min="8921" max="8922" width="9" style="8" customWidth="1"/>
    <col min="8923" max="8923" width="10.5703125" style="8" customWidth="1"/>
    <col min="8924" max="8924" width="9.42578125" style="8" customWidth="1"/>
    <col min="8925" max="8925" width="9.85546875" style="8" customWidth="1"/>
    <col min="8926" max="8926" width="10.5703125" style="8" customWidth="1"/>
    <col min="8927" max="8928" width="9.42578125" style="8" customWidth="1"/>
    <col min="8929" max="8929" width="10.5703125" style="8" customWidth="1"/>
    <col min="8930" max="8931" width="9" style="8" customWidth="1"/>
    <col min="8932" max="8932" width="10.5703125" style="8" customWidth="1"/>
    <col min="8933" max="8934" width="9.42578125" style="8" customWidth="1"/>
    <col min="8935" max="8935" width="10.5703125" style="8" customWidth="1"/>
    <col min="8936" max="8936" width="9.42578125" style="8" customWidth="1"/>
    <col min="8937" max="8937" width="9.85546875" style="8" customWidth="1"/>
    <col min="8938" max="8938" width="10.5703125" style="8" customWidth="1"/>
    <col min="8939" max="8939" width="9" style="8" customWidth="1"/>
    <col min="8940" max="8940" width="9.85546875" style="8" customWidth="1"/>
    <col min="8941" max="8941" width="12" style="8" customWidth="1"/>
    <col min="8942" max="9172" width="11.42578125" style="8"/>
    <col min="9173" max="9173" width="0.28515625" style="8" customWidth="1"/>
    <col min="9174" max="9174" width="19" style="8" customWidth="1"/>
    <col min="9175" max="9175" width="7.140625" style="8" customWidth="1"/>
    <col min="9176" max="9176" width="41.28515625" style="8" customWidth="1"/>
    <col min="9177" max="9178" width="9" style="8" customWidth="1"/>
    <col min="9179" max="9179" width="10.5703125" style="8" customWidth="1"/>
    <col min="9180" max="9180" width="9.42578125" style="8" customWidth="1"/>
    <col min="9181" max="9181" width="9.85546875" style="8" customWidth="1"/>
    <col min="9182" max="9182" width="10.5703125" style="8" customWidth="1"/>
    <col min="9183" max="9184" width="9.42578125" style="8" customWidth="1"/>
    <col min="9185" max="9185" width="10.5703125" style="8" customWidth="1"/>
    <col min="9186" max="9187" width="9" style="8" customWidth="1"/>
    <col min="9188" max="9188" width="10.5703125" style="8" customWidth="1"/>
    <col min="9189" max="9190" width="9.42578125" style="8" customWidth="1"/>
    <col min="9191" max="9191" width="10.5703125" style="8" customWidth="1"/>
    <col min="9192" max="9192" width="9.42578125" style="8" customWidth="1"/>
    <col min="9193" max="9193" width="9.85546875" style="8" customWidth="1"/>
    <col min="9194" max="9194" width="10.5703125" style="8" customWidth="1"/>
    <col min="9195" max="9195" width="9" style="8" customWidth="1"/>
    <col min="9196" max="9196" width="9.85546875" style="8" customWidth="1"/>
    <col min="9197" max="9197" width="12" style="8" customWidth="1"/>
    <col min="9198" max="9428" width="11.42578125" style="8"/>
    <col min="9429" max="9429" width="0.28515625" style="8" customWidth="1"/>
    <col min="9430" max="9430" width="19" style="8" customWidth="1"/>
    <col min="9431" max="9431" width="7.140625" style="8" customWidth="1"/>
    <col min="9432" max="9432" width="41.28515625" style="8" customWidth="1"/>
    <col min="9433" max="9434" width="9" style="8" customWidth="1"/>
    <col min="9435" max="9435" width="10.5703125" style="8" customWidth="1"/>
    <col min="9436" max="9436" width="9.42578125" style="8" customWidth="1"/>
    <col min="9437" max="9437" width="9.85546875" style="8" customWidth="1"/>
    <col min="9438" max="9438" width="10.5703125" style="8" customWidth="1"/>
    <col min="9439" max="9440" width="9.42578125" style="8" customWidth="1"/>
    <col min="9441" max="9441" width="10.5703125" style="8" customWidth="1"/>
    <col min="9442" max="9443" width="9" style="8" customWidth="1"/>
    <col min="9444" max="9444" width="10.5703125" style="8" customWidth="1"/>
    <col min="9445" max="9446" width="9.42578125" style="8" customWidth="1"/>
    <col min="9447" max="9447" width="10.5703125" style="8" customWidth="1"/>
    <col min="9448" max="9448" width="9.42578125" style="8" customWidth="1"/>
    <col min="9449" max="9449" width="9.85546875" style="8" customWidth="1"/>
    <col min="9450" max="9450" width="10.5703125" style="8" customWidth="1"/>
    <col min="9451" max="9451" width="9" style="8" customWidth="1"/>
    <col min="9452" max="9452" width="9.85546875" style="8" customWidth="1"/>
    <col min="9453" max="9453" width="12" style="8" customWidth="1"/>
    <col min="9454" max="9684" width="11.42578125" style="8"/>
    <col min="9685" max="9685" width="0.28515625" style="8" customWidth="1"/>
    <col min="9686" max="9686" width="19" style="8" customWidth="1"/>
    <col min="9687" max="9687" width="7.140625" style="8" customWidth="1"/>
    <col min="9688" max="9688" width="41.28515625" style="8" customWidth="1"/>
    <col min="9689" max="9690" width="9" style="8" customWidth="1"/>
    <col min="9691" max="9691" width="10.5703125" style="8" customWidth="1"/>
    <col min="9692" max="9692" width="9.42578125" style="8" customWidth="1"/>
    <col min="9693" max="9693" width="9.85546875" style="8" customWidth="1"/>
    <col min="9694" max="9694" width="10.5703125" style="8" customWidth="1"/>
    <col min="9695" max="9696" width="9.42578125" style="8" customWidth="1"/>
    <col min="9697" max="9697" width="10.5703125" style="8" customWidth="1"/>
    <col min="9698" max="9699" width="9" style="8" customWidth="1"/>
    <col min="9700" max="9700" width="10.5703125" style="8" customWidth="1"/>
    <col min="9701" max="9702" width="9.42578125" style="8" customWidth="1"/>
    <col min="9703" max="9703" width="10.5703125" style="8" customWidth="1"/>
    <col min="9704" max="9704" width="9.42578125" style="8" customWidth="1"/>
    <col min="9705" max="9705" width="9.85546875" style="8" customWidth="1"/>
    <col min="9706" max="9706" width="10.5703125" style="8" customWidth="1"/>
    <col min="9707" max="9707" width="9" style="8" customWidth="1"/>
    <col min="9708" max="9708" width="9.85546875" style="8" customWidth="1"/>
    <col min="9709" max="9709" width="12" style="8" customWidth="1"/>
    <col min="9710" max="9940" width="11.42578125" style="8"/>
    <col min="9941" max="9941" width="0.28515625" style="8" customWidth="1"/>
    <col min="9942" max="9942" width="19" style="8" customWidth="1"/>
    <col min="9943" max="9943" width="7.140625" style="8" customWidth="1"/>
    <col min="9944" max="9944" width="41.28515625" style="8" customWidth="1"/>
    <col min="9945" max="9946" width="9" style="8" customWidth="1"/>
    <col min="9947" max="9947" width="10.5703125" style="8" customWidth="1"/>
    <col min="9948" max="9948" width="9.42578125" style="8" customWidth="1"/>
    <col min="9949" max="9949" width="9.85546875" style="8" customWidth="1"/>
    <col min="9950" max="9950" width="10.5703125" style="8" customWidth="1"/>
    <col min="9951" max="9952" width="9.42578125" style="8" customWidth="1"/>
    <col min="9953" max="9953" width="10.5703125" style="8" customWidth="1"/>
    <col min="9954" max="9955" width="9" style="8" customWidth="1"/>
    <col min="9956" max="9956" width="10.5703125" style="8" customWidth="1"/>
    <col min="9957" max="9958" width="9.42578125" style="8" customWidth="1"/>
    <col min="9959" max="9959" width="10.5703125" style="8" customWidth="1"/>
    <col min="9960" max="9960" width="9.42578125" style="8" customWidth="1"/>
    <col min="9961" max="9961" width="9.85546875" style="8" customWidth="1"/>
    <col min="9962" max="9962" width="10.5703125" style="8" customWidth="1"/>
    <col min="9963" max="9963" width="9" style="8" customWidth="1"/>
    <col min="9964" max="9964" width="9.85546875" style="8" customWidth="1"/>
    <col min="9965" max="9965" width="12" style="8" customWidth="1"/>
    <col min="9966" max="10196" width="11.42578125" style="8"/>
    <col min="10197" max="10197" width="0.28515625" style="8" customWidth="1"/>
    <col min="10198" max="10198" width="19" style="8" customWidth="1"/>
    <col min="10199" max="10199" width="7.140625" style="8" customWidth="1"/>
    <col min="10200" max="10200" width="41.28515625" style="8" customWidth="1"/>
    <col min="10201" max="10202" width="9" style="8" customWidth="1"/>
    <col min="10203" max="10203" width="10.5703125" style="8" customWidth="1"/>
    <col min="10204" max="10204" width="9.42578125" style="8" customWidth="1"/>
    <col min="10205" max="10205" width="9.85546875" style="8" customWidth="1"/>
    <col min="10206" max="10206" width="10.5703125" style="8" customWidth="1"/>
    <col min="10207" max="10208" width="9.42578125" style="8" customWidth="1"/>
    <col min="10209" max="10209" width="10.5703125" style="8" customWidth="1"/>
    <col min="10210" max="10211" width="9" style="8" customWidth="1"/>
    <col min="10212" max="10212" width="10.5703125" style="8" customWidth="1"/>
    <col min="10213" max="10214" width="9.42578125" style="8" customWidth="1"/>
    <col min="10215" max="10215" width="10.5703125" style="8" customWidth="1"/>
    <col min="10216" max="10216" width="9.42578125" style="8" customWidth="1"/>
    <col min="10217" max="10217" width="9.85546875" style="8" customWidth="1"/>
    <col min="10218" max="10218" width="10.5703125" style="8" customWidth="1"/>
    <col min="10219" max="10219" width="9" style="8" customWidth="1"/>
    <col min="10220" max="10220" width="9.85546875" style="8" customWidth="1"/>
    <col min="10221" max="10221" width="12" style="8" customWidth="1"/>
    <col min="10222" max="10452" width="11.42578125" style="8"/>
    <col min="10453" max="10453" width="0.28515625" style="8" customWidth="1"/>
    <col min="10454" max="10454" width="19" style="8" customWidth="1"/>
    <col min="10455" max="10455" width="7.140625" style="8" customWidth="1"/>
    <col min="10456" max="10456" width="41.28515625" style="8" customWidth="1"/>
    <col min="10457" max="10458" width="9" style="8" customWidth="1"/>
    <col min="10459" max="10459" width="10.5703125" style="8" customWidth="1"/>
    <col min="10460" max="10460" width="9.42578125" style="8" customWidth="1"/>
    <col min="10461" max="10461" width="9.85546875" style="8" customWidth="1"/>
    <col min="10462" max="10462" width="10.5703125" style="8" customWidth="1"/>
    <col min="10463" max="10464" width="9.42578125" style="8" customWidth="1"/>
    <col min="10465" max="10465" width="10.5703125" style="8" customWidth="1"/>
    <col min="10466" max="10467" width="9" style="8" customWidth="1"/>
    <col min="10468" max="10468" width="10.5703125" style="8" customWidth="1"/>
    <col min="10469" max="10470" width="9.42578125" style="8" customWidth="1"/>
    <col min="10471" max="10471" width="10.5703125" style="8" customWidth="1"/>
    <col min="10472" max="10472" width="9.42578125" style="8" customWidth="1"/>
    <col min="10473" max="10473" width="9.85546875" style="8" customWidth="1"/>
    <col min="10474" max="10474" width="10.5703125" style="8" customWidth="1"/>
    <col min="10475" max="10475" width="9" style="8" customWidth="1"/>
    <col min="10476" max="10476" width="9.85546875" style="8" customWidth="1"/>
    <col min="10477" max="10477" width="12" style="8" customWidth="1"/>
    <col min="10478" max="10708" width="11.42578125" style="8"/>
    <col min="10709" max="10709" width="0.28515625" style="8" customWidth="1"/>
    <col min="10710" max="10710" width="19" style="8" customWidth="1"/>
    <col min="10711" max="10711" width="7.140625" style="8" customWidth="1"/>
    <col min="10712" max="10712" width="41.28515625" style="8" customWidth="1"/>
    <col min="10713" max="10714" width="9" style="8" customWidth="1"/>
    <col min="10715" max="10715" width="10.5703125" style="8" customWidth="1"/>
    <col min="10716" max="10716" width="9.42578125" style="8" customWidth="1"/>
    <col min="10717" max="10717" width="9.85546875" style="8" customWidth="1"/>
    <col min="10718" max="10718" width="10.5703125" style="8" customWidth="1"/>
    <col min="10719" max="10720" width="9.42578125" style="8" customWidth="1"/>
    <col min="10721" max="10721" width="10.5703125" style="8" customWidth="1"/>
    <col min="10722" max="10723" width="9" style="8" customWidth="1"/>
    <col min="10724" max="10724" width="10.5703125" style="8" customWidth="1"/>
    <col min="10725" max="10726" width="9.42578125" style="8" customWidth="1"/>
    <col min="10727" max="10727" width="10.5703125" style="8" customWidth="1"/>
    <col min="10728" max="10728" width="9.42578125" style="8" customWidth="1"/>
    <col min="10729" max="10729" width="9.85546875" style="8" customWidth="1"/>
    <col min="10730" max="10730" width="10.5703125" style="8" customWidth="1"/>
    <col min="10731" max="10731" width="9" style="8" customWidth="1"/>
    <col min="10732" max="10732" width="9.85546875" style="8" customWidth="1"/>
    <col min="10733" max="10733" width="12" style="8" customWidth="1"/>
    <col min="10734" max="10964" width="11.42578125" style="8"/>
    <col min="10965" max="10965" width="0.28515625" style="8" customWidth="1"/>
    <col min="10966" max="10966" width="19" style="8" customWidth="1"/>
    <col min="10967" max="10967" width="7.140625" style="8" customWidth="1"/>
    <col min="10968" max="10968" width="41.28515625" style="8" customWidth="1"/>
    <col min="10969" max="10970" width="9" style="8" customWidth="1"/>
    <col min="10971" max="10971" width="10.5703125" style="8" customWidth="1"/>
    <col min="10972" max="10972" width="9.42578125" style="8" customWidth="1"/>
    <col min="10973" max="10973" width="9.85546875" style="8" customWidth="1"/>
    <col min="10974" max="10974" width="10.5703125" style="8" customWidth="1"/>
    <col min="10975" max="10976" width="9.42578125" style="8" customWidth="1"/>
    <col min="10977" max="10977" width="10.5703125" style="8" customWidth="1"/>
    <col min="10978" max="10979" width="9" style="8" customWidth="1"/>
    <col min="10980" max="10980" width="10.5703125" style="8" customWidth="1"/>
    <col min="10981" max="10982" width="9.42578125" style="8" customWidth="1"/>
    <col min="10983" max="10983" width="10.5703125" style="8" customWidth="1"/>
    <col min="10984" max="10984" width="9.42578125" style="8" customWidth="1"/>
    <col min="10985" max="10985" width="9.85546875" style="8" customWidth="1"/>
    <col min="10986" max="10986" width="10.5703125" style="8" customWidth="1"/>
    <col min="10987" max="10987" width="9" style="8" customWidth="1"/>
    <col min="10988" max="10988" width="9.85546875" style="8" customWidth="1"/>
    <col min="10989" max="10989" width="12" style="8" customWidth="1"/>
    <col min="10990" max="11220" width="11.42578125" style="8"/>
    <col min="11221" max="11221" width="0.28515625" style="8" customWidth="1"/>
    <col min="11222" max="11222" width="19" style="8" customWidth="1"/>
    <col min="11223" max="11223" width="7.140625" style="8" customWidth="1"/>
    <col min="11224" max="11224" width="41.28515625" style="8" customWidth="1"/>
    <col min="11225" max="11226" width="9" style="8" customWidth="1"/>
    <col min="11227" max="11227" width="10.5703125" style="8" customWidth="1"/>
    <col min="11228" max="11228" width="9.42578125" style="8" customWidth="1"/>
    <col min="11229" max="11229" width="9.85546875" style="8" customWidth="1"/>
    <col min="11230" max="11230" width="10.5703125" style="8" customWidth="1"/>
    <col min="11231" max="11232" width="9.42578125" style="8" customWidth="1"/>
    <col min="11233" max="11233" width="10.5703125" style="8" customWidth="1"/>
    <col min="11234" max="11235" width="9" style="8" customWidth="1"/>
    <col min="11236" max="11236" width="10.5703125" style="8" customWidth="1"/>
    <col min="11237" max="11238" width="9.42578125" style="8" customWidth="1"/>
    <col min="11239" max="11239" width="10.5703125" style="8" customWidth="1"/>
    <col min="11240" max="11240" width="9.42578125" style="8" customWidth="1"/>
    <col min="11241" max="11241" width="9.85546875" style="8" customWidth="1"/>
    <col min="11242" max="11242" width="10.5703125" style="8" customWidth="1"/>
    <col min="11243" max="11243" width="9" style="8" customWidth="1"/>
    <col min="11244" max="11244" width="9.85546875" style="8" customWidth="1"/>
    <col min="11245" max="11245" width="12" style="8" customWidth="1"/>
    <col min="11246" max="11476" width="11.42578125" style="8"/>
    <col min="11477" max="11477" width="0.28515625" style="8" customWidth="1"/>
    <col min="11478" max="11478" width="19" style="8" customWidth="1"/>
    <col min="11479" max="11479" width="7.140625" style="8" customWidth="1"/>
    <col min="11480" max="11480" width="41.28515625" style="8" customWidth="1"/>
    <col min="11481" max="11482" width="9" style="8" customWidth="1"/>
    <col min="11483" max="11483" width="10.5703125" style="8" customWidth="1"/>
    <col min="11484" max="11484" width="9.42578125" style="8" customWidth="1"/>
    <col min="11485" max="11485" width="9.85546875" style="8" customWidth="1"/>
    <col min="11486" max="11486" width="10.5703125" style="8" customWidth="1"/>
    <col min="11487" max="11488" width="9.42578125" style="8" customWidth="1"/>
    <col min="11489" max="11489" width="10.5703125" style="8" customWidth="1"/>
    <col min="11490" max="11491" width="9" style="8" customWidth="1"/>
    <col min="11492" max="11492" width="10.5703125" style="8" customWidth="1"/>
    <col min="11493" max="11494" width="9.42578125" style="8" customWidth="1"/>
    <col min="11495" max="11495" width="10.5703125" style="8" customWidth="1"/>
    <col min="11496" max="11496" width="9.42578125" style="8" customWidth="1"/>
    <col min="11497" max="11497" width="9.85546875" style="8" customWidth="1"/>
    <col min="11498" max="11498" width="10.5703125" style="8" customWidth="1"/>
    <col min="11499" max="11499" width="9" style="8" customWidth="1"/>
    <col min="11500" max="11500" width="9.85546875" style="8" customWidth="1"/>
    <col min="11501" max="11501" width="12" style="8" customWidth="1"/>
    <col min="11502" max="11732" width="11.42578125" style="8"/>
    <col min="11733" max="11733" width="0.28515625" style="8" customWidth="1"/>
    <col min="11734" max="11734" width="19" style="8" customWidth="1"/>
    <col min="11735" max="11735" width="7.140625" style="8" customWidth="1"/>
    <col min="11736" max="11736" width="41.28515625" style="8" customWidth="1"/>
    <col min="11737" max="11738" width="9" style="8" customWidth="1"/>
    <col min="11739" max="11739" width="10.5703125" style="8" customWidth="1"/>
    <col min="11740" max="11740" width="9.42578125" style="8" customWidth="1"/>
    <col min="11741" max="11741" width="9.85546875" style="8" customWidth="1"/>
    <col min="11742" max="11742" width="10.5703125" style="8" customWidth="1"/>
    <col min="11743" max="11744" width="9.42578125" style="8" customWidth="1"/>
    <col min="11745" max="11745" width="10.5703125" style="8" customWidth="1"/>
    <col min="11746" max="11747" width="9" style="8" customWidth="1"/>
    <col min="11748" max="11748" width="10.5703125" style="8" customWidth="1"/>
    <col min="11749" max="11750" width="9.42578125" style="8" customWidth="1"/>
    <col min="11751" max="11751" width="10.5703125" style="8" customWidth="1"/>
    <col min="11752" max="11752" width="9.42578125" style="8" customWidth="1"/>
    <col min="11753" max="11753" width="9.85546875" style="8" customWidth="1"/>
    <col min="11754" max="11754" width="10.5703125" style="8" customWidth="1"/>
    <col min="11755" max="11755" width="9" style="8" customWidth="1"/>
    <col min="11756" max="11756" width="9.85546875" style="8" customWidth="1"/>
    <col min="11757" max="11757" width="12" style="8" customWidth="1"/>
    <col min="11758" max="11988" width="11.42578125" style="8"/>
    <col min="11989" max="11989" width="0.28515625" style="8" customWidth="1"/>
    <col min="11990" max="11990" width="19" style="8" customWidth="1"/>
    <col min="11991" max="11991" width="7.140625" style="8" customWidth="1"/>
    <col min="11992" max="11992" width="41.28515625" style="8" customWidth="1"/>
    <col min="11993" max="11994" width="9" style="8" customWidth="1"/>
    <col min="11995" max="11995" width="10.5703125" style="8" customWidth="1"/>
    <col min="11996" max="11996" width="9.42578125" style="8" customWidth="1"/>
    <col min="11997" max="11997" width="9.85546875" style="8" customWidth="1"/>
    <col min="11998" max="11998" width="10.5703125" style="8" customWidth="1"/>
    <col min="11999" max="12000" width="9.42578125" style="8" customWidth="1"/>
    <col min="12001" max="12001" width="10.5703125" style="8" customWidth="1"/>
    <col min="12002" max="12003" width="9" style="8" customWidth="1"/>
    <col min="12004" max="12004" width="10.5703125" style="8" customWidth="1"/>
    <col min="12005" max="12006" width="9.42578125" style="8" customWidth="1"/>
    <col min="12007" max="12007" width="10.5703125" style="8" customWidth="1"/>
    <col min="12008" max="12008" width="9.42578125" style="8" customWidth="1"/>
    <col min="12009" max="12009" width="9.85546875" style="8" customWidth="1"/>
    <col min="12010" max="12010" width="10.5703125" style="8" customWidth="1"/>
    <col min="12011" max="12011" width="9" style="8" customWidth="1"/>
    <col min="12012" max="12012" width="9.85546875" style="8" customWidth="1"/>
    <col min="12013" max="12013" width="12" style="8" customWidth="1"/>
    <col min="12014" max="12244" width="11.42578125" style="8"/>
    <col min="12245" max="12245" width="0.28515625" style="8" customWidth="1"/>
    <col min="12246" max="12246" width="19" style="8" customWidth="1"/>
    <col min="12247" max="12247" width="7.140625" style="8" customWidth="1"/>
    <col min="12248" max="12248" width="41.28515625" style="8" customWidth="1"/>
    <col min="12249" max="12250" width="9" style="8" customWidth="1"/>
    <col min="12251" max="12251" width="10.5703125" style="8" customWidth="1"/>
    <col min="12252" max="12252" width="9.42578125" style="8" customWidth="1"/>
    <col min="12253" max="12253" width="9.85546875" style="8" customWidth="1"/>
    <col min="12254" max="12254" width="10.5703125" style="8" customWidth="1"/>
    <col min="12255" max="12256" width="9.42578125" style="8" customWidth="1"/>
    <col min="12257" max="12257" width="10.5703125" style="8" customWidth="1"/>
    <col min="12258" max="12259" width="9" style="8" customWidth="1"/>
    <col min="12260" max="12260" width="10.5703125" style="8" customWidth="1"/>
    <col min="12261" max="12262" width="9.42578125" style="8" customWidth="1"/>
    <col min="12263" max="12263" width="10.5703125" style="8" customWidth="1"/>
    <col min="12264" max="12264" width="9.42578125" style="8" customWidth="1"/>
    <col min="12265" max="12265" width="9.85546875" style="8" customWidth="1"/>
    <col min="12266" max="12266" width="10.5703125" style="8" customWidth="1"/>
    <col min="12267" max="12267" width="9" style="8" customWidth="1"/>
    <col min="12268" max="12268" width="9.85546875" style="8" customWidth="1"/>
    <col min="12269" max="12269" width="12" style="8" customWidth="1"/>
    <col min="12270" max="12500" width="11.42578125" style="8"/>
    <col min="12501" max="12501" width="0.28515625" style="8" customWidth="1"/>
    <col min="12502" max="12502" width="19" style="8" customWidth="1"/>
    <col min="12503" max="12503" width="7.140625" style="8" customWidth="1"/>
    <col min="12504" max="12504" width="41.28515625" style="8" customWidth="1"/>
    <col min="12505" max="12506" width="9" style="8" customWidth="1"/>
    <col min="12507" max="12507" width="10.5703125" style="8" customWidth="1"/>
    <col min="12508" max="12508" width="9.42578125" style="8" customWidth="1"/>
    <col min="12509" max="12509" width="9.85546875" style="8" customWidth="1"/>
    <col min="12510" max="12510" width="10.5703125" style="8" customWidth="1"/>
    <col min="12511" max="12512" width="9.42578125" style="8" customWidth="1"/>
    <col min="12513" max="12513" width="10.5703125" style="8" customWidth="1"/>
    <col min="12514" max="12515" width="9" style="8" customWidth="1"/>
    <col min="12516" max="12516" width="10.5703125" style="8" customWidth="1"/>
    <col min="12517" max="12518" width="9.42578125" style="8" customWidth="1"/>
    <col min="12519" max="12519" width="10.5703125" style="8" customWidth="1"/>
    <col min="12520" max="12520" width="9.42578125" style="8" customWidth="1"/>
    <col min="12521" max="12521" width="9.85546875" style="8" customWidth="1"/>
    <col min="12522" max="12522" width="10.5703125" style="8" customWidth="1"/>
    <col min="12523" max="12523" width="9" style="8" customWidth="1"/>
    <col min="12524" max="12524" width="9.85546875" style="8" customWidth="1"/>
    <col min="12525" max="12525" width="12" style="8" customWidth="1"/>
    <col min="12526" max="12756" width="11.42578125" style="8"/>
    <col min="12757" max="12757" width="0.28515625" style="8" customWidth="1"/>
    <col min="12758" max="12758" width="19" style="8" customWidth="1"/>
    <col min="12759" max="12759" width="7.140625" style="8" customWidth="1"/>
    <col min="12760" max="12760" width="41.28515625" style="8" customWidth="1"/>
    <col min="12761" max="12762" width="9" style="8" customWidth="1"/>
    <col min="12763" max="12763" width="10.5703125" style="8" customWidth="1"/>
    <col min="12764" max="12764" width="9.42578125" style="8" customWidth="1"/>
    <col min="12765" max="12765" width="9.85546875" style="8" customWidth="1"/>
    <col min="12766" max="12766" width="10.5703125" style="8" customWidth="1"/>
    <col min="12767" max="12768" width="9.42578125" style="8" customWidth="1"/>
    <col min="12769" max="12769" width="10.5703125" style="8" customWidth="1"/>
    <col min="12770" max="12771" width="9" style="8" customWidth="1"/>
    <col min="12772" max="12772" width="10.5703125" style="8" customWidth="1"/>
    <col min="12773" max="12774" width="9.42578125" style="8" customWidth="1"/>
    <col min="12775" max="12775" width="10.5703125" style="8" customWidth="1"/>
    <col min="12776" max="12776" width="9.42578125" style="8" customWidth="1"/>
    <col min="12777" max="12777" width="9.85546875" style="8" customWidth="1"/>
    <col min="12778" max="12778" width="10.5703125" style="8" customWidth="1"/>
    <col min="12779" max="12779" width="9" style="8" customWidth="1"/>
    <col min="12780" max="12780" width="9.85546875" style="8" customWidth="1"/>
    <col min="12781" max="12781" width="12" style="8" customWidth="1"/>
    <col min="12782" max="13012" width="11.42578125" style="8"/>
    <col min="13013" max="13013" width="0.28515625" style="8" customWidth="1"/>
    <col min="13014" max="13014" width="19" style="8" customWidth="1"/>
    <col min="13015" max="13015" width="7.140625" style="8" customWidth="1"/>
    <col min="13016" max="13016" width="41.28515625" style="8" customWidth="1"/>
    <col min="13017" max="13018" width="9" style="8" customWidth="1"/>
    <col min="13019" max="13019" width="10.5703125" style="8" customWidth="1"/>
    <col min="13020" max="13020" width="9.42578125" style="8" customWidth="1"/>
    <col min="13021" max="13021" width="9.85546875" style="8" customWidth="1"/>
    <col min="13022" max="13022" width="10.5703125" style="8" customWidth="1"/>
    <col min="13023" max="13024" width="9.42578125" style="8" customWidth="1"/>
    <col min="13025" max="13025" width="10.5703125" style="8" customWidth="1"/>
    <col min="13026" max="13027" width="9" style="8" customWidth="1"/>
    <col min="13028" max="13028" width="10.5703125" style="8" customWidth="1"/>
    <col min="13029" max="13030" width="9.42578125" style="8" customWidth="1"/>
    <col min="13031" max="13031" width="10.5703125" style="8" customWidth="1"/>
    <col min="13032" max="13032" width="9.42578125" style="8" customWidth="1"/>
    <col min="13033" max="13033" width="9.85546875" style="8" customWidth="1"/>
    <col min="13034" max="13034" width="10.5703125" style="8" customWidth="1"/>
    <col min="13035" max="13035" width="9" style="8" customWidth="1"/>
    <col min="13036" max="13036" width="9.85546875" style="8" customWidth="1"/>
    <col min="13037" max="13037" width="12" style="8" customWidth="1"/>
    <col min="13038" max="13268" width="11.42578125" style="8"/>
    <col min="13269" max="13269" width="0.28515625" style="8" customWidth="1"/>
    <col min="13270" max="13270" width="19" style="8" customWidth="1"/>
    <col min="13271" max="13271" width="7.140625" style="8" customWidth="1"/>
    <col min="13272" max="13272" width="41.28515625" style="8" customWidth="1"/>
    <col min="13273" max="13274" width="9" style="8" customWidth="1"/>
    <col min="13275" max="13275" width="10.5703125" style="8" customWidth="1"/>
    <col min="13276" max="13276" width="9.42578125" style="8" customWidth="1"/>
    <col min="13277" max="13277" width="9.85546875" style="8" customWidth="1"/>
    <col min="13278" max="13278" width="10.5703125" style="8" customWidth="1"/>
    <col min="13279" max="13280" width="9.42578125" style="8" customWidth="1"/>
    <col min="13281" max="13281" width="10.5703125" style="8" customWidth="1"/>
    <col min="13282" max="13283" width="9" style="8" customWidth="1"/>
    <col min="13284" max="13284" width="10.5703125" style="8" customWidth="1"/>
    <col min="13285" max="13286" width="9.42578125" style="8" customWidth="1"/>
    <col min="13287" max="13287" width="10.5703125" style="8" customWidth="1"/>
    <col min="13288" max="13288" width="9.42578125" style="8" customWidth="1"/>
    <col min="13289" max="13289" width="9.85546875" style="8" customWidth="1"/>
    <col min="13290" max="13290" width="10.5703125" style="8" customWidth="1"/>
    <col min="13291" max="13291" width="9" style="8" customWidth="1"/>
    <col min="13292" max="13292" width="9.85546875" style="8" customWidth="1"/>
    <col min="13293" max="13293" width="12" style="8" customWidth="1"/>
    <col min="13294" max="13524" width="11.42578125" style="8"/>
    <col min="13525" max="13525" width="0.28515625" style="8" customWidth="1"/>
    <col min="13526" max="13526" width="19" style="8" customWidth="1"/>
    <col min="13527" max="13527" width="7.140625" style="8" customWidth="1"/>
    <col min="13528" max="13528" width="41.28515625" style="8" customWidth="1"/>
    <col min="13529" max="13530" width="9" style="8" customWidth="1"/>
    <col min="13531" max="13531" width="10.5703125" style="8" customWidth="1"/>
    <col min="13532" max="13532" width="9.42578125" style="8" customWidth="1"/>
    <col min="13533" max="13533" width="9.85546875" style="8" customWidth="1"/>
    <col min="13534" max="13534" width="10.5703125" style="8" customWidth="1"/>
    <col min="13535" max="13536" width="9.42578125" style="8" customWidth="1"/>
    <col min="13537" max="13537" width="10.5703125" style="8" customWidth="1"/>
    <col min="13538" max="13539" width="9" style="8" customWidth="1"/>
    <col min="13540" max="13540" width="10.5703125" style="8" customWidth="1"/>
    <col min="13541" max="13542" width="9.42578125" style="8" customWidth="1"/>
    <col min="13543" max="13543" width="10.5703125" style="8" customWidth="1"/>
    <col min="13544" max="13544" width="9.42578125" style="8" customWidth="1"/>
    <col min="13545" max="13545" width="9.85546875" style="8" customWidth="1"/>
    <col min="13546" max="13546" width="10.5703125" style="8" customWidth="1"/>
    <col min="13547" max="13547" width="9" style="8" customWidth="1"/>
    <col min="13548" max="13548" width="9.85546875" style="8" customWidth="1"/>
    <col min="13549" max="13549" width="12" style="8" customWidth="1"/>
    <col min="13550" max="13780" width="11.42578125" style="8"/>
    <col min="13781" max="13781" width="0.28515625" style="8" customWidth="1"/>
    <col min="13782" max="13782" width="19" style="8" customWidth="1"/>
    <col min="13783" max="13783" width="7.140625" style="8" customWidth="1"/>
    <col min="13784" max="13784" width="41.28515625" style="8" customWidth="1"/>
    <col min="13785" max="13786" width="9" style="8" customWidth="1"/>
    <col min="13787" max="13787" width="10.5703125" style="8" customWidth="1"/>
    <col min="13788" max="13788" width="9.42578125" style="8" customWidth="1"/>
    <col min="13789" max="13789" width="9.85546875" style="8" customWidth="1"/>
    <col min="13790" max="13790" width="10.5703125" style="8" customWidth="1"/>
    <col min="13791" max="13792" width="9.42578125" style="8" customWidth="1"/>
    <col min="13793" max="13793" width="10.5703125" style="8" customWidth="1"/>
    <col min="13794" max="13795" width="9" style="8" customWidth="1"/>
    <col min="13796" max="13796" width="10.5703125" style="8" customWidth="1"/>
    <col min="13797" max="13798" width="9.42578125" style="8" customWidth="1"/>
    <col min="13799" max="13799" width="10.5703125" style="8" customWidth="1"/>
    <col min="13800" max="13800" width="9.42578125" style="8" customWidth="1"/>
    <col min="13801" max="13801" width="9.85546875" style="8" customWidth="1"/>
    <col min="13802" max="13802" width="10.5703125" style="8" customWidth="1"/>
    <col min="13803" max="13803" width="9" style="8" customWidth="1"/>
    <col min="13804" max="13804" width="9.85546875" style="8" customWidth="1"/>
    <col min="13805" max="13805" width="12" style="8" customWidth="1"/>
    <col min="13806" max="14036" width="11.42578125" style="8"/>
    <col min="14037" max="14037" width="0.28515625" style="8" customWidth="1"/>
    <col min="14038" max="14038" width="19" style="8" customWidth="1"/>
    <col min="14039" max="14039" width="7.140625" style="8" customWidth="1"/>
    <col min="14040" max="14040" width="41.28515625" style="8" customWidth="1"/>
    <col min="14041" max="14042" width="9" style="8" customWidth="1"/>
    <col min="14043" max="14043" width="10.5703125" style="8" customWidth="1"/>
    <col min="14044" max="14044" width="9.42578125" style="8" customWidth="1"/>
    <col min="14045" max="14045" width="9.85546875" style="8" customWidth="1"/>
    <col min="14046" max="14046" width="10.5703125" style="8" customWidth="1"/>
    <col min="14047" max="14048" width="9.42578125" style="8" customWidth="1"/>
    <col min="14049" max="14049" width="10.5703125" style="8" customWidth="1"/>
    <col min="14050" max="14051" width="9" style="8" customWidth="1"/>
    <col min="14052" max="14052" width="10.5703125" style="8" customWidth="1"/>
    <col min="14053" max="14054" width="9.42578125" style="8" customWidth="1"/>
    <col min="14055" max="14055" width="10.5703125" style="8" customWidth="1"/>
    <col min="14056" max="14056" width="9.42578125" style="8" customWidth="1"/>
    <col min="14057" max="14057" width="9.85546875" style="8" customWidth="1"/>
    <col min="14058" max="14058" width="10.5703125" style="8" customWidth="1"/>
    <col min="14059" max="14059" width="9" style="8" customWidth="1"/>
    <col min="14060" max="14060" width="9.85546875" style="8" customWidth="1"/>
    <col min="14061" max="14061" width="12" style="8" customWidth="1"/>
    <col min="14062" max="14292" width="11.42578125" style="8"/>
    <col min="14293" max="14293" width="0.28515625" style="8" customWidth="1"/>
    <col min="14294" max="14294" width="19" style="8" customWidth="1"/>
    <col min="14295" max="14295" width="7.140625" style="8" customWidth="1"/>
    <col min="14296" max="14296" width="41.28515625" style="8" customWidth="1"/>
    <col min="14297" max="14298" width="9" style="8" customWidth="1"/>
    <col min="14299" max="14299" width="10.5703125" style="8" customWidth="1"/>
    <col min="14300" max="14300" width="9.42578125" style="8" customWidth="1"/>
    <col min="14301" max="14301" width="9.85546875" style="8" customWidth="1"/>
    <col min="14302" max="14302" width="10.5703125" style="8" customWidth="1"/>
    <col min="14303" max="14304" width="9.42578125" style="8" customWidth="1"/>
    <col min="14305" max="14305" width="10.5703125" style="8" customWidth="1"/>
    <col min="14306" max="14307" width="9" style="8" customWidth="1"/>
    <col min="14308" max="14308" width="10.5703125" style="8" customWidth="1"/>
    <col min="14309" max="14310" width="9.42578125" style="8" customWidth="1"/>
    <col min="14311" max="14311" width="10.5703125" style="8" customWidth="1"/>
    <col min="14312" max="14312" width="9.42578125" style="8" customWidth="1"/>
    <col min="14313" max="14313" width="9.85546875" style="8" customWidth="1"/>
    <col min="14314" max="14314" width="10.5703125" style="8" customWidth="1"/>
    <col min="14315" max="14315" width="9" style="8" customWidth="1"/>
    <col min="14316" max="14316" width="9.85546875" style="8" customWidth="1"/>
    <col min="14317" max="14317" width="12" style="8" customWidth="1"/>
    <col min="14318" max="14548" width="11.42578125" style="8"/>
    <col min="14549" max="14549" width="0.28515625" style="8" customWidth="1"/>
    <col min="14550" max="14550" width="19" style="8" customWidth="1"/>
    <col min="14551" max="14551" width="7.140625" style="8" customWidth="1"/>
    <col min="14552" max="14552" width="41.28515625" style="8" customWidth="1"/>
    <col min="14553" max="14554" width="9" style="8" customWidth="1"/>
    <col min="14555" max="14555" width="10.5703125" style="8" customWidth="1"/>
    <col min="14556" max="14556" width="9.42578125" style="8" customWidth="1"/>
    <col min="14557" max="14557" width="9.85546875" style="8" customWidth="1"/>
    <col min="14558" max="14558" width="10.5703125" style="8" customWidth="1"/>
    <col min="14559" max="14560" width="9.42578125" style="8" customWidth="1"/>
    <col min="14561" max="14561" width="10.5703125" style="8" customWidth="1"/>
    <col min="14562" max="14563" width="9" style="8" customWidth="1"/>
    <col min="14564" max="14564" width="10.5703125" style="8" customWidth="1"/>
    <col min="14565" max="14566" width="9.42578125" style="8" customWidth="1"/>
    <col min="14567" max="14567" width="10.5703125" style="8" customWidth="1"/>
    <col min="14568" max="14568" width="9.42578125" style="8" customWidth="1"/>
    <col min="14569" max="14569" width="9.85546875" style="8" customWidth="1"/>
    <col min="14570" max="14570" width="10.5703125" style="8" customWidth="1"/>
    <col min="14571" max="14571" width="9" style="8" customWidth="1"/>
    <col min="14572" max="14572" width="9.85546875" style="8" customWidth="1"/>
    <col min="14573" max="14573" width="12" style="8" customWidth="1"/>
    <col min="14574" max="14804" width="11.42578125" style="8"/>
    <col min="14805" max="14805" width="0.28515625" style="8" customWidth="1"/>
    <col min="14806" max="14806" width="19" style="8" customWidth="1"/>
    <col min="14807" max="14807" width="7.140625" style="8" customWidth="1"/>
    <col min="14808" max="14808" width="41.28515625" style="8" customWidth="1"/>
    <col min="14809" max="14810" width="9" style="8" customWidth="1"/>
    <col min="14811" max="14811" width="10.5703125" style="8" customWidth="1"/>
    <col min="14812" max="14812" width="9.42578125" style="8" customWidth="1"/>
    <col min="14813" max="14813" width="9.85546875" style="8" customWidth="1"/>
    <col min="14814" max="14814" width="10.5703125" style="8" customWidth="1"/>
    <col min="14815" max="14816" width="9.42578125" style="8" customWidth="1"/>
    <col min="14817" max="14817" width="10.5703125" style="8" customWidth="1"/>
    <col min="14818" max="14819" width="9" style="8" customWidth="1"/>
    <col min="14820" max="14820" width="10.5703125" style="8" customWidth="1"/>
    <col min="14821" max="14822" width="9.42578125" style="8" customWidth="1"/>
    <col min="14823" max="14823" width="10.5703125" style="8" customWidth="1"/>
    <col min="14824" max="14824" width="9.42578125" style="8" customWidth="1"/>
    <col min="14825" max="14825" width="9.85546875" style="8" customWidth="1"/>
    <col min="14826" max="14826" width="10.5703125" style="8" customWidth="1"/>
    <col min="14827" max="14827" width="9" style="8" customWidth="1"/>
    <col min="14828" max="14828" width="9.85546875" style="8" customWidth="1"/>
    <col min="14829" max="14829" width="12" style="8" customWidth="1"/>
    <col min="14830" max="15060" width="11.42578125" style="8"/>
    <col min="15061" max="15061" width="0.28515625" style="8" customWidth="1"/>
    <col min="15062" max="15062" width="19" style="8" customWidth="1"/>
    <col min="15063" max="15063" width="7.140625" style="8" customWidth="1"/>
    <col min="15064" max="15064" width="41.28515625" style="8" customWidth="1"/>
    <col min="15065" max="15066" width="9" style="8" customWidth="1"/>
    <col min="15067" max="15067" width="10.5703125" style="8" customWidth="1"/>
    <col min="15068" max="15068" width="9.42578125" style="8" customWidth="1"/>
    <col min="15069" max="15069" width="9.85546875" style="8" customWidth="1"/>
    <col min="15070" max="15070" width="10.5703125" style="8" customWidth="1"/>
    <col min="15071" max="15072" width="9.42578125" style="8" customWidth="1"/>
    <col min="15073" max="15073" width="10.5703125" style="8" customWidth="1"/>
    <col min="15074" max="15075" width="9" style="8" customWidth="1"/>
    <col min="15076" max="15076" width="10.5703125" style="8" customWidth="1"/>
    <col min="15077" max="15078" width="9.42578125" style="8" customWidth="1"/>
    <col min="15079" max="15079" width="10.5703125" style="8" customWidth="1"/>
    <col min="15080" max="15080" width="9.42578125" style="8" customWidth="1"/>
    <col min="15081" max="15081" width="9.85546875" style="8" customWidth="1"/>
    <col min="15082" max="15082" width="10.5703125" style="8" customWidth="1"/>
    <col min="15083" max="15083" width="9" style="8" customWidth="1"/>
    <col min="15084" max="15084" width="9.85546875" style="8" customWidth="1"/>
    <col min="15085" max="15085" width="12" style="8" customWidth="1"/>
    <col min="15086" max="15316" width="11.42578125" style="8"/>
    <col min="15317" max="15317" width="0.28515625" style="8" customWidth="1"/>
    <col min="15318" max="15318" width="19" style="8" customWidth="1"/>
    <col min="15319" max="15319" width="7.140625" style="8" customWidth="1"/>
    <col min="15320" max="15320" width="41.28515625" style="8" customWidth="1"/>
    <col min="15321" max="15322" width="9" style="8" customWidth="1"/>
    <col min="15323" max="15323" width="10.5703125" style="8" customWidth="1"/>
    <col min="15324" max="15324" width="9.42578125" style="8" customWidth="1"/>
    <col min="15325" max="15325" width="9.85546875" style="8" customWidth="1"/>
    <col min="15326" max="15326" width="10.5703125" style="8" customWidth="1"/>
    <col min="15327" max="15328" width="9.42578125" style="8" customWidth="1"/>
    <col min="15329" max="15329" width="10.5703125" style="8" customWidth="1"/>
    <col min="15330" max="15331" width="9" style="8" customWidth="1"/>
    <col min="15332" max="15332" width="10.5703125" style="8" customWidth="1"/>
    <col min="15333" max="15334" width="9.42578125" style="8" customWidth="1"/>
    <col min="15335" max="15335" width="10.5703125" style="8" customWidth="1"/>
    <col min="15336" max="15336" width="9.42578125" style="8" customWidth="1"/>
    <col min="15337" max="15337" width="9.85546875" style="8" customWidth="1"/>
    <col min="15338" max="15338" width="10.5703125" style="8" customWidth="1"/>
    <col min="15339" max="15339" width="9" style="8" customWidth="1"/>
    <col min="15340" max="15340" width="9.85546875" style="8" customWidth="1"/>
    <col min="15341" max="15341" width="12" style="8" customWidth="1"/>
    <col min="15342" max="15572" width="11.42578125" style="8"/>
    <col min="15573" max="15573" width="0.28515625" style="8" customWidth="1"/>
    <col min="15574" max="15574" width="19" style="8" customWidth="1"/>
    <col min="15575" max="15575" width="7.140625" style="8" customWidth="1"/>
    <col min="15576" max="15576" width="41.28515625" style="8" customWidth="1"/>
    <col min="15577" max="15578" width="9" style="8" customWidth="1"/>
    <col min="15579" max="15579" width="10.5703125" style="8" customWidth="1"/>
    <col min="15580" max="15580" width="9.42578125" style="8" customWidth="1"/>
    <col min="15581" max="15581" width="9.85546875" style="8" customWidth="1"/>
    <col min="15582" max="15582" width="10.5703125" style="8" customWidth="1"/>
    <col min="15583" max="15584" width="9.42578125" style="8" customWidth="1"/>
    <col min="15585" max="15585" width="10.5703125" style="8" customWidth="1"/>
    <col min="15586" max="15587" width="9" style="8" customWidth="1"/>
    <col min="15588" max="15588" width="10.5703125" style="8" customWidth="1"/>
    <col min="15589" max="15590" width="9.42578125" style="8" customWidth="1"/>
    <col min="15591" max="15591" width="10.5703125" style="8" customWidth="1"/>
    <col min="15592" max="15592" width="9.42578125" style="8" customWidth="1"/>
    <col min="15593" max="15593" width="9.85546875" style="8" customWidth="1"/>
    <col min="15594" max="15594" width="10.5703125" style="8" customWidth="1"/>
    <col min="15595" max="15595" width="9" style="8" customWidth="1"/>
    <col min="15596" max="15596" width="9.85546875" style="8" customWidth="1"/>
    <col min="15597" max="15597" width="12" style="8" customWidth="1"/>
    <col min="15598" max="15828" width="11.42578125" style="8"/>
    <col min="15829" max="15829" width="0.28515625" style="8" customWidth="1"/>
    <col min="15830" max="15830" width="19" style="8" customWidth="1"/>
    <col min="15831" max="15831" width="7.140625" style="8" customWidth="1"/>
    <col min="15832" max="15832" width="41.28515625" style="8" customWidth="1"/>
    <col min="15833" max="15834" width="9" style="8" customWidth="1"/>
    <col min="15835" max="15835" width="10.5703125" style="8" customWidth="1"/>
    <col min="15836" max="15836" width="9.42578125" style="8" customWidth="1"/>
    <col min="15837" max="15837" width="9.85546875" style="8" customWidth="1"/>
    <col min="15838" max="15838" width="10.5703125" style="8" customWidth="1"/>
    <col min="15839" max="15840" width="9.42578125" style="8" customWidth="1"/>
    <col min="15841" max="15841" width="10.5703125" style="8" customWidth="1"/>
    <col min="15842" max="15843" width="9" style="8" customWidth="1"/>
    <col min="15844" max="15844" width="10.5703125" style="8" customWidth="1"/>
    <col min="15845" max="15846" width="9.42578125" style="8" customWidth="1"/>
    <col min="15847" max="15847" width="10.5703125" style="8" customWidth="1"/>
    <col min="15848" max="15848" width="9.42578125" style="8" customWidth="1"/>
    <col min="15849" max="15849" width="9.85546875" style="8" customWidth="1"/>
    <col min="15850" max="15850" width="10.5703125" style="8" customWidth="1"/>
    <col min="15851" max="15851" width="9" style="8" customWidth="1"/>
    <col min="15852" max="15852" width="9.85546875" style="8" customWidth="1"/>
    <col min="15853" max="15853" width="12" style="8" customWidth="1"/>
    <col min="15854" max="16084" width="11.42578125" style="8"/>
    <col min="16085" max="16085" width="0.28515625" style="8" customWidth="1"/>
    <col min="16086" max="16086" width="19" style="8" customWidth="1"/>
    <col min="16087" max="16087" width="7.140625" style="8" customWidth="1"/>
    <col min="16088" max="16088" width="41.28515625" style="8" customWidth="1"/>
    <col min="16089" max="16090" width="9" style="8" customWidth="1"/>
    <col min="16091" max="16091" width="10.5703125" style="8" customWidth="1"/>
    <col min="16092" max="16092" width="9.42578125" style="8" customWidth="1"/>
    <col min="16093" max="16093" width="9.85546875" style="8" customWidth="1"/>
    <col min="16094" max="16094" width="10.5703125" style="8" customWidth="1"/>
    <col min="16095" max="16096" width="9.42578125" style="8" customWidth="1"/>
    <col min="16097" max="16097" width="10.5703125" style="8" customWidth="1"/>
    <col min="16098" max="16099" width="9" style="8" customWidth="1"/>
    <col min="16100" max="16100" width="10.5703125" style="8" customWidth="1"/>
    <col min="16101" max="16102" width="9.42578125" style="8" customWidth="1"/>
    <col min="16103" max="16103" width="10.5703125" style="8" customWidth="1"/>
    <col min="16104" max="16104" width="9.42578125" style="8" customWidth="1"/>
    <col min="16105" max="16105" width="9.85546875" style="8" customWidth="1"/>
    <col min="16106" max="16106" width="10.5703125" style="8" customWidth="1"/>
    <col min="16107" max="16107" width="9" style="8" customWidth="1"/>
    <col min="16108" max="16108" width="9.85546875" style="8" customWidth="1"/>
    <col min="16109" max="16109" width="12" style="8" customWidth="1"/>
    <col min="16110" max="16384" width="11.42578125" style="8"/>
  </cols>
  <sheetData>
    <row r="1" spans="1:24" ht="13.5" thickBot="1">
      <c r="A1" s="815" t="s">
        <v>1621</v>
      </c>
      <c r="B1" s="671"/>
      <c r="K1" s="815"/>
    </row>
    <row r="2" spans="1:24" ht="18" customHeight="1" thickBot="1">
      <c r="A2" s="4244" t="s">
        <v>85</v>
      </c>
      <c r="B2" s="69"/>
      <c r="K2" s="773"/>
      <c r="L2" s="69"/>
      <c r="M2" s="5458" t="s">
        <v>1234</v>
      </c>
      <c r="N2" s="5459"/>
      <c r="O2" s="5459"/>
      <c r="P2" s="5459"/>
      <c r="Q2" s="5459"/>
      <c r="R2" s="5459"/>
      <c r="S2" s="5459"/>
      <c r="T2" s="5459"/>
      <c r="U2" s="5459"/>
      <c r="V2" s="5459"/>
      <c r="W2" s="5459"/>
      <c r="X2" s="5460"/>
    </row>
    <row r="3" spans="1:24" s="761" customFormat="1" ht="15.75" thickBot="1">
      <c r="A3" s="44" t="s">
        <v>6046</v>
      </c>
      <c r="C3" s="5458" t="s">
        <v>1233</v>
      </c>
      <c r="D3" s="5459"/>
      <c r="E3" s="5459"/>
      <c r="F3" s="5459"/>
      <c r="G3" s="5459"/>
      <c r="H3" s="5460"/>
      <c r="K3" s="44"/>
      <c r="M3" s="5522" t="s">
        <v>2291</v>
      </c>
      <c r="N3" s="5523"/>
      <c r="O3" s="5523"/>
      <c r="P3" s="5523"/>
      <c r="Q3" s="5523"/>
      <c r="R3" s="5524"/>
      <c r="S3" s="5458" t="s">
        <v>2292</v>
      </c>
      <c r="T3" s="5459"/>
      <c r="U3" s="5459"/>
      <c r="V3" s="5459"/>
      <c r="W3" s="5459"/>
      <c r="X3" s="5460"/>
    </row>
    <row r="4" spans="1:24" ht="15.75" customHeight="1" thickBot="1">
      <c r="A4" s="5392" t="s">
        <v>0</v>
      </c>
      <c r="B4" s="5364" t="s">
        <v>33</v>
      </c>
      <c r="C4" s="5526">
        <v>2015</v>
      </c>
      <c r="D4" s="5527"/>
      <c r="E4" s="5528">
        <v>2016</v>
      </c>
      <c r="F4" s="5526"/>
      <c r="G4" s="5520">
        <v>2017</v>
      </c>
      <c r="H4" s="5521"/>
      <c r="K4" s="5392" t="s">
        <v>0</v>
      </c>
      <c r="L4" s="5364" t="s">
        <v>33</v>
      </c>
      <c r="M4" s="5514">
        <v>2015</v>
      </c>
      <c r="N4" s="5515"/>
      <c r="O4" s="5516">
        <v>2016</v>
      </c>
      <c r="P4" s="5516"/>
      <c r="Q4" s="5514">
        <v>2017</v>
      </c>
      <c r="R4" s="5515"/>
      <c r="S4" s="5516">
        <v>2015</v>
      </c>
      <c r="T4" s="5516"/>
      <c r="U4" s="5514">
        <v>2016</v>
      </c>
      <c r="V4" s="5515"/>
      <c r="W4" s="5516">
        <v>2017</v>
      </c>
      <c r="X4" s="5525"/>
    </row>
    <row r="5" spans="1:24" s="759" customFormat="1" ht="15.75" customHeight="1" thickBot="1">
      <c r="A5" s="5393"/>
      <c r="B5" s="5365"/>
      <c r="C5" s="2937" t="s">
        <v>398</v>
      </c>
      <c r="D5" s="2935" t="s">
        <v>2287</v>
      </c>
      <c r="E5" s="2935" t="s">
        <v>398</v>
      </c>
      <c r="F5" s="2939" t="s">
        <v>2287</v>
      </c>
      <c r="G5" s="2935" t="s">
        <v>398</v>
      </c>
      <c r="H5" s="2935" t="s">
        <v>2287</v>
      </c>
      <c r="K5" s="5393"/>
      <c r="L5" s="5365"/>
      <c r="M5" s="2942" t="s">
        <v>398</v>
      </c>
      <c r="N5" s="2942" t="s">
        <v>2287</v>
      </c>
      <c r="O5" s="2943" t="s">
        <v>398</v>
      </c>
      <c r="P5" s="2946" t="s">
        <v>2287</v>
      </c>
      <c r="Q5" s="2942" t="s">
        <v>398</v>
      </c>
      <c r="R5" s="2942" t="s">
        <v>2287</v>
      </c>
      <c r="S5" s="2943" t="s">
        <v>398</v>
      </c>
      <c r="T5" s="2946" t="s">
        <v>2287</v>
      </c>
      <c r="U5" s="2942" t="s">
        <v>398</v>
      </c>
      <c r="V5" s="2942" t="s">
        <v>2287</v>
      </c>
      <c r="W5" s="2943" t="s">
        <v>398</v>
      </c>
      <c r="X5" s="2942" t="s">
        <v>2287</v>
      </c>
    </row>
    <row r="6" spans="1:24" s="9" customFormat="1" ht="15" customHeight="1">
      <c r="A6" s="5508" t="s">
        <v>1</v>
      </c>
      <c r="B6" s="410" t="s">
        <v>40</v>
      </c>
      <c r="C6" s="2938">
        <v>1</v>
      </c>
      <c r="D6" s="2936">
        <v>0</v>
      </c>
      <c r="E6" s="2936">
        <v>9</v>
      </c>
      <c r="F6" s="2940">
        <v>11</v>
      </c>
      <c r="G6" s="4196">
        <v>1</v>
      </c>
      <c r="H6" s="4197">
        <v>2</v>
      </c>
      <c r="J6" s="761"/>
      <c r="K6" s="5508" t="s">
        <v>1</v>
      </c>
      <c r="L6" s="410" t="s">
        <v>936</v>
      </c>
      <c r="M6" s="2944">
        <v>1</v>
      </c>
      <c r="N6" s="2945">
        <v>0</v>
      </c>
      <c r="O6" s="2938">
        <f>M6+E6</f>
        <v>10</v>
      </c>
      <c r="P6" s="2940">
        <f>N6+F6</f>
        <v>11</v>
      </c>
      <c r="Q6" s="4196">
        <f>O6+G6</f>
        <v>11</v>
      </c>
      <c r="R6" s="4196">
        <f>P6+H6</f>
        <v>13</v>
      </c>
      <c r="S6" s="2947">
        <f>M6/Egreso!M6</f>
        <v>9.0909090909090912E-2</v>
      </c>
      <c r="T6" s="2951">
        <f>N6/Egreso!N6</f>
        <v>0</v>
      </c>
      <c r="U6" s="2955">
        <f>O6/Egreso!O6</f>
        <v>0.83333333333333337</v>
      </c>
      <c r="V6" s="2956">
        <f>P6/Egreso!P6</f>
        <v>0.61111111111111116</v>
      </c>
      <c r="W6" s="4198">
        <f>Q6/Egreso!Q6</f>
        <v>0.6470588235294118</v>
      </c>
      <c r="X6" s="4199">
        <f>R6/Egreso!R6</f>
        <v>0.5</v>
      </c>
    </row>
    <row r="7" spans="1:24" s="761" customFormat="1" ht="30">
      <c r="A7" s="5507"/>
      <c r="B7" s="2822" t="str">
        <f>'Trimestres para egresar'!B7</f>
        <v>Ingeniería en Computación y Telecomunicaciones</v>
      </c>
      <c r="C7" s="2821"/>
      <c r="D7" s="2819"/>
      <c r="E7" s="2819"/>
      <c r="F7" s="2831"/>
      <c r="G7" s="2832"/>
      <c r="H7" s="2820"/>
      <c r="K7" s="5507"/>
      <c r="L7" s="2822" t="s">
        <v>4401</v>
      </c>
      <c r="M7" s="2827"/>
      <c r="N7" s="2828"/>
      <c r="O7" s="2821"/>
      <c r="P7" s="2831"/>
      <c r="Q7" s="2832">
        <f t="shared" ref="Q7:Q12" si="0">O7+G7</f>
        <v>0</v>
      </c>
      <c r="R7" s="2820">
        <f t="shared" ref="R7:R12" si="1">P7+H7</f>
        <v>0</v>
      </c>
      <c r="S7" s="2948"/>
      <c r="T7" s="2952"/>
      <c r="U7" s="2957"/>
      <c r="V7" s="2958"/>
      <c r="W7" s="4200"/>
      <c r="X7" s="4201"/>
    </row>
    <row r="8" spans="1:24" s="9" customFormat="1" ht="14.25" customHeight="1">
      <c r="A8" s="5507" t="s">
        <v>3</v>
      </c>
      <c r="B8" s="1536" t="s">
        <v>42</v>
      </c>
      <c r="C8" s="2821">
        <v>5</v>
      </c>
      <c r="D8" s="2819">
        <v>1</v>
      </c>
      <c r="E8" s="2819">
        <v>14</v>
      </c>
      <c r="F8" s="2831">
        <v>6</v>
      </c>
      <c r="G8" s="2832">
        <v>1</v>
      </c>
      <c r="H8" s="2820">
        <v>1</v>
      </c>
      <c r="J8" s="761"/>
      <c r="K8" s="5507" t="s">
        <v>3</v>
      </c>
      <c r="L8" s="1536" t="s">
        <v>938</v>
      </c>
      <c r="M8" s="2827">
        <v>5</v>
      </c>
      <c r="N8" s="2828">
        <v>1</v>
      </c>
      <c r="O8" s="2821">
        <f>M8+E8</f>
        <v>19</v>
      </c>
      <c r="P8" s="2831">
        <f>N8+F8</f>
        <v>7</v>
      </c>
      <c r="Q8" s="2832">
        <f t="shared" si="0"/>
        <v>20</v>
      </c>
      <c r="R8" s="2820">
        <f t="shared" si="1"/>
        <v>8</v>
      </c>
      <c r="S8" s="2948">
        <f>M8/Egreso!M8</f>
        <v>0.21739130434782608</v>
      </c>
      <c r="T8" s="2952"/>
      <c r="U8" s="2957">
        <f>O8/Egreso!O8</f>
        <v>0.6785714285714286</v>
      </c>
      <c r="V8" s="2958">
        <f>P8/Egreso!P8</f>
        <v>0.77777777777777779</v>
      </c>
      <c r="W8" s="4200">
        <f>Q8/Egreso!Q8</f>
        <v>0.48780487804878048</v>
      </c>
      <c r="X8" s="4201">
        <f>R8/Egreso!R8</f>
        <v>0.30769230769230771</v>
      </c>
    </row>
    <row r="9" spans="1:24" s="761" customFormat="1" ht="14.25" customHeight="1">
      <c r="A9" s="5507"/>
      <c r="B9" s="1536" t="str">
        <f>'Trimestres para egresar'!B9</f>
        <v>Psicología Biomédica</v>
      </c>
      <c r="C9" s="2821"/>
      <c r="D9" s="2819"/>
      <c r="E9" s="2819"/>
      <c r="F9" s="2831"/>
      <c r="G9" s="2832"/>
      <c r="H9" s="2820"/>
      <c r="K9" s="5507"/>
      <c r="L9" s="1536" t="s">
        <v>4402</v>
      </c>
      <c r="M9" s="2827"/>
      <c r="N9" s="2828"/>
      <c r="O9" s="2821"/>
      <c r="P9" s="2831"/>
      <c r="Q9" s="2832">
        <f t="shared" si="0"/>
        <v>0</v>
      </c>
      <c r="R9" s="2820">
        <f t="shared" si="1"/>
        <v>0</v>
      </c>
      <c r="S9" s="2948"/>
      <c r="T9" s="2952"/>
      <c r="U9" s="2957"/>
      <c r="V9" s="2958"/>
      <c r="W9" s="4200"/>
      <c r="X9" s="4201"/>
    </row>
    <row r="10" spans="1:24" s="9" customFormat="1" ht="15" customHeight="1">
      <c r="A10" s="5507" t="s">
        <v>2</v>
      </c>
      <c r="B10" s="2823" t="s">
        <v>41</v>
      </c>
      <c r="C10" s="2821">
        <v>5</v>
      </c>
      <c r="D10" s="2819">
        <v>0</v>
      </c>
      <c r="E10" s="2819">
        <v>11</v>
      </c>
      <c r="F10" s="2831">
        <v>5</v>
      </c>
      <c r="G10" s="2832">
        <v>1</v>
      </c>
      <c r="H10" s="2820">
        <v>5</v>
      </c>
      <c r="J10" s="761"/>
      <c r="K10" s="5507" t="s">
        <v>2</v>
      </c>
      <c r="L10" s="2823" t="s">
        <v>306</v>
      </c>
      <c r="M10" s="2827">
        <v>5</v>
      </c>
      <c r="N10" s="2828">
        <v>0</v>
      </c>
      <c r="O10" s="2821">
        <f>M10+E10</f>
        <v>16</v>
      </c>
      <c r="P10" s="2831">
        <f>N10+F10</f>
        <v>5</v>
      </c>
      <c r="Q10" s="2832">
        <f t="shared" si="0"/>
        <v>17</v>
      </c>
      <c r="R10" s="2820">
        <f t="shared" si="1"/>
        <v>10</v>
      </c>
      <c r="S10" s="2948">
        <f>M10/Egreso!M10</f>
        <v>0.21739130434782608</v>
      </c>
      <c r="T10" s="2952">
        <f>N10/Egreso!N10</f>
        <v>0</v>
      </c>
      <c r="U10" s="2957">
        <f>O10/Egreso!O10</f>
        <v>0.48484848484848486</v>
      </c>
      <c r="V10" s="2958">
        <f>P10/Egreso!P10</f>
        <v>0.45454545454545453</v>
      </c>
      <c r="W10" s="4200">
        <f>Q10/Egreso!Q10</f>
        <v>0.34</v>
      </c>
      <c r="X10" s="4201">
        <f>R10/Egreso!R10</f>
        <v>0.4</v>
      </c>
    </row>
    <row r="11" spans="1:24" s="9" customFormat="1" ht="15" customHeight="1" thickBot="1">
      <c r="A11" s="5507"/>
      <c r="B11" s="2823" t="s">
        <v>46</v>
      </c>
      <c r="C11" s="2836">
        <v>0</v>
      </c>
      <c r="D11" s="2857">
        <v>0</v>
      </c>
      <c r="E11" s="2857">
        <v>0</v>
      </c>
      <c r="F11" s="2837">
        <v>0</v>
      </c>
      <c r="G11" s="2838"/>
      <c r="H11" s="2839"/>
      <c r="J11" s="761"/>
      <c r="K11" s="5517"/>
      <c r="L11" s="2916" t="s">
        <v>937</v>
      </c>
      <c r="M11" s="2834">
        <v>0</v>
      </c>
      <c r="N11" s="2835">
        <v>0</v>
      </c>
      <c r="O11" s="2836">
        <f>M11+E11</f>
        <v>0</v>
      </c>
      <c r="P11" s="2837">
        <f>N11+F11</f>
        <v>0</v>
      </c>
      <c r="Q11" s="2838">
        <f t="shared" si="0"/>
        <v>0</v>
      </c>
      <c r="R11" s="2839">
        <f t="shared" si="1"/>
        <v>0</v>
      </c>
      <c r="S11" s="2949"/>
      <c r="T11" s="2953"/>
      <c r="U11" s="2959"/>
      <c r="V11" s="2960"/>
      <c r="W11" s="4202"/>
      <c r="X11" s="4203"/>
    </row>
    <row r="12" spans="1:24" s="9" customFormat="1" ht="15" customHeight="1" thickBot="1">
      <c r="A12" s="5509" t="s">
        <v>39</v>
      </c>
      <c r="B12" s="5510"/>
      <c r="C12" s="2840">
        <f t="shared" ref="C12:H12" si="2">SUM(C6:C11)</f>
        <v>11</v>
      </c>
      <c r="D12" s="2941">
        <f t="shared" si="2"/>
        <v>1</v>
      </c>
      <c r="E12" s="2941">
        <f t="shared" si="2"/>
        <v>34</v>
      </c>
      <c r="F12" s="2843">
        <f t="shared" si="2"/>
        <v>22</v>
      </c>
      <c r="G12" s="2844">
        <f t="shared" si="2"/>
        <v>3</v>
      </c>
      <c r="H12" s="2845">
        <f t="shared" si="2"/>
        <v>8</v>
      </c>
      <c r="J12" s="761"/>
      <c r="K12" s="5518" t="s">
        <v>39</v>
      </c>
      <c r="L12" s="5519"/>
      <c r="M12" s="2840">
        <f>SUM(M6:M11)</f>
        <v>11</v>
      </c>
      <c r="N12" s="2841">
        <f>SUM(N6:N11)</f>
        <v>1</v>
      </c>
      <c r="O12" s="2842">
        <f>SUM(O6:O11)</f>
        <v>45</v>
      </c>
      <c r="P12" s="2843">
        <f>SUM(P6:P11)</f>
        <v>23</v>
      </c>
      <c r="Q12" s="2844">
        <f t="shared" si="0"/>
        <v>48</v>
      </c>
      <c r="R12" s="2845">
        <f t="shared" si="1"/>
        <v>31</v>
      </c>
      <c r="S12" s="2950">
        <f>M12/Egreso!M12</f>
        <v>0.19298245614035087</v>
      </c>
      <c r="T12" s="2954">
        <f>N12/Egreso!N12</f>
        <v>4.1666666666666664E-2</v>
      </c>
      <c r="U12" s="2961">
        <f>O12/Egreso!O12</f>
        <v>0.61643835616438358</v>
      </c>
      <c r="V12" s="2962">
        <f>P12/Egreso!P12</f>
        <v>0.60526315789473684</v>
      </c>
      <c r="W12" s="4204">
        <f>Q12/Egreso!Q12</f>
        <v>0.43636363636363634</v>
      </c>
      <c r="X12" s="4205">
        <f>R12/Egreso!R12</f>
        <v>0.37804878048780488</v>
      </c>
    </row>
    <row r="13" spans="1:24" s="9" customFormat="1" ht="15" customHeight="1">
      <c r="C13" s="76"/>
      <c r="J13" s="761"/>
      <c r="K13" s="761"/>
      <c r="L13" s="761"/>
      <c r="M13" s="76"/>
      <c r="N13" s="761"/>
      <c r="O13" s="761"/>
      <c r="P13" s="761"/>
      <c r="Q13" s="761"/>
      <c r="R13" s="761"/>
      <c r="S13" s="761"/>
      <c r="T13" s="761"/>
    </row>
    <row r="14" spans="1:24" s="762" customFormat="1" ht="15.75">
      <c r="A14" s="82"/>
      <c r="B14" s="82"/>
      <c r="C14" s="2864">
        <v>2011</v>
      </c>
      <c r="D14" s="2864">
        <v>2012</v>
      </c>
      <c r="E14" s="2864">
        <v>2013</v>
      </c>
      <c r="F14" s="2864">
        <v>2014</v>
      </c>
      <c r="G14" s="2864">
        <v>2015</v>
      </c>
      <c r="H14" s="2864">
        <v>2016</v>
      </c>
      <c r="I14" s="2864">
        <v>2017</v>
      </c>
      <c r="K14" s="82"/>
      <c r="L14" s="82"/>
      <c r="M14" s="2864">
        <v>2011</v>
      </c>
      <c r="N14" s="2864">
        <v>2012</v>
      </c>
      <c r="O14" s="2864">
        <v>2013</v>
      </c>
      <c r="P14" s="2864">
        <v>2014</v>
      </c>
      <c r="Q14" s="2864">
        <v>2015</v>
      </c>
      <c r="R14" s="2864">
        <v>2016</v>
      </c>
      <c r="S14" s="2864">
        <v>2017</v>
      </c>
    </row>
    <row r="15" spans="1:24" s="761" customFormat="1" ht="15" customHeight="1">
      <c r="A15" s="5500" t="s">
        <v>38</v>
      </c>
      <c r="B15" s="2865" t="s">
        <v>24</v>
      </c>
      <c r="C15" s="2866"/>
      <c r="D15" s="2866"/>
      <c r="E15" s="2866"/>
      <c r="F15" s="2866"/>
      <c r="G15" s="2866">
        <f>C12+D12</f>
        <v>12</v>
      </c>
      <c r="H15" s="2866">
        <f>E12+F12</f>
        <v>56</v>
      </c>
      <c r="I15" s="2866">
        <v>0</v>
      </c>
      <c r="K15" s="5500" t="s">
        <v>38</v>
      </c>
      <c r="L15" s="2865" t="s">
        <v>24</v>
      </c>
      <c r="M15" s="2866"/>
      <c r="N15" s="2866"/>
      <c r="O15" s="2866"/>
      <c r="P15" s="2866"/>
      <c r="Q15" s="2866">
        <f>M12+N12</f>
        <v>12</v>
      </c>
      <c r="R15" s="2866">
        <f>O12+P12</f>
        <v>68</v>
      </c>
      <c r="S15" s="2866">
        <f>Q12+R12</f>
        <v>79</v>
      </c>
    </row>
    <row r="16" spans="1:24" s="761" customFormat="1" ht="15" customHeight="1">
      <c r="A16" s="5501"/>
      <c r="B16" s="2865" t="s">
        <v>87</v>
      </c>
      <c r="C16" s="2866">
        <v>3</v>
      </c>
      <c r="D16" s="2866">
        <v>3</v>
      </c>
      <c r="E16" s="2866">
        <v>4</v>
      </c>
      <c r="F16" s="2866">
        <v>4</v>
      </c>
      <c r="G16" s="2866">
        <v>4</v>
      </c>
      <c r="H16" s="2866">
        <v>4</v>
      </c>
      <c r="I16" s="2866">
        <v>6</v>
      </c>
      <c r="K16" s="5501"/>
      <c r="L16" s="2865" t="s">
        <v>87</v>
      </c>
      <c r="M16" s="2866">
        <v>3</v>
      </c>
      <c r="N16" s="2866">
        <v>3</v>
      </c>
      <c r="O16" s="2866">
        <v>4</v>
      </c>
      <c r="P16" s="2866">
        <v>4</v>
      </c>
      <c r="Q16" s="2866">
        <v>4</v>
      </c>
      <c r="R16" s="2866">
        <v>4</v>
      </c>
      <c r="S16" s="2866">
        <v>6</v>
      </c>
    </row>
    <row r="17" spans="1:20" s="761" customFormat="1" ht="15" customHeight="1">
      <c r="A17" s="5502"/>
      <c r="B17" s="2865" t="s">
        <v>86</v>
      </c>
      <c r="C17" s="2866">
        <f t="shared" ref="C17:H17" si="3">C15/C16</f>
        <v>0</v>
      </c>
      <c r="D17" s="2866">
        <f t="shared" si="3"/>
        <v>0</v>
      </c>
      <c r="E17" s="2866">
        <f t="shared" si="3"/>
        <v>0</v>
      </c>
      <c r="F17" s="2866">
        <f t="shared" si="3"/>
        <v>0</v>
      </c>
      <c r="G17" s="2866">
        <f t="shared" si="3"/>
        <v>3</v>
      </c>
      <c r="H17" s="2866">
        <f t="shared" si="3"/>
        <v>14</v>
      </c>
      <c r="I17" s="2866">
        <v>0</v>
      </c>
      <c r="K17" s="5502"/>
      <c r="L17" s="2865" t="s">
        <v>86</v>
      </c>
      <c r="M17" s="2866">
        <f t="shared" ref="M17:R17" si="4">M15/M16</f>
        <v>0</v>
      </c>
      <c r="N17" s="2866">
        <f t="shared" si="4"/>
        <v>0</v>
      </c>
      <c r="O17" s="2866">
        <f t="shared" si="4"/>
        <v>0</v>
      </c>
      <c r="P17" s="2866">
        <f t="shared" si="4"/>
        <v>0</v>
      </c>
      <c r="Q17" s="2866">
        <f t="shared" si="4"/>
        <v>3</v>
      </c>
      <c r="R17" s="2866">
        <f t="shared" si="4"/>
        <v>17</v>
      </c>
      <c r="S17" s="2866">
        <f>S15/S16</f>
        <v>13.166666666666666</v>
      </c>
    </row>
    <row r="18" spans="1:20" s="761" customFormat="1" ht="15" customHeight="1">
      <c r="C18" s="76"/>
      <c r="D18" s="76"/>
      <c r="E18" s="76"/>
      <c r="F18" s="76"/>
      <c r="G18" s="76"/>
      <c r="M18" s="76"/>
      <c r="N18" s="76"/>
      <c r="O18" s="76"/>
      <c r="P18" s="76"/>
      <c r="Q18" s="76"/>
      <c r="R18" s="76"/>
      <c r="S18" s="76"/>
    </row>
    <row r="19" spans="1:20" s="762" customFormat="1" ht="15.75">
      <c r="A19" s="82"/>
      <c r="B19" s="82"/>
      <c r="C19" s="2880">
        <v>2005</v>
      </c>
      <c r="D19" s="2880">
        <v>2006</v>
      </c>
      <c r="E19" s="2880">
        <v>2007</v>
      </c>
      <c r="F19" s="2880">
        <v>2008</v>
      </c>
      <c r="G19" s="2880">
        <v>2009</v>
      </c>
      <c r="H19" s="2880">
        <v>2010</v>
      </c>
      <c r="I19" s="2934">
        <v>2011</v>
      </c>
      <c r="K19" s="82"/>
      <c r="L19" s="82"/>
      <c r="M19" s="2880">
        <v>2005</v>
      </c>
      <c r="N19" s="2880">
        <v>2006</v>
      </c>
      <c r="O19" s="2880">
        <v>2007</v>
      </c>
      <c r="P19" s="2880">
        <v>2008</v>
      </c>
      <c r="Q19" s="2880">
        <v>2009</v>
      </c>
      <c r="R19" s="2880">
        <v>2010</v>
      </c>
      <c r="S19" s="2934">
        <v>2011</v>
      </c>
    </row>
    <row r="20" spans="1:20" s="761" customFormat="1" ht="15" customHeight="1">
      <c r="A20" s="5503" t="s">
        <v>37</v>
      </c>
      <c r="B20" s="81" t="s">
        <v>39</v>
      </c>
      <c r="C20" s="85"/>
      <c r="D20" s="85"/>
      <c r="E20" s="85"/>
      <c r="F20" s="85"/>
      <c r="G20" s="85"/>
      <c r="H20" s="1108">
        <v>18</v>
      </c>
      <c r="I20" s="85">
        <v>67</v>
      </c>
      <c r="K20" s="5511" t="s">
        <v>37</v>
      </c>
      <c r="L20" s="81" t="s">
        <v>39</v>
      </c>
      <c r="M20" s="85"/>
      <c r="N20" s="85"/>
      <c r="O20" s="85"/>
      <c r="P20" s="85"/>
      <c r="Q20" s="85"/>
      <c r="R20" s="1108">
        <v>18</v>
      </c>
      <c r="S20" s="85">
        <v>67</v>
      </c>
    </row>
    <row r="21" spans="1:20" s="761" customFormat="1" ht="15" customHeight="1">
      <c r="A21" s="5503"/>
      <c r="B21" s="81" t="s">
        <v>87</v>
      </c>
      <c r="C21" s="85">
        <v>5</v>
      </c>
      <c r="D21" s="85">
        <v>4</v>
      </c>
      <c r="E21" s="85">
        <v>8</v>
      </c>
      <c r="F21" s="85">
        <v>9</v>
      </c>
      <c r="G21" s="85">
        <v>9</v>
      </c>
      <c r="H21" s="1108">
        <v>10</v>
      </c>
      <c r="I21" s="85">
        <v>10</v>
      </c>
      <c r="K21" s="5512"/>
      <c r="L21" s="81" t="s">
        <v>87</v>
      </c>
      <c r="M21" s="85">
        <v>5</v>
      </c>
      <c r="N21" s="85">
        <v>4</v>
      </c>
      <c r="O21" s="85">
        <v>8</v>
      </c>
      <c r="P21" s="85">
        <v>9</v>
      </c>
      <c r="Q21" s="85">
        <v>9</v>
      </c>
      <c r="R21" s="1108">
        <v>10</v>
      </c>
      <c r="S21" s="85">
        <v>10</v>
      </c>
    </row>
    <row r="22" spans="1:20" s="761" customFormat="1" ht="15" customHeight="1">
      <c r="A22" s="5503"/>
      <c r="B22" s="81" t="s">
        <v>86</v>
      </c>
      <c r="C22" s="85">
        <f t="shared" ref="C22:I22" si="5">C20/C21</f>
        <v>0</v>
      </c>
      <c r="D22" s="85">
        <f t="shared" si="5"/>
        <v>0</v>
      </c>
      <c r="E22" s="85">
        <f t="shared" si="5"/>
        <v>0</v>
      </c>
      <c r="F22" s="85">
        <f t="shared" si="5"/>
        <v>0</v>
      </c>
      <c r="G22" s="85">
        <f t="shared" si="5"/>
        <v>0</v>
      </c>
      <c r="H22" s="1108">
        <f t="shared" si="5"/>
        <v>1.8</v>
      </c>
      <c r="I22" s="85">
        <f t="shared" si="5"/>
        <v>6.7</v>
      </c>
      <c r="K22" s="5513"/>
      <c r="L22" s="81" t="s">
        <v>86</v>
      </c>
      <c r="M22" s="85">
        <f t="shared" ref="M22:S22" si="6">M20/M21</f>
        <v>0</v>
      </c>
      <c r="N22" s="85">
        <f t="shared" si="6"/>
        <v>0</v>
      </c>
      <c r="O22" s="85">
        <f t="shared" si="6"/>
        <v>0</v>
      </c>
      <c r="P22" s="85">
        <f t="shared" si="6"/>
        <v>0</v>
      </c>
      <c r="Q22" s="85">
        <f t="shared" si="6"/>
        <v>0</v>
      </c>
      <c r="R22" s="1108">
        <f t="shared" si="6"/>
        <v>1.8</v>
      </c>
      <c r="S22" s="85">
        <f t="shared" si="6"/>
        <v>6.7</v>
      </c>
    </row>
    <row r="23" spans="1:20" s="762" customFormat="1" ht="15.75">
      <c r="A23" s="5503"/>
      <c r="B23" s="82"/>
      <c r="C23" s="2934">
        <v>2012</v>
      </c>
      <c r="D23" s="2934">
        <v>2013</v>
      </c>
      <c r="E23" s="2934">
        <v>2014</v>
      </c>
      <c r="F23" s="2934">
        <v>2015</v>
      </c>
      <c r="G23" s="2934">
        <v>2016</v>
      </c>
      <c r="H23" s="2934">
        <v>2017</v>
      </c>
      <c r="K23" s="759"/>
      <c r="L23" s="759"/>
      <c r="M23" s="759"/>
      <c r="N23" s="759"/>
      <c r="O23" s="759"/>
      <c r="P23" s="759"/>
      <c r="Q23" s="759"/>
      <c r="R23" s="759"/>
      <c r="S23" s="759"/>
      <c r="T23" s="759"/>
    </row>
    <row r="24" spans="1:20" s="761" customFormat="1" ht="15" customHeight="1">
      <c r="A24" s="5503"/>
      <c r="B24" s="81" t="s">
        <v>39</v>
      </c>
      <c r="C24" s="85">
        <v>76</v>
      </c>
      <c r="D24" s="85">
        <v>92</v>
      </c>
      <c r="E24" s="85">
        <v>81</v>
      </c>
      <c r="F24" s="85">
        <v>88</v>
      </c>
      <c r="G24" s="1107">
        <v>102</v>
      </c>
      <c r="H24" s="1107">
        <v>89</v>
      </c>
      <c r="K24" s="759"/>
      <c r="L24" s="759"/>
      <c r="M24" s="759"/>
      <c r="N24" s="759"/>
      <c r="O24" s="759"/>
      <c r="P24" s="759"/>
      <c r="Q24" s="759"/>
      <c r="R24" s="759"/>
      <c r="S24" s="759"/>
      <c r="T24" s="759"/>
    </row>
    <row r="25" spans="1:20" s="761" customFormat="1" ht="15" customHeight="1">
      <c r="A25" s="5503"/>
      <c r="B25" s="81" t="s">
        <v>87</v>
      </c>
      <c r="C25" s="85">
        <v>10</v>
      </c>
      <c r="D25" s="85">
        <v>10</v>
      </c>
      <c r="E25" s="85">
        <v>10</v>
      </c>
      <c r="F25" s="85">
        <v>11</v>
      </c>
      <c r="G25" s="1107">
        <v>11</v>
      </c>
      <c r="H25" s="1107">
        <v>11</v>
      </c>
      <c r="K25" s="759"/>
      <c r="L25" s="759"/>
      <c r="M25" s="759"/>
      <c r="N25" s="759"/>
      <c r="O25" s="759"/>
      <c r="P25" s="759"/>
      <c r="Q25" s="759"/>
      <c r="R25" s="759"/>
      <c r="S25" s="759"/>
      <c r="T25" s="759"/>
    </row>
    <row r="26" spans="1:20" s="761" customFormat="1" ht="15" customHeight="1">
      <c r="A26" s="5503"/>
      <c r="B26" s="81" t="s">
        <v>86</v>
      </c>
      <c r="C26" s="85">
        <f t="shared" ref="C26:H26" si="7">C24/C25</f>
        <v>7.6</v>
      </c>
      <c r="D26" s="85">
        <f t="shared" si="7"/>
        <v>9.1999999999999993</v>
      </c>
      <c r="E26" s="85">
        <f t="shared" si="7"/>
        <v>8.1</v>
      </c>
      <c r="F26" s="85">
        <f t="shared" si="7"/>
        <v>8</v>
      </c>
      <c r="G26" s="1107">
        <f t="shared" si="7"/>
        <v>9.2727272727272734</v>
      </c>
      <c r="H26" s="1107">
        <f t="shared" si="7"/>
        <v>8.0909090909090917</v>
      </c>
      <c r="K26" s="759"/>
      <c r="L26" s="759"/>
      <c r="M26" s="759"/>
      <c r="N26" s="759"/>
      <c r="O26" s="759"/>
      <c r="P26" s="759"/>
      <c r="Q26" s="759"/>
      <c r="R26" s="759"/>
      <c r="S26" s="759"/>
      <c r="T26" s="759"/>
    </row>
    <row r="27" spans="1:20" s="761" customFormat="1" ht="15" customHeight="1">
      <c r="C27" s="76"/>
      <c r="D27" s="76"/>
      <c r="E27" s="76"/>
      <c r="F27" s="76"/>
      <c r="G27" s="76"/>
      <c r="K27" s="759"/>
      <c r="L27" s="759"/>
      <c r="M27" s="759"/>
      <c r="N27" s="759"/>
      <c r="O27" s="759"/>
      <c r="P27" s="759"/>
      <c r="Q27" s="759"/>
      <c r="R27" s="759"/>
      <c r="S27" s="759"/>
      <c r="T27" s="759"/>
    </row>
    <row r="28" spans="1:20" s="762" customFormat="1" ht="15.75">
      <c r="A28" s="82"/>
      <c r="B28" s="82"/>
      <c r="C28" s="230">
        <v>2011</v>
      </c>
      <c r="D28" s="230">
        <v>2012</v>
      </c>
      <c r="E28" s="230">
        <v>2013</v>
      </c>
      <c r="F28" s="230">
        <v>2014</v>
      </c>
      <c r="G28" s="230">
        <v>2015</v>
      </c>
      <c r="H28" s="230">
        <v>2016</v>
      </c>
      <c r="I28" s="230">
        <v>2017</v>
      </c>
      <c r="K28" s="759"/>
      <c r="L28" s="759"/>
      <c r="M28" s="759"/>
      <c r="N28" s="759"/>
      <c r="O28" s="759"/>
      <c r="P28" s="759"/>
      <c r="Q28" s="759"/>
      <c r="R28" s="759"/>
      <c r="S28" s="759"/>
      <c r="T28" s="759"/>
    </row>
    <row r="29" spans="1:20" s="10" customFormat="1" ht="15">
      <c r="A29" s="5504" t="s">
        <v>16</v>
      </c>
      <c r="B29" s="86" t="s">
        <v>43</v>
      </c>
      <c r="C29" s="87">
        <v>4539</v>
      </c>
      <c r="D29" s="87">
        <v>4205</v>
      </c>
      <c r="E29" s="87">
        <v>4268</v>
      </c>
      <c r="F29" s="87">
        <v>4690</v>
      </c>
      <c r="G29" s="87">
        <v>3923</v>
      </c>
      <c r="H29" s="87">
        <v>4763</v>
      </c>
      <c r="I29" s="87">
        <v>3579</v>
      </c>
      <c r="K29" s="759"/>
      <c r="L29" s="759"/>
      <c r="M29" s="759"/>
      <c r="N29" s="759"/>
      <c r="O29" s="759"/>
      <c r="P29" s="759"/>
      <c r="Q29" s="759"/>
      <c r="R29" s="759"/>
      <c r="S29" s="759"/>
      <c r="T29" s="759"/>
    </row>
    <row r="30" spans="1:20" s="10" customFormat="1" ht="15">
      <c r="A30" s="5505"/>
      <c r="B30" s="86" t="s">
        <v>87</v>
      </c>
      <c r="C30" s="87">
        <v>76</v>
      </c>
      <c r="D30" s="87">
        <v>74</v>
      </c>
      <c r="E30" s="87">
        <v>75</v>
      </c>
      <c r="F30" s="87">
        <v>75</v>
      </c>
      <c r="G30" s="87">
        <v>76</v>
      </c>
      <c r="H30" s="87">
        <v>76</v>
      </c>
      <c r="I30" s="87">
        <f>Egreso!I32</f>
        <v>79</v>
      </c>
      <c r="K30" s="759"/>
      <c r="L30" s="759"/>
      <c r="M30" s="759"/>
      <c r="N30" s="759"/>
      <c r="O30" s="759"/>
      <c r="P30" s="759"/>
      <c r="Q30" s="759"/>
      <c r="R30" s="759"/>
      <c r="S30" s="759"/>
      <c r="T30" s="759"/>
    </row>
    <row r="31" spans="1:20" s="761" customFormat="1" ht="15" customHeight="1">
      <c r="A31" s="5506"/>
      <c r="B31" s="86" t="s">
        <v>86</v>
      </c>
      <c r="C31" s="87">
        <f t="shared" ref="C31:H31" si="8">C29/C30</f>
        <v>59.723684210526315</v>
      </c>
      <c r="D31" s="87">
        <f t="shared" si="8"/>
        <v>56.824324324324323</v>
      </c>
      <c r="E31" s="87">
        <f t="shared" si="8"/>
        <v>56.906666666666666</v>
      </c>
      <c r="F31" s="87">
        <f t="shared" si="8"/>
        <v>62.533333333333331</v>
      </c>
      <c r="G31" s="87">
        <f t="shared" si="8"/>
        <v>51.618421052631582</v>
      </c>
      <c r="H31" s="87">
        <f t="shared" si="8"/>
        <v>62.671052631578945</v>
      </c>
      <c r="I31" s="87">
        <f>I29/I30</f>
        <v>45.303797468354432</v>
      </c>
      <c r="K31" s="759"/>
      <c r="L31" s="759"/>
      <c r="M31" s="759"/>
      <c r="N31" s="759"/>
      <c r="O31" s="759"/>
      <c r="P31" s="759"/>
      <c r="Q31" s="759"/>
      <c r="R31" s="759"/>
      <c r="S31" s="759"/>
      <c r="T31" s="759"/>
    </row>
    <row r="32" spans="1:20" s="9" customFormat="1" ht="14.25">
      <c r="A32" s="44"/>
      <c r="J32" s="761"/>
      <c r="K32" s="759"/>
      <c r="L32" s="759"/>
      <c r="M32" s="759"/>
      <c r="N32" s="759"/>
      <c r="O32" s="759"/>
      <c r="P32" s="759"/>
      <c r="Q32" s="759"/>
      <c r="R32" s="759"/>
      <c r="S32" s="759"/>
      <c r="T32" s="759"/>
    </row>
    <row r="33" spans="1:20" s="9" customFormat="1" ht="15">
      <c r="A33" s="33"/>
      <c r="J33" s="761"/>
      <c r="K33" s="759"/>
      <c r="L33" s="759"/>
      <c r="M33" s="759"/>
      <c r="N33" s="759"/>
      <c r="O33" s="759"/>
      <c r="P33" s="759"/>
      <c r="Q33" s="759"/>
      <c r="R33" s="759"/>
      <c r="S33" s="759"/>
      <c r="T33" s="759"/>
    </row>
  </sheetData>
  <mergeCells count="30">
    <mergeCell ref="M2:X2"/>
    <mergeCell ref="K6:K7"/>
    <mergeCell ref="K8:K9"/>
    <mergeCell ref="K12:L12"/>
    <mergeCell ref="G4:H4"/>
    <mergeCell ref="C3:H3"/>
    <mergeCell ref="Q4:R4"/>
    <mergeCell ref="M3:R3"/>
    <mergeCell ref="W4:X4"/>
    <mergeCell ref="S3:X3"/>
    <mergeCell ref="S4:T4"/>
    <mergeCell ref="U4:V4"/>
    <mergeCell ref="C4:D4"/>
    <mergeCell ref="E4:F4"/>
    <mergeCell ref="K20:K22"/>
    <mergeCell ref="K4:K5"/>
    <mergeCell ref="L4:L5"/>
    <mergeCell ref="M4:N4"/>
    <mergeCell ref="O4:P4"/>
    <mergeCell ref="K10:K11"/>
    <mergeCell ref="K15:K17"/>
    <mergeCell ref="A15:A17"/>
    <mergeCell ref="A20:A26"/>
    <mergeCell ref="A29:A31"/>
    <mergeCell ref="A10:A11"/>
    <mergeCell ref="B4:B5"/>
    <mergeCell ref="A4:A5"/>
    <mergeCell ref="A6:A7"/>
    <mergeCell ref="A8:A9"/>
    <mergeCell ref="A12:B12"/>
  </mergeCells>
  <hyperlinks>
    <hyperlink ref="A1" location="Índice!A1" display="ÍNDICE"/>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X76"/>
  <sheetViews>
    <sheetView showGridLines="0" zoomScale="90" zoomScaleNormal="90" workbookViewId="0"/>
  </sheetViews>
  <sheetFormatPr baseColWidth="10" defaultRowHeight="12.75"/>
  <cols>
    <col min="1" max="1" width="9.85546875" style="35" customWidth="1"/>
    <col min="2" max="2" width="45.42578125" style="35" bestFit="1" customWidth="1"/>
    <col min="3" max="3" width="10.140625" style="35" bestFit="1" customWidth="1"/>
    <col min="4" max="4" width="9.7109375" style="35" customWidth="1"/>
    <col min="5" max="5" width="10.140625" style="35" bestFit="1" customWidth="1"/>
    <col min="6" max="6" width="9.7109375" style="35" customWidth="1"/>
    <col min="7" max="7" width="10.140625" style="35" bestFit="1" customWidth="1"/>
    <col min="8" max="8" width="13.7109375" style="35" customWidth="1"/>
    <col min="9" max="9" width="10.140625" style="35" bestFit="1" customWidth="1"/>
    <col min="10" max="10" width="9.7109375" style="35" customWidth="1"/>
    <col min="11" max="11" width="10.140625" style="35" bestFit="1" customWidth="1"/>
    <col min="12" max="12" width="9.7109375" style="35" customWidth="1"/>
    <col min="13" max="13" width="9.85546875" style="35" bestFit="1" customWidth="1"/>
    <col min="14" max="14" width="10.140625" style="35" bestFit="1" customWidth="1"/>
    <col min="15" max="15" width="9.5703125" style="35" customWidth="1"/>
    <col min="16" max="16" width="11" style="35" customWidth="1"/>
    <col min="17" max="17" width="10.140625" style="35" bestFit="1" customWidth="1"/>
    <col min="18" max="18" width="6.42578125" style="35" customWidth="1"/>
    <col min="19" max="237" width="11.42578125" style="35"/>
    <col min="238" max="238" width="6.42578125" style="35" customWidth="1"/>
    <col min="239" max="239" width="11.42578125" style="35"/>
    <col min="240" max="240" width="12.85546875" style="35" bestFit="1" customWidth="1"/>
    <col min="241" max="241" width="41.140625" style="35" bestFit="1" customWidth="1"/>
    <col min="242" max="242" width="13.140625" style="35" bestFit="1" customWidth="1"/>
    <col min="243" max="243" width="11.140625" style="35" bestFit="1" customWidth="1"/>
    <col min="244" max="244" width="13.140625" style="35" bestFit="1" customWidth="1"/>
    <col min="245" max="245" width="11.140625" style="35" bestFit="1" customWidth="1"/>
    <col min="246" max="246" width="13.140625" style="35" bestFit="1" customWidth="1"/>
    <col min="247" max="247" width="11.140625" style="35" bestFit="1" customWidth="1"/>
    <col min="248" max="248" width="13" style="35" customWidth="1"/>
    <col min="249" max="249" width="11.42578125" style="35"/>
    <col min="250" max="250" width="13.5703125" style="35" customWidth="1"/>
    <col min="251" max="251" width="11.42578125" style="35"/>
    <col min="252" max="252" width="13.5703125" style="35" customWidth="1"/>
    <col min="253" max="493" width="11.42578125" style="35"/>
    <col min="494" max="494" width="6.42578125" style="35" customWidth="1"/>
    <col min="495" max="495" width="11.42578125" style="35"/>
    <col min="496" max="496" width="12.85546875" style="35" bestFit="1" customWidth="1"/>
    <col min="497" max="497" width="41.140625" style="35" bestFit="1" customWidth="1"/>
    <col min="498" max="498" width="13.140625" style="35" bestFit="1" customWidth="1"/>
    <col min="499" max="499" width="11.140625" style="35" bestFit="1" customWidth="1"/>
    <col min="500" max="500" width="13.140625" style="35" bestFit="1" customWidth="1"/>
    <col min="501" max="501" width="11.140625" style="35" bestFit="1" customWidth="1"/>
    <col min="502" max="502" width="13.140625" style="35" bestFit="1" customWidth="1"/>
    <col min="503" max="503" width="11.140625" style="35" bestFit="1" customWidth="1"/>
    <col min="504" max="504" width="13" style="35" customWidth="1"/>
    <col min="505" max="505" width="11.42578125" style="35"/>
    <col min="506" max="506" width="13.5703125" style="35" customWidth="1"/>
    <col min="507" max="507" width="11.42578125" style="35"/>
    <col min="508" max="508" width="13.5703125" style="35" customWidth="1"/>
    <col min="509" max="749" width="11.42578125" style="35"/>
    <col min="750" max="750" width="6.42578125" style="35" customWidth="1"/>
    <col min="751" max="751" width="11.42578125" style="35"/>
    <col min="752" max="752" width="12.85546875" style="35" bestFit="1" customWidth="1"/>
    <col min="753" max="753" width="41.140625" style="35" bestFit="1" customWidth="1"/>
    <col min="754" max="754" width="13.140625" style="35" bestFit="1" customWidth="1"/>
    <col min="755" max="755" width="11.140625" style="35" bestFit="1" customWidth="1"/>
    <col min="756" max="756" width="13.140625" style="35" bestFit="1" customWidth="1"/>
    <col min="757" max="757" width="11.140625" style="35" bestFit="1" customWidth="1"/>
    <col min="758" max="758" width="13.140625" style="35" bestFit="1" customWidth="1"/>
    <col min="759" max="759" width="11.140625" style="35" bestFit="1" customWidth="1"/>
    <col min="760" max="760" width="13" style="35" customWidth="1"/>
    <col min="761" max="761" width="11.42578125" style="35"/>
    <col min="762" max="762" width="13.5703125" style="35" customWidth="1"/>
    <col min="763" max="763" width="11.42578125" style="35"/>
    <col min="764" max="764" width="13.5703125" style="35" customWidth="1"/>
    <col min="765" max="1005" width="11.42578125" style="35"/>
    <col min="1006" max="1006" width="6.42578125" style="35" customWidth="1"/>
    <col min="1007" max="1007" width="11.42578125" style="35"/>
    <col min="1008" max="1008" width="12.85546875" style="35" bestFit="1" customWidth="1"/>
    <col min="1009" max="1009" width="41.140625" style="35" bestFit="1" customWidth="1"/>
    <col min="1010" max="1010" width="13.140625" style="35" bestFit="1" customWidth="1"/>
    <col min="1011" max="1011" width="11.140625" style="35" bestFit="1" customWidth="1"/>
    <col min="1012" max="1012" width="13.140625" style="35" bestFit="1" customWidth="1"/>
    <col min="1013" max="1013" width="11.140625" style="35" bestFit="1" customWidth="1"/>
    <col min="1014" max="1014" width="13.140625" style="35" bestFit="1" customWidth="1"/>
    <col min="1015" max="1015" width="11.140625" style="35" bestFit="1" customWidth="1"/>
    <col min="1016" max="1016" width="13" style="35" customWidth="1"/>
    <col min="1017" max="1017" width="11.42578125" style="35"/>
    <col min="1018" max="1018" width="13.5703125" style="35" customWidth="1"/>
    <col min="1019" max="1019" width="11.42578125" style="35"/>
    <col min="1020" max="1020" width="13.5703125" style="35" customWidth="1"/>
    <col min="1021" max="1261" width="11.42578125" style="35"/>
    <col min="1262" max="1262" width="6.42578125" style="35" customWidth="1"/>
    <col min="1263" max="1263" width="11.42578125" style="35"/>
    <col min="1264" max="1264" width="12.85546875" style="35" bestFit="1" customWidth="1"/>
    <col min="1265" max="1265" width="41.140625" style="35" bestFit="1" customWidth="1"/>
    <col min="1266" max="1266" width="13.140625" style="35" bestFit="1" customWidth="1"/>
    <col min="1267" max="1267" width="11.140625" style="35" bestFit="1" customWidth="1"/>
    <col min="1268" max="1268" width="13.140625" style="35" bestFit="1" customWidth="1"/>
    <col min="1269" max="1269" width="11.140625" style="35" bestFit="1" customWidth="1"/>
    <col min="1270" max="1270" width="13.140625" style="35" bestFit="1" customWidth="1"/>
    <col min="1271" max="1271" width="11.140625" style="35" bestFit="1" customWidth="1"/>
    <col min="1272" max="1272" width="13" style="35" customWidth="1"/>
    <col min="1273" max="1273" width="11.42578125" style="35"/>
    <col min="1274" max="1274" width="13.5703125" style="35" customWidth="1"/>
    <col min="1275" max="1275" width="11.42578125" style="35"/>
    <col min="1276" max="1276" width="13.5703125" style="35" customWidth="1"/>
    <col min="1277" max="1517" width="11.42578125" style="35"/>
    <col min="1518" max="1518" width="6.42578125" style="35" customWidth="1"/>
    <col min="1519" max="1519" width="11.42578125" style="35"/>
    <col min="1520" max="1520" width="12.85546875" style="35" bestFit="1" customWidth="1"/>
    <col min="1521" max="1521" width="41.140625" style="35" bestFit="1" customWidth="1"/>
    <col min="1522" max="1522" width="13.140625" style="35" bestFit="1" customWidth="1"/>
    <col min="1523" max="1523" width="11.140625" style="35" bestFit="1" customWidth="1"/>
    <col min="1524" max="1524" width="13.140625" style="35" bestFit="1" customWidth="1"/>
    <col min="1525" max="1525" width="11.140625" style="35" bestFit="1" customWidth="1"/>
    <col min="1526" max="1526" width="13.140625" style="35" bestFit="1" customWidth="1"/>
    <col min="1527" max="1527" width="11.140625" style="35" bestFit="1" customWidth="1"/>
    <col min="1528" max="1528" width="13" style="35" customWidth="1"/>
    <col min="1529" max="1529" width="11.42578125" style="35"/>
    <col min="1530" max="1530" width="13.5703125" style="35" customWidth="1"/>
    <col min="1531" max="1531" width="11.42578125" style="35"/>
    <col min="1532" max="1532" width="13.5703125" style="35" customWidth="1"/>
    <col min="1533" max="1773" width="11.42578125" style="35"/>
    <col min="1774" max="1774" width="6.42578125" style="35" customWidth="1"/>
    <col min="1775" max="1775" width="11.42578125" style="35"/>
    <col min="1776" max="1776" width="12.85546875" style="35" bestFit="1" customWidth="1"/>
    <col min="1777" max="1777" width="41.140625" style="35" bestFit="1" customWidth="1"/>
    <col min="1778" max="1778" width="13.140625" style="35" bestFit="1" customWidth="1"/>
    <col min="1779" max="1779" width="11.140625" style="35" bestFit="1" customWidth="1"/>
    <col min="1780" max="1780" width="13.140625" style="35" bestFit="1" customWidth="1"/>
    <col min="1781" max="1781" width="11.140625" style="35" bestFit="1" customWidth="1"/>
    <col min="1782" max="1782" width="13.140625" style="35" bestFit="1" customWidth="1"/>
    <col min="1783" max="1783" width="11.140625" style="35" bestFit="1" customWidth="1"/>
    <col min="1784" max="1784" width="13" style="35" customWidth="1"/>
    <col min="1785" max="1785" width="11.42578125" style="35"/>
    <col min="1786" max="1786" width="13.5703125" style="35" customWidth="1"/>
    <col min="1787" max="1787" width="11.42578125" style="35"/>
    <col min="1788" max="1788" width="13.5703125" style="35" customWidth="1"/>
    <col min="1789" max="2029" width="11.42578125" style="35"/>
    <col min="2030" max="2030" width="6.42578125" style="35" customWidth="1"/>
    <col min="2031" max="2031" width="11.42578125" style="35"/>
    <col min="2032" max="2032" width="12.85546875" style="35" bestFit="1" customWidth="1"/>
    <col min="2033" max="2033" width="41.140625" style="35" bestFit="1" customWidth="1"/>
    <col min="2034" max="2034" width="13.140625" style="35" bestFit="1" customWidth="1"/>
    <col min="2035" max="2035" width="11.140625" style="35" bestFit="1" customWidth="1"/>
    <col min="2036" max="2036" width="13.140625" style="35" bestFit="1" customWidth="1"/>
    <col min="2037" max="2037" width="11.140625" style="35" bestFit="1" customWidth="1"/>
    <col min="2038" max="2038" width="13.140625" style="35" bestFit="1" customWidth="1"/>
    <col min="2039" max="2039" width="11.140625" style="35" bestFit="1" customWidth="1"/>
    <col min="2040" max="2040" width="13" style="35" customWidth="1"/>
    <col min="2041" max="2041" width="11.42578125" style="35"/>
    <col min="2042" max="2042" width="13.5703125" style="35" customWidth="1"/>
    <col min="2043" max="2043" width="11.42578125" style="35"/>
    <col min="2044" max="2044" width="13.5703125" style="35" customWidth="1"/>
    <col min="2045" max="2285" width="11.42578125" style="35"/>
    <col min="2286" max="2286" width="6.42578125" style="35" customWidth="1"/>
    <col min="2287" max="2287" width="11.42578125" style="35"/>
    <col min="2288" max="2288" width="12.85546875" style="35" bestFit="1" customWidth="1"/>
    <col min="2289" max="2289" width="41.140625" style="35" bestFit="1" customWidth="1"/>
    <col min="2290" max="2290" width="13.140625" style="35" bestFit="1" customWidth="1"/>
    <col min="2291" max="2291" width="11.140625" style="35" bestFit="1" customWidth="1"/>
    <col min="2292" max="2292" width="13.140625" style="35" bestFit="1" customWidth="1"/>
    <col min="2293" max="2293" width="11.140625" style="35" bestFit="1" customWidth="1"/>
    <col min="2294" max="2294" width="13.140625" style="35" bestFit="1" customWidth="1"/>
    <col min="2295" max="2295" width="11.140625" style="35" bestFit="1" customWidth="1"/>
    <col min="2296" max="2296" width="13" style="35" customWidth="1"/>
    <col min="2297" max="2297" width="11.42578125" style="35"/>
    <col min="2298" max="2298" width="13.5703125" style="35" customWidth="1"/>
    <col min="2299" max="2299" width="11.42578125" style="35"/>
    <col min="2300" max="2300" width="13.5703125" style="35" customWidth="1"/>
    <col min="2301" max="2541" width="11.42578125" style="35"/>
    <col min="2542" max="2542" width="6.42578125" style="35" customWidth="1"/>
    <col min="2543" max="2543" width="11.42578125" style="35"/>
    <col min="2544" max="2544" width="12.85546875" style="35" bestFit="1" customWidth="1"/>
    <col min="2545" max="2545" width="41.140625" style="35" bestFit="1" customWidth="1"/>
    <col min="2546" max="2546" width="13.140625" style="35" bestFit="1" customWidth="1"/>
    <col min="2547" max="2547" width="11.140625" style="35" bestFit="1" customWidth="1"/>
    <col min="2548" max="2548" width="13.140625" style="35" bestFit="1" customWidth="1"/>
    <col min="2549" max="2549" width="11.140625" style="35" bestFit="1" customWidth="1"/>
    <col min="2550" max="2550" width="13.140625" style="35" bestFit="1" customWidth="1"/>
    <col min="2551" max="2551" width="11.140625" style="35" bestFit="1" customWidth="1"/>
    <col min="2552" max="2552" width="13" style="35" customWidth="1"/>
    <col min="2553" max="2553" width="11.42578125" style="35"/>
    <col min="2554" max="2554" width="13.5703125" style="35" customWidth="1"/>
    <col min="2555" max="2555" width="11.42578125" style="35"/>
    <col min="2556" max="2556" width="13.5703125" style="35" customWidth="1"/>
    <col min="2557" max="2797" width="11.42578125" style="35"/>
    <col min="2798" max="2798" width="6.42578125" style="35" customWidth="1"/>
    <col min="2799" max="2799" width="11.42578125" style="35"/>
    <col min="2800" max="2800" width="12.85546875" style="35" bestFit="1" customWidth="1"/>
    <col min="2801" max="2801" width="41.140625" style="35" bestFit="1" customWidth="1"/>
    <col min="2802" max="2802" width="13.140625" style="35" bestFit="1" customWidth="1"/>
    <col min="2803" max="2803" width="11.140625" style="35" bestFit="1" customWidth="1"/>
    <col min="2804" max="2804" width="13.140625" style="35" bestFit="1" customWidth="1"/>
    <col min="2805" max="2805" width="11.140625" style="35" bestFit="1" customWidth="1"/>
    <col min="2806" max="2806" width="13.140625" style="35" bestFit="1" customWidth="1"/>
    <col min="2807" max="2807" width="11.140625" style="35" bestFit="1" customWidth="1"/>
    <col min="2808" max="2808" width="13" style="35" customWidth="1"/>
    <col min="2809" max="2809" width="11.42578125" style="35"/>
    <col min="2810" max="2810" width="13.5703125" style="35" customWidth="1"/>
    <col min="2811" max="2811" width="11.42578125" style="35"/>
    <col min="2812" max="2812" width="13.5703125" style="35" customWidth="1"/>
    <col min="2813" max="3053" width="11.42578125" style="35"/>
    <col min="3054" max="3054" width="6.42578125" style="35" customWidth="1"/>
    <col min="3055" max="3055" width="11.42578125" style="35"/>
    <col min="3056" max="3056" width="12.85546875" style="35" bestFit="1" customWidth="1"/>
    <col min="3057" max="3057" width="41.140625" style="35" bestFit="1" customWidth="1"/>
    <col min="3058" max="3058" width="13.140625" style="35" bestFit="1" customWidth="1"/>
    <col min="3059" max="3059" width="11.140625" style="35" bestFit="1" customWidth="1"/>
    <col min="3060" max="3060" width="13.140625" style="35" bestFit="1" customWidth="1"/>
    <col min="3061" max="3061" width="11.140625" style="35" bestFit="1" customWidth="1"/>
    <col min="3062" max="3062" width="13.140625" style="35" bestFit="1" customWidth="1"/>
    <col min="3063" max="3063" width="11.140625" style="35" bestFit="1" customWidth="1"/>
    <col min="3064" max="3064" width="13" style="35" customWidth="1"/>
    <col min="3065" max="3065" width="11.42578125" style="35"/>
    <col min="3066" max="3066" width="13.5703125" style="35" customWidth="1"/>
    <col min="3067" max="3067" width="11.42578125" style="35"/>
    <col min="3068" max="3068" width="13.5703125" style="35" customWidth="1"/>
    <col min="3069" max="3309" width="11.42578125" style="35"/>
    <col min="3310" max="3310" width="6.42578125" style="35" customWidth="1"/>
    <col min="3311" max="3311" width="11.42578125" style="35"/>
    <col min="3312" max="3312" width="12.85546875" style="35" bestFit="1" customWidth="1"/>
    <col min="3313" max="3313" width="41.140625" style="35" bestFit="1" customWidth="1"/>
    <col min="3314" max="3314" width="13.140625" style="35" bestFit="1" customWidth="1"/>
    <col min="3315" max="3315" width="11.140625" style="35" bestFit="1" customWidth="1"/>
    <col min="3316" max="3316" width="13.140625" style="35" bestFit="1" customWidth="1"/>
    <col min="3317" max="3317" width="11.140625" style="35" bestFit="1" customWidth="1"/>
    <col min="3318" max="3318" width="13.140625" style="35" bestFit="1" customWidth="1"/>
    <col min="3319" max="3319" width="11.140625" style="35" bestFit="1" customWidth="1"/>
    <col min="3320" max="3320" width="13" style="35" customWidth="1"/>
    <col min="3321" max="3321" width="11.42578125" style="35"/>
    <col min="3322" max="3322" width="13.5703125" style="35" customWidth="1"/>
    <col min="3323" max="3323" width="11.42578125" style="35"/>
    <col min="3324" max="3324" width="13.5703125" style="35" customWidth="1"/>
    <col min="3325" max="3565" width="11.42578125" style="35"/>
    <col min="3566" max="3566" width="6.42578125" style="35" customWidth="1"/>
    <col min="3567" max="3567" width="11.42578125" style="35"/>
    <col min="3568" max="3568" width="12.85546875" style="35" bestFit="1" customWidth="1"/>
    <col min="3569" max="3569" width="41.140625" style="35" bestFit="1" customWidth="1"/>
    <col min="3570" max="3570" width="13.140625" style="35" bestFit="1" customWidth="1"/>
    <col min="3571" max="3571" width="11.140625" style="35" bestFit="1" customWidth="1"/>
    <col min="3572" max="3572" width="13.140625" style="35" bestFit="1" customWidth="1"/>
    <col min="3573" max="3573" width="11.140625" style="35" bestFit="1" customWidth="1"/>
    <col min="3574" max="3574" width="13.140625" style="35" bestFit="1" customWidth="1"/>
    <col min="3575" max="3575" width="11.140625" style="35" bestFit="1" customWidth="1"/>
    <col min="3576" max="3576" width="13" style="35" customWidth="1"/>
    <col min="3577" max="3577" width="11.42578125" style="35"/>
    <col min="3578" max="3578" width="13.5703125" style="35" customWidth="1"/>
    <col min="3579" max="3579" width="11.42578125" style="35"/>
    <col min="3580" max="3580" width="13.5703125" style="35" customWidth="1"/>
    <col min="3581" max="3821" width="11.42578125" style="35"/>
    <col min="3822" max="3822" width="6.42578125" style="35" customWidth="1"/>
    <col min="3823" max="3823" width="11.42578125" style="35"/>
    <col min="3824" max="3824" width="12.85546875" style="35" bestFit="1" customWidth="1"/>
    <col min="3825" max="3825" width="41.140625" style="35" bestFit="1" customWidth="1"/>
    <col min="3826" max="3826" width="13.140625" style="35" bestFit="1" customWidth="1"/>
    <col min="3827" max="3827" width="11.140625" style="35" bestFit="1" customWidth="1"/>
    <col min="3828" max="3828" width="13.140625" style="35" bestFit="1" customWidth="1"/>
    <col min="3829" max="3829" width="11.140625" style="35" bestFit="1" customWidth="1"/>
    <col min="3830" max="3830" width="13.140625" style="35" bestFit="1" customWidth="1"/>
    <col min="3831" max="3831" width="11.140625" style="35" bestFit="1" customWidth="1"/>
    <col min="3832" max="3832" width="13" style="35" customWidth="1"/>
    <col min="3833" max="3833" width="11.42578125" style="35"/>
    <col min="3834" max="3834" width="13.5703125" style="35" customWidth="1"/>
    <col min="3835" max="3835" width="11.42578125" style="35"/>
    <col min="3836" max="3836" width="13.5703125" style="35" customWidth="1"/>
    <col min="3837" max="4077" width="11.42578125" style="35"/>
    <col min="4078" max="4078" width="6.42578125" style="35" customWidth="1"/>
    <col min="4079" max="4079" width="11.42578125" style="35"/>
    <col min="4080" max="4080" width="12.85546875" style="35" bestFit="1" customWidth="1"/>
    <col min="4081" max="4081" width="41.140625" style="35" bestFit="1" customWidth="1"/>
    <col min="4082" max="4082" width="13.140625" style="35" bestFit="1" customWidth="1"/>
    <col min="4083" max="4083" width="11.140625" style="35" bestFit="1" customWidth="1"/>
    <col min="4084" max="4084" width="13.140625" style="35" bestFit="1" customWidth="1"/>
    <col min="4085" max="4085" width="11.140625" style="35" bestFit="1" customWidth="1"/>
    <col min="4086" max="4086" width="13.140625" style="35" bestFit="1" customWidth="1"/>
    <col min="4087" max="4087" width="11.140625" style="35" bestFit="1" customWidth="1"/>
    <col min="4088" max="4088" width="13" style="35" customWidth="1"/>
    <col min="4089" max="4089" width="11.42578125" style="35"/>
    <col min="4090" max="4090" width="13.5703125" style="35" customWidth="1"/>
    <col min="4091" max="4091" width="11.42578125" style="35"/>
    <col min="4092" max="4092" width="13.5703125" style="35" customWidth="1"/>
    <col min="4093" max="4333" width="11.42578125" style="35"/>
    <col min="4334" max="4334" width="6.42578125" style="35" customWidth="1"/>
    <col min="4335" max="4335" width="11.42578125" style="35"/>
    <col min="4336" max="4336" width="12.85546875" style="35" bestFit="1" customWidth="1"/>
    <col min="4337" max="4337" width="41.140625" style="35" bestFit="1" customWidth="1"/>
    <col min="4338" max="4338" width="13.140625" style="35" bestFit="1" customWidth="1"/>
    <col min="4339" max="4339" width="11.140625" style="35" bestFit="1" customWidth="1"/>
    <col min="4340" max="4340" width="13.140625" style="35" bestFit="1" customWidth="1"/>
    <col min="4341" max="4341" width="11.140625" style="35" bestFit="1" customWidth="1"/>
    <col min="4342" max="4342" width="13.140625" style="35" bestFit="1" customWidth="1"/>
    <col min="4343" max="4343" width="11.140625" style="35" bestFit="1" customWidth="1"/>
    <col min="4344" max="4344" width="13" style="35" customWidth="1"/>
    <col min="4345" max="4345" width="11.42578125" style="35"/>
    <col min="4346" max="4346" width="13.5703125" style="35" customWidth="1"/>
    <col min="4347" max="4347" width="11.42578125" style="35"/>
    <col min="4348" max="4348" width="13.5703125" style="35" customWidth="1"/>
    <col min="4349" max="4589" width="11.42578125" style="35"/>
    <col min="4590" max="4590" width="6.42578125" style="35" customWidth="1"/>
    <col min="4591" max="4591" width="11.42578125" style="35"/>
    <col min="4592" max="4592" width="12.85546875" style="35" bestFit="1" customWidth="1"/>
    <col min="4593" max="4593" width="41.140625" style="35" bestFit="1" customWidth="1"/>
    <col min="4594" max="4594" width="13.140625" style="35" bestFit="1" customWidth="1"/>
    <col min="4595" max="4595" width="11.140625" style="35" bestFit="1" customWidth="1"/>
    <col min="4596" max="4596" width="13.140625" style="35" bestFit="1" customWidth="1"/>
    <col min="4597" max="4597" width="11.140625" style="35" bestFit="1" customWidth="1"/>
    <col min="4598" max="4598" width="13.140625" style="35" bestFit="1" customWidth="1"/>
    <col min="4599" max="4599" width="11.140625" style="35" bestFit="1" customWidth="1"/>
    <col min="4600" max="4600" width="13" style="35" customWidth="1"/>
    <col min="4601" max="4601" width="11.42578125" style="35"/>
    <col min="4602" max="4602" width="13.5703125" style="35" customWidth="1"/>
    <col min="4603" max="4603" width="11.42578125" style="35"/>
    <col min="4604" max="4604" width="13.5703125" style="35" customWidth="1"/>
    <col min="4605" max="4845" width="11.42578125" style="35"/>
    <col min="4846" max="4846" width="6.42578125" style="35" customWidth="1"/>
    <col min="4847" max="4847" width="11.42578125" style="35"/>
    <col min="4848" max="4848" width="12.85546875" style="35" bestFit="1" customWidth="1"/>
    <col min="4849" max="4849" width="41.140625" style="35" bestFit="1" customWidth="1"/>
    <col min="4850" max="4850" width="13.140625" style="35" bestFit="1" customWidth="1"/>
    <col min="4851" max="4851" width="11.140625" style="35" bestFit="1" customWidth="1"/>
    <col min="4852" max="4852" width="13.140625" style="35" bestFit="1" customWidth="1"/>
    <col min="4853" max="4853" width="11.140625" style="35" bestFit="1" customWidth="1"/>
    <col min="4854" max="4854" width="13.140625" style="35" bestFit="1" customWidth="1"/>
    <col min="4855" max="4855" width="11.140625" style="35" bestFit="1" customWidth="1"/>
    <col min="4856" max="4856" width="13" style="35" customWidth="1"/>
    <col min="4857" max="4857" width="11.42578125" style="35"/>
    <col min="4858" max="4858" width="13.5703125" style="35" customWidth="1"/>
    <col min="4859" max="4859" width="11.42578125" style="35"/>
    <col min="4860" max="4860" width="13.5703125" style="35" customWidth="1"/>
    <col min="4861" max="5101" width="11.42578125" style="35"/>
    <col min="5102" max="5102" width="6.42578125" style="35" customWidth="1"/>
    <col min="5103" max="5103" width="11.42578125" style="35"/>
    <col min="5104" max="5104" width="12.85546875" style="35" bestFit="1" customWidth="1"/>
    <col min="5105" max="5105" width="41.140625" style="35" bestFit="1" customWidth="1"/>
    <col min="5106" max="5106" width="13.140625" style="35" bestFit="1" customWidth="1"/>
    <col min="5107" max="5107" width="11.140625" style="35" bestFit="1" customWidth="1"/>
    <col min="5108" max="5108" width="13.140625" style="35" bestFit="1" customWidth="1"/>
    <col min="5109" max="5109" width="11.140625" style="35" bestFit="1" customWidth="1"/>
    <col min="5110" max="5110" width="13.140625" style="35" bestFit="1" customWidth="1"/>
    <col min="5111" max="5111" width="11.140625" style="35" bestFit="1" customWidth="1"/>
    <col min="5112" max="5112" width="13" style="35" customWidth="1"/>
    <col min="5113" max="5113" width="11.42578125" style="35"/>
    <col min="5114" max="5114" width="13.5703125" style="35" customWidth="1"/>
    <col min="5115" max="5115" width="11.42578125" style="35"/>
    <col min="5116" max="5116" width="13.5703125" style="35" customWidth="1"/>
    <col min="5117" max="5357" width="11.42578125" style="35"/>
    <col min="5358" max="5358" width="6.42578125" style="35" customWidth="1"/>
    <col min="5359" max="5359" width="11.42578125" style="35"/>
    <col min="5360" max="5360" width="12.85546875" style="35" bestFit="1" customWidth="1"/>
    <col min="5361" max="5361" width="41.140625" style="35" bestFit="1" customWidth="1"/>
    <col min="5362" max="5362" width="13.140625" style="35" bestFit="1" customWidth="1"/>
    <col min="5363" max="5363" width="11.140625" style="35" bestFit="1" customWidth="1"/>
    <col min="5364" max="5364" width="13.140625" style="35" bestFit="1" customWidth="1"/>
    <col min="5365" max="5365" width="11.140625" style="35" bestFit="1" customWidth="1"/>
    <col min="5366" max="5366" width="13.140625" style="35" bestFit="1" customWidth="1"/>
    <col min="5367" max="5367" width="11.140625" style="35" bestFit="1" customWidth="1"/>
    <col min="5368" max="5368" width="13" style="35" customWidth="1"/>
    <col min="5369" max="5369" width="11.42578125" style="35"/>
    <col min="5370" max="5370" width="13.5703125" style="35" customWidth="1"/>
    <col min="5371" max="5371" width="11.42578125" style="35"/>
    <col min="5372" max="5372" width="13.5703125" style="35" customWidth="1"/>
    <col min="5373" max="5613" width="11.42578125" style="35"/>
    <col min="5614" max="5614" width="6.42578125" style="35" customWidth="1"/>
    <col min="5615" max="5615" width="11.42578125" style="35"/>
    <col min="5616" max="5616" width="12.85546875" style="35" bestFit="1" customWidth="1"/>
    <col min="5617" max="5617" width="41.140625" style="35" bestFit="1" customWidth="1"/>
    <col min="5618" max="5618" width="13.140625" style="35" bestFit="1" customWidth="1"/>
    <col min="5619" max="5619" width="11.140625" style="35" bestFit="1" customWidth="1"/>
    <col min="5620" max="5620" width="13.140625" style="35" bestFit="1" customWidth="1"/>
    <col min="5621" max="5621" width="11.140625" style="35" bestFit="1" customWidth="1"/>
    <col min="5622" max="5622" width="13.140625" style="35" bestFit="1" customWidth="1"/>
    <col min="5623" max="5623" width="11.140625" style="35" bestFit="1" customWidth="1"/>
    <col min="5624" max="5624" width="13" style="35" customWidth="1"/>
    <col min="5625" max="5625" width="11.42578125" style="35"/>
    <col min="5626" max="5626" width="13.5703125" style="35" customWidth="1"/>
    <col min="5627" max="5627" width="11.42578125" style="35"/>
    <col min="5628" max="5628" width="13.5703125" style="35" customWidth="1"/>
    <col min="5629" max="5869" width="11.42578125" style="35"/>
    <col min="5870" max="5870" width="6.42578125" style="35" customWidth="1"/>
    <col min="5871" max="5871" width="11.42578125" style="35"/>
    <col min="5872" max="5872" width="12.85546875" style="35" bestFit="1" customWidth="1"/>
    <col min="5873" max="5873" width="41.140625" style="35" bestFit="1" customWidth="1"/>
    <col min="5874" max="5874" width="13.140625" style="35" bestFit="1" customWidth="1"/>
    <col min="5875" max="5875" width="11.140625" style="35" bestFit="1" customWidth="1"/>
    <col min="5876" max="5876" width="13.140625" style="35" bestFit="1" customWidth="1"/>
    <col min="5877" max="5877" width="11.140625" style="35" bestFit="1" customWidth="1"/>
    <col min="5878" max="5878" width="13.140625" style="35" bestFit="1" customWidth="1"/>
    <col min="5879" max="5879" width="11.140625" style="35" bestFit="1" customWidth="1"/>
    <col min="5880" max="5880" width="13" style="35" customWidth="1"/>
    <col min="5881" max="5881" width="11.42578125" style="35"/>
    <col min="5882" max="5882" width="13.5703125" style="35" customWidth="1"/>
    <col min="5883" max="5883" width="11.42578125" style="35"/>
    <col min="5884" max="5884" width="13.5703125" style="35" customWidth="1"/>
    <col min="5885" max="6125" width="11.42578125" style="35"/>
    <col min="6126" max="6126" width="6.42578125" style="35" customWidth="1"/>
    <col min="6127" max="6127" width="11.42578125" style="35"/>
    <col min="6128" max="6128" width="12.85546875" style="35" bestFit="1" customWidth="1"/>
    <col min="6129" max="6129" width="41.140625" style="35" bestFit="1" customWidth="1"/>
    <col min="6130" max="6130" width="13.140625" style="35" bestFit="1" customWidth="1"/>
    <col min="6131" max="6131" width="11.140625" style="35" bestFit="1" customWidth="1"/>
    <col min="6132" max="6132" width="13.140625" style="35" bestFit="1" customWidth="1"/>
    <col min="6133" max="6133" width="11.140625" style="35" bestFit="1" customWidth="1"/>
    <col min="6134" max="6134" width="13.140625" style="35" bestFit="1" customWidth="1"/>
    <col min="6135" max="6135" width="11.140625" style="35" bestFit="1" customWidth="1"/>
    <col min="6136" max="6136" width="13" style="35" customWidth="1"/>
    <col min="6137" max="6137" width="11.42578125" style="35"/>
    <col min="6138" max="6138" width="13.5703125" style="35" customWidth="1"/>
    <col min="6139" max="6139" width="11.42578125" style="35"/>
    <col min="6140" max="6140" width="13.5703125" style="35" customWidth="1"/>
    <col min="6141" max="6381" width="11.42578125" style="35"/>
    <col min="6382" max="6382" width="6.42578125" style="35" customWidth="1"/>
    <col min="6383" max="6383" width="11.42578125" style="35"/>
    <col min="6384" max="6384" width="12.85546875" style="35" bestFit="1" customWidth="1"/>
    <col min="6385" max="6385" width="41.140625" style="35" bestFit="1" customWidth="1"/>
    <col min="6386" max="6386" width="13.140625" style="35" bestFit="1" customWidth="1"/>
    <col min="6387" max="6387" width="11.140625" style="35" bestFit="1" customWidth="1"/>
    <col min="6388" max="6388" width="13.140625" style="35" bestFit="1" customWidth="1"/>
    <col min="6389" max="6389" width="11.140625" style="35" bestFit="1" customWidth="1"/>
    <col min="6390" max="6390" width="13.140625" style="35" bestFit="1" customWidth="1"/>
    <col min="6391" max="6391" width="11.140625" style="35" bestFit="1" customWidth="1"/>
    <col min="6392" max="6392" width="13" style="35" customWidth="1"/>
    <col min="6393" max="6393" width="11.42578125" style="35"/>
    <col min="6394" max="6394" width="13.5703125" style="35" customWidth="1"/>
    <col min="6395" max="6395" width="11.42578125" style="35"/>
    <col min="6396" max="6396" width="13.5703125" style="35" customWidth="1"/>
    <col min="6397" max="6637" width="11.42578125" style="35"/>
    <col min="6638" max="6638" width="6.42578125" style="35" customWidth="1"/>
    <col min="6639" max="6639" width="11.42578125" style="35"/>
    <col min="6640" max="6640" width="12.85546875" style="35" bestFit="1" customWidth="1"/>
    <col min="6641" max="6641" width="41.140625" style="35" bestFit="1" customWidth="1"/>
    <col min="6642" max="6642" width="13.140625" style="35" bestFit="1" customWidth="1"/>
    <col min="6643" max="6643" width="11.140625" style="35" bestFit="1" customWidth="1"/>
    <col min="6644" max="6644" width="13.140625" style="35" bestFit="1" customWidth="1"/>
    <col min="6645" max="6645" width="11.140625" style="35" bestFit="1" customWidth="1"/>
    <col min="6646" max="6646" width="13.140625" style="35" bestFit="1" customWidth="1"/>
    <col min="6647" max="6647" width="11.140625" style="35" bestFit="1" customWidth="1"/>
    <col min="6648" max="6648" width="13" style="35" customWidth="1"/>
    <col min="6649" max="6649" width="11.42578125" style="35"/>
    <col min="6650" max="6650" width="13.5703125" style="35" customWidth="1"/>
    <col min="6651" max="6651" width="11.42578125" style="35"/>
    <col min="6652" max="6652" width="13.5703125" style="35" customWidth="1"/>
    <col min="6653" max="6893" width="11.42578125" style="35"/>
    <col min="6894" max="6894" width="6.42578125" style="35" customWidth="1"/>
    <col min="6895" max="6895" width="11.42578125" style="35"/>
    <col min="6896" max="6896" width="12.85546875" style="35" bestFit="1" customWidth="1"/>
    <col min="6897" max="6897" width="41.140625" style="35" bestFit="1" customWidth="1"/>
    <col min="6898" max="6898" width="13.140625" style="35" bestFit="1" customWidth="1"/>
    <col min="6899" max="6899" width="11.140625" style="35" bestFit="1" customWidth="1"/>
    <col min="6900" max="6900" width="13.140625" style="35" bestFit="1" customWidth="1"/>
    <col min="6901" max="6901" width="11.140625" style="35" bestFit="1" customWidth="1"/>
    <col min="6902" max="6902" width="13.140625" style="35" bestFit="1" customWidth="1"/>
    <col min="6903" max="6903" width="11.140625" style="35" bestFit="1" customWidth="1"/>
    <col min="6904" max="6904" width="13" style="35" customWidth="1"/>
    <col min="6905" max="6905" width="11.42578125" style="35"/>
    <col min="6906" max="6906" width="13.5703125" style="35" customWidth="1"/>
    <col min="6907" max="6907" width="11.42578125" style="35"/>
    <col min="6908" max="6908" width="13.5703125" style="35" customWidth="1"/>
    <col min="6909" max="7149" width="11.42578125" style="35"/>
    <col min="7150" max="7150" width="6.42578125" style="35" customWidth="1"/>
    <col min="7151" max="7151" width="11.42578125" style="35"/>
    <col min="7152" max="7152" width="12.85546875" style="35" bestFit="1" customWidth="1"/>
    <col min="7153" max="7153" width="41.140625" style="35" bestFit="1" customWidth="1"/>
    <col min="7154" max="7154" width="13.140625" style="35" bestFit="1" customWidth="1"/>
    <col min="7155" max="7155" width="11.140625" style="35" bestFit="1" customWidth="1"/>
    <col min="7156" max="7156" width="13.140625" style="35" bestFit="1" customWidth="1"/>
    <col min="7157" max="7157" width="11.140625" style="35" bestFit="1" customWidth="1"/>
    <col min="7158" max="7158" width="13.140625" style="35" bestFit="1" customWidth="1"/>
    <col min="7159" max="7159" width="11.140625" style="35" bestFit="1" customWidth="1"/>
    <col min="7160" max="7160" width="13" style="35" customWidth="1"/>
    <col min="7161" max="7161" width="11.42578125" style="35"/>
    <col min="7162" max="7162" width="13.5703125" style="35" customWidth="1"/>
    <col min="7163" max="7163" width="11.42578125" style="35"/>
    <col min="7164" max="7164" width="13.5703125" style="35" customWidth="1"/>
    <col min="7165" max="7405" width="11.42578125" style="35"/>
    <col min="7406" max="7406" width="6.42578125" style="35" customWidth="1"/>
    <col min="7407" max="7407" width="11.42578125" style="35"/>
    <col min="7408" max="7408" width="12.85546875" style="35" bestFit="1" customWidth="1"/>
    <col min="7409" max="7409" width="41.140625" style="35" bestFit="1" customWidth="1"/>
    <col min="7410" max="7410" width="13.140625" style="35" bestFit="1" customWidth="1"/>
    <col min="7411" max="7411" width="11.140625" style="35" bestFit="1" customWidth="1"/>
    <col min="7412" max="7412" width="13.140625" style="35" bestFit="1" customWidth="1"/>
    <col min="7413" max="7413" width="11.140625" style="35" bestFit="1" customWidth="1"/>
    <col min="7414" max="7414" width="13.140625" style="35" bestFit="1" customWidth="1"/>
    <col min="7415" max="7415" width="11.140625" style="35" bestFit="1" customWidth="1"/>
    <col min="7416" max="7416" width="13" style="35" customWidth="1"/>
    <col min="7417" max="7417" width="11.42578125" style="35"/>
    <col min="7418" max="7418" width="13.5703125" style="35" customWidth="1"/>
    <col min="7419" max="7419" width="11.42578125" style="35"/>
    <col min="7420" max="7420" width="13.5703125" style="35" customWidth="1"/>
    <col min="7421" max="7661" width="11.42578125" style="35"/>
    <col min="7662" max="7662" width="6.42578125" style="35" customWidth="1"/>
    <col min="7663" max="7663" width="11.42578125" style="35"/>
    <col min="7664" max="7664" width="12.85546875" style="35" bestFit="1" customWidth="1"/>
    <col min="7665" max="7665" width="41.140625" style="35" bestFit="1" customWidth="1"/>
    <col min="7666" max="7666" width="13.140625" style="35" bestFit="1" customWidth="1"/>
    <col min="7667" max="7667" width="11.140625" style="35" bestFit="1" customWidth="1"/>
    <col min="7668" max="7668" width="13.140625" style="35" bestFit="1" customWidth="1"/>
    <col min="7669" max="7669" width="11.140625" style="35" bestFit="1" customWidth="1"/>
    <col min="7670" max="7670" width="13.140625" style="35" bestFit="1" customWidth="1"/>
    <col min="7671" max="7671" width="11.140625" style="35" bestFit="1" customWidth="1"/>
    <col min="7672" max="7672" width="13" style="35" customWidth="1"/>
    <col min="7673" max="7673" width="11.42578125" style="35"/>
    <col min="7674" max="7674" width="13.5703125" style="35" customWidth="1"/>
    <col min="7675" max="7675" width="11.42578125" style="35"/>
    <col min="7676" max="7676" width="13.5703125" style="35" customWidth="1"/>
    <col min="7677" max="7917" width="11.42578125" style="35"/>
    <col min="7918" max="7918" width="6.42578125" style="35" customWidth="1"/>
    <col min="7919" max="7919" width="11.42578125" style="35"/>
    <col min="7920" max="7920" width="12.85546875" style="35" bestFit="1" customWidth="1"/>
    <col min="7921" max="7921" width="41.140625" style="35" bestFit="1" customWidth="1"/>
    <col min="7922" max="7922" width="13.140625" style="35" bestFit="1" customWidth="1"/>
    <col min="7923" max="7923" width="11.140625" style="35" bestFit="1" customWidth="1"/>
    <col min="7924" max="7924" width="13.140625" style="35" bestFit="1" customWidth="1"/>
    <col min="7925" max="7925" width="11.140625" style="35" bestFit="1" customWidth="1"/>
    <col min="7926" max="7926" width="13.140625" style="35" bestFit="1" customWidth="1"/>
    <col min="7927" max="7927" width="11.140625" style="35" bestFit="1" customWidth="1"/>
    <col min="7928" max="7928" width="13" style="35" customWidth="1"/>
    <col min="7929" max="7929" width="11.42578125" style="35"/>
    <col min="7930" max="7930" width="13.5703125" style="35" customWidth="1"/>
    <col min="7931" max="7931" width="11.42578125" style="35"/>
    <col min="7932" max="7932" width="13.5703125" style="35" customWidth="1"/>
    <col min="7933" max="8173" width="11.42578125" style="35"/>
    <col min="8174" max="8174" width="6.42578125" style="35" customWidth="1"/>
    <col min="8175" max="8175" width="11.42578125" style="35"/>
    <col min="8176" max="8176" width="12.85546875" style="35" bestFit="1" customWidth="1"/>
    <col min="8177" max="8177" width="41.140625" style="35" bestFit="1" customWidth="1"/>
    <col min="8178" max="8178" width="13.140625" style="35" bestFit="1" customWidth="1"/>
    <col min="8179" max="8179" width="11.140625" style="35" bestFit="1" customWidth="1"/>
    <col min="8180" max="8180" width="13.140625" style="35" bestFit="1" customWidth="1"/>
    <col min="8181" max="8181" width="11.140625" style="35" bestFit="1" customWidth="1"/>
    <col min="8182" max="8182" width="13.140625" style="35" bestFit="1" customWidth="1"/>
    <col min="8183" max="8183" width="11.140625" style="35" bestFit="1" customWidth="1"/>
    <col min="8184" max="8184" width="13" style="35" customWidth="1"/>
    <col min="8185" max="8185" width="11.42578125" style="35"/>
    <col min="8186" max="8186" width="13.5703125" style="35" customWidth="1"/>
    <col min="8187" max="8187" width="11.42578125" style="35"/>
    <col min="8188" max="8188" width="13.5703125" style="35" customWidth="1"/>
    <col min="8189" max="8429" width="11.42578125" style="35"/>
    <col min="8430" max="8430" width="6.42578125" style="35" customWidth="1"/>
    <col min="8431" max="8431" width="11.42578125" style="35"/>
    <col min="8432" max="8432" width="12.85546875" style="35" bestFit="1" customWidth="1"/>
    <col min="8433" max="8433" width="41.140625" style="35" bestFit="1" customWidth="1"/>
    <col min="8434" max="8434" width="13.140625" style="35" bestFit="1" customWidth="1"/>
    <col min="8435" max="8435" width="11.140625" style="35" bestFit="1" customWidth="1"/>
    <col min="8436" max="8436" width="13.140625" style="35" bestFit="1" customWidth="1"/>
    <col min="8437" max="8437" width="11.140625" style="35" bestFit="1" customWidth="1"/>
    <col min="8438" max="8438" width="13.140625" style="35" bestFit="1" customWidth="1"/>
    <col min="8439" max="8439" width="11.140625" style="35" bestFit="1" customWidth="1"/>
    <col min="8440" max="8440" width="13" style="35" customWidth="1"/>
    <col min="8441" max="8441" width="11.42578125" style="35"/>
    <col min="8442" max="8442" width="13.5703125" style="35" customWidth="1"/>
    <col min="8443" max="8443" width="11.42578125" style="35"/>
    <col min="8444" max="8444" width="13.5703125" style="35" customWidth="1"/>
    <col min="8445" max="8685" width="11.42578125" style="35"/>
    <col min="8686" max="8686" width="6.42578125" style="35" customWidth="1"/>
    <col min="8687" max="8687" width="11.42578125" style="35"/>
    <col min="8688" max="8688" width="12.85546875" style="35" bestFit="1" customWidth="1"/>
    <col min="8689" max="8689" width="41.140625" style="35" bestFit="1" customWidth="1"/>
    <col min="8690" max="8690" width="13.140625" style="35" bestFit="1" customWidth="1"/>
    <col min="8691" max="8691" width="11.140625" style="35" bestFit="1" customWidth="1"/>
    <col min="8692" max="8692" width="13.140625" style="35" bestFit="1" customWidth="1"/>
    <col min="8693" max="8693" width="11.140625" style="35" bestFit="1" customWidth="1"/>
    <col min="8694" max="8694" width="13.140625" style="35" bestFit="1" customWidth="1"/>
    <col min="8695" max="8695" width="11.140625" style="35" bestFit="1" customWidth="1"/>
    <col min="8696" max="8696" width="13" style="35" customWidth="1"/>
    <col min="8697" max="8697" width="11.42578125" style="35"/>
    <col min="8698" max="8698" width="13.5703125" style="35" customWidth="1"/>
    <col min="8699" max="8699" width="11.42578125" style="35"/>
    <col min="8700" max="8700" width="13.5703125" style="35" customWidth="1"/>
    <col min="8701" max="8941" width="11.42578125" style="35"/>
    <col min="8942" max="8942" width="6.42578125" style="35" customWidth="1"/>
    <col min="8943" max="8943" width="11.42578125" style="35"/>
    <col min="8944" max="8944" width="12.85546875" style="35" bestFit="1" customWidth="1"/>
    <col min="8945" max="8945" width="41.140625" style="35" bestFit="1" customWidth="1"/>
    <col min="8946" max="8946" width="13.140625" style="35" bestFit="1" customWidth="1"/>
    <col min="8947" max="8947" width="11.140625" style="35" bestFit="1" customWidth="1"/>
    <col min="8948" max="8948" width="13.140625" style="35" bestFit="1" customWidth="1"/>
    <col min="8949" max="8949" width="11.140625" style="35" bestFit="1" customWidth="1"/>
    <col min="8950" max="8950" width="13.140625" style="35" bestFit="1" customWidth="1"/>
    <col min="8951" max="8951" width="11.140625" style="35" bestFit="1" customWidth="1"/>
    <col min="8952" max="8952" width="13" style="35" customWidth="1"/>
    <col min="8953" max="8953" width="11.42578125" style="35"/>
    <col min="8954" max="8954" width="13.5703125" style="35" customWidth="1"/>
    <col min="8955" max="8955" width="11.42578125" style="35"/>
    <col min="8956" max="8956" width="13.5703125" style="35" customWidth="1"/>
    <col min="8957" max="9197" width="11.42578125" style="35"/>
    <col min="9198" max="9198" width="6.42578125" style="35" customWidth="1"/>
    <col min="9199" max="9199" width="11.42578125" style="35"/>
    <col min="9200" max="9200" width="12.85546875" style="35" bestFit="1" customWidth="1"/>
    <col min="9201" max="9201" width="41.140625" style="35" bestFit="1" customWidth="1"/>
    <col min="9202" max="9202" width="13.140625" style="35" bestFit="1" customWidth="1"/>
    <col min="9203" max="9203" width="11.140625" style="35" bestFit="1" customWidth="1"/>
    <col min="9204" max="9204" width="13.140625" style="35" bestFit="1" customWidth="1"/>
    <col min="9205" max="9205" width="11.140625" style="35" bestFit="1" customWidth="1"/>
    <col min="9206" max="9206" width="13.140625" style="35" bestFit="1" customWidth="1"/>
    <col min="9207" max="9207" width="11.140625" style="35" bestFit="1" customWidth="1"/>
    <col min="9208" max="9208" width="13" style="35" customWidth="1"/>
    <col min="9209" max="9209" width="11.42578125" style="35"/>
    <col min="9210" max="9210" width="13.5703125" style="35" customWidth="1"/>
    <col min="9211" max="9211" width="11.42578125" style="35"/>
    <col min="9212" max="9212" width="13.5703125" style="35" customWidth="1"/>
    <col min="9213" max="9453" width="11.42578125" style="35"/>
    <col min="9454" max="9454" width="6.42578125" style="35" customWidth="1"/>
    <col min="9455" max="9455" width="11.42578125" style="35"/>
    <col min="9456" max="9456" width="12.85546875" style="35" bestFit="1" customWidth="1"/>
    <col min="9457" max="9457" width="41.140625" style="35" bestFit="1" customWidth="1"/>
    <col min="9458" max="9458" width="13.140625" style="35" bestFit="1" customWidth="1"/>
    <col min="9459" max="9459" width="11.140625" style="35" bestFit="1" customWidth="1"/>
    <col min="9460" max="9460" width="13.140625" style="35" bestFit="1" customWidth="1"/>
    <col min="9461" max="9461" width="11.140625" style="35" bestFit="1" customWidth="1"/>
    <col min="9462" max="9462" width="13.140625" style="35" bestFit="1" customWidth="1"/>
    <col min="9463" max="9463" width="11.140625" style="35" bestFit="1" customWidth="1"/>
    <col min="9464" max="9464" width="13" style="35" customWidth="1"/>
    <col min="9465" max="9465" width="11.42578125" style="35"/>
    <col min="9466" max="9466" width="13.5703125" style="35" customWidth="1"/>
    <col min="9467" max="9467" width="11.42578125" style="35"/>
    <col min="9468" max="9468" width="13.5703125" style="35" customWidth="1"/>
    <col min="9469" max="9709" width="11.42578125" style="35"/>
    <col min="9710" max="9710" width="6.42578125" style="35" customWidth="1"/>
    <col min="9711" max="9711" width="11.42578125" style="35"/>
    <col min="9712" max="9712" width="12.85546875" style="35" bestFit="1" customWidth="1"/>
    <col min="9713" max="9713" width="41.140625" style="35" bestFit="1" customWidth="1"/>
    <col min="9714" max="9714" width="13.140625" style="35" bestFit="1" customWidth="1"/>
    <col min="9715" max="9715" width="11.140625" style="35" bestFit="1" customWidth="1"/>
    <col min="9716" max="9716" width="13.140625" style="35" bestFit="1" customWidth="1"/>
    <col min="9717" max="9717" width="11.140625" style="35" bestFit="1" customWidth="1"/>
    <col min="9718" max="9718" width="13.140625" style="35" bestFit="1" customWidth="1"/>
    <col min="9719" max="9719" width="11.140625" style="35" bestFit="1" customWidth="1"/>
    <col min="9720" max="9720" width="13" style="35" customWidth="1"/>
    <col min="9721" max="9721" width="11.42578125" style="35"/>
    <col min="9722" max="9722" width="13.5703125" style="35" customWidth="1"/>
    <col min="9723" max="9723" width="11.42578125" style="35"/>
    <col min="9724" max="9724" width="13.5703125" style="35" customWidth="1"/>
    <col min="9725" max="9965" width="11.42578125" style="35"/>
    <col min="9966" max="9966" width="6.42578125" style="35" customWidth="1"/>
    <col min="9967" max="9967" width="11.42578125" style="35"/>
    <col min="9968" max="9968" width="12.85546875" style="35" bestFit="1" customWidth="1"/>
    <col min="9969" max="9969" width="41.140625" style="35" bestFit="1" customWidth="1"/>
    <col min="9970" max="9970" width="13.140625" style="35" bestFit="1" customWidth="1"/>
    <col min="9971" max="9971" width="11.140625" style="35" bestFit="1" customWidth="1"/>
    <col min="9972" max="9972" width="13.140625" style="35" bestFit="1" customWidth="1"/>
    <col min="9973" max="9973" width="11.140625" style="35" bestFit="1" customWidth="1"/>
    <col min="9974" max="9974" width="13.140625" style="35" bestFit="1" customWidth="1"/>
    <col min="9975" max="9975" width="11.140625" style="35" bestFit="1" customWidth="1"/>
    <col min="9976" max="9976" width="13" style="35" customWidth="1"/>
    <col min="9977" max="9977" width="11.42578125" style="35"/>
    <col min="9978" max="9978" width="13.5703125" style="35" customWidth="1"/>
    <col min="9979" max="9979" width="11.42578125" style="35"/>
    <col min="9980" max="9980" width="13.5703125" style="35" customWidth="1"/>
    <col min="9981" max="10221" width="11.42578125" style="35"/>
    <col min="10222" max="10222" width="6.42578125" style="35" customWidth="1"/>
    <col min="10223" max="10223" width="11.42578125" style="35"/>
    <col min="10224" max="10224" width="12.85546875" style="35" bestFit="1" customWidth="1"/>
    <col min="10225" max="10225" width="41.140625" style="35" bestFit="1" customWidth="1"/>
    <col min="10226" max="10226" width="13.140625" style="35" bestFit="1" customWidth="1"/>
    <col min="10227" max="10227" width="11.140625" style="35" bestFit="1" customWidth="1"/>
    <col min="10228" max="10228" width="13.140625" style="35" bestFit="1" customWidth="1"/>
    <col min="10229" max="10229" width="11.140625" style="35" bestFit="1" customWidth="1"/>
    <col min="10230" max="10230" width="13.140625" style="35" bestFit="1" customWidth="1"/>
    <col min="10231" max="10231" width="11.140625" style="35" bestFit="1" customWidth="1"/>
    <col min="10232" max="10232" width="13" style="35" customWidth="1"/>
    <col min="10233" max="10233" width="11.42578125" style="35"/>
    <col min="10234" max="10234" width="13.5703125" style="35" customWidth="1"/>
    <col min="10235" max="10235" width="11.42578125" style="35"/>
    <col min="10236" max="10236" width="13.5703125" style="35" customWidth="1"/>
    <col min="10237" max="10477" width="11.42578125" style="35"/>
    <col min="10478" max="10478" width="6.42578125" style="35" customWidth="1"/>
    <col min="10479" max="10479" width="11.42578125" style="35"/>
    <col min="10480" max="10480" width="12.85546875" style="35" bestFit="1" customWidth="1"/>
    <col min="10481" max="10481" width="41.140625" style="35" bestFit="1" customWidth="1"/>
    <col min="10482" max="10482" width="13.140625" style="35" bestFit="1" customWidth="1"/>
    <col min="10483" max="10483" width="11.140625" style="35" bestFit="1" customWidth="1"/>
    <col min="10484" max="10484" width="13.140625" style="35" bestFit="1" customWidth="1"/>
    <col min="10485" max="10485" width="11.140625" style="35" bestFit="1" customWidth="1"/>
    <col min="10486" max="10486" width="13.140625" style="35" bestFit="1" customWidth="1"/>
    <col min="10487" max="10487" width="11.140625" style="35" bestFit="1" customWidth="1"/>
    <col min="10488" max="10488" width="13" style="35" customWidth="1"/>
    <col min="10489" max="10489" width="11.42578125" style="35"/>
    <col min="10490" max="10490" width="13.5703125" style="35" customWidth="1"/>
    <col min="10491" max="10491" width="11.42578125" style="35"/>
    <col min="10492" max="10492" width="13.5703125" style="35" customWidth="1"/>
    <col min="10493" max="10733" width="11.42578125" style="35"/>
    <col min="10734" max="10734" width="6.42578125" style="35" customWidth="1"/>
    <col min="10735" max="10735" width="11.42578125" style="35"/>
    <col min="10736" max="10736" width="12.85546875" style="35" bestFit="1" customWidth="1"/>
    <col min="10737" max="10737" width="41.140625" style="35" bestFit="1" customWidth="1"/>
    <col min="10738" max="10738" width="13.140625" style="35" bestFit="1" customWidth="1"/>
    <col min="10739" max="10739" width="11.140625" style="35" bestFit="1" customWidth="1"/>
    <col min="10740" max="10740" width="13.140625" style="35" bestFit="1" customWidth="1"/>
    <col min="10741" max="10741" width="11.140625" style="35" bestFit="1" customWidth="1"/>
    <col min="10742" max="10742" width="13.140625" style="35" bestFit="1" customWidth="1"/>
    <col min="10743" max="10743" width="11.140625" style="35" bestFit="1" customWidth="1"/>
    <col min="10744" max="10744" width="13" style="35" customWidth="1"/>
    <col min="10745" max="10745" width="11.42578125" style="35"/>
    <col min="10746" max="10746" width="13.5703125" style="35" customWidth="1"/>
    <col min="10747" max="10747" width="11.42578125" style="35"/>
    <col min="10748" max="10748" width="13.5703125" style="35" customWidth="1"/>
    <col min="10749" max="10989" width="11.42578125" style="35"/>
    <col min="10990" max="10990" width="6.42578125" style="35" customWidth="1"/>
    <col min="10991" max="10991" width="11.42578125" style="35"/>
    <col min="10992" max="10992" width="12.85546875" style="35" bestFit="1" customWidth="1"/>
    <col min="10993" max="10993" width="41.140625" style="35" bestFit="1" customWidth="1"/>
    <col min="10994" max="10994" width="13.140625" style="35" bestFit="1" customWidth="1"/>
    <col min="10995" max="10995" width="11.140625" style="35" bestFit="1" customWidth="1"/>
    <col min="10996" max="10996" width="13.140625" style="35" bestFit="1" customWidth="1"/>
    <col min="10997" max="10997" width="11.140625" style="35" bestFit="1" customWidth="1"/>
    <col min="10998" max="10998" width="13.140625" style="35" bestFit="1" customWidth="1"/>
    <col min="10999" max="10999" width="11.140625" style="35" bestFit="1" customWidth="1"/>
    <col min="11000" max="11000" width="13" style="35" customWidth="1"/>
    <col min="11001" max="11001" width="11.42578125" style="35"/>
    <col min="11002" max="11002" width="13.5703125" style="35" customWidth="1"/>
    <col min="11003" max="11003" width="11.42578125" style="35"/>
    <col min="11004" max="11004" width="13.5703125" style="35" customWidth="1"/>
    <col min="11005" max="11245" width="11.42578125" style="35"/>
    <col min="11246" max="11246" width="6.42578125" style="35" customWidth="1"/>
    <col min="11247" max="11247" width="11.42578125" style="35"/>
    <col min="11248" max="11248" width="12.85546875" style="35" bestFit="1" customWidth="1"/>
    <col min="11249" max="11249" width="41.140625" style="35" bestFit="1" customWidth="1"/>
    <col min="11250" max="11250" width="13.140625" style="35" bestFit="1" customWidth="1"/>
    <col min="11251" max="11251" width="11.140625" style="35" bestFit="1" customWidth="1"/>
    <col min="11252" max="11252" width="13.140625" style="35" bestFit="1" customWidth="1"/>
    <col min="11253" max="11253" width="11.140625" style="35" bestFit="1" customWidth="1"/>
    <col min="11254" max="11254" width="13.140625" style="35" bestFit="1" customWidth="1"/>
    <col min="11255" max="11255" width="11.140625" style="35" bestFit="1" customWidth="1"/>
    <col min="11256" max="11256" width="13" style="35" customWidth="1"/>
    <col min="11257" max="11257" width="11.42578125" style="35"/>
    <col min="11258" max="11258" width="13.5703125" style="35" customWidth="1"/>
    <col min="11259" max="11259" width="11.42578125" style="35"/>
    <col min="11260" max="11260" width="13.5703125" style="35" customWidth="1"/>
    <col min="11261" max="11501" width="11.42578125" style="35"/>
    <col min="11502" max="11502" width="6.42578125" style="35" customWidth="1"/>
    <col min="11503" max="11503" width="11.42578125" style="35"/>
    <col min="11504" max="11504" width="12.85546875" style="35" bestFit="1" customWidth="1"/>
    <col min="11505" max="11505" width="41.140625" style="35" bestFit="1" customWidth="1"/>
    <col min="11506" max="11506" width="13.140625" style="35" bestFit="1" customWidth="1"/>
    <col min="11507" max="11507" width="11.140625" style="35" bestFit="1" customWidth="1"/>
    <col min="11508" max="11508" width="13.140625" style="35" bestFit="1" customWidth="1"/>
    <col min="11509" max="11509" width="11.140625" style="35" bestFit="1" customWidth="1"/>
    <col min="11510" max="11510" width="13.140625" style="35" bestFit="1" customWidth="1"/>
    <col min="11511" max="11511" width="11.140625" style="35" bestFit="1" customWidth="1"/>
    <col min="11512" max="11512" width="13" style="35" customWidth="1"/>
    <col min="11513" max="11513" width="11.42578125" style="35"/>
    <col min="11514" max="11514" width="13.5703125" style="35" customWidth="1"/>
    <col min="11515" max="11515" width="11.42578125" style="35"/>
    <col min="11516" max="11516" width="13.5703125" style="35" customWidth="1"/>
    <col min="11517" max="11757" width="11.42578125" style="35"/>
    <col min="11758" max="11758" width="6.42578125" style="35" customWidth="1"/>
    <col min="11759" max="11759" width="11.42578125" style="35"/>
    <col min="11760" max="11760" width="12.85546875" style="35" bestFit="1" customWidth="1"/>
    <col min="11761" max="11761" width="41.140625" style="35" bestFit="1" customWidth="1"/>
    <col min="11762" max="11762" width="13.140625" style="35" bestFit="1" customWidth="1"/>
    <col min="11763" max="11763" width="11.140625" style="35" bestFit="1" customWidth="1"/>
    <col min="11764" max="11764" width="13.140625" style="35" bestFit="1" customWidth="1"/>
    <col min="11765" max="11765" width="11.140625" style="35" bestFit="1" customWidth="1"/>
    <col min="11766" max="11766" width="13.140625" style="35" bestFit="1" customWidth="1"/>
    <col min="11767" max="11767" width="11.140625" style="35" bestFit="1" customWidth="1"/>
    <col min="11768" max="11768" width="13" style="35" customWidth="1"/>
    <col min="11769" max="11769" width="11.42578125" style="35"/>
    <col min="11770" max="11770" width="13.5703125" style="35" customWidth="1"/>
    <col min="11771" max="11771" width="11.42578125" style="35"/>
    <col min="11772" max="11772" width="13.5703125" style="35" customWidth="1"/>
    <col min="11773" max="12013" width="11.42578125" style="35"/>
    <col min="12014" max="12014" width="6.42578125" style="35" customWidth="1"/>
    <col min="12015" max="12015" width="11.42578125" style="35"/>
    <col min="12016" max="12016" width="12.85546875" style="35" bestFit="1" customWidth="1"/>
    <col min="12017" max="12017" width="41.140625" style="35" bestFit="1" customWidth="1"/>
    <col min="12018" max="12018" width="13.140625" style="35" bestFit="1" customWidth="1"/>
    <col min="12019" max="12019" width="11.140625" style="35" bestFit="1" customWidth="1"/>
    <col min="12020" max="12020" width="13.140625" style="35" bestFit="1" customWidth="1"/>
    <col min="12021" max="12021" width="11.140625" style="35" bestFit="1" customWidth="1"/>
    <col min="12022" max="12022" width="13.140625" style="35" bestFit="1" customWidth="1"/>
    <col min="12023" max="12023" width="11.140625" style="35" bestFit="1" customWidth="1"/>
    <col min="12024" max="12024" width="13" style="35" customWidth="1"/>
    <col min="12025" max="12025" width="11.42578125" style="35"/>
    <col min="12026" max="12026" width="13.5703125" style="35" customWidth="1"/>
    <col min="12027" max="12027" width="11.42578125" style="35"/>
    <col min="12028" max="12028" width="13.5703125" style="35" customWidth="1"/>
    <col min="12029" max="12269" width="11.42578125" style="35"/>
    <col min="12270" max="12270" width="6.42578125" style="35" customWidth="1"/>
    <col min="12271" max="12271" width="11.42578125" style="35"/>
    <col min="12272" max="12272" width="12.85546875" style="35" bestFit="1" customWidth="1"/>
    <col min="12273" max="12273" width="41.140625" style="35" bestFit="1" customWidth="1"/>
    <col min="12274" max="12274" width="13.140625" style="35" bestFit="1" customWidth="1"/>
    <col min="12275" max="12275" width="11.140625" style="35" bestFit="1" customWidth="1"/>
    <col min="12276" max="12276" width="13.140625" style="35" bestFit="1" customWidth="1"/>
    <col min="12277" max="12277" width="11.140625" style="35" bestFit="1" customWidth="1"/>
    <col min="12278" max="12278" width="13.140625" style="35" bestFit="1" customWidth="1"/>
    <col min="12279" max="12279" width="11.140625" style="35" bestFit="1" customWidth="1"/>
    <col min="12280" max="12280" width="13" style="35" customWidth="1"/>
    <col min="12281" max="12281" width="11.42578125" style="35"/>
    <col min="12282" max="12282" width="13.5703125" style="35" customWidth="1"/>
    <col min="12283" max="12283" width="11.42578125" style="35"/>
    <col min="12284" max="12284" width="13.5703125" style="35" customWidth="1"/>
    <col min="12285" max="12525" width="11.42578125" style="35"/>
    <col min="12526" max="12526" width="6.42578125" style="35" customWidth="1"/>
    <col min="12527" max="12527" width="11.42578125" style="35"/>
    <col min="12528" max="12528" width="12.85546875" style="35" bestFit="1" customWidth="1"/>
    <col min="12529" max="12529" width="41.140625" style="35" bestFit="1" customWidth="1"/>
    <col min="12530" max="12530" width="13.140625" style="35" bestFit="1" customWidth="1"/>
    <col min="12531" max="12531" width="11.140625" style="35" bestFit="1" customWidth="1"/>
    <col min="12532" max="12532" width="13.140625" style="35" bestFit="1" customWidth="1"/>
    <col min="12533" max="12533" width="11.140625" style="35" bestFit="1" customWidth="1"/>
    <col min="12534" max="12534" width="13.140625" style="35" bestFit="1" customWidth="1"/>
    <col min="12535" max="12535" width="11.140625" style="35" bestFit="1" customWidth="1"/>
    <col min="12536" max="12536" width="13" style="35" customWidth="1"/>
    <col min="12537" max="12537" width="11.42578125" style="35"/>
    <col min="12538" max="12538" width="13.5703125" style="35" customWidth="1"/>
    <col min="12539" max="12539" width="11.42578125" style="35"/>
    <col min="12540" max="12540" width="13.5703125" style="35" customWidth="1"/>
    <col min="12541" max="12781" width="11.42578125" style="35"/>
    <col min="12782" max="12782" width="6.42578125" style="35" customWidth="1"/>
    <col min="12783" max="12783" width="11.42578125" style="35"/>
    <col min="12784" max="12784" width="12.85546875" style="35" bestFit="1" customWidth="1"/>
    <col min="12785" max="12785" width="41.140625" style="35" bestFit="1" customWidth="1"/>
    <col min="12786" max="12786" width="13.140625" style="35" bestFit="1" customWidth="1"/>
    <col min="12787" max="12787" width="11.140625" style="35" bestFit="1" customWidth="1"/>
    <col min="12788" max="12788" width="13.140625" style="35" bestFit="1" customWidth="1"/>
    <col min="12789" max="12789" width="11.140625" style="35" bestFit="1" customWidth="1"/>
    <col min="12790" max="12790" width="13.140625" style="35" bestFit="1" customWidth="1"/>
    <col min="12791" max="12791" width="11.140625" style="35" bestFit="1" customWidth="1"/>
    <col min="12792" max="12792" width="13" style="35" customWidth="1"/>
    <col min="12793" max="12793" width="11.42578125" style="35"/>
    <col min="12794" max="12794" width="13.5703125" style="35" customWidth="1"/>
    <col min="12795" max="12795" width="11.42578125" style="35"/>
    <col min="12796" max="12796" width="13.5703125" style="35" customWidth="1"/>
    <col min="12797" max="13037" width="11.42578125" style="35"/>
    <col min="13038" max="13038" width="6.42578125" style="35" customWidth="1"/>
    <col min="13039" max="13039" width="11.42578125" style="35"/>
    <col min="13040" max="13040" width="12.85546875" style="35" bestFit="1" customWidth="1"/>
    <col min="13041" max="13041" width="41.140625" style="35" bestFit="1" customWidth="1"/>
    <col min="13042" max="13042" width="13.140625" style="35" bestFit="1" customWidth="1"/>
    <col min="13043" max="13043" width="11.140625" style="35" bestFit="1" customWidth="1"/>
    <col min="13044" max="13044" width="13.140625" style="35" bestFit="1" customWidth="1"/>
    <col min="13045" max="13045" width="11.140625" style="35" bestFit="1" customWidth="1"/>
    <col min="13046" max="13046" width="13.140625" style="35" bestFit="1" customWidth="1"/>
    <col min="13047" max="13047" width="11.140625" style="35" bestFit="1" customWidth="1"/>
    <col min="13048" max="13048" width="13" style="35" customWidth="1"/>
    <col min="13049" max="13049" width="11.42578125" style="35"/>
    <col min="13050" max="13050" width="13.5703125" style="35" customWidth="1"/>
    <col min="13051" max="13051" width="11.42578125" style="35"/>
    <col min="13052" max="13052" width="13.5703125" style="35" customWidth="1"/>
    <col min="13053" max="13293" width="11.42578125" style="35"/>
    <col min="13294" max="13294" width="6.42578125" style="35" customWidth="1"/>
    <col min="13295" max="13295" width="11.42578125" style="35"/>
    <col min="13296" max="13296" width="12.85546875" style="35" bestFit="1" customWidth="1"/>
    <col min="13297" max="13297" width="41.140625" style="35" bestFit="1" customWidth="1"/>
    <col min="13298" max="13298" width="13.140625" style="35" bestFit="1" customWidth="1"/>
    <col min="13299" max="13299" width="11.140625" style="35" bestFit="1" customWidth="1"/>
    <col min="13300" max="13300" width="13.140625" style="35" bestFit="1" customWidth="1"/>
    <col min="13301" max="13301" width="11.140625" style="35" bestFit="1" customWidth="1"/>
    <col min="13302" max="13302" width="13.140625" style="35" bestFit="1" customWidth="1"/>
    <col min="13303" max="13303" width="11.140625" style="35" bestFit="1" customWidth="1"/>
    <col min="13304" max="13304" width="13" style="35" customWidth="1"/>
    <col min="13305" max="13305" width="11.42578125" style="35"/>
    <col min="13306" max="13306" width="13.5703125" style="35" customWidth="1"/>
    <col min="13307" max="13307" width="11.42578125" style="35"/>
    <col min="13308" max="13308" width="13.5703125" style="35" customWidth="1"/>
    <col min="13309" max="13549" width="11.42578125" style="35"/>
    <col min="13550" max="13550" width="6.42578125" style="35" customWidth="1"/>
    <col min="13551" max="13551" width="11.42578125" style="35"/>
    <col min="13552" max="13552" width="12.85546875" style="35" bestFit="1" customWidth="1"/>
    <col min="13553" max="13553" width="41.140625" style="35" bestFit="1" customWidth="1"/>
    <col min="13554" max="13554" width="13.140625" style="35" bestFit="1" customWidth="1"/>
    <col min="13555" max="13555" width="11.140625" style="35" bestFit="1" customWidth="1"/>
    <col min="13556" max="13556" width="13.140625" style="35" bestFit="1" customWidth="1"/>
    <col min="13557" max="13557" width="11.140625" style="35" bestFit="1" customWidth="1"/>
    <col min="13558" max="13558" width="13.140625" style="35" bestFit="1" customWidth="1"/>
    <col min="13559" max="13559" width="11.140625" style="35" bestFit="1" customWidth="1"/>
    <col min="13560" max="13560" width="13" style="35" customWidth="1"/>
    <col min="13561" max="13561" width="11.42578125" style="35"/>
    <col min="13562" max="13562" width="13.5703125" style="35" customWidth="1"/>
    <col min="13563" max="13563" width="11.42578125" style="35"/>
    <col min="13564" max="13564" width="13.5703125" style="35" customWidth="1"/>
    <col min="13565" max="13805" width="11.42578125" style="35"/>
    <col min="13806" max="13806" width="6.42578125" style="35" customWidth="1"/>
    <col min="13807" max="13807" width="11.42578125" style="35"/>
    <col min="13808" max="13808" width="12.85546875" style="35" bestFit="1" customWidth="1"/>
    <col min="13809" max="13809" width="41.140625" style="35" bestFit="1" customWidth="1"/>
    <col min="13810" max="13810" width="13.140625" style="35" bestFit="1" customWidth="1"/>
    <col min="13811" max="13811" width="11.140625" style="35" bestFit="1" customWidth="1"/>
    <col min="13812" max="13812" width="13.140625" style="35" bestFit="1" customWidth="1"/>
    <col min="13813" max="13813" width="11.140625" style="35" bestFit="1" customWidth="1"/>
    <col min="13814" max="13814" width="13.140625" style="35" bestFit="1" customWidth="1"/>
    <col min="13815" max="13815" width="11.140625" style="35" bestFit="1" customWidth="1"/>
    <col min="13816" max="13816" width="13" style="35" customWidth="1"/>
    <col min="13817" max="13817" width="11.42578125" style="35"/>
    <col min="13818" max="13818" width="13.5703125" style="35" customWidth="1"/>
    <col min="13819" max="13819" width="11.42578125" style="35"/>
    <col min="13820" max="13820" width="13.5703125" style="35" customWidth="1"/>
    <col min="13821" max="14061" width="11.42578125" style="35"/>
    <col min="14062" max="14062" width="6.42578125" style="35" customWidth="1"/>
    <col min="14063" max="14063" width="11.42578125" style="35"/>
    <col min="14064" max="14064" width="12.85546875" style="35" bestFit="1" customWidth="1"/>
    <col min="14065" max="14065" width="41.140625" style="35" bestFit="1" customWidth="1"/>
    <col min="14066" max="14066" width="13.140625" style="35" bestFit="1" customWidth="1"/>
    <col min="14067" max="14067" width="11.140625" style="35" bestFit="1" customWidth="1"/>
    <col min="14068" max="14068" width="13.140625" style="35" bestFit="1" customWidth="1"/>
    <col min="14069" max="14069" width="11.140625" style="35" bestFit="1" customWidth="1"/>
    <col min="14070" max="14070" width="13.140625" style="35" bestFit="1" customWidth="1"/>
    <col min="14071" max="14071" width="11.140625" style="35" bestFit="1" customWidth="1"/>
    <col min="14072" max="14072" width="13" style="35" customWidth="1"/>
    <col min="14073" max="14073" width="11.42578125" style="35"/>
    <col min="14074" max="14074" width="13.5703125" style="35" customWidth="1"/>
    <col min="14075" max="14075" width="11.42578125" style="35"/>
    <col min="14076" max="14076" width="13.5703125" style="35" customWidth="1"/>
    <col min="14077" max="14317" width="11.42578125" style="35"/>
    <col min="14318" max="14318" width="6.42578125" style="35" customWidth="1"/>
    <col min="14319" max="14319" width="11.42578125" style="35"/>
    <col min="14320" max="14320" width="12.85546875" style="35" bestFit="1" customWidth="1"/>
    <col min="14321" max="14321" width="41.140625" style="35" bestFit="1" customWidth="1"/>
    <col min="14322" max="14322" width="13.140625" style="35" bestFit="1" customWidth="1"/>
    <col min="14323" max="14323" width="11.140625" style="35" bestFit="1" customWidth="1"/>
    <col min="14324" max="14324" width="13.140625" style="35" bestFit="1" customWidth="1"/>
    <col min="14325" max="14325" width="11.140625" style="35" bestFit="1" customWidth="1"/>
    <col min="14326" max="14326" width="13.140625" style="35" bestFit="1" customWidth="1"/>
    <col min="14327" max="14327" width="11.140625" style="35" bestFit="1" customWidth="1"/>
    <col min="14328" max="14328" width="13" style="35" customWidth="1"/>
    <col min="14329" max="14329" width="11.42578125" style="35"/>
    <col min="14330" max="14330" width="13.5703125" style="35" customWidth="1"/>
    <col min="14331" max="14331" width="11.42578125" style="35"/>
    <col min="14332" max="14332" width="13.5703125" style="35" customWidth="1"/>
    <col min="14333" max="14573" width="11.42578125" style="35"/>
    <col min="14574" max="14574" width="6.42578125" style="35" customWidth="1"/>
    <col min="14575" max="14575" width="11.42578125" style="35"/>
    <col min="14576" max="14576" width="12.85546875" style="35" bestFit="1" customWidth="1"/>
    <col min="14577" max="14577" width="41.140625" style="35" bestFit="1" customWidth="1"/>
    <col min="14578" max="14578" width="13.140625" style="35" bestFit="1" customWidth="1"/>
    <col min="14579" max="14579" width="11.140625" style="35" bestFit="1" customWidth="1"/>
    <col min="14580" max="14580" width="13.140625" style="35" bestFit="1" customWidth="1"/>
    <col min="14581" max="14581" width="11.140625" style="35" bestFit="1" customWidth="1"/>
    <col min="14582" max="14582" width="13.140625" style="35" bestFit="1" customWidth="1"/>
    <col min="14583" max="14583" width="11.140625" style="35" bestFit="1" customWidth="1"/>
    <col min="14584" max="14584" width="13" style="35" customWidth="1"/>
    <col min="14585" max="14585" width="11.42578125" style="35"/>
    <col min="14586" max="14586" width="13.5703125" style="35" customWidth="1"/>
    <col min="14587" max="14587" width="11.42578125" style="35"/>
    <col min="14588" max="14588" width="13.5703125" style="35" customWidth="1"/>
    <col min="14589" max="14829" width="11.42578125" style="35"/>
    <col min="14830" max="14830" width="6.42578125" style="35" customWidth="1"/>
    <col min="14831" max="14831" width="11.42578125" style="35"/>
    <col min="14832" max="14832" width="12.85546875" style="35" bestFit="1" customWidth="1"/>
    <col min="14833" max="14833" width="41.140625" style="35" bestFit="1" customWidth="1"/>
    <col min="14834" max="14834" width="13.140625" style="35" bestFit="1" customWidth="1"/>
    <col min="14835" max="14835" width="11.140625" style="35" bestFit="1" customWidth="1"/>
    <col min="14836" max="14836" width="13.140625" style="35" bestFit="1" customWidth="1"/>
    <col min="14837" max="14837" width="11.140625" style="35" bestFit="1" customWidth="1"/>
    <col min="14838" max="14838" width="13.140625" style="35" bestFit="1" customWidth="1"/>
    <col min="14839" max="14839" width="11.140625" style="35" bestFit="1" customWidth="1"/>
    <col min="14840" max="14840" width="13" style="35" customWidth="1"/>
    <col min="14841" max="14841" width="11.42578125" style="35"/>
    <col min="14842" max="14842" width="13.5703125" style="35" customWidth="1"/>
    <col min="14843" max="14843" width="11.42578125" style="35"/>
    <col min="14844" max="14844" width="13.5703125" style="35" customWidth="1"/>
    <col min="14845" max="15085" width="11.42578125" style="35"/>
    <col min="15086" max="15086" width="6.42578125" style="35" customWidth="1"/>
    <col min="15087" max="15087" width="11.42578125" style="35"/>
    <col min="15088" max="15088" width="12.85546875" style="35" bestFit="1" customWidth="1"/>
    <col min="15089" max="15089" width="41.140625" style="35" bestFit="1" customWidth="1"/>
    <col min="15090" max="15090" width="13.140625" style="35" bestFit="1" customWidth="1"/>
    <col min="15091" max="15091" width="11.140625" style="35" bestFit="1" customWidth="1"/>
    <col min="15092" max="15092" width="13.140625" style="35" bestFit="1" customWidth="1"/>
    <col min="15093" max="15093" width="11.140625" style="35" bestFit="1" customWidth="1"/>
    <col min="15094" max="15094" width="13.140625" style="35" bestFit="1" customWidth="1"/>
    <col min="15095" max="15095" width="11.140625" style="35" bestFit="1" customWidth="1"/>
    <col min="15096" max="15096" width="13" style="35" customWidth="1"/>
    <col min="15097" max="15097" width="11.42578125" style="35"/>
    <col min="15098" max="15098" width="13.5703125" style="35" customWidth="1"/>
    <col min="15099" max="15099" width="11.42578125" style="35"/>
    <col min="15100" max="15100" width="13.5703125" style="35" customWidth="1"/>
    <col min="15101" max="15341" width="11.42578125" style="35"/>
    <col min="15342" max="15342" width="6.42578125" style="35" customWidth="1"/>
    <col min="15343" max="15343" width="11.42578125" style="35"/>
    <col min="15344" max="15344" width="12.85546875" style="35" bestFit="1" customWidth="1"/>
    <col min="15345" max="15345" width="41.140625" style="35" bestFit="1" customWidth="1"/>
    <col min="15346" max="15346" width="13.140625" style="35" bestFit="1" customWidth="1"/>
    <col min="15347" max="15347" width="11.140625" style="35" bestFit="1" customWidth="1"/>
    <col min="15348" max="15348" width="13.140625" style="35" bestFit="1" customWidth="1"/>
    <col min="15349" max="15349" width="11.140625" style="35" bestFit="1" customWidth="1"/>
    <col min="15350" max="15350" width="13.140625" style="35" bestFit="1" customWidth="1"/>
    <col min="15351" max="15351" width="11.140625" style="35" bestFit="1" customWidth="1"/>
    <col min="15352" max="15352" width="13" style="35" customWidth="1"/>
    <col min="15353" max="15353" width="11.42578125" style="35"/>
    <col min="15354" max="15354" width="13.5703125" style="35" customWidth="1"/>
    <col min="15355" max="15355" width="11.42578125" style="35"/>
    <col min="15356" max="15356" width="13.5703125" style="35" customWidth="1"/>
    <col min="15357" max="15597" width="11.42578125" style="35"/>
    <col min="15598" max="15598" width="6.42578125" style="35" customWidth="1"/>
    <col min="15599" max="15599" width="11.42578125" style="35"/>
    <col min="15600" max="15600" width="12.85546875" style="35" bestFit="1" customWidth="1"/>
    <col min="15601" max="15601" width="41.140625" style="35" bestFit="1" customWidth="1"/>
    <col min="15602" max="15602" width="13.140625" style="35" bestFit="1" customWidth="1"/>
    <col min="15603" max="15603" width="11.140625" style="35" bestFit="1" customWidth="1"/>
    <col min="15604" max="15604" width="13.140625" style="35" bestFit="1" customWidth="1"/>
    <col min="15605" max="15605" width="11.140625" style="35" bestFit="1" customWidth="1"/>
    <col min="15606" max="15606" width="13.140625" style="35" bestFit="1" customWidth="1"/>
    <col min="15607" max="15607" width="11.140625" style="35" bestFit="1" customWidth="1"/>
    <col min="15608" max="15608" width="13" style="35" customWidth="1"/>
    <col min="15609" max="15609" width="11.42578125" style="35"/>
    <col min="15610" max="15610" width="13.5703125" style="35" customWidth="1"/>
    <col min="15611" max="15611" width="11.42578125" style="35"/>
    <col min="15612" max="15612" width="13.5703125" style="35" customWidth="1"/>
    <col min="15613" max="15853" width="11.42578125" style="35"/>
    <col min="15854" max="15854" width="6.42578125" style="35" customWidth="1"/>
    <col min="15855" max="15855" width="11.42578125" style="35"/>
    <col min="15856" max="15856" width="12.85546875" style="35" bestFit="1" customWidth="1"/>
    <col min="15857" max="15857" width="41.140625" style="35" bestFit="1" customWidth="1"/>
    <col min="15858" max="15858" width="13.140625" style="35" bestFit="1" customWidth="1"/>
    <col min="15859" max="15859" width="11.140625" style="35" bestFit="1" customWidth="1"/>
    <col min="15860" max="15860" width="13.140625" style="35" bestFit="1" customWidth="1"/>
    <col min="15861" max="15861" width="11.140625" style="35" bestFit="1" customWidth="1"/>
    <col min="15862" max="15862" width="13.140625" style="35" bestFit="1" customWidth="1"/>
    <col min="15863" max="15863" width="11.140625" style="35" bestFit="1" customWidth="1"/>
    <col min="15864" max="15864" width="13" style="35" customWidth="1"/>
    <col min="15865" max="15865" width="11.42578125" style="35"/>
    <col min="15866" max="15866" width="13.5703125" style="35" customWidth="1"/>
    <col min="15867" max="15867" width="11.42578125" style="35"/>
    <col min="15868" max="15868" width="13.5703125" style="35" customWidth="1"/>
    <col min="15869" max="16109" width="11.42578125" style="35"/>
    <col min="16110" max="16110" width="6.42578125" style="35" customWidth="1"/>
    <col min="16111" max="16111" width="11.42578125" style="35"/>
    <col min="16112" max="16112" width="12.85546875" style="35" bestFit="1" customWidth="1"/>
    <col min="16113" max="16113" width="41.140625" style="35" bestFit="1" customWidth="1"/>
    <col min="16114" max="16114" width="13.140625" style="35" bestFit="1" customWidth="1"/>
    <col min="16115" max="16115" width="11.140625" style="35" bestFit="1" customWidth="1"/>
    <col min="16116" max="16116" width="13.140625" style="35" bestFit="1" customWidth="1"/>
    <col min="16117" max="16117" width="11.140625" style="35" bestFit="1" customWidth="1"/>
    <col min="16118" max="16118" width="13.140625" style="35" bestFit="1" customWidth="1"/>
    <col min="16119" max="16119" width="11.140625" style="35" bestFit="1" customWidth="1"/>
    <col min="16120" max="16120" width="13" style="35" customWidth="1"/>
    <col min="16121" max="16121" width="11.42578125" style="35"/>
    <col min="16122" max="16122" width="13.5703125" style="35" customWidth="1"/>
    <col min="16123" max="16123" width="11.42578125" style="35"/>
    <col min="16124" max="16124" width="13.5703125" style="35" customWidth="1"/>
    <col min="16125" max="16384" width="11.42578125" style="35"/>
  </cols>
  <sheetData>
    <row r="1" spans="1:24" s="759" customFormat="1">
      <c r="A1" s="815" t="s">
        <v>1621</v>
      </c>
    </row>
    <row r="2" spans="1:24" s="34" customFormat="1" ht="27" customHeight="1" thickBot="1">
      <c r="A2" s="4250" t="s">
        <v>4844</v>
      </c>
      <c r="B2" s="102"/>
      <c r="I2" s="5590" t="s">
        <v>81</v>
      </c>
      <c r="J2" s="5591"/>
      <c r="K2" s="5591"/>
      <c r="L2" s="5591"/>
      <c r="M2" s="5591"/>
      <c r="N2" s="5591"/>
      <c r="O2" s="5591"/>
      <c r="P2" s="5591"/>
      <c r="Q2" s="5591"/>
      <c r="R2" s="5591"/>
      <c r="S2" s="5591"/>
      <c r="T2" s="5591"/>
      <c r="U2" s="5591"/>
      <c r="V2" s="5591"/>
      <c r="W2" s="5591"/>
      <c r="X2" s="5592"/>
    </row>
    <row r="3" spans="1:24" ht="15.75" thickBot="1">
      <c r="A3" s="5602" t="s">
        <v>34</v>
      </c>
      <c r="B3" s="5604" t="s">
        <v>28</v>
      </c>
      <c r="C3" s="5584">
        <v>2011</v>
      </c>
      <c r="D3" s="5585"/>
      <c r="E3" s="5584">
        <v>2012</v>
      </c>
      <c r="F3" s="5585"/>
      <c r="G3" s="5584">
        <v>2013</v>
      </c>
      <c r="H3" s="5585"/>
      <c r="I3" s="5586">
        <v>2014</v>
      </c>
      <c r="J3" s="5596"/>
      <c r="K3" s="5597">
        <v>2015</v>
      </c>
      <c r="L3" s="5587"/>
      <c r="M3" s="5598" t="s">
        <v>1100</v>
      </c>
      <c r="N3" s="5588"/>
      <c r="O3" s="5588"/>
      <c r="P3" s="5588" t="s">
        <v>1101</v>
      </c>
      <c r="Q3" s="5588"/>
      <c r="R3" s="5589"/>
      <c r="S3" s="5599" t="s">
        <v>4525</v>
      </c>
      <c r="T3" s="5588"/>
      <c r="U3" s="5588"/>
      <c r="V3" s="5588" t="s">
        <v>4526</v>
      </c>
      <c r="W3" s="5588"/>
      <c r="X3" s="5589"/>
    </row>
    <row r="4" spans="1:24" ht="13.5" customHeight="1" thickBot="1">
      <c r="A4" s="5603"/>
      <c r="B4" s="5605"/>
      <c r="C4" s="2997" t="s">
        <v>48</v>
      </c>
      <c r="D4" s="2998" t="s">
        <v>49</v>
      </c>
      <c r="E4" s="2997" t="s">
        <v>48</v>
      </c>
      <c r="F4" s="2998" t="s">
        <v>49</v>
      </c>
      <c r="G4" s="2997" t="s">
        <v>48</v>
      </c>
      <c r="H4" s="2998" t="s">
        <v>49</v>
      </c>
      <c r="I4" s="2999" t="s">
        <v>48</v>
      </c>
      <c r="J4" s="3000" t="s">
        <v>49</v>
      </c>
      <c r="K4" s="3000" t="s">
        <v>48</v>
      </c>
      <c r="L4" s="3001" t="s">
        <v>49</v>
      </c>
      <c r="M4" s="2997" t="s">
        <v>1099</v>
      </c>
      <c r="N4" s="3001" t="s">
        <v>56</v>
      </c>
      <c r="O4" s="4632" t="s">
        <v>24</v>
      </c>
      <c r="P4" s="2999" t="s">
        <v>55</v>
      </c>
      <c r="Q4" s="3000" t="s">
        <v>56</v>
      </c>
      <c r="R4" s="4630" t="s">
        <v>24</v>
      </c>
      <c r="S4" s="2999" t="s">
        <v>1099</v>
      </c>
      <c r="T4" s="3000" t="s">
        <v>56</v>
      </c>
      <c r="U4" s="4633" t="s">
        <v>24</v>
      </c>
      <c r="V4" s="3000" t="s">
        <v>55</v>
      </c>
      <c r="W4" s="3000" t="s">
        <v>56</v>
      </c>
      <c r="X4" s="4629" t="s">
        <v>24</v>
      </c>
    </row>
    <row r="5" spans="1:24" ht="14.25" customHeight="1">
      <c r="A5" s="5606" t="s">
        <v>1</v>
      </c>
      <c r="B5" s="2978" t="s">
        <v>40</v>
      </c>
      <c r="C5" s="2984">
        <v>22</v>
      </c>
      <c r="D5" s="2985">
        <v>22</v>
      </c>
      <c r="E5" s="2984">
        <v>17</v>
      </c>
      <c r="F5" s="2985">
        <v>40</v>
      </c>
      <c r="G5" s="2984">
        <v>18</v>
      </c>
      <c r="H5" s="2985">
        <v>50</v>
      </c>
      <c r="I5" s="2981">
        <v>8</v>
      </c>
      <c r="J5" s="2971">
        <v>45</v>
      </c>
      <c r="K5" s="2972">
        <v>31</v>
      </c>
      <c r="L5" s="2990">
        <v>61</v>
      </c>
      <c r="M5" s="2994">
        <v>5</v>
      </c>
      <c r="N5" s="3002">
        <v>9</v>
      </c>
      <c r="O5" s="3008">
        <f>SUM(M5:N5)</f>
        <v>14</v>
      </c>
      <c r="P5" s="3005">
        <v>27</v>
      </c>
      <c r="Q5" s="3002">
        <v>22</v>
      </c>
      <c r="R5" s="2963">
        <f>SUM(P5:Q5)</f>
        <v>49</v>
      </c>
      <c r="S5" s="3011">
        <v>12</v>
      </c>
      <c r="T5" s="3012">
        <v>15</v>
      </c>
      <c r="U5" s="3012">
        <f t="shared" ref="U5:U11" si="0">SUM(S5:T5)</f>
        <v>27</v>
      </c>
      <c r="V5" s="3012">
        <v>19</v>
      </c>
      <c r="W5" s="3012">
        <v>16</v>
      </c>
      <c r="X5" s="3012">
        <f t="shared" ref="X5:X10" si="1">SUM(V5:W5)</f>
        <v>35</v>
      </c>
    </row>
    <row r="6" spans="1:24" ht="14.25" customHeight="1">
      <c r="A6" s="5600"/>
      <c r="B6" s="2979" t="str">
        <f>Titulación!B7</f>
        <v>Ingeniería en Computación y Telecomunicaciones</v>
      </c>
      <c r="C6" s="2986">
        <v>0</v>
      </c>
      <c r="D6" s="2987">
        <v>0</v>
      </c>
      <c r="E6" s="2986">
        <v>0</v>
      </c>
      <c r="F6" s="2987">
        <v>0</v>
      </c>
      <c r="G6" s="2986">
        <v>0</v>
      </c>
      <c r="H6" s="2987">
        <v>0</v>
      </c>
      <c r="I6" s="2982">
        <v>0</v>
      </c>
      <c r="J6" s="2969">
        <v>0</v>
      </c>
      <c r="K6" s="2970">
        <v>0</v>
      </c>
      <c r="L6" s="2991">
        <v>0</v>
      </c>
      <c r="M6" s="2995">
        <v>0</v>
      </c>
      <c r="N6" s="3003">
        <v>0</v>
      </c>
      <c r="O6" s="3009">
        <f t="shared" ref="O6:O11" si="2">SUM(M6:N6)</f>
        <v>0</v>
      </c>
      <c r="P6" s="3006">
        <v>0</v>
      </c>
      <c r="Q6" s="3003">
        <v>0</v>
      </c>
      <c r="R6" s="3009">
        <v>0</v>
      </c>
      <c r="S6" s="3013">
        <v>4</v>
      </c>
      <c r="T6" s="3014">
        <v>13</v>
      </c>
      <c r="U6" s="3012">
        <f t="shared" si="0"/>
        <v>17</v>
      </c>
      <c r="V6" s="3014">
        <v>4</v>
      </c>
      <c r="W6" s="3014">
        <v>13</v>
      </c>
      <c r="X6" s="3012">
        <f t="shared" si="1"/>
        <v>17</v>
      </c>
    </row>
    <row r="7" spans="1:24" ht="15" customHeight="1">
      <c r="A7" s="5600" t="s">
        <v>3</v>
      </c>
      <c r="B7" s="2979" t="s">
        <v>42</v>
      </c>
      <c r="C7" s="2986">
        <v>29</v>
      </c>
      <c r="D7" s="2987">
        <v>26</v>
      </c>
      <c r="E7" s="2986">
        <v>9</v>
      </c>
      <c r="F7" s="2987">
        <v>28</v>
      </c>
      <c r="G7" s="2986">
        <v>20</v>
      </c>
      <c r="H7" s="2987">
        <v>34</v>
      </c>
      <c r="I7" s="2982">
        <v>22</v>
      </c>
      <c r="J7" s="2969">
        <v>50</v>
      </c>
      <c r="K7" s="2970">
        <v>46</v>
      </c>
      <c r="L7" s="2991">
        <v>89</v>
      </c>
      <c r="M7" s="2995">
        <v>20</v>
      </c>
      <c r="N7" s="3003">
        <v>4</v>
      </c>
      <c r="O7" s="3009">
        <f t="shared" si="2"/>
        <v>24</v>
      </c>
      <c r="P7" s="3006">
        <v>63</v>
      </c>
      <c r="Q7" s="3003">
        <v>23</v>
      </c>
      <c r="R7" s="3009">
        <f>SUM(P7:Q7)</f>
        <v>86</v>
      </c>
      <c r="S7" s="3013">
        <v>23</v>
      </c>
      <c r="T7" s="3014">
        <v>7</v>
      </c>
      <c r="U7" s="3012">
        <f t="shared" si="0"/>
        <v>30</v>
      </c>
      <c r="V7" s="3014">
        <v>46</v>
      </c>
      <c r="W7" s="3014">
        <v>13</v>
      </c>
      <c r="X7" s="3012">
        <f t="shared" si="1"/>
        <v>59</v>
      </c>
    </row>
    <row r="8" spans="1:24" ht="15" customHeight="1">
      <c r="A8" s="5600"/>
      <c r="B8" s="2979" t="str">
        <f>Titulación!B9</f>
        <v>Psicología Biomédica</v>
      </c>
      <c r="C8" s="2986">
        <v>0</v>
      </c>
      <c r="D8" s="2987">
        <v>0</v>
      </c>
      <c r="E8" s="2986">
        <v>0</v>
      </c>
      <c r="F8" s="2987">
        <v>0</v>
      </c>
      <c r="G8" s="2986">
        <v>0</v>
      </c>
      <c r="H8" s="2987">
        <v>0</v>
      </c>
      <c r="I8" s="2982">
        <v>0</v>
      </c>
      <c r="J8" s="2969">
        <v>0</v>
      </c>
      <c r="K8" s="2970">
        <v>0</v>
      </c>
      <c r="L8" s="2991">
        <v>0</v>
      </c>
      <c r="M8" s="2995">
        <v>0</v>
      </c>
      <c r="N8" s="3003">
        <v>0</v>
      </c>
      <c r="O8" s="3009">
        <f t="shared" si="2"/>
        <v>0</v>
      </c>
      <c r="P8" s="3006">
        <v>0</v>
      </c>
      <c r="Q8" s="3003">
        <v>0</v>
      </c>
      <c r="R8" s="3009">
        <v>0</v>
      </c>
      <c r="S8" s="3013">
        <v>11</v>
      </c>
      <c r="T8" s="3014">
        <v>3</v>
      </c>
      <c r="U8" s="3012">
        <f t="shared" si="0"/>
        <v>14</v>
      </c>
      <c r="V8" s="3014">
        <v>11</v>
      </c>
      <c r="W8" s="3014">
        <v>3</v>
      </c>
      <c r="X8" s="3012">
        <f t="shared" si="1"/>
        <v>14</v>
      </c>
    </row>
    <row r="9" spans="1:24" ht="15" customHeight="1">
      <c r="A9" s="5600" t="s">
        <v>2</v>
      </c>
      <c r="B9" s="2979" t="s">
        <v>41</v>
      </c>
      <c r="C9" s="2986">
        <v>25</v>
      </c>
      <c r="D9" s="2987">
        <v>25</v>
      </c>
      <c r="E9" s="2986">
        <v>20</v>
      </c>
      <c r="F9" s="2987">
        <v>45</v>
      </c>
      <c r="G9" s="2986">
        <v>19</v>
      </c>
      <c r="H9" s="2987">
        <v>4</v>
      </c>
      <c r="I9" s="2982">
        <v>12</v>
      </c>
      <c r="J9" s="2969">
        <v>65</v>
      </c>
      <c r="K9" s="2970">
        <v>27</v>
      </c>
      <c r="L9" s="2991">
        <v>83</v>
      </c>
      <c r="M9" s="2995">
        <v>18</v>
      </c>
      <c r="N9" s="3003">
        <v>19</v>
      </c>
      <c r="O9" s="3009">
        <f t="shared" si="2"/>
        <v>37</v>
      </c>
      <c r="P9" s="3006">
        <v>52</v>
      </c>
      <c r="Q9" s="3003">
        <v>29</v>
      </c>
      <c r="R9" s="3009">
        <f>SUM(P9:Q9)</f>
        <v>81</v>
      </c>
      <c r="S9" s="3013">
        <v>20</v>
      </c>
      <c r="T9" s="3014">
        <v>6</v>
      </c>
      <c r="U9" s="3012">
        <f t="shared" si="0"/>
        <v>26</v>
      </c>
      <c r="V9" s="3014">
        <v>30</v>
      </c>
      <c r="W9" s="3014">
        <v>13</v>
      </c>
      <c r="X9" s="3012">
        <f t="shared" si="1"/>
        <v>43</v>
      </c>
    </row>
    <row r="10" spans="1:24" ht="15" customHeight="1" thickBot="1">
      <c r="A10" s="5614"/>
      <c r="B10" s="2980" t="s">
        <v>47</v>
      </c>
      <c r="C10" s="2988">
        <v>0</v>
      </c>
      <c r="D10" s="2989">
        <v>0</v>
      </c>
      <c r="E10" s="2988">
        <v>0</v>
      </c>
      <c r="F10" s="2989">
        <v>0</v>
      </c>
      <c r="G10" s="2988">
        <v>4</v>
      </c>
      <c r="H10" s="2989">
        <v>57</v>
      </c>
      <c r="I10" s="2983">
        <v>9</v>
      </c>
      <c r="J10" s="2973">
        <v>12</v>
      </c>
      <c r="K10" s="2974">
        <v>18</v>
      </c>
      <c r="L10" s="2992">
        <v>27</v>
      </c>
      <c r="M10" s="2996">
        <v>6</v>
      </c>
      <c r="N10" s="3004">
        <v>2</v>
      </c>
      <c r="O10" s="3010">
        <f t="shared" si="2"/>
        <v>8</v>
      </c>
      <c r="P10" s="3007">
        <v>17</v>
      </c>
      <c r="Q10" s="3004">
        <v>15</v>
      </c>
      <c r="R10" s="3010">
        <f>SUM(P10:Q10)</f>
        <v>32</v>
      </c>
      <c r="S10" s="3015">
        <v>6</v>
      </c>
      <c r="T10" s="3016">
        <v>5</v>
      </c>
      <c r="U10" s="3012">
        <f t="shared" si="0"/>
        <v>11</v>
      </c>
      <c r="V10" s="3016">
        <v>16</v>
      </c>
      <c r="W10" s="3016">
        <v>13</v>
      </c>
      <c r="X10" s="3012">
        <f t="shared" si="1"/>
        <v>29</v>
      </c>
    </row>
    <row r="11" spans="1:24" ht="15" customHeight="1" thickBot="1">
      <c r="A11" s="5607" t="s">
        <v>106</v>
      </c>
      <c r="B11" s="5608"/>
      <c r="C11" s="2966">
        <f t="shared" ref="C11:N11" si="3">SUM(C5:C10)</f>
        <v>76</v>
      </c>
      <c r="D11" s="2967">
        <f t="shared" si="3"/>
        <v>73</v>
      </c>
      <c r="E11" s="2966">
        <f t="shared" si="3"/>
        <v>46</v>
      </c>
      <c r="F11" s="2967">
        <f t="shared" si="3"/>
        <v>113</v>
      </c>
      <c r="G11" s="2966">
        <f t="shared" si="3"/>
        <v>61</v>
      </c>
      <c r="H11" s="2967">
        <f t="shared" si="3"/>
        <v>145</v>
      </c>
      <c r="I11" s="2964">
        <f t="shared" si="3"/>
        <v>51</v>
      </c>
      <c r="J11" s="2975">
        <f t="shared" si="3"/>
        <v>172</v>
      </c>
      <c r="K11" s="2975">
        <f t="shared" si="3"/>
        <v>122</v>
      </c>
      <c r="L11" s="2965">
        <f t="shared" si="3"/>
        <v>260</v>
      </c>
      <c r="M11" s="2966">
        <f t="shared" si="3"/>
        <v>49</v>
      </c>
      <c r="N11" s="2965">
        <f t="shared" si="3"/>
        <v>34</v>
      </c>
      <c r="O11" s="2968">
        <f t="shared" si="2"/>
        <v>83</v>
      </c>
      <c r="P11" s="2964">
        <f>SUM(P5:P10)</f>
        <v>159</v>
      </c>
      <c r="Q11" s="2965">
        <f>SUM(Q5:Q10)</f>
        <v>89</v>
      </c>
      <c r="R11" s="2968">
        <f>SUM(R5:R10)</f>
        <v>248</v>
      </c>
      <c r="S11" s="2993">
        <f>SUM(S5:S10)</f>
        <v>76</v>
      </c>
      <c r="T11" s="2976">
        <f>SUM(T5:T10)</f>
        <v>49</v>
      </c>
      <c r="U11" s="2976">
        <f t="shared" si="0"/>
        <v>125</v>
      </c>
      <c r="V11" s="2976">
        <f>SUM(V5:V10)</f>
        <v>126</v>
      </c>
      <c r="W11" s="2976">
        <f>SUM(W5:W10)</f>
        <v>71</v>
      </c>
      <c r="X11" s="2977">
        <f>SUM(X5:X10)</f>
        <v>197</v>
      </c>
    </row>
    <row r="12" spans="1:24" s="52" customFormat="1" ht="15.75" customHeight="1">
      <c r="A12" s="5140" t="s">
        <v>6039</v>
      </c>
      <c r="H12" s="60"/>
      <c r="I12" s="61"/>
    </row>
    <row r="13" spans="1:24" s="52" customFormat="1" ht="12" customHeight="1" thickBot="1">
      <c r="A13" s="1418" t="s">
        <v>75</v>
      </c>
      <c r="H13" s="60"/>
      <c r="I13" s="61"/>
    </row>
    <row r="14" spans="1:24" ht="15.75" customHeight="1" thickBot="1">
      <c r="A14" s="5602" t="s">
        <v>34</v>
      </c>
      <c r="B14" s="5616" t="s">
        <v>28</v>
      </c>
      <c r="C14" s="5584">
        <v>2014</v>
      </c>
      <c r="D14" s="5585"/>
      <c r="E14" s="5586">
        <v>2015</v>
      </c>
      <c r="F14" s="5587"/>
      <c r="G14" s="5593" t="s">
        <v>1100</v>
      </c>
      <c r="H14" s="5594"/>
      <c r="I14" s="5595"/>
      <c r="J14" s="5593" t="s">
        <v>1101</v>
      </c>
      <c r="K14" s="5594"/>
      <c r="L14" s="5595"/>
      <c r="M14" s="5593" t="s">
        <v>4525</v>
      </c>
      <c r="N14" s="5594"/>
      <c r="O14" s="5595"/>
      <c r="P14" s="5593" t="s">
        <v>4526</v>
      </c>
      <c r="Q14" s="5594"/>
      <c r="R14" s="5595"/>
    </row>
    <row r="15" spans="1:24" ht="13.5" customHeight="1" thickBot="1">
      <c r="A15" s="5615"/>
      <c r="B15" s="5617"/>
      <c r="C15" s="2997" t="s">
        <v>48</v>
      </c>
      <c r="D15" s="2998" t="s">
        <v>49</v>
      </c>
      <c r="E15" s="2999" t="s">
        <v>48</v>
      </c>
      <c r="F15" s="3001" t="s">
        <v>49</v>
      </c>
      <c r="G15" s="3017" t="s">
        <v>55</v>
      </c>
      <c r="H15" s="3001" t="s">
        <v>56</v>
      </c>
      <c r="I15" s="4630" t="s">
        <v>24</v>
      </c>
      <c r="J15" s="3017" t="s">
        <v>55</v>
      </c>
      <c r="K15" s="3001" t="s">
        <v>56</v>
      </c>
      <c r="L15" s="4632" t="s">
        <v>24</v>
      </c>
      <c r="M15" s="3017" t="s">
        <v>55</v>
      </c>
      <c r="N15" s="3001" t="s">
        <v>56</v>
      </c>
      <c r="O15" s="4631" t="s">
        <v>24</v>
      </c>
      <c r="P15" s="3018" t="s">
        <v>55</v>
      </c>
      <c r="Q15" s="3001" t="s">
        <v>56</v>
      </c>
      <c r="R15" s="4631" t="s">
        <v>24</v>
      </c>
    </row>
    <row r="16" spans="1:24" ht="15" customHeight="1">
      <c r="A16" s="5601" t="s">
        <v>1</v>
      </c>
      <c r="B16" s="2978" t="s">
        <v>40</v>
      </c>
      <c r="C16" s="2984">
        <v>17</v>
      </c>
      <c r="D16" s="2985">
        <v>17</v>
      </c>
      <c r="E16" s="3019">
        <v>5</v>
      </c>
      <c r="F16" s="2990">
        <v>22</v>
      </c>
      <c r="G16" s="2994">
        <v>0</v>
      </c>
      <c r="H16" s="3002">
        <v>1</v>
      </c>
      <c r="I16" s="2963">
        <f>SUM(G16:H16)</f>
        <v>1</v>
      </c>
      <c r="J16" s="3005">
        <v>1</v>
      </c>
      <c r="K16" s="3002">
        <v>2</v>
      </c>
      <c r="L16" s="2963">
        <f>SUM(J16:K16)</f>
        <v>3</v>
      </c>
      <c r="M16" s="4174">
        <v>0</v>
      </c>
      <c r="N16" s="4175">
        <v>0</v>
      </c>
      <c r="O16" s="4176">
        <f>SUM(M16:N16)</f>
        <v>0</v>
      </c>
      <c r="P16" s="3011">
        <v>0</v>
      </c>
      <c r="Q16" s="4175">
        <v>0</v>
      </c>
      <c r="R16" s="4176">
        <f>SUM(P16:Q16)</f>
        <v>0</v>
      </c>
    </row>
    <row r="17" spans="1:18" ht="15" customHeight="1">
      <c r="A17" s="5606"/>
      <c r="B17" s="2979" t="str">
        <f>B6</f>
        <v>Ingeniería en Computación y Telecomunicaciones</v>
      </c>
      <c r="C17" s="2986">
        <v>0</v>
      </c>
      <c r="D17" s="2987">
        <v>0</v>
      </c>
      <c r="E17" s="3020">
        <v>0</v>
      </c>
      <c r="F17" s="2991">
        <v>0</v>
      </c>
      <c r="G17" s="2995">
        <v>0</v>
      </c>
      <c r="H17" s="3003">
        <v>0</v>
      </c>
      <c r="I17" s="3009">
        <v>0</v>
      </c>
      <c r="J17" s="3006">
        <v>0</v>
      </c>
      <c r="K17" s="3003">
        <v>0</v>
      </c>
      <c r="L17" s="3009">
        <v>0</v>
      </c>
      <c r="M17" s="4177">
        <v>0</v>
      </c>
      <c r="N17" s="4178">
        <v>0</v>
      </c>
      <c r="O17" s="4179">
        <v>0</v>
      </c>
      <c r="P17" s="3013">
        <v>0</v>
      </c>
      <c r="Q17" s="4178">
        <v>0</v>
      </c>
      <c r="R17" s="4179">
        <v>0</v>
      </c>
    </row>
    <row r="18" spans="1:18" ht="14.25" customHeight="1">
      <c r="A18" s="5601" t="s">
        <v>3</v>
      </c>
      <c r="B18" s="2979" t="s">
        <v>42</v>
      </c>
      <c r="C18" s="2986">
        <v>6</v>
      </c>
      <c r="D18" s="2987">
        <v>5</v>
      </c>
      <c r="E18" s="3020">
        <v>2</v>
      </c>
      <c r="F18" s="2991">
        <v>8</v>
      </c>
      <c r="G18" s="2995">
        <v>1</v>
      </c>
      <c r="H18" s="3003">
        <v>3</v>
      </c>
      <c r="I18" s="3009">
        <f>SUM(G18:H18)</f>
        <v>4</v>
      </c>
      <c r="J18" s="3006">
        <v>1</v>
      </c>
      <c r="K18" s="3003">
        <v>3</v>
      </c>
      <c r="L18" s="3009">
        <f>SUM(J18:K18)</f>
        <v>4</v>
      </c>
      <c r="M18" s="4177">
        <v>0</v>
      </c>
      <c r="N18" s="4178">
        <v>0</v>
      </c>
      <c r="O18" s="4179">
        <f>SUM(M18:N18)</f>
        <v>0</v>
      </c>
      <c r="P18" s="3013">
        <v>0</v>
      </c>
      <c r="Q18" s="4178">
        <v>0</v>
      </c>
      <c r="R18" s="4179">
        <f>SUM(P18:Q18)</f>
        <v>0</v>
      </c>
    </row>
    <row r="19" spans="1:18" ht="14.25" customHeight="1">
      <c r="A19" s="5606"/>
      <c r="B19" s="2979" t="str">
        <f>B8</f>
        <v>Psicología Biomédica</v>
      </c>
      <c r="C19" s="2986">
        <v>0</v>
      </c>
      <c r="D19" s="2987">
        <v>0</v>
      </c>
      <c r="E19" s="3020">
        <v>0</v>
      </c>
      <c r="F19" s="2991">
        <v>0</v>
      </c>
      <c r="G19" s="2995">
        <v>0</v>
      </c>
      <c r="H19" s="3003">
        <v>0</v>
      </c>
      <c r="I19" s="3009">
        <v>0</v>
      </c>
      <c r="J19" s="3006">
        <v>0</v>
      </c>
      <c r="K19" s="3003">
        <v>0</v>
      </c>
      <c r="L19" s="3009">
        <v>0</v>
      </c>
      <c r="M19" s="4177">
        <v>0</v>
      </c>
      <c r="N19" s="4178">
        <v>0</v>
      </c>
      <c r="O19" s="4179">
        <v>0</v>
      </c>
      <c r="P19" s="3013">
        <v>0</v>
      </c>
      <c r="Q19" s="4178">
        <v>0</v>
      </c>
      <c r="R19" s="4179">
        <v>0</v>
      </c>
    </row>
    <row r="20" spans="1:18" ht="15" customHeight="1">
      <c r="A20" s="5600" t="s">
        <v>2</v>
      </c>
      <c r="B20" s="2979" t="s">
        <v>41</v>
      </c>
      <c r="C20" s="2986">
        <v>30</v>
      </c>
      <c r="D20" s="2987">
        <v>30</v>
      </c>
      <c r="E20" s="3020">
        <v>6</v>
      </c>
      <c r="F20" s="2991">
        <v>36</v>
      </c>
      <c r="G20" s="2995">
        <v>6</v>
      </c>
      <c r="H20" s="3003">
        <v>1</v>
      </c>
      <c r="I20" s="3009">
        <f>SUM(G20:H20)</f>
        <v>7</v>
      </c>
      <c r="J20" s="3006">
        <v>9</v>
      </c>
      <c r="K20" s="3003">
        <v>3</v>
      </c>
      <c r="L20" s="3009">
        <f>SUM(J20:K20)</f>
        <v>12</v>
      </c>
      <c r="M20" s="4177">
        <v>0</v>
      </c>
      <c r="N20" s="4178">
        <v>0</v>
      </c>
      <c r="O20" s="4179">
        <f>SUM(M20:N20)</f>
        <v>0</v>
      </c>
      <c r="P20" s="3013">
        <v>0</v>
      </c>
      <c r="Q20" s="4178">
        <v>0</v>
      </c>
      <c r="R20" s="4179">
        <f>SUM(P20:Q20)</f>
        <v>0</v>
      </c>
    </row>
    <row r="21" spans="1:18" ht="15" customHeight="1" thickBot="1">
      <c r="A21" s="5601"/>
      <c r="B21" s="2980" t="s">
        <v>47</v>
      </c>
      <c r="C21" s="2988">
        <v>0</v>
      </c>
      <c r="D21" s="2989">
        <v>0</v>
      </c>
      <c r="E21" s="3021">
        <v>0</v>
      </c>
      <c r="F21" s="2992">
        <v>0</v>
      </c>
      <c r="G21" s="2996">
        <v>0</v>
      </c>
      <c r="H21" s="3004">
        <v>0</v>
      </c>
      <c r="I21" s="3010">
        <v>0</v>
      </c>
      <c r="J21" s="3007">
        <v>0</v>
      </c>
      <c r="K21" s="3004">
        <v>0</v>
      </c>
      <c r="L21" s="3010">
        <f>SUM(J21:K21)</f>
        <v>0</v>
      </c>
      <c r="M21" s="4180">
        <v>0</v>
      </c>
      <c r="N21" s="4181">
        <v>0</v>
      </c>
      <c r="O21" s="4182">
        <v>0</v>
      </c>
      <c r="P21" s="3015">
        <v>0</v>
      </c>
      <c r="Q21" s="4181">
        <v>0</v>
      </c>
      <c r="R21" s="4182">
        <f>SUM(P21:Q21)</f>
        <v>0</v>
      </c>
    </row>
    <row r="22" spans="1:18" ht="15" customHeight="1" thickBot="1">
      <c r="A22" s="5612" t="s">
        <v>106</v>
      </c>
      <c r="B22" s="5613"/>
      <c r="C22" s="2966">
        <f t="shared" ref="C22:K22" si="4">SUM(C16:C21)</f>
        <v>53</v>
      </c>
      <c r="D22" s="2967">
        <f t="shared" si="4"/>
        <v>52</v>
      </c>
      <c r="E22" s="2964">
        <f t="shared" si="4"/>
        <v>13</v>
      </c>
      <c r="F22" s="2965">
        <f t="shared" si="4"/>
        <v>66</v>
      </c>
      <c r="G22" s="2966">
        <f t="shared" si="4"/>
        <v>7</v>
      </c>
      <c r="H22" s="2965">
        <f t="shared" si="4"/>
        <v>5</v>
      </c>
      <c r="I22" s="2968">
        <f t="shared" si="4"/>
        <v>12</v>
      </c>
      <c r="J22" s="2964">
        <f t="shared" si="4"/>
        <v>11</v>
      </c>
      <c r="K22" s="2965">
        <f t="shared" si="4"/>
        <v>8</v>
      </c>
      <c r="L22" s="2968">
        <f>SUM(J22:K22)</f>
        <v>19</v>
      </c>
      <c r="M22" s="4554">
        <f>SUM(M16:M21)</f>
        <v>0</v>
      </c>
      <c r="N22" s="4555">
        <f>SUM(N16:N21)</f>
        <v>0</v>
      </c>
      <c r="O22" s="4556">
        <f>SUM(O16:O21)</f>
        <v>0</v>
      </c>
      <c r="P22" s="2993">
        <f>SUM(P16:P21)</f>
        <v>0</v>
      </c>
      <c r="Q22" s="4555">
        <f>SUM(Q16:Q21)</f>
        <v>0</v>
      </c>
      <c r="R22" s="4556">
        <f>SUM(P22:Q22)</f>
        <v>0</v>
      </c>
    </row>
    <row r="23" spans="1:18" s="759" customFormat="1">
      <c r="A23" s="5140" t="s">
        <v>6039</v>
      </c>
    </row>
    <row r="24" spans="1:18" s="759" customFormat="1" ht="19.5" thickBot="1">
      <c r="A24" s="1418" t="s">
        <v>72</v>
      </c>
    </row>
    <row r="25" spans="1:18" s="1419" customFormat="1" ht="15" customHeight="1">
      <c r="A25" s="5568" t="s">
        <v>60</v>
      </c>
      <c r="B25" s="5570" t="s">
        <v>59</v>
      </c>
      <c r="C25" s="5572">
        <v>2014</v>
      </c>
      <c r="D25" s="5573"/>
      <c r="E25" s="5574"/>
      <c r="F25" s="5533">
        <v>2015</v>
      </c>
      <c r="G25" s="5534"/>
      <c r="H25" s="5582"/>
      <c r="I25" s="5583" t="s">
        <v>1100</v>
      </c>
      <c r="J25" s="5530"/>
      <c r="K25" s="5531"/>
      <c r="L25" s="5529" t="s">
        <v>1101</v>
      </c>
      <c r="M25" s="5530"/>
      <c r="N25" s="5531"/>
      <c r="O25" s="5529" t="s">
        <v>4526</v>
      </c>
      <c r="P25" s="5530"/>
      <c r="Q25" s="5531"/>
    </row>
    <row r="26" spans="1:18" s="1419" customFormat="1" ht="15.75" thickBot="1">
      <c r="A26" s="5569"/>
      <c r="B26" s="5571"/>
      <c r="C26" s="1420" t="s">
        <v>73</v>
      </c>
      <c r="D26" s="1421" t="s">
        <v>74</v>
      </c>
      <c r="E26" s="4582" t="s">
        <v>24</v>
      </c>
      <c r="F26" s="1423" t="s">
        <v>73</v>
      </c>
      <c r="G26" s="1421" t="s">
        <v>74</v>
      </c>
      <c r="H26" s="4604" t="s">
        <v>24</v>
      </c>
      <c r="I26" s="983" t="s">
        <v>73</v>
      </c>
      <c r="J26" s="1417" t="s">
        <v>74</v>
      </c>
      <c r="K26" s="4603" t="s">
        <v>24</v>
      </c>
      <c r="L26" s="555" t="s">
        <v>73</v>
      </c>
      <c r="M26" s="1417" t="s">
        <v>74</v>
      </c>
      <c r="N26" s="4603" t="s">
        <v>24</v>
      </c>
      <c r="O26" s="555" t="s">
        <v>73</v>
      </c>
      <c r="P26" s="1417" t="s">
        <v>74</v>
      </c>
      <c r="Q26" s="4602" t="s">
        <v>24</v>
      </c>
    </row>
    <row r="27" spans="1:18" s="1419" customFormat="1" ht="15">
      <c r="A27" s="4613" t="s">
        <v>1</v>
      </c>
      <c r="B27" s="4616" t="s">
        <v>77</v>
      </c>
      <c r="C27" s="1428">
        <v>0</v>
      </c>
      <c r="D27" s="1426">
        <v>0</v>
      </c>
      <c r="E27" s="4619">
        <f>SUM(C27:D27)</f>
        <v>0</v>
      </c>
      <c r="F27" s="1425">
        <v>0</v>
      </c>
      <c r="G27" s="1426">
        <v>1</v>
      </c>
      <c r="H27" s="1438">
        <f>SUM(F27:G27)</f>
        <v>1</v>
      </c>
      <c r="I27" s="4622">
        <v>0</v>
      </c>
      <c r="J27" s="4597">
        <v>0</v>
      </c>
      <c r="K27" s="4625">
        <f>SUM(I27:J27)</f>
        <v>0</v>
      </c>
      <c r="L27" s="4596">
        <v>0</v>
      </c>
      <c r="M27" s="4597">
        <v>1</v>
      </c>
      <c r="N27" s="4598">
        <f>SUM(L27:M27)</f>
        <v>1</v>
      </c>
      <c r="O27" s="4183">
        <v>0</v>
      </c>
      <c r="P27" s="4184">
        <v>0</v>
      </c>
      <c r="Q27" s="4185">
        <f>SUM(O27:P27)</f>
        <v>0</v>
      </c>
    </row>
    <row r="28" spans="1:18" s="1419" customFormat="1" ht="15">
      <c r="A28" s="4614" t="s">
        <v>3</v>
      </c>
      <c r="B28" s="4617" t="s">
        <v>42</v>
      </c>
      <c r="C28" s="4615">
        <v>0</v>
      </c>
      <c r="D28" s="4545">
        <v>0</v>
      </c>
      <c r="E28" s="4620">
        <f>SUM(C28:D28)</f>
        <v>0</v>
      </c>
      <c r="F28" s="1440">
        <v>0</v>
      </c>
      <c r="G28" s="4545">
        <v>0</v>
      </c>
      <c r="H28" s="4624">
        <f>SUM(F28:G28)</f>
        <v>0</v>
      </c>
      <c r="I28" s="3006">
        <v>0</v>
      </c>
      <c r="J28" s="4605">
        <v>0</v>
      </c>
      <c r="K28" s="3003">
        <v>0</v>
      </c>
      <c r="L28" s="2995">
        <v>0</v>
      </c>
      <c r="M28" s="4605">
        <v>0</v>
      </c>
      <c r="N28" s="4609">
        <f>SUM(L28:M28)</f>
        <v>0</v>
      </c>
      <c r="O28" s="4177">
        <v>0</v>
      </c>
      <c r="P28" s="3014">
        <v>0</v>
      </c>
      <c r="Q28" s="4610">
        <f>SUM(O28:P28)</f>
        <v>0</v>
      </c>
    </row>
    <row r="29" spans="1:18" s="58" customFormat="1" ht="15">
      <c r="A29" s="5618" t="s">
        <v>2</v>
      </c>
      <c r="B29" s="4617" t="s">
        <v>41</v>
      </c>
      <c r="C29" s="4615">
        <v>0</v>
      </c>
      <c r="D29" s="4545">
        <v>0</v>
      </c>
      <c r="E29" s="4620">
        <f>SUM(C29:D29)</f>
        <v>0</v>
      </c>
      <c r="F29" s="1440">
        <v>0</v>
      </c>
      <c r="G29" s="4545">
        <v>0</v>
      </c>
      <c r="H29" s="4624">
        <f>SUM(F29:G29)</f>
        <v>0</v>
      </c>
      <c r="I29" s="3006">
        <v>0</v>
      </c>
      <c r="J29" s="4605">
        <v>0</v>
      </c>
      <c r="K29" s="3003">
        <f>SUM(I29:J29)</f>
        <v>0</v>
      </c>
      <c r="L29" s="2995">
        <v>0</v>
      </c>
      <c r="M29" s="4605">
        <v>0</v>
      </c>
      <c r="N29" s="4609">
        <f>SUM(L29:M29)</f>
        <v>0</v>
      </c>
      <c r="O29" s="4177">
        <v>0</v>
      </c>
      <c r="P29" s="3014">
        <v>0</v>
      </c>
      <c r="Q29" s="4610">
        <f>SUM(O29:P29)</f>
        <v>0</v>
      </c>
    </row>
    <row r="30" spans="1:18" s="1419" customFormat="1" ht="15.75" thickBot="1">
      <c r="A30" s="5619"/>
      <c r="B30" s="4618" t="s">
        <v>46</v>
      </c>
      <c r="C30" s="1434">
        <v>0</v>
      </c>
      <c r="D30" s="1432">
        <v>0</v>
      </c>
      <c r="E30" s="4621">
        <f>SUM(C30:D30)</f>
        <v>0</v>
      </c>
      <c r="F30" s="1431">
        <v>0</v>
      </c>
      <c r="G30" s="1432">
        <v>0</v>
      </c>
      <c r="H30" s="1446">
        <f>SUM(F30:G30)</f>
        <v>0</v>
      </c>
      <c r="I30" s="4623">
        <v>0</v>
      </c>
      <c r="J30" s="4600">
        <v>0</v>
      </c>
      <c r="K30" s="4626">
        <f>SUM(I30:J30)</f>
        <v>0</v>
      </c>
      <c r="L30" s="4599">
        <v>0</v>
      </c>
      <c r="M30" s="4600">
        <v>0</v>
      </c>
      <c r="N30" s="4601">
        <f>SUM(L30:M30)</f>
        <v>0</v>
      </c>
      <c r="O30" s="4186">
        <v>0</v>
      </c>
      <c r="P30" s="4187">
        <v>0</v>
      </c>
      <c r="Q30" s="4188">
        <f>SUM(O30:P30)</f>
        <v>0</v>
      </c>
    </row>
    <row r="31" spans="1:18" s="1419" customFormat="1" ht="15" customHeight="1" thickBot="1">
      <c r="A31" s="5566" t="s">
        <v>106</v>
      </c>
      <c r="B31" s="5567"/>
      <c r="C31" s="4557">
        <f>SUM(C27:C30)</f>
        <v>0</v>
      </c>
      <c r="D31" s="4558">
        <f>SUM(D27:D30)</f>
        <v>0</v>
      </c>
      <c r="E31" s="4559">
        <f>SUM(C31:D31)</f>
        <v>0</v>
      </c>
      <c r="F31" s="4560">
        <f>SUM(F27:F30)</f>
        <v>0</v>
      </c>
      <c r="G31" s="4558">
        <f>SUM(G27:G30)</f>
        <v>1</v>
      </c>
      <c r="H31" s="4561">
        <f>SUM(F31:G31)</f>
        <v>1</v>
      </c>
      <c r="I31" s="4593">
        <f>SUM(I27:I30)</f>
        <v>0</v>
      </c>
      <c r="J31" s="4594">
        <f>SUM(J27:J30)</f>
        <v>0</v>
      </c>
      <c r="K31" s="4595">
        <f>SUM(K27:K30)</f>
        <v>0</v>
      </c>
      <c r="L31" s="4627">
        <f>SUM(L27:L30)</f>
        <v>0</v>
      </c>
      <c r="M31" s="4594">
        <f>SUM(M27:M30)</f>
        <v>1</v>
      </c>
      <c r="N31" s="4595">
        <f>SUM(L31:M31)</f>
        <v>1</v>
      </c>
      <c r="O31" s="4564">
        <f>SUM(O27:O30)</f>
        <v>0</v>
      </c>
      <c r="P31" s="4562">
        <f>SUM(P27:P30)</f>
        <v>0</v>
      </c>
      <c r="Q31" s="4563">
        <f>SUM(O31:P31)</f>
        <v>0</v>
      </c>
    </row>
    <row r="32" spans="1:18" s="759" customFormat="1">
      <c r="A32" s="5140" t="s">
        <v>6039</v>
      </c>
    </row>
    <row r="33" spans="1:17" ht="19.5" thickBot="1">
      <c r="A33" s="1436" t="s">
        <v>84</v>
      </c>
      <c r="D33" s="39"/>
      <c r="E33" s="39"/>
      <c r="F33" s="39"/>
      <c r="G33" s="39"/>
      <c r="H33" s="39"/>
    </row>
    <row r="34" spans="1:17" s="1419" customFormat="1" ht="15.75" thickBot="1">
      <c r="A34" s="5568" t="s">
        <v>60</v>
      </c>
      <c r="B34" s="5570" t="s">
        <v>59</v>
      </c>
      <c r="C34" s="5572">
        <v>2014</v>
      </c>
      <c r="D34" s="5573"/>
      <c r="E34" s="5574"/>
      <c r="F34" s="5533">
        <v>2015</v>
      </c>
      <c r="G34" s="5534"/>
      <c r="H34" s="5535"/>
      <c r="I34" s="5620" t="s">
        <v>1100</v>
      </c>
      <c r="J34" s="5540"/>
      <c r="K34" s="5541"/>
      <c r="L34" s="5539" t="s">
        <v>1101</v>
      </c>
      <c r="M34" s="5540"/>
      <c r="N34" s="5541"/>
      <c r="O34" s="5539" t="s">
        <v>4526</v>
      </c>
      <c r="P34" s="5540"/>
      <c r="Q34" s="5541"/>
    </row>
    <row r="35" spans="1:17" s="1419" customFormat="1" ht="15.75" thickBot="1">
      <c r="A35" s="5569"/>
      <c r="B35" s="5571"/>
      <c r="C35" s="1420" t="s">
        <v>73</v>
      </c>
      <c r="D35" s="1421" t="s">
        <v>74</v>
      </c>
      <c r="E35" s="4582" t="s">
        <v>24</v>
      </c>
      <c r="F35" s="1423" t="s">
        <v>73</v>
      </c>
      <c r="G35" s="1421" t="s">
        <v>74</v>
      </c>
      <c r="H35" s="4604" t="s">
        <v>24</v>
      </c>
      <c r="I35" s="4606" t="s">
        <v>73</v>
      </c>
      <c r="J35" s="4607" t="s">
        <v>74</v>
      </c>
      <c r="K35" s="4611" t="s">
        <v>24</v>
      </c>
      <c r="L35" s="4606" t="s">
        <v>73</v>
      </c>
      <c r="M35" s="4607" t="s">
        <v>74</v>
      </c>
      <c r="N35" s="4628" t="s">
        <v>24</v>
      </c>
      <c r="O35" s="4606" t="s">
        <v>73</v>
      </c>
      <c r="P35" s="4607" t="s">
        <v>74</v>
      </c>
      <c r="Q35" s="4608" t="s">
        <v>24</v>
      </c>
    </row>
    <row r="36" spans="1:17" s="1419" customFormat="1" ht="15">
      <c r="A36" s="1437" t="s">
        <v>1</v>
      </c>
      <c r="B36" s="1424" t="s">
        <v>77</v>
      </c>
      <c r="C36" s="1425">
        <v>2</v>
      </c>
      <c r="D36" s="1426">
        <v>1</v>
      </c>
      <c r="E36" s="1427">
        <f>SUM(C36:D36)</f>
        <v>3</v>
      </c>
      <c r="F36" s="1428">
        <v>2</v>
      </c>
      <c r="G36" s="1426">
        <v>1</v>
      </c>
      <c r="H36" s="1429">
        <f>SUM(F36:G36)</f>
        <v>3</v>
      </c>
      <c r="I36" s="4596">
        <v>3</v>
      </c>
      <c r="J36" s="4597">
        <v>3</v>
      </c>
      <c r="K36" s="4598">
        <f>SUM(I36:J36)</f>
        <v>6</v>
      </c>
      <c r="L36" s="4596">
        <v>2</v>
      </c>
      <c r="M36" s="4597">
        <v>3</v>
      </c>
      <c r="N36" s="4598">
        <f>SUM(L36:M36)</f>
        <v>5</v>
      </c>
      <c r="O36" s="4183">
        <v>0</v>
      </c>
      <c r="P36" s="4184">
        <v>0</v>
      </c>
      <c r="Q36" s="4185">
        <f>SUM(O36:P36)</f>
        <v>0</v>
      </c>
    </row>
    <row r="37" spans="1:17" s="58" customFormat="1" ht="15">
      <c r="A37" s="5565" t="s">
        <v>2</v>
      </c>
      <c r="B37" s="1439" t="s">
        <v>41</v>
      </c>
      <c r="C37" s="1440"/>
      <c r="D37" s="1441"/>
      <c r="E37" s="1442">
        <f>SUM(C37:D37)</f>
        <v>0</v>
      </c>
      <c r="F37" s="1443"/>
      <c r="G37" s="1441"/>
      <c r="H37" s="4544">
        <f>SUM(F37:G37)</f>
        <v>0</v>
      </c>
      <c r="I37" s="2995">
        <v>2</v>
      </c>
      <c r="J37" s="4605">
        <v>1</v>
      </c>
      <c r="K37" s="4609">
        <f>SUM(I37:J37)</f>
        <v>3</v>
      </c>
      <c r="L37" s="2995">
        <v>1</v>
      </c>
      <c r="M37" s="4605">
        <v>1</v>
      </c>
      <c r="N37" s="4609">
        <f>SUM(L37:M37)</f>
        <v>2</v>
      </c>
      <c r="O37" s="4177">
        <v>0</v>
      </c>
      <c r="P37" s="3014">
        <v>0</v>
      </c>
      <c r="Q37" s="4610">
        <f>SUM(O37:P37)</f>
        <v>0</v>
      </c>
    </row>
    <row r="38" spans="1:17" s="1419" customFormat="1" ht="15">
      <c r="A38" s="5565"/>
      <c r="B38" s="1439" t="s">
        <v>46</v>
      </c>
      <c r="C38" s="1440"/>
      <c r="D38" s="1441"/>
      <c r="E38" s="1442">
        <f>SUM(C38:D38)</f>
        <v>0</v>
      </c>
      <c r="F38" s="1443"/>
      <c r="G38" s="1441"/>
      <c r="H38" s="4544">
        <f>SUM(F38:G38)</f>
        <v>0</v>
      </c>
      <c r="I38" s="2995">
        <v>6</v>
      </c>
      <c r="J38" s="4605">
        <v>1</v>
      </c>
      <c r="K38" s="4609">
        <f>SUM(I38:J38)</f>
        <v>7</v>
      </c>
      <c r="L38" s="2995">
        <v>6</v>
      </c>
      <c r="M38" s="4605">
        <v>1</v>
      </c>
      <c r="N38" s="4609">
        <f>SUM(L38:M38)</f>
        <v>7</v>
      </c>
      <c r="O38" s="4177">
        <v>0</v>
      </c>
      <c r="P38" s="3014">
        <v>0</v>
      </c>
      <c r="Q38" s="4610">
        <f>SUM(O38:P38)</f>
        <v>0</v>
      </c>
    </row>
    <row r="39" spans="1:17" s="58" customFormat="1" ht="15.75" thickBot="1">
      <c r="A39" s="1445" t="s">
        <v>3</v>
      </c>
      <c r="B39" s="1430" t="s">
        <v>42</v>
      </c>
      <c r="C39" s="1431">
        <v>3</v>
      </c>
      <c r="D39" s="1432">
        <v>1</v>
      </c>
      <c r="E39" s="1433">
        <f>SUM(C39:D39)</f>
        <v>4</v>
      </c>
      <c r="F39" s="1434">
        <v>3</v>
      </c>
      <c r="G39" s="1432">
        <v>1</v>
      </c>
      <c r="H39" s="1435">
        <f>SUM(F39:G39)</f>
        <v>4</v>
      </c>
      <c r="I39" s="4599">
        <v>0</v>
      </c>
      <c r="J39" s="4600">
        <v>0</v>
      </c>
      <c r="K39" s="4601">
        <f>SUM(I39:J39)</f>
        <v>0</v>
      </c>
      <c r="L39" s="4599">
        <v>0</v>
      </c>
      <c r="M39" s="4600">
        <v>0</v>
      </c>
      <c r="N39" s="4601">
        <f>SUM(L39:M39)</f>
        <v>0</v>
      </c>
      <c r="O39" s="4186">
        <v>0</v>
      </c>
      <c r="P39" s="4187">
        <v>0</v>
      </c>
      <c r="Q39" s="4188">
        <f>SUM(O39:P39)</f>
        <v>0</v>
      </c>
    </row>
    <row r="40" spans="1:17" s="1419" customFormat="1" ht="15" customHeight="1" thickBot="1">
      <c r="A40" s="5566" t="s">
        <v>106</v>
      </c>
      <c r="B40" s="5567"/>
      <c r="C40" s="4565">
        <f>SUM(C36:C39)</f>
        <v>5</v>
      </c>
      <c r="D40" s="4566">
        <f>SUM(D36:D39)</f>
        <v>2</v>
      </c>
      <c r="E40" s="4567">
        <f>SUM(C40:D40)</f>
        <v>7</v>
      </c>
      <c r="F40" s="4560">
        <f>SUM(F36:F39)</f>
        <v>5</v>
      </c>
      <c r="G40" s="4558">
        <f>SUM(G36:G39)</f>
        <v>2</v>
      </c>
      <c r="H40" s="4559">
        <f>SUM(F40:G40)</f>
        <v>7</v>
      </c>
      <c r="I40" s="4593">
        <f>SUM(I36:I39)</f>
        <v>11</v>
      </c>
      <c r="J40" s="4594">
        <f>SUM(J36:J39)</f>
        <v>5</v>
      </c>
      <c r="K40" s="4595">
        <f>SUM(K36:K39)</f>
        <v>16</v>
      </c>
      <c r="L40" s="4627">
        <f>SUM(L36:L39)</f>
        <v>9</v>
      </c>
      <c r="M40" s="4594">
        <f>SUM(M36:M39)</f>
        <v>5</v>
      </c>
      <c r="N40" s="4595">
        <f>SUM(L40:M40)</f>
        <v>14</v>
      </c>
      <c r="O40" s="4564">
        <f>SUM(O36:O39)</f>
        <v>0</v>
      </c>
      <c r="P40" s="4562">
        <f>SUM(P36:P39)</f>
        <v>0</v>
      </c>
      <c r="Q40" s="4563">
        <f>SUM(O40:P40)</f>
        <v>0</v>
      </c>
    </row>
    <row r="41" spans="1:17" ht="15">
      <c r="A41" s="5140" t="s">
        <v>6039</v>
      </c>
      <c r="D41" s="39"/>
      <c r="E41" s="39"/>
      <c r="F41" s="39"/>
      <c r="G41" s="39"/>
      <c r="H41" s="39"/>
    </row>
    <row r="42" spans="1:17" s="1419" customFormat="1" ht="19.5" thickBot="1">
      <c r="A42" s="62" t="s">
        <v>76</v>
      </c>
    </row>
    <row r="43" spans="1:17" s="1419" customFormat="1" ht="15">
      <c r="A43" s="5568" t="s">
        <v>60</v>
      </c>
      <c r="B43" s="5579" t="s">
        <v>59</v>
      </c>
      <c r="C43" s="5572">
        <v>2014</v>
      </c>
      <c r="D43" s="5573"/>
      <c r="E43" s="5574"/>
      <c r="F43" s="5533">
        <v>2015</v>
      </c>
      <c r="G43" s="5534"/>
      <c r="H43" s="5582"/>
      <c r="I43" s="5536">
        <v>2016</v>
      </c>
      <c r="J43" s="5537"/>
      <c r="K43" s="5538"/>
      <c r="L43" s="5536" t="s">
        <v>4903</v>
      </c>
      <c r="M43" s="5537"/>
      <c r="N43" s="5538"/>
      <c r="O43" s="4547"/>
    </row>
    <row r="44" spans="1:17" s="1419" customFormat="1" ht="15.75" thickBot="1">
      <c r="A44" s="5578"/>
      <c r="B44" s="5580"/>
      <c r="C44" s="1447" t="s">
        <v>73</v>
      </c>
      <c r="D44" s="1448" t="s">
        <v>74</v>
      </c>
      <c r="E44" s="1444" t="s">
        <v>24</v>
      </c>
      <c r="F44" s="1449" t="s">
        <v>73</v>
      </c>
      <c r="G44" s="1448" t="s">
        <v>74</v>
      </c>
      <c r="H44" s="4544" t="s">
        <v>24</v>
      </c>
      <c r="I44" s="4552" t="s">
        <v>73</v>
      </c>
      <c r="J44" s="4553" t="s">
        <v>74</v>
      </c>
      <c r="K44" s="4550" t="s">
        <v>24</v>
      </c>
      <c r="L44" s="4552" t="s">
        <v>73</v>
      </c>
      <c r="M44" s="4553" t="s">
        <v>74</v>
      </c>
      <c r="N44" s="4589" t="s">
        <v>24</v>
      </c>
      <c r="O44" s="4547"/>
    </row>
    <row r="45" spans="1:17" s="1419" customFormat="1" ht="15">
      <c r="A45" s="4634" t="s">
        <v>1</v>
      </c>
      <c r="B45" s="4612" t="s">
        <v>77</v>
      </c>
      <c r="C45" s="1440">
        <v>1</v>
      </c>
      <c r="D45" s="1441">
        <v>1</v>
      </c>
      <c r="E45" s="1442">
        <f>SUM(C45:D45)</f>
        <v>2</v>
      </c>
      <c r="F45" s="1443">
        <v>2</v>
      </c>
      <c r="G45" s="1441"/>
      <c r="H45" s="4544">
        <f>SUM(F45:G45)</f>
        <v>2</v>
      </c>
      <c r="I45" s="4551">
        <v>0</v>
      </c>
      <c r="J45" s="4549">
        <v>0</v>
      </c>
      <c r="K45" s="4550">
        <f>SUM(I45:J45)</f>
        <v>0</v>
      </c>
      <c r="L45" s="4590">
        <v>6</v>
      </c>
      <c r="M45" s="4591">
        <v>0</v>
      </c>
      <c r="N45" s="4592">
        <f>SUM(L45:M45)</f>
        <v>6</v>
      </c>
      <c r="O45" s="4547"/>
    </row>
    <row r="46" spans="1:17" s="58" customFormat="1" ht="15">
      <c r="A46" s="5565" t="s">
        <v>2</v>
      </c>
      <c r="B46" s="1439" t="s">
        <v>41</v>
      </c>
      <c r="C46" s="1440"/>
      <c r="D46" s="1441">
        <v>1</v>
      </c>
      <c r="E46" s="1442">
        <f>SUM(C46:D46)</f>
        <v>1</v>
      </c>
      <c r="F46" s="1443">
        <v>5</v>
      </c>
      <c r="G46" s="1441">
        <v>2</v>
      </c>
      <c r="H46" s="4544">
        <f>SUM(F46:G46)</f>
        <v>7</v>
      </c>
      <c r="I46" s="4551">
        <v>0</v>
      </c>
      <c r="J46" s="4549">
        <v>0</v>
      </c>
      <c r="K46" s="4550">
        <f>SUM(I46:J46)</f>
        <v>0</v>
      </c>
      <c r="L46" s="4590">
        <v>5</v>
      </c>
      <c r="M46" s="4591">
        <v>0</v>
      </c>
      <c r="N46" s="4592">
        <f>SUM(L46:M46)</f>
        <v>5</v>
      </c>
      <c r="O46" s="4548"/>
    </row>
    <row r="47" spans="1:17" s="1419" customFormat="1" ht="15">
      <c r="A47" s="5565"/>
      <c r="B47" s="1439" t="s">
        <v>46</v>
      </c>
      <c r="C47" s="1440"/>
      <c r="D47" s="1441"/>
      <c r="E47" s="1442">
        <f>SUM(C47:D47)</f>
        <v>0</v>
      </c>
      <c r="F47" s="1443">
        <v>1</v>
      </c>
      <c r="G47" s="1441">
        <v>1</v>
      </c>
      <c r="H47" s="4544">
        <f>SUM(F47:G47)</f>
        <v>2</v>
      </c>
      <c r="I47" s="4551">
        <v>0</v>
      </c>
      <c r="J47" s="4549">
        <v>0</v>
      </c>
      <c r="K47" s="4550">
        <f>SUM(I47:J47)</f>
        <v>0</v>
      </c>
      <c r="L47" s="4590">
        <v>4</v>
      </c>
      <c r="M47" s="4591">
        <v>4</v>
      </c>
      <c r="N47" s="4592">
        <f>SUM(L47:M47)</f>
        <v>8</v>
      </c>
      <c r="O47" s="4547"/>
    </row>
    <row r="48" spans="1:17" s="58" customFormat="1" ht="15.75" thickBot="1">
      <c r="A48" s="1445" t="s">
        <v>3</v>
      </c>
      <c r="B48" s="1439" t="s">
        <v>42</v>
      </c>
      <c r="C48" s="1440">
        <v>4</v>
      </c>
      <c r="D48" s="1441"/>
      <c r="E48" s="1442">
        <f>SUM(C48:D48)</f>
        <v>4</v>
      </c>
      <c r="F48" s="1443">
        <v>5</v>
      </c>
      <c r="G48" s="1441"/>
      <c r="H48" s="4544">
        <f>SUM(F48:G48)</f>
        <v>5</v>
      </c>
      <c r="I48" s="4551">
        <v>0</v>
      </c>
      <c r="J48" s="4549">
        <v>0</v>
      </c>
      <c r="K48" s="4550">
        <f>SUM(I48:J48)</f>
        <v>0</v>
      </c>
      <c r="L48" s="4590">
        <v>9</v>
      </c>
      <c r="M48" s="4591">
        <v>5</v>
      </c>
      <c r="N48" s="4592">
        <f>SUM(L48:M48)</f>
        <v>14</v>
      </c>
      <c r="O48" s="4548"/>
    </row>
    <row r="49" spans="1:17" s="1419" customFormat="1" ht="15" customHeight="1" thickBot="1">
      <c r="A49" s="5566" t="s">
        <v>106</v>
      </c>
      <c r="B49" s="5575"/>
      <c r="C49" s="4568">
        <f t="shared" ref="C49:H49" si="5">SUM(C45:C48)</f>
        <v>5</v>
      </c>
      <c r="D49" s="4569">
        <f t="shared" si="5"/>
        <v>2</v>
      </c>
      <c r="E49" s="4570">
        <f t="shared" si="5"/>
        <v>7</v>
      </c>
      <c r="F49" s="4571">
        <f t="shared" si="5"/>
        <v>13</v>
      </c>
      <c r="G49" s="4569">
        <f t="shared" si="5"/>
        <v>3</v>
      </c>
      <c r="H49" s="4572">
        <f t="shared" si="5"/>
        <v>16</v>
      </c>
      <c r="I49" s="4573">
        <f t="shared" ref="I49:N49" si="6">SUM(I45:I48)</f>
        <v>0</v>
      </c>
      <c r="J49" s="4574">
        <f t="shared" si="6"/>
        <v>0</v>
      </c>
      <c r="K49" s="4575">
        <f t="shared" si="6"/>
        <v>0</v>
      </c>
      <c r="L49" s="4573">
        <f t="shared" si="6"/>
        <v>24</v>
      </c>
      <c r="M49" s="4574">
        <f t="shared" si="6"/>
        <v>9</v>
      </c>
      <c r="N49" s="4635">
        <f t="shared" si="6"/>
        <v>33</v>
      </c>
      <c r="O49" s="4547"/>
    </row>
    <row r="50" spans="1:17" s="1419" customFormat="1" ht="15">
      <c r="A50" s="5141" t="s">
        <v>6040</v>
      </c>
      <c r="I50" s="4547"/>
      <c r="J50" s="4547"/>
      <c r="K50" s="4547"/>
      <c r="L50" s="4547"/>
      <c r="M50" s="4547"/>
      <c r="N50" s="4547"/>
      <c r="O50" s="4547"/>
    </row>
    <row r="51" spans="1:17" s="1450" customFormat="1" ht="19.5" thickBot="1">
      <c r="A51" s="64" t="s">
        <v>78</v>
      </c>
      <c r="G51" s="59"/>
      <c r="H51" s="1419"/>
      <c r="I51" s="1419"/>
    </row>
    <row r="52" spans="1:17" s="1419" customFormat="1" ht="15">
      <c r="A52" s="5568" t="s">
        <v>60</v>
      </c>
      <c r="B52" s="5570" t="s">
        <v>59</v>
      </c>
      <c r="C52" s="5572">
        <v>2014</v>
      </c>
      <c r="D52" s="5573"/>
      <c r="E52" s="5574"/>
      <c r="F52" s="5533">
        <v>2015</v>
      </c>
      <c r="G52" s="5534"/>
      <c r="H52" s="5535"/>
      <c r="I52" s="5533">
        <v>2016</v>
      </c>
      <c r="J52" s="5534"/>
      <c r="K52" s="5535"/>
      <c r="L52" s="5548">
        <v>2017</v>
      </c>
      <c r="M52" s="5534"/>
      <c r="N52" s="5535"/>
      <c r="O52" s="5532"/>
      <c r="P52" s="5532"/>
      <c r="Q52" s="5532"/>
    </row>
    <row r="53" spans="1:17" s="1419" customFormat="1" ht="15.75" thickBot="1">
      <c r="A53" s="5569"/>
      <c r="B53" s="5571"/>
      <c r="C53" s="1420" t="s">
        <v>73</v>
      </c>
      <c r="D53" s="1421" t="s">
        <v>74</v>
      </c>
      <c r="E53" s="1451" t="s">
        <v>24</v>
      </c>
      <c r="F53" s="1423" t="s">
        <v>73</v>
      </c>
      <c r="G53" s="1421" t="s">
        <v>74</v>
      </c>
      <c r="H53" s="1451" t="s">
        <v>24</v>
      </c>
      <c r="I53" s="1423" t="s">
        <v>73</v>
      </c>
      <c r="J53" s="1421" t="s">
        <v>74</v>
      </c>
      <c r="K53" s="1422" t="s">
        <v>24</v>
      </c>
      <c r="L53" s="4542" t="s">
        <v>73</v>
      </c>
      <c r="M53" s="4543" t="s">
        <v>74</v>
      </c>
      <c r="N53" s="1422" t="s">
        <v>24</v>
      </c>
      <c r="O53" s="4538"/>
      <c r="P53" s="4538"/>
      <c r="Q53" s="4539"/>
    </row>
    <row r="54" spans="1:17" s="1419" customFormat="1" ht="15">
      <c r="A54" s="1437" t="s">
        <v>1</v>
      </c>
      <c r="B54" s="1424" t="s">
        <v>77</v>
      </c>
      <c r="C54" s="1425">
        <v>1</v>
      </c>
      <c r="D54" s="1426">
        <v>2</v>
      </c>
      <c r="E54" s="1427">
        <f>SUM(C54:D54)</f>
        <v>3</v>
      </c>
      <c r="F54" s="1428">
        <v>0</v>
      </c>
      <c r="G54" s="1426">
        <v>1</v>
      </c>
      <c r="H54" s="1429">
        <f>SUM(F54:G54)</f>
        <v>1</v>
      </c>
      <c r="I54" s="4583">
        <v>0</v>
      </c>
      <c r="J54" s="4584">
        <v>0</v>
      </c>
      <c r="K54" s="4585">
        <f>SUM(I54:J54)</f>
        <v>0</v>
      </c>
      <c r="L54" s="4639">
        <v>1</v>
      </c>
      <c r="M54" s="4189">
        <v>0</v>
      </c>
      <c r="N54" s="4190">
        <f>SUM(L54:M54)</f>
        <v>1</v>
      </c>
      <c r="O54" s="4540"/>
      <c r="P54" s="4540"/>
      <c r="Q54" s="4539"/>
    </row>
    <row r="55" spans="1:17" s="58" customFormat="1" ht="15">
      <c r="A55" s="5565" t="s">
        <v>2</v>
      </c>
      <c r="B55" s="1439" t="s">
        <v>41</v>
      </c>
      <c r="C55" s="1440">
        <v>0</v>
      </c>
      <c r="D55" s="1441">
        <v>0</v>
      </c>
      <c r="E55" s="1442">
        <f>SUM(C55:D55)</f>
        <v>0</v>
      </c>
      <c r="F55" s="1443">
        <v>3</v>
      </c>
      <c r="G55" s="1441">
        <v>0</v>
      </c>
      <c r="H55" s="4544">
        <f>SUM(F55:G55)</f>
        <v>3</v>
      </c>
      <c r="I55" s="4637">
        <v>6</v>
      </c>
      <c r="J55" s="4546">
        <v>3</v>
      </c>
      <c r="K55" s="4642">
        <f>SUM(I55:J55)</f>
        <v>9</v>
      </c>
      <c r="L55" s="4640">
        <v>1</v>
      </c>
      <c r="M55" s="4636">
        <v>0</v>
      </c>
      <c r="N55" s="4638">
        <f>SUM(L55:M55)</f>
        <v>1</v>
      </c>
      <c r="O55" s="4540"/>
      <c r="P55" s="4540"/>
      <c r="Q55" s="4539"/>
    </row>
    <row r="56" spans="1:17" s="1419" customFormat="1" ht="15">
      <c r="A56" s="5565"/>
      <c r="B56" s="1439" t="s">
        <v>46</v>
      </c>
      <c r="C56" s="1440">
        <v>0</v>
      </c>
      <c r="D56" s="1441">
        <v>0</v>
      </c>
      <c r="E56" s="1442">
        <f>SUM(C56:D56)</f>
        <v>0</v>
      </c>
      <c r="F56" s="1443">
        <v>0</v>
      </c>
      <c r="G56" s="1441">
        <v>0</v>
      </c>
      <c r="H56" s="4544">
        <f>SUM(F56:G56)</f>
        <v>0</v>
      </c>
      <c r="I56" s="4637">
        <v>2</v>
      </c>
      <c r="J56" s="4546">
        <v>6</v>
      </c>
      <c r="K56" s="4642">
        <f>SUM(I56:J56)</f>
        <v>8</v>
      </c>
      <c r="L56" s="4640">
        <v>1</v>
      </c>
      <c r="M56" s="4636">
        <v>2</v>
      </c>
      <c r="N56" s="4638">
        <f>SUM(L56:M56)</f>
        <v>3</v>
      </c>
      <c r="O56" s="4540"/>
      <c r="P56" s="4540"/>
      <c r="Q56" s="4539"/>
    </row>
    <row r="57" spans="1:17" s="58" customFormat="1" ht="15.75" thickBot="1">
      <c r="A57" s="1445" t="s">
        <v>3</v>
      </c>
      <c r="B57" s="1430" t="s">
        <v>42</v>
      </c>
      <c r="C57" s="1431">
        <v>1</v>
      </c>
      <c r="D57" s="1432">
        <v>0</v>
      </c>
      <c r="E57" s="1433">
        <f>SUM(C57:D57)</f>
        <v>1</v>
      </c>
      <c r="F57" s="1434">
        <v>1</v>
      </c>
      <c r="G57" s="1432">
        <v>4</v>
      </c>
      <c r="H57" s="1435">
        <f>SUM(F57:G57)</f>
        <v>5</v>
      </c>
      <c r="I57" s="4586">
        <v>13</v>
      </c>
      <c r="J57" s="4587">
        <v>2</v>
      </c>
      <c r="K57" s="4588">
        <f>SUM(I57:J57)</f>
        <v>15</v>
      </c>
      <c r="L57" s="4641">
        <v>1</v>
      </c>
      <c r="M57" s="4191">
        <v>1</v>
      </c>
      <c r="N57" s="4192">
        <f>SUM(L57:M57)</f>
        <v>2</v>
      </c>
      <c r="O57" s="4540"/>
      <c r="P57" s="4540"/>
      <c r="Q57" s="4539"/>
    </row>
    <row r="58" spans="1:17" s="1419" customFormat="1" ht="15" customHeight="1" thickBot="1">
      <c r="A58" s="5566" t="s">
        <v>106</v>
      </c>
      <c r="B58" s="5567"/>
      <c r="C58" s="4557">
        <f t="shared" ref="C58:K58" si="7">SUM(C54:C57)</f>
        <v>2</v>
      </c>
      <c r="D58" s="4558">
        <f t="shared" si="7"/>
        <v>2</v>
      </c>
      <c r="E58" s="4559">
        <f t="shared" si="7"/>
        <v>4</v>
      </c>
      <c r="F58" s="4560">
        <f t="shared" si="7"/>
        <v>4</v>
      </c>
      <c r="G58" s="4558">
        <f t="shared" si="7"/>
        <v>5</v>
      </c>
      <c r="H58" s="4559">
        <f t="shared" si="7"/>
        <v>9</v>
      </c>
      <c r="I58" s="4560">
        <f t="shared" si="7"/>
        <v>21</v>
      </c>
      <c r="J58" s="4558">
        <f t="shared" si="7"/>
        <v>11</v>
      </c>
      <c r="K58" s="4559">
        <f t="shared" si="7"/>
        <v>32</v>
      </c>
      <c r="L58" s="4565">
        <f>SUM(L54:L57)</f>
        <v>4</v>
      </c>
      <c r="M58" s="4566">
        <f>SUM(M54:M57)</f>
        <v>3</v>
      </c>
      <c r="N58" s="4567">
        <f>SUM(N54:N57)</f>
        <v>7</v>
      </c>
      <c r="O58" s="4541"/>
      <c r="P58" s="4541"/>
      <c r="Q58" s="4541"/>
    </row>
    <row r="59" spans="1:17" s="1450" customFormat="1" ht="15">
      <c r="A59" s="5142" t="s">
        <v>6041</v>
      </c>
      <c r="G59" s="1419"/>
      <c r="H59" s="1419"/>
      <c r="I59" s="1419"/>
    </row>
    <row r="60" spans="1:17" s="1419" customFormat="1" ht="19.5" thickBot="1">
      <c r="A60" s="62" t="s">
        <v>79</v>
      </c>
    </row>
    <row r="61" spans="1:17" s="1419" customFormat="1" ht="15">
      <c r="A61" s="5568" t="s">
        <v>60</v>
      </c>
      <c r="B61" s="5570" t="s">
        <v>59</v>
      </c>
      <c r="C61" s="5572">
        <v>2014</v>
      </c>
      <c r="D61" s="5573"/>
      <c r="E61" s="5574"/>
      <c r="F61" s="5581">
        <v>2015</v>
      </c>
      <c r="G61" s="5573"/>
      <c r="H61" s="5574"/>
      <c r="I61" s="5533">
        <v>2016</v>
      </c>
      <c r="J61" s="5534"/>
      <c r="K61" s="5535"/>
      <c r="L61" s="5533">
        <v>2017</v>
      </c>
      <c r="M61" s="5534"/>
      <c r="N61" s="5535"/>
    </row>
    <row r="62" spans="1:17" s="1419" customFormat="1" ht="15.75" thickBot="1">
      <c r="A62" s="5569"/>
      <c r="B62" s="5571"/>
      <c r="C62" s="1420" t="s">
        <v>73</v>
      </c>
      <c r="D62" s="1421" t="s">
        <v>74</v>
      </c>
      <c r="E62" s="1451" t="s">
        <v>24</v>
      </c>
      <c r="F62" s="1423" t="s">
        <v>73</v>
      </c>
      <c r="G62" s="1421" t="s">
        <v>74</v>
      </c>
      <c r="H62" s="1451" t="s">
        <v>24</v>
      </c>
      <c r="I62" s="1423" t="s">
        <v>73</v>
      </c>
      <c r="J62" s="1421" t="s">
        <v>74</v>
      </c>
      <c r="K62" s="1422" t="s">
        <v>24</v>
      </c>
      <c r="L62" s="1423" t="s">
        <v>73</v>
      </c>
      <c r="M62" s="1421" t="s">
        <v>74</v>
      </c>
      <c r="N62" s="1422" t="s">
        <v>24</v>
      </c>
    </row>
    <row r="63" spans="1:17" s="1419" customFormat="1" ht="15">
      <c r="A63" s="1437" t="s">
        <v>1</v>
      </c>
      <c r="B63" s="1424" t="s">
        <v>77</v>
      </c>
      <c r="C63" s="1425">
        <v>0</v>
      </c>
      <c r="D63" s="1426">
        <v>0</v>
      </c>
      <c r="E63" s="1427">
        <f>SUM(C63:D63)</f>
        <v>0</v>
      </c>
      <c r="F63" s="1428">
        <v>1</v>
      </c>
      <c r="G63" s="1426">
        <v>3</v>
      </c>
      <c r="H63" s="1429">
        <f>SUM(F63:G63)</f>
        <v>4</v>
      </c>
      <c r="I63" s="4583">
        <v>2</v>
      </c>
      <c r="J63" s="4584">
        <v>4</v>
      </c>
      <c r="K63" s="4585">
        <f>SUM(I63:J63)</f>
        <v>6</v>
      </c>
      <c r="L63" s="4639">
        <v>2</v>
      </c>
      <c r="M63" s="4189">
        <v>0</v>
      </c>
      <c r="N63" s="4190">
        <f>SUM(L63:M63)</f>
        <v>2</v>
      </c>
    </row>
    <row r="64" spans="1:17" s="58" customFormat="1" ht="15">
      <c r="A64" s="5565" t="s">
        <v>2</v>
      </c>
      <c r="B64" s="1439" t="s">
        <v>41</v>
      </c>
      <c r="C64" s="1440">
        <v>0</v>
      </c>
      <c r="D64" s="1441">
        <v>2</v>
      </c>
      <c r="E64" s="1442">
        <f>SUM(C64:D64)</f>
        <v>2</v>
      </c>
      <c r="F64" s="1443">
        <v>1</v>
      </c>
      <c r="G64" s="1441">
        <v>0</v>
      </c>
      <c r="H64" s="4544">
        <f>SUM(F64:G64)</f>
        <v>1</v>
      </c>
      <c r="I64" s="4637">
        <v>4</v>
      </c>
      <c r="J64" s="4546">
        <v>3</v>
      </c>
      <c r="K64" s="4642">
        <f>SUM(I64:J64)</f>
        <v>7</v>
      </c>
      <c r="L64" s="4640">
        <v>1</v>
      </c>
      <c r="M64" s="4636">
        <v>1</v>
      </c>
      <c r="N64" s="4638">
        <f>SUM(L64:M64)</f>
        <v>2</v>
      </c>
    </row>
    <row r="65" spans="1:19" s="1419" customFormat="1" ht="15">
      <c r="A65" s="5565"/>
      <c r="B65" s="1439" t="s">
        <v>46</v>
      </c>
      <c r="C65" s="1440">
        <v>0</v>
      </c>
      <c r="D65" s="1441">
        <v>0</v>
      </c>
      <c r="E65" s="1442">
        <f>SUM(C65:D65)</f>
        <v>0</v>
      </c>
      <c r="F65" s="1443">
        <v>0</v>
      </c>
      <c r="G65" s="1441">
        <v>0</v>
      </c>
      <c r="H65" s="4544">
        <f>SUM(F65:G65)</f>
        <v>0</v>
      </c>
      <c r="I65" s="4637">
        <v>1</v>
      </c>
      <c r="J65" s="4546">
        <v>0</v>
      </c>
      <c r="K65" s="4642">
        <f>SUM(I65:J65)</f>
        <v>1</v>
      </c>
      <c r="L65" s="4640">
        <v>1</v>
      </c>
      <c r="M65" s="4636">
        <v>5</v>
      </c>
      <c r="N65" s="4638">
        <f>SUM(L65:M65)</f>
        <v>6</v>
      </c>
    </row>
    <row r="66" spans="1:19" s="58" customFormat="1" ht="15.75" thickBot="1">
      <c r="A66" s="1445" t="s">
        <v>3</v>
      </c>
      <c r="B66" s="1430" t="s">
        <v>42</v>
      </c>
      <c r="C66" s="1431">
        <v>5</v>
      </c>
      <c r="D66" s="1432">
        <v>0</v>
      </c>
      <c r="E66" s="1433">
        <f>SUM(C66:D66)</f>
        <v>5</v>
      </c>
      <c r="F66" s="1434">
        <v>3</v>
      </c>
      <c r="G66" s="1432">
        <v>0</v>
      </c>
      <c r="H66" s="1435">
        <f>SUM(F66:G66)</f>
        <v>3</v>
      </c>
      <c r="I66" s="4586">
        <v>9</v>
      </c>
      <c r="J66" s="4587">
        <v>1</v>
      </c>
      <c r="K66" s="4588">
        <f>SUM(I66:J66)</f>
        <v>10</v>
      </c>
      <c r="L66" s="4641">
        <v>3</v>
      </c>
      <c r="M66" s="4191">
        <v>0</v>
      </c>
      <c r="N66" s="4192">
        <f>SUM(L66:M66)</f>
        <v>3</v>
      </c>
    </row>
    <row r="67" spans="1:19" s="1419" customFormat="1" ht="15" customHeight="1" thickBot="1">
      <c r="A67" s="5576" t="s">
        <v>106</v>
      </c>
      <c r="B67" s="5577"/>
      <c r="C67" s="4557">
        <f t="shared" ref="C67:K67" si="8">SUM(C63:C66)</f>
        <v>5</v>
      </c>
      <c r="D67" s="4558">
        <f t="shared" si="8"/>
        <v>2</v>
      </c>
      <c r="E67" s="4559">
        <f t="shared" si="8"/>
        <v>7</v>
      </c>
      <c r="F67" s="4560">
        <f t="shared" si="8"/>
        <v>5</v>
      </c>
      <c r="G67" s="4558">
        <f t="shared" si="8"/>
        <v>3</v>
      </c>
      <c r="H67" s="4559">
        <f t="shared" si="8"/>
        <v>8</v>
      </c>
      <c r="I67" s="4560">
        <f t="shared" si="8"/>
        <v>16</v>
      </c>
      <c r="J67" s="4558">
        <f t="shared" si="8"/>
        <v>8</v>
      </c>
      <c r="K67" s="4559">
        <f t="shared" si="8"/>
        <v>24</v>
      </c>
      <c r="L67" s="4576">
        <f>SUM(L63:L66)</f>
        <v>7</v>
      </c>
      <c r="M67" s="4566">
        <f>SUM(M63:M66)</f>
        <v>6</v>
      </c>
      <c r="N67" s="4567">
        <f>SUM(N63:N66)</f>
        <v>13</v>
      </c>
    </row>
    <row r="68" spans="1:19" ht="13.5" thickBot="1">
      <c r="A68" s="35" t="s">
        <v>6042</v>
      </c>
    </row>
    <row r="69" spans="1:19" ht="19.5" thickBot="1">
      <c r="A69" s="62" t="s">
        <v>1464</v>
      </c>
      <c r="H69" s="4578">
        <v>2015</v>
      </c>
      <c r="I69" s="4578">
        <v>2016</v>
      </c>
      <c r="J69" s="4578">
        <v>2017</v>
      </c>
    </row>
    <row r="70" spans="1:19" ht="45.75" thickBot="1">
      <c r="A70" s="5549" t="s">
        <v>299</v>
      </c>
      <c r="B70" s="5550"/>
      <c r="C70" s="5550"/>
      <c r="D70" s="5551"/>
      <c r="E70" s="5552" t="s">
        <v>1465</v>
      </c>
      <c r="F70" s="5550"/>
      <c r="G70" s="5550"/>
      <c r="H70" s="4577" t="s">
        <v>1472</v>
      </c>
      <c r="I70" s="4577" t="s">
        <v>1472</v>
      </c>
      <c r="J70" s="4577" t="s">
        <v>1472</v>
      </c>
      <c r="K70" s="5553" t="s">
        <v>1473</v>
      </c>
      <c r="L70" s="5554"/>
      <c r="M70" s="5554"/>
      <c r="N70" s="5554"/>
      <c r="O70" s="5554"/>
      <c r="P70" s="5554"/>
      <c r="Q70" s="5554"/>
      <c r="R70" s="5555"/>
    </row>
    <row r="71" spans="1:19" ht="15">
      <c r="A71" s="5562" t="s">
        <v>4145</v>
      </c>
      <c r="B71" s="5563"/>
      <c r="C71" s="5563"/>
      <c r="D71" s="5563"/>
      <c r="E71" s="5563" t="s">
        <v>1470</v>
      </c>
      <c r="F71" s="5563"/>
      <c r="G71" s="5564"/>
      <c r="H71" s="4579">
        <v>13</v>
      </c>
      <c r="I71" s="4579">
        <v>17</v>
      </c>
      <c r="J71" s="4193">
        <v>50</v>
      </c>
      <c r="K71" s="5556" t="s">
        <v>4146</v>
      </c>
      <c r="L71" s="5557"/>
      <c r="M71" s="5557"/>
      <c r="N71" s="5557"/>
      <c r="O71" s="5557"/>
      <c r="P71" s="5557"/>
      <c r="Q71" s="5557"/>
      <c r="R71" s="5558"/>
    </row>
    <row r="72" spans="1:19" ht="15">
      <c r="A72" s="5542" t="s">
        <v>1469</v>
      </c>
      <c r="B72" s="5543"/>
      <c r="C72" s="5543"/>
      <c r="D72" s="5543"/>
      <c r="E72" s="5543" t="s">
        <v>1470</v>
      </c>
      <c r="F72" s="5543"/>
      <c r="G72" s="5544"/>
      <c r="H72" s="4580">
        <v>29</v>
      </c>
      <c r="I72" s="4580">
        <v>12</v>
      </c>
      <c r="J72" s="4194">
        <v>4</v>
      </c>
      <c r="K72" s="5559" t="s">
        <v>1474</v>
      </c>
      <c r="L72" s="5560"/>
      <c r="M72" s="5560"/>
      <c r="N72" s="5560"/>
      <c r="O72" s="5560"/>
      <c r="P72" s="5560"/>
      <c r="Q72" s="5560"/>
      <c r="R72" s="5561"/>
    </row>
    <row r="73" spans="1:19" ht="15">
      <c r="A73" s="5542" t="s">
        <v>1466</v>
      </c>
      <c r="B73" s="5543"/>
      <c r="C73" s="5543"/>
      <c r="D73" s="5543"/>
      <c r="E73" s="5543" t="s">
        <v>1470</v>
      </c>
      <c r="F73" s="5543"/>
      <c r="G73" s="5544"/>
      <c r="H73" s="4580">
        <v>1</v>
      </c>
      <c r="I73" s="4580">
        <v>2</v>
      </c>
      <c r="J73" s="4194">
        <v>0</v>
      </c>
      <c r="K73" s="5559" t="s">
        <v>1475</v>
      </c>
      <c r="L73" s="5560"/>
      <c r="M73" s="5560"/>
      <c r="N73" s="5560"/>
      <c r="O73" s="5560"/>
      <c r="P73" s="5560"/>
      <c r="Q73" s="5560"/>
      <c r="R73" s="5561"/>
    </row>
    <row r="74" spans="1:19" ht="15">
      <c r="A74" s="5542" t="s">
        <v>1467</v>
      </c>
      <c r="B74" s="5543"/>
      <c r="C74" s="5543"/>
      <c r="D74" s="5543"/>
      <c r="E74" s="5543" t="s">
        <v>1471</v>
      </c>
      <c r="F74" s="5543"/>
      <c r="G74" s="5544"/>
      <c r="H74" s="4580">
        <v>2</v>
      </c>
      <c r="I74" s="4580">
        <v>2</v>
      </c>
      <c r="J74" s="4194">
        <v>0</v>
      </c>
      <c r="K74" s="5559" t="s">
        <v>1476</v>
      </c>
      <c r="L74" s="5560"/>
      <c r="M74" s="5560"/>
      <c r="N74" s="5560"/>
      <c r="O74" s="5560"/>
      <c r="P74" s="5560"/>
      <c r="Q74" s="5560"/>
      <c r="R74" s="5561"/>
      <c r="S74" s="4655"/>
    </row>
    <row r="75" spans="1:19" ht="15.75" thickBot="1">
      <c r="A75" s="5545" t="s">
        <v>1468</v>
      </c>
      <c r="B75" s="5546"/>
      <c r="C75" s="5546"/>
      <c r="D75" s="5546"/>
      <c r="E75" s="5546" t="s">
        <v>1470</v>
      </c>
      <c r="F75" s="5546"/>
      <c r="G75" s="5547"/>
      <c r="H75" s="4581">
        <v>2</v>
      </c>
      <c r="I75" s="4581">
        <v>2</v>
      </c>
      <c r="J75" s="4195">
        <v>3</v>
      </c>
      <c r="K75" s="5609" t="s">
        <v>1477</v>
      </c>
      <c r="L75" s="5610"/>
      <c r="M75" s="5610"/>
      <c r="N75" s="5610"/>
      <c r="O75" s="5610"/>
      <c r="P75" s="5610"/>
      <c r="Q75" s="5610"/>
      <c r="R75" s="5611"/>
    </row>
    <row r="76" spans="1:19">
      <c r="A76" s="960" t="s">
        <v>6043</v>
      </c>
    </row>
  </sheetData>
  <mergeCells count="89">
    <mergeCell ref="K73:R73"/>
    <mergeCell ref="K74:R74"/>
    <mergeCell ref="K75:R75"/>
    <mergeCell ref="A22:B22"/>
    <mergeCell ref="A9:A10"/>
    <mergeCell ref="A14:A15"/>
    <mergeCell ref="B14:B15"/>
    <mergeCell ref="L25:N25"/>
    <mergeCell ref="A29:A30"/>
    <mergeCell ref="A31:B31"/>
    <mergeCell ref="A34:A35"/>
    <mergeCell ref="B34:B35"/>
    <mergeCell ref="C34:E34"/>
    <mergeCell ref="I34:K34"/>
    <mergeCell ref="L34:N34"/>
    <mergeCell ref="A25:A26"/>
    <mergeCell ref="E3:F3"/>
    <mergeCell ref="G3:H3"/>
    <mergeCell ref="A5:A6"/>
    <mergeCell ref="A7:A8"/>
    <mergeCell ref="A16:A17"/>
    <mergeCell ref="A11:B11"/>
    <mergeCell ref="A20:A21"/>
    <mergeCell ref="A3:A4"/>
    <mergeCell ref="B3:B4"/>
    <mergeCell ref="C3:D3"/>
    <mergeCell ref="A18:A19"/>
    <mergeCell ref="V3:X3"/>
    <mergeCell ref="I2:X2"/>
    <mergeCell ref="M14:O14"/>
    <mergeCell ref="P14:R14"/>
    <mergeCell ref="I3:J3"/>
    <mergeCell ref="K3:L3"/>
    <mergeCell ref="M3:O3"/>
    <mergeCell ref="P3:R3"/>
    <mergeCell ref="J14:L14"/>
    <mergeCell ref="G14:I14"/>
    <mergeCell ref="S3:U3"/>
    <mergeCell ref="B25:B26"/>
    <mergeCell ref="C25:E25"/>
    <mergeCell ref="F25:H25"/>
    <mergeCell ref="I25:K25"/>
    <mergeCell ref="C14:D14"/>
    <mergeCell ref="E14:F14"/>
    <mergeCell ref="A64:A65"/>
    <mergeCell ref="A67:B67"/>
    <mergeCell ref="I52:K52"/>
    <mergeCell ref="I61:K61"/>
    <mergeCell ref="A37:A38"/>
    <mergeCell ref="A40:B40"/>
    <mergeCell ref="A43:A44"/>
    <mergeCell ref="B43:B44"/>
    <mergeCell ref="C43:E43"/>
    <mergeCell ref="F61:H61"/>
    <mergeCell ref="F52:H52"/>
    <mergeCell ref="F43:H43"/>
    <mergeCell ref="F34:H34"/>
    <mergeCell ref="A55:A56"/>
    <mergeCell ref="A58:B58"/>
    <mergeCell ref="A61:A62"/>
    <mergeCell ref="B61:B62"/>
    <mergeCell ref="C61:E61"/>
    <mergeCell ref="A46:A47"/>
    <mergeCell ref="A49:B49"/>
    <mergeCell ref="A52:A53"/>
    <mergeCell ref="B52:B53"/>
    <mergeCell ref="C52:E52"/>
    <mergeCell ref="A74:D74"/>
    <mergeCell ref="E74:G74"/>
    <mergeCell ref="A75:D75"/>
    <mergeCell ref="E75:G75"/>
    <mergeCell ref="L52:N52"/>
    <mergeCell ref="A70:D70"/>
    <mergeCell ref="E70:G70"/>
    <mergeCell ref="K70:R70"/>
    <mergeCell ref="K71:R71"/>
    <mergeCell ref="K72:R72"/>
    <mergeCell ref="A72:D72"/>
    <mergeCell ref="E72:G72"/>
    <mergeCell ref="A73:D73"/>
    <mergeCell ref="E73:G73"/>
    <mergeCell ref="A71:D71"/>
    <mergeCell ref="E71:G71"/>
    <mergeCell ref="O25:Q25"/>
    <mergeCell ref="O52:Q52"/>
    <mergeCell ref="L61:N61"/>
    <mergeCell ref="I43:K43"/>
    <mergeCell ref="L43:N43"/>
    <mergeCell ref="O34:Q34"/>
  </mergeCells>
  <hyperlinks>
    <hyperlink ref="A1" location="Índice!A1" display="INDICE"/>
  </hyperlinks>
  <printOptions horizontalCentered="1" verticalCentered="1"/>
  <pageMargins left="0.74803149606299213" right="0.74803149606299213" top="0.39370078740157483" bottom="0.39370078740157483" header="0" footer="0"/>
  <pageSetup scale="60" pageOrder="overThenDown" orientation="landscape" r:id="rId1"/>
  <headerFooter alignWithMargins="0"/>
  <ignoredErrors>
    <ignoredError sqref="O5:O11"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AD25A8"/>
  </sheetPr>
  <dimension ref="A1:I20"/>
  <sheetViews>
    <sheetView workbookViewId="0"/>
  </sheetViews>
  <sheetFormatPr baseColWidth="10" defaultRowHeight="12.75"/>
  <cols>
    <col min="1" max="1" width="10.85546875" style="8" customWidth="1"/>
    <col min="2" max="2" width="28.7109375" style="8" bestFit="1" customWidth="1"/>
    <col min="3" max="7" width="8.28515625" style="8" bestFit="1" customWidth="1"/>
    <col min="8" max="8" width="8.85546875" style="8" customWidth="1"/>
    <col min="9" max="199" width="11.42578125" style="8"/>
    <col min="200" max="200" width="0.28515625" style="8" customWidth="1"/>
    <col min="201" max="201" width="19" style="8" customWidth="1"/>
    <col min="202" max="202" width="7.140625" style="8" customWidth="1"/>
    <col min="203" max="203" width="41.28515625" style="8" customWidth="1"/>
    <col min="204" max="205" width="9" style="8" customWidth="1"/>
    <col min="206" max="206" width="10.5703125" style="8" customWidth="1"/>
    <col min="207" max="207" width="9.42578125" style="8" customWidth="1"/>
    <col min="208" max="208" width="9.85546875" style="8" customWidth="1"/>
    <col min="209" max="209" width="10.5703125" style="8" customWidth="1"/>
    <col min="210" max="211" width="9.42578125" style="8" customWidth="1"/>
    <col min="212" max="212" width="10.5703125" style="8" customWidth="1"/>
    <col min="213" max="214" width="9" style="8" customWidth="1"/>
    <col min="215" max="215" width="10.5703125" style="8" customWidth="1"/>
    <col min="216" max="217" width="9.42578125" style="8" customWidth="1"/>
    <col min="218" max="218" width="10.5703125" style="8" customWidth="1"/>
    <col min="219" max="219" width="9.42578125" style="8" customWidth="1"/>
    <col min="220" max="220" width="9.85546875" style="8" customWidth="1"/>
    <col min="221" max="221" width="10.5703125" style="8" customWidth="1"/>
    <col min="222" max="222" width="9" style="8" customWidth="1"/>
    <col min="223" max="223" width="9.85546875" style="8" customWidth="1"/>
    <col min="224" max="224" width="12" style="8" customWidth="1"/>
    <col min="225" max="455" width="11.42578125" style="8"/>
    <col min="456" max="456" width="0.28515625" style="8" customWidth="1"/>
    <col min="457" max="457" width="19" style="8" customWidth="1"/>
    <col min="458" max="458" width="7.140625" style="8" customWidth="1"/>
    <col min="459" max="459" width="41.28515625" style="8" customWidth="1"/>
    <col min="460" max="461" width="9" style="8" customWidth="1"/>
    <col min="462" max="462" width="10.5703125" style="8" customWidth="1"/>
    <col min="463" max="463" width="9.42578125" style="8" customWidth="1"/>
    <col min="464" max="464" width="9.85546875" style="8" customWidth="1"/>
    <col min="465" max="465" width="10.5703125" style="8" customWidth="1"/>
    <col min="466" max="467" width="9.42578125" style="8" customWidth="1"/>
    <col min="468" max="468" width="10.5703125" style="8" customWidth="1"/>
    <col min="469" max="470" width="9" style="8" customWidth="1"/>
    <col min="471" max="471" width="10.5703125" style="8" customWidth="1"/>
    <col min="472" max="473" width="9.42578125" style="8" customWidth="1"/>
    <col min="474" max="474" width="10.5703125" style="8" customWidth="1"/>
    <col min="475" max="475" width="9.42578125" style="8" customWidth="1"/>
    <col min="476" max="476" width="9.85546875" style="8" customWidth="1"/>
    <col min="477" max="477" width="10.5703125" style="8" customWidth="1"/>
    <col min="478" max="478" width="9" style="8" customWidth="1"/>
    <col min="479" max="479" width="9.85546875" style="8" customWidth="1"/>
    <col min="480" max="480" width="12" style="8" customWidth="1"/>
    <col min="481" max="711" width="11.42578125" style="8"/>
    <col min="712" max="712" width="0.28515625" style="8" customWidth="1"/>
    <col min="713" max="713" width="19" style="8" customWidth="1"/>
    <col min="714" max="714" width="7.140625" style="8" customWidth="1"/>
    <col min="715" max="715" width="41.28515625" style="8" customWidth="1"/>
    <col min="716" max="717" width="9" style="8" customWidth="1"/>
    <col min="718" max="718" width="10.5703125" style="8" customWidth="1"/>
    <col min="719" max="719" width="9.42578125" style="8" customWidth="1"/>
    <col min="720" max="720" width="9.85546875" style="8" customWidth="1"/>
    <col min="721" max="721" width="10.5703125" style="8" customWidth="1"/>
    <col min="722" max="723" width="9.42578125" style="8" customWidth="1"/>
    <col min="724" max="724" width="10.5703125" style="8" customWidth="1"/>
    <col min="725" max="726" width="9" style="8" customWidth="1"/>
    <col min="727" max="727" width="10.5703125" style="8" customWidth="1"/>
    <col min="728" max="729" width="9.42578125" style="8" customWidth="1"/>
    <col min="730" max="730" width="10.5703125" style="8" customWidth="1"/>
    <col min="731" max="731" width="9.42578125" style="8" customWidth="1"/>
    <col min="732" max="732" width="9.85546875" style="8" customWidth="1"/>
    <col min="733" max="733" width="10.5703125" style="8" customWidth="1"/>
    <col min="734" max="734" width="9" style="8" customWidth="1"/>
    <col min="735" max="735" width="9.85546875" style="8" customWidth="1"/>
    <col min="736" max="736" width="12" style="8" customWidth="1"/>
    <col min="737" max="967" width="11.42578125" style="8"/>
    <col min="968" max="968" width="0.28515625" style="8" customWidth="1"/>
    <col min="969" max="969" width="19" style="8" customWidth="1"/>
    <col min="970" max="970" width="7.140625" style="8" customWidth="1"/>
    <col min="971" max="971" width="41.28515625" style="8" customWidth="1"/>
    <col min="972" max="973" width="9" style="8" customWidth="1"/>
    <col min="974" max="974" width="10.5703125" style="8" customWidth="1"/>
    <col min="975" max="975" width="9.42578125" style="8" customWidth="1"/>
    <col min="976" max="976" width="9.85546875" style="8" customWidth="1"/>
    <col min="977" max="977" width="10.5703125" style="8" customWidth="1"/>
    <col min="978" max="979" width="9.42578125" style="8" customWidth="1"/>
    <col min="980" max="980" width="10.5703125" style="8" customWidth="1"/>
    <col min="981" max="982" width="9" style="8" customWidth="1"/>
    <col min="983" max="983" width="10.5703125" style="8" customWidth="1"/>
    <col min="984" max="985" width="9.42578125" style="8" customWidth="1"/>
    <col min="986" max="986" width="10.5703125" style="8" customWidth="1"/>
    <col min="987" max="987" width="9.42578125" style="8" customWidth="1"/>
    <col min="988" max="988" width="9.85546875" style="8" customWidth="1"/>
    <col min="989" max="989" width="10.5703125" style="8" customWidth="1"/>
    <col min="990" max="990" width="9" style="8" customWidth="1"/>
    <col min="991" max="991" width="9.85546875" style="8" customWidth="1"/>
    <col min="992" max="992" width="12" style="8" customWidth="1"/>
    <col min="993" max="1223" width="11.42578125" style="8"/>
    <col min="1224" max="1224" width="0.28515625" style="8" customWidth="1"/>
    <col min="1225" max="1225" width="19" style="8" customWidth="1"/>
    <col min="1226" max="1226" width="7.140625" style="8" customWidth="1"/>
    <col min="1227" max="1227" width="41.28515625" style="8" customWidth="1"/>
    <col min="1228" max="1229" width="9" style="8" customWidth="1"/>
    <col min="1230" max="1230" width="10.5703125" style="8" customWidth="1"/>
    <col min="1231" max="1231" width="9.42578125" style="8" customWidth="1"/>
    <col min="1232" max="1232" width="9.85546875" style="8" customWidth="1"/>
    <col min="1233" max="1233" width="10.5703125" style="8" customWidth="1"/>
    <col min="1234" max="1235" width="9.42578125" style="8" customWidth="1"/>
    <col min="1236" max="1236" width="10.5703125" style="8" customWidth="1"/>
    <col min="1237" max="1238" width="9" style="8" customWidth="1"/>
    <col min="1239" max="1239" width="10.5703125" style="8" customWidth="1"/>
    <col min="1240" max="1241" width="9.42578125" style="8" customWidth="1"/>
    <col min="1242" max="1242" width="10.5703125" style="8" customWidth="1"/>
    <col min="1243" max="1243" width="9.42578125" style="8" customWidth="1"/>
    <col min="1244" max="1244" width="9.85546875" style="8" customWidth="1"/>
    <col min="1245" max="1245" width="10.5703125" style="8" customWidth="1"/>
    <col min="1246" max="1246" width="9" style="8" customWidth="1"/>
    <col min="1247" max="1247" width="9.85546875" style="8" customWidth="1"/>
    <col min="1248" max="1248" width="12" style="8" customWidth="1"/>
    <col min="1249" max="1479" width="11.42578125" style="8"/>
    <col min="1480" max="1480" width="0.28515625" style="8" customWidth="1"/>
    <col min="1481" max="1481" width="19" style="8" customWidth="1"/>
    <col min="1482" max="1482" width="7.140625" style="8" customWidth="1"/>
    <col min="1483" max="1483" width="41.28515625" style="8" customWidth="1"/>
    <col min="1484" max="1485" width="9" style="8" customWidth="1"/>
    <col min="1486" max="1486" width="10.5703125" style="8" customWidth="1"/>
    <col min="1487" max="1487" width="9.42578125" style="8" customWidth="1"/>
    <col min="1488" max="1488" width="9.85546875" style="8" customWidth="1"/>
    <col min="1489" max="1489" width="10.5703125" style="8" customWidth="1"/>
    <col min="1490" max="1491" width="9.42578125" style="8" customWidth="1"/>
    <col min="1492" max="1492" width="10.5703125" style="8" customWidth="1"/>
    <col min="1493" max="1494" width="9" style="8" customWidth="1"/>
    <col min="1495" max="1495" width="10.5703125" style="8" customWidth="1"/>
    <col min="1496" max="1497" width="9.42578125" style="8" customWidth="1"/>
    <col min="1498" max="1498" width="10.5703125" style="8" customWidth="1"/>
    <col min="1499" max="1499" width="9.42578125" style="8" customWidth="1"/>
    <col min="1500" max="1500" width="9.85546875" style="8" customWidth="1"/>
    <col min="1501" max="1501" width="10.5703125" style="8" customWidth="1"/>
    <col min="1502" max="1502" width="9" style="8" customWidth="1"/>
    <col min="1503" max="1503" width="9.85546875" style="8" customWidth="1"/>
    <col min="1504" max="1504" width="12" style="8" customWidth="1"/>
    <col min="1505" max="1735" width="11.42578125" style="8"/>
    <col min="1736" max="1736" width="0.28515625" style="8" customWidth="1"/>
    <col min="1737" max="1737" width="19" style="8" customWidth="1"/>
    <col min="1738" max="1738" width="7.140625" style="8" customWidth="1"/>
    <col min="1739" max="1739" width="41.28515625" style="8" customWidth="1"/>
    <col min="1740" max="1741" width="9" style="8" customWidth="1"/>
    <col min="1742" max="1742" width="10.5703125" style="8" customWidth="1"/>
    <col min="1743" max="1743" width="9.42578125" style="8" customWidth="1"/>
    <col min="1744" max="1744" width="9.85546875" style="8" customWidth="1"/>
    <col min="1745" max="1745" width="10.5703125" style="8" customWidth="1"/>
    <col min="1746" max="1747" width="9.42578125" style="8" customWidth="1"/>
    <col min="1748" max="1748" width="10.5703125" style="8" customWidth="1"/>
    <col min="1749" max="1750" width="9" style="8" customWidth="1"/>
    <col min="1751" max="1751" width="10.5703125" style="8" customWidth="1"/>
    <col min="1752" max="1753" width="9.42578125" style="8" customWidth="1"/>
    <col min="1754" max="1754" width="10.5703125" style="8" customWidth="1"/>
    <col min="1755" max="1755" width="9.42578125" style="8" customWidth="1"/>
    <col min="1756" max="1756" width="9.85546875" style="8" customWidth="1"/>
    <col min="1757" max="1757" width="10.5703125" style="8" customWidth="1"/>
    <col min="1758" max="1758" width="9" style="8" customWidth="1"/>
    <col min="1759" max="1759" width="9.85546875" style="8" customWidth="1"/>
    <col min="1760" max="1760" width="12" style="8" customWidth="1"/>
    <col min="1761" max="1991" width="11.42578125" style="8"/>
    <col min="1992" max="1992" width="0.28515625" style="8" customWidth="1"/>
    <col min="1993" max="1993" width="19" style="8" customWidth="1"/>
    <col min="1994" max="1994" width="7.140625" style="8" customWidth="1"/>
    <col min="1995" max="1995" width="41.28515625" style="8" customWidth="1"/>
    <col min="1996" max="1997" width="9" style="8" customWidth="1"/>
    <col min="1998" max="1998" width="10.5703125" style="8" customWidth="1"/>
    <col min="1999" max="1999" width="9.42578125" style="8" customWidth="1"/>
    <col min="2000" max="2000" width="9.85546875" style="8" customWidth="1"/>
    <col min="2001" max="2001" width="10.5703125" style="8" customWidth="1"/>
    <col min="2002" max="2003" width="9.42578125" style="8" customWidth="1"/>
    <col min="2004" max="2004" width="10.5703125" style="8" customWidth="1"/>
    <col min="2005" max="2006" width="9" style="8" customWidth="1"/>
    <col min="2007" max="2007" width="10.5703125" style="8" customWidth="1"/>
    <col min="2008" max="2009" width="9.42578125" style="8" customWidth="1"/>
    <col min="2010" max="2010" width="10.5703125" style="8" customWidth="1"/>
    <col min="2011" max="2011" width="9.42578125" style="8" customWidth="1"/>
    <col min="2012" max="2012" width="9.85546875" style="8" customWidth="1"/>
    <col min="2013" max="2013" width="10.5703125" style="8" customWidth="1"/>
    <col min="2014" max="2014" width="9" style="8" customWidth="1"/>
    <col min="2015" max="2015" width="9.85546875" style="8" customWidth="1"/>
    <col min="2016" max="2016" width="12" style="8" customWidth="1"/>
    <col min="2017" max="2247" width="11.42578125" style="8"/>
    <col min="2248" max="2248" width="0.28515625" style="8" customWidth="1"/>
    <col min="2249" max="2249" width="19" style="8" customWidth="1"/>
    <col min="2250" max="2250" width="7.140625" style="8" customWidth="1"/>
    <col min="2251" max="2251" width="41.28515625" style="8" customWidth="1"/>
    <col min="2252" max="2253" width="9" style="8" customWidth="1"/>
    <col min="2254" max="2254" width="10.5703125" style="8" customWidth="1"/>
    <col min="2255" max="2255" width="9.42578125" style="8" customWidth="1"/>
    <col min="2256" max="2256" width="9.85546875" style="8" customWidth="1"/>
    <col min="2257" max="2257" width="10.5703125" style="8" customWidth="1"/>
    <col min="2258" max="2259" width="9.42578125" style="8" customWidth="1"/>
    <col min="2260" max="2260" width="10.5703125" style="8" customWidth="1"/>
    <col min="2261" max="2262" width="9" style="8" customWidth="1"/>
    <col min="2263" max="2263" width="10.5703125" style="8" customWidth="1"/>
    <col min="2264" max="2265" width="9.42578125" style="8" customWidth="1"/>
    <col min="2266" max="2266" width="10.5703125" style="8" customWidth="1"/>
    <col min="2267" max="2267" width="9.42578125" style="8" customWidth="1"/>
    <col min="2268" max="2268" width="9.85546875" style="8" customWidth="1"/>
    <col min="2269" max="2269" width="10.5703125" style="8" customWidth="1"/>
    <col min="2270" max="2270" width="9" style="8" customWidth="1"/>
    <col min="2271" max="2271" width="9.85546875" style="8" customWidth="1"/>
    <col min="2272" max="2272" width="12" style="8" customWidth="1"/>
    <col min="2273" max="2503" width="11.42578125" style="8"/>
    <col min="2504" max="2504" width="0.28515625" style="8" customWidth="1"/>
    <col min="2505" max="2505" width="19" style="8" customWidth="1"/>
    <col min="2506" max="2506" width="7.140625" style="8" customWidth="1"/>
    <col min="2507" max="2507" width="41.28515625" style="8" customWidth="1"/>
    <col min="2508" max="2509" width="9" style="8" customWidth="1"/>
    <col min="2510" max="2510" width="10.5703125" style="8" customWidth="1"/>
    <col min="2511" max="2511" width="9.42578125" style="8" customWidth="1"/>
    <col min="2512" max="2512" width="9.85546875" style="8" customWidth="1"/>
    <col min="2513" max="2513" width="10.5703125" style="8" customWidth="1"/>
    <col min="2514" max="2515" width="9.42578125" style="8" customWidth="1"/>
    <col min="2516" max="2516" width="10.5703125" style="8" customWidth="1"/>
    <col min="2517" max="2518" width="9" style="8" customWidth="1"/>
    <col min="2519" max="2519" width="10.5703125" style="8" customWidth="1"/>
    <col min="2520" max="2521" width="9.42578125" style="8" customWidth="1"/>
    <col min="2522" max="2522" width="10.5703125" style="8" customWidth="1"/>
    <col min="2523" max="2523" width="9.42578125" style="8" customWidth="1"/>
    <col min="2524" max="2524" width="9.85546875" style="8" customWidth="1"/>
    <col min="2525" max="2525" width="10.5703125" style="8" customWidth="1"/>
    <col min="2526" max="2526" width="9" style="8" customWidth="1"/>
    <col min="2527" max="2527" width="9.85546875" style="8" customWidth="1"/>
    <col min="2528" max="2528" width="12" style="8" customWidth="1"/>
    <col min="2529" max="2759" width="11.42578125" style="8"/>
    <col min="2760" max="2760" width="0.28515625" style="8" customWidth="1"/>
    <col min="2761" max="2761" width="19" style="8" customWidth="1"/>
    <col min="2762" max="2762" width="7.140625" style="8" customWidth="1"/>
    <col min="2763" max="2763" width="41.28515625" style="8" customWidth="1"/>
    <col min="2764" max="2765" width="9" style="8" customWidth="1"/>
    <col min="2766" max="2766" width="10.5703125" style="8" customWidth="1"/>
    <col min="2767" max="2767" width="9.42578125" style="8" customWidth="1"/>
    <col min="2768" max="2768" width="9.85546875" style="8" customWidth="1"/>
    <col min="2769" max="2769" width="10.5703125" style="8" customWidth="1"/>
    <col min="2770" max="2771" width="9.42578125" style="8" customWidth="1"/>
    <col min="2772" max="2772" width="10.5703125" style="8" customWidth="1"/>
    <col min="2773" max="2774" width="9" style="8" customWidth="1"/>
    <col min="2775" max="2775" width="10.5703125" style="8" customWidth="1"/>
    <col min="2776" max="2777" width="9.42578125" style="8" customWidth="1"/>
    <col min="2778" max="2778" width="10.5703125" style="8" customWidth="1"/>
    <col min="2779" max="2779" width="9.42578125" style="8" customWidth="1"/>
    <col min="2780" max="2780" width="9.85546875" style="8" customWidth="1"/>
    <col min="2781" max="2781" width="10.5703125" style="8" customWidth="1"/>
    <col min="2782" max="2782" width="9" style="8" customWidth="1"/>
    <col min="2783" max="2783" width="9.85546875" style="8" customWidth="1"/>
    <col min="2784" max="2784" width="12" style="8" customWidth="1"/>
    <col min="2785" max="3015" width="11.42578125" style="8"/>
    <col min="3016" max="3016" width="0.28515625" style="8" customWidth="1"/>
    <col min="3017" max="3017" width="19" style="8" customWidth="1"/>
    <col min="3018" max="3018" width="7.140625" style="8" customWidth="1"/>
    <col min="3019" max="3019" width="41.28515625" style="8" customWidth="1"/>
    <col min="3020" max="3021" width="9" style="8" customWidth="1"/>
    <col min="3022" max="3022" width="10.5703125" style="8" customWidth="1"/>
    <col min="3023" max="3023" width="9.42578125" style="8" customWidth="1"/>
    <col min="3024" max="3024" width="9.85546875" style="8" customWidth="1"/>
    <col min="3025" max="3025" width="10.5703125" style="8" customWidth="1"/>
    <col min="3026" max="3027" width="9.42578125" style="8" customWidth="1"/>
    <col min="3028" max="3028" width="10.5703125" style="8" customWidth="1"/>
    <col min="3029" max="3030" width="9" style="8" customWidth="1"/>
    <col min="3031" max="3031" width="10.5703125" style="8" customWidth="1"/>
    <col min="3032" max="3033" width="9.42578125" style="8" customWidth="1"/>
    <col min="3034" max="3034" width="10.5703125" style="8" customWidth="1"/>
    <col min="3035" max="3035" width="9.42578125" style="8" customWidth="1"/>
    <col min="3036" max="3036" width="9.85546875" style="8" customWidth="1"/>
    <col min="3037" max="3037" width="10.5703125" style="8" customWidth="1"/>
    <col min="3038" max="3038" width="9" style="8" customWidth="1"/>
    <col min="3039" max="3039" width="9.85546875" style="8" customWidth="1"/>
    <col min="3040" max="3040" width="12" style="8" customWidth="1"/>
    <col min="3041" max="3271" width="11.42578125" style="8"/>
    <col min="3272" max="3272" width="0.28515625" style="8" customWidth="1"/>
    <col min="3273" max="3273" width="19" style="8" customWidth="1"/>
    <col min="3274" max="3274" width="7.140625" style="8" customWidth="1"/>
    <col min="3275" max="3275" width="41.28515625" style="8" customWidth="1"/>
    <col min="3276" max="3277" width="9" style="8" customWidth="1"/>
    <col min="3278" max="3278" width="10.5703125" style="8" customWidth="1"/>
    <col min="3279" max="3279" width="9.42578125" style="8" customWidth="1"/>
    <col min="3280" max="3280" width="9.85546875" style="8" customWidth="1"/>
    <col min="3281" max="3281" width="10.5703125" style="8" customWidth="1"/>
    <col min="3282" max="3283" width="9.42578125" style="8" customWidth="1"/>
    <col min="3284" max="3284" width="10.5703125" style="8" customWidth="1"/>
    <col min="3285" max="3286" width="9" style="8" customWidth="1"/>
    <col min="3287" max="3287" width="10.5703125" style="8" customWidth="1"/>
    <col min="3288" max="3289" width="9.42578125" style="8" customWidth="1"/>
    <col min="3290" max="3290" width="10.5703125" style="8" customWidth="1"/>
    <col min="3291" max="3291" width="9.42578125" style="8" customWidth="1"/>
    <col min="3292" max="3292" width="9.85546875" style="8" customWidth="1"/>
    <col min="3293" max="3293" width="10.5703125" style="8" customWidth="1"/>
    <col min="3294" max="3294" width="9" style="8" customWidth="1"/>
    <col min="3295" max="3295" width="9.85546875" style="8" customWidth="1"/>
    <col min="3296" max="3296" width="12" style="8" customWidth="1"/>
    <col min="3297" max="3527" width="11.42578125" style="8"/>
    <col min="3528" max="3528" width="0.28515625" style="8" customWidth="1"/>
    <col min="3529" max="3529" width="19" style="8" customWidth="1"/>
    <col min="3530" max="3530" width="7.140625" style="8" customWidth="1"/>
    <col min="3531" max="3531" width="41.28515625" style="8" customWidth="1"/>
    <col min="3532" max="3533" width="9" style="8" customWidth="1"/>
    <col min="3534" max="3534" width="10.5703125" style="8" customWidth="1"/>
    <col min="3535" max="3535" width="9.42578125" style="8" customWidth="1"/>
    <col min="3536" max="3536" width="9.85546875" style="8" customWidth="1"/>
    <col min="3537" max="3537" width="10.5703125" style="8" customWidth="1"/>
    <col min="3538" max="3539" width="9.42578125" style="8" customWidth="1"/>
    <col min="3540" max="3540" width="10.5703125" style="8" customWidth="1"/>
    <col min="3541" max="3542" width="9" style="8" customWidth="1"/>
    <col min="3543" max="3543" width="10.5703125" style="8" customWidth="1"/>
    <col min="3544" max="3545" width="9.42578125" style="8" customWidth="1"/>
    <col min="3546" max="3546" width="10.5703125" style="8" customWidth="1"/>
    <col min="3547" max="3547" width="9.42578125" style="8" customWidth="1"/>
    <col min="3548" max="3548" width="9.85546875" style="8" customWidth="1"/>
    <col min="3549" max="3549" width="10.5703125" style="8" customWidth="1"/>
    <col min="3550" max="3550" width="9" style="8" customWidth="1"/>
    <col min="3551" max="3551" width="9.85546875" style="8" customWidth="1"/>
    <col min="3552" max="3552" width="12" style="8" customWidth="1"/>
    <col min="3553" max="3783" width="11.42578125" style="8"/>
    <col min="3784" max="3784" width="0.28515625" style="8" customWidth="1"/>
    <col min="3785" max="3785" width="19" style="8" customWidth="1"/>
    <col min="3786" max="3786" width="7.140625" style="8" customWidth="1"/>
    <col min="3787" max="3787" width="41.28515625" style="8" customWidth="1"/>
    <col min="3788" max="3789" width="9" style="8" customWidth="1"/>
    <col min="3790" max="3790" width="10.5703125" style="8" customWidth="1"/>
    <col min="3791" max="3791" width="9.42578125" style="8" customWidth="1"/>
    <col min="3792" max="3792" width="9.85546875" style="8" customWidth="1"/>
    <col min="3793" max="3793" width="10.5703125" style="8" customWidth="1"/>
    <col min="3794" max="3795" width="9.42578125" style="8" customWidth="1"/>
    <col min="3796" max="3796" width="10.5703125" style="8" customWidth="1"/>
    <col min="3797" max="3798" width="9" style="8" customWidth="1"/>
    <col min="3799" max="3799" width="10.5703125" style="8" customWidth="1"/>
    <col min="3800" max="3801" width="9.42578125" style="8" customWidth="1"/>
    <col min="3802" max="3802" width="10.5703125" style="8" customWidth="1"/>
    <col min="3803" max="3803" width="9.42578125" style="8" customWidth="1"/>
    <col min="3804" max="3804" width="9.85546875" style="8" customWidth="1"/>
    <col min="3805" max="3805" width="10.5703125" style="8" customWidth="1"/>
    <col min="3806" max="3806" width="9" style="8" customWidth="1"/>
    <col min="3807" max="3807" width="9.85546875" style="8" customWidth="1"/>
    <col min="3808" max="3808" width="12" style="8" customWidth="1"/>
    <col min="3809" max="4039" width="11.42578125" style="8"/>
    <col min="4040" max="4040" width="0.28515625" style="8" customWidth="1"/>
    <col min="4041" max="4041" width="19" style="8" customWidth="1"/>
    <col min="4042" max="4042" width="7.140625" style="8" customWidth="1"/>
    <col min="4043" max="4043" width="41.28515625" style="8" customWidth="1"/>
    <col min="4044" max="4045" width="9" style="8" customWidth="1"/>
    <col min="4046" max="4046" width="10.5703125" style="8" customWidth="1"/>
    <col min="4047" max="4047" width="9.42578125" style="8" customWidth="1"/>
    <col min="4048" max="4048" width="9.85546875" style="8" customWidth="1"/>
    <col min="4049" max="4049" width="10.5703125" style="8" customWidth="1"/>
    <col min="4050" max="4051" width="9.42578125" style="8" customWidth="1"/>
    <col min="4052" max="4052" width="10.5703125" style="8" customWidth="1"/>
    <col min="4053" max="4054" width="9" style="8" customWidth="1"/>
    <col min="4055" max="4055" width="10.5703125" style="8" customWidth="1"/>
    <col min="4056" max="4057" width="9.42578125" style="8" customWidth="1"/>
    <col min="4058" max="4058" width="10.5703125" style="8" customWidth="1"/>
    <col min="4059" max="4059" width="9.42578125" style="8" customWidth="1"/>
    <col min="4060" max="4060" width="9.85546875" style="8" customWidth="1"/>
    <col min="4061" max="4061" width="10.5703125" style="8" customWidth="1"/>
    <col min="4062" max="4062" width="9" style="8" customWidth="1"/>
    <col min="4063" max="4063" width="9.85546875" style="8" customWidth="1"/>
    <col min="4064" max="4064" width="12" style="8" customWidth="1"/>
    <col min="4065" max="4295" width="11.42578125" style="8"/>
    <col min="4296" max="4296" width="0.28515625" style="8" customWidth="1"/>
    <col min="4297" max="4297" width="19" style="8" customWidth="1"/>
    <col min="4298" max="4298" width="7.140625" style="8" customWidth="1"/>
    <col min="4299" max="4299" width="41.28515625" style="8" customWidth="1"/>
    <col min="4300" max="4301" width="9" style="8" customWidth="1"/>
    <col min="4302" max="4302" width="10.5703125" style="8" customWidth="1"/>
    <col min="4303" max="4303" width="9.42578125" style="8" customWidth="1"/>
    <col min="4304" max="4304" width="9.85546875" style="8" customWidth="1"/>
    <col min="4305" max="4305" width="10.5703125" style="8" customWidth="1"/>
    <col min="4306" max="4307" width="9.42578125" style="8" customWidth="1"/>
    <col min="4308" max="4308" width="10.5703125" style="8" customWidth="1"/>
    <col min="4309" max="4310" width="9" style="8" customWidth="1"/>
    <col min="4311" max="4311" width="10.5703125" style="8" customWidth="1"/>
    <col min="4312" max="4313" width="9.42578125" style="8" customWidth="1"/>
    <col min="4314" max="4314" width="10.5703125" style="8" customWidth="1"/>
    <col min="4315" max="4315" width="9.42578125" style="8" customWidth="1"/>
    <col min="4316" max="4316" width="9.85546875" style="8" customWidth="1"/>
    <col min="4317" max="4317" width="10.5703125" style="8" customWidth="1"/>
    <col min="4318" max="4318" width="9" style="8" customWidth="1"/>
    <col min="4319" max="4319" width="9.85546875" style="8" customWidth="1"/>
    <col min="4320" max="4320" width="12" style="8" customWidth="1"/>
    <col min="4321" max="4551" width="11.42578125" style="8"/>
    <col min="4552" max="4552" width="0.28515625" style="8" customWidth="1"/>
    <col min="4553" max="4553" width="19" style="8" customWidth="1"/>
    <col min="4554" max="4554" width="7.140625" style="8" customWidth="1"/>
    <col min="4555" max="4555" width="41.28515625" style="8" customWidth="1"/>
    <col min="4556" max="4557" width="9" style="8" customWidth="1"/>
    <col min="4558" max="4558" width="10.5703125" style="8" customWidth="1"/>
    <col min="4559" max="4559" width="9.42578125" style="8" customWidth="1"/>
    <col min="4560" max="4560" width="9.85546875" style="8" customWidth="1"/>
    <col min="4561" max="4561" width="10.5703125" style="8" customWidth="1"/>
    <col min="4562" max="4563" width="9.42578125" style="8" customWidth="1"/>
    <col min="4564" max="4564" width="10.5703125" style="8" customWidth="1"/>
    <col min="4565" max="4566" width="9" style="8" customWidth="1"/>
    <col min="4567" max="4567" width="10.5703125" style="8" customWidth="1"/>
    <col min="4568" max="4569" width="9.42578125" style="8" customWidth="1"/>
    <col min="4570" max="4570" width="10.5703125" style="8" customWidth="1"/>
    <col min="4571" max="4571" width="9.42578125" style="8" customWidth="1"/>
    <col min="4572" max="4572" width="9.85546875" style="8" customWidth="1"/>
    <col min="4573" max="4573" width="10.5703125" style="8" customWidth="1"/>
    <col min="4574" max="4574" width="9" style="8" customWidth="1"/>
    <col min="4575" max="4575" width="9.85546875" style="8" customWidth="1"/>
    <col min="4576" max="4576" width="12" style="8" customWidth="1"/>
    <col min="4577" max="4807" width="11.42578125" style="8"/>
    <col min="4808" max="4808" width="0.28515625" style="8" customWidth="1"/>
    <col min="4809" max="4809" width="19" style="8" customWidth="1"/>
    <col min="4810" max="4810" width="7.140625" style="8" customWidth="1"/>
    <col min="4811" max="4811" width="41.28515625" style="8" customWidth="1"/>
    <col min="4812" max="4813" width="9" style="8" customWidth="1"/>
    <col min="4814" max="4814" width="10.5703125" style="8" customWidth="1"/>
    <col min="4815" max="4815" width="9.42578125" style="8" customWidth="1"/>
    <col min="4816" max="4816" width="9.85546875" style="8" customWidth="1"/>
    <col min="4817" max="4817" width="10.5703125" style="8" customWidth="1"/>
    <col min="4818" max="4819" width="9.42578125" style="8" customWidth="1"/>
    <col min="4820" max="4820" width="10.5703125" style="8" customWidth="1"/>
    <col min="4821" max="4822" width="9" style="8" customWidth="1"/>
    <col min="4823" max="4823" width="10.5703125" style="8" customWidth="1"/>
    <col min="4824" max="4825" width="9.42578125" style="8" customWidth="1"/>
    <col min="4826" max="4826" width="10.5703125" style="8" customWidth="1"/>
    <col min="4827" max="4827" width="9.42578125" style="8" customWidth="1"/>
    <col min="4828" max="4828" width="9.85546875" style="8" customWidth="1"/>
    <col min="4829" max="4829" width="10.5703125" style="8" customWidth="1"/>
    <col min="4830" max="4830" width="9" style="8" customWidth="1"/>
    <col min="4831" max="4831" width="9.85546875" style="8" customWidth="1"/>
    <col min="4832" max="4832" width="12" style="8" customWidth="1"/>
    <col min="4833" max="5063" width="11.42578125" style="8"/>
    <col min="5064" max="5064" width="0.28515625" style="8" customWidth="1"/>
    <col min="5065" max="5065" width="19" style="8" customWidth="1"/>
    <col min="5066" max="5066" width="7.140625" style="8" customWidth="1"/>
    <col min="5067" max="5067" width="41.28515625" style="8" customWidth="1"/>
    <col min="5068" max="5069" width="9" style="8" customWidth="1"/>
    <col min="5070" max="5070" width="10.5703125" style="8" customWidth="1"/>
    <col min="5071" max="5071" width="9.42578125" style="8" customWidth="1"/>
    <col min="5072" max="5072" width="9.85546875" style="8" customWidth="1"/>
    <col min="5073" max="5073" width="10.5703125" style="8" customWidth="1"/>
    <col min="5074" max="5075" width="9.42578125" style="8" customWidth="1"/>
    <col min="5076" max="5076" width="10.5703125" style="8" customWidth="1"/>
    <col min="5077" max="5078" width="9" style="8" customWidth="1"/>
    <col min="5079" max="5079" width="10.5703125" style="8" customWidth="1"/>
    <col min="5080" max="5081" width="9.42578125" style="8" customWidth="1"/>
    <col min="5082" max="5082" width="10.5703125" style="8" customWidth="1"/>
    <col min="5083" max="5083" width="9.42578125" style="8" customWidth="1"/>
    <col min="5084" max="5084" width="9.85546875" style="8" customWidth="1"/>
    <col min="5085" max="5085" width="10.5703125" style="8" customWidth="1"/>
    <col min="5086" max="5086" width="9" style="8" customWidth="1"/>
    <col min="5087" max="5087" width="9.85546875" style="8" customWidth="1"/>
    <col min="5088" max="5088" width="12" style="8" customWidth="1"/>
    <col min="5089" max="5319" width="11.42578125" style="8"/>
    <col min="5320" max="5320" width="0.28515625" style="8" customWidth="1"/>
    <col min="5321" max="5321" width="19" style="8" customWidth="1"/>
    <col min="5322" max="5322" width="7.140625" style="8" customWidth="1"/>
    <col min="5323" max="5323" width="41.28515625" style="8" customWidth="1"/>
    <col min="5324" max="5325" width="9" style="8" customWidth="1"/>
    <col min="5326" max="5326" width="10.5703125" style="8" customWidth="1"/>
    <col min="5327" max="5327" width="9.42578125" style="8" customWidth="1"/>
    <col min="5328" max="5328" width="9.85546875" style="8" customWidth="1"/>
    <col min="5329" max="5329" width="10.5703125" style="8" customWidth="1"/>
    <col min="5330" max="5331" width="9.42578125" style="8" customWidth="1"/>
    <col min="5332" max="5332" width="10.5703125" style="8" customWidth="1"/>
    <col min="5333" max="5334" width="9" style="8" customWidth="1"/>
    <col min="5335" max="5335" width="10.5703125" style="8" customWidth="1"/>
    <col min="5336" max="5337" width="9.42578125" style="8" customWidth="1"/>
    <col min="5338" max="5338" width="10.5703125" style="8" customWidth="1"/>
    <col min="5339" max="5339" width="9.42578125" style="8" customWidth="1"/>
    <col min="5340" max="5340" width="9.85546875" style="8" customWidth="1"/>
    <col min="5341" max="5341" width="10.5703125" style="8" customWidth="1"/>
    <col min="5342" max="5342" width="9" style="8" customWidth="1"/>
    <col min="5343" max="5343" width="9.85546875" style="8" customWidth="1"/>
    <col min="5344" max="5344" width="12" style="8" customWidth="1"/>
    <col min="5345" max="5575" width="11.42578125" style="8"/>
    <col min="5576" max="5576" width="0.28515625" style="8" customWidth="1"/>
    <col min="5577" max="5577" width="19" style="8" customWidth="1"/>
    <col min="5578" max="5578" width="7.140625" style="8" customWidth="1"/>
    <col min="5579" max="5579" width="41.28515625" style="8" customWidth="1"/>
    <col min="5580" max="5581" width="9" style="8" customWidth="1"/>
    <col min="5582" max="5582" width="10.5703125" style="8" customWidth="1"/>
    <col min="5583" max="5583" width="9.42578125" style="8" customWidth="1"/>
    <col min="5584" max="5584" width="9.85546875" style="8" customWidth="1"/>
    <col min="5585" max="5585" width="10.5703125" style="8" customWidth="1"/>
    <col min="5586" max="5587" width="9.42578125" style="8" customWidth="1"/>
    <col min="5588" max="5588" width="10.5703125" style="8" customWidth="1"/>
    <col min="5589" max="5590" width="9" style="8" customWidth="1"/>
    <col min="5591" max="5591" width="10.5703125" style="8" customWidth="1"/>
    <col min="5592" max="5593" width="9.42578125" style="8" customWidth="1"/>
    <col min="5594" max="5594" width="10.5703125" style="8" customWidth="1"/>
    <col min="5595" max="5595" width="9.42578125" style="8" customWidth="1"/>
    <col min="5596" max="5596" width="9.85546875" style="8" customWidth="1"/>
    <col min="5597" max="5597" width="10.5703125" style="8" customWidth="1"/>
    <col min="5598" max="5598" width="9" style="8" customWidth="1"/>
    <col min="5599" max="5599" width="9.85546875" style="8" customWidth="1"/>
    <col min="5600" max="5600" width="12" style="8" customWidth="1"/>
    <col min="5601" max="5831" width="11.42578125" style="8"/>
    <col min="5832" max="5832" width="0.28515625" style="8" customWidth="1"/>
    <col min="5833" max="5833" width="19" style="8" customWidth="1"/>
    <col min="5834" max="5834" width="7.140625" style="8" customWidth="1"/>
    <col min="5835" max="5835" width="41.28515625" style="8" customWidth="1"/>
    <col min="5836" max="5837" width="9" style="8" customWidth="1"/>
    <col min="5838" max="5838" width="10.5703125" style="8" customWidth="1"/>
    <col min="5839" max="5839" width="9.42578125" style="8" customWidth="1"/>
    <col min="5840" max="5840" width="9.85546875" style="8" customWidth="1"/>
    <col min="5841" max="5841" width="10.5703125" style="8" customWidth="1"/>
    <col min="5842" max="5843" width="9.42578125" style="8" customWidth="1"/>
    <col min="5844" max="5844" width="10.5703125" style="8" customWidth="1"/>
    <col min="5845" max="5846" width="9" style="8" customWidth="1"/>
    <col min="5847" max="5847" width="10.5703125" style="8" customWidth="1"/>
    <col min="5848" max="5849" width="9.42578125" style="8" customWidth="1"/>
    <col min="5850" max="5850" width="10.5703125" style="8" customWidth="1"/>
    <col min="5851" max="5851" width="9.42578125" style="8" customWidth="1"/>
    <col min="5852" max="5852" width="9.85546875" style="8" customWidth="1"/>
    <col min="5853" max="5853" width="10.5703125" style="8" customWidth="1"/>
    <col min="5854" max="5854" width="9" style="8" customWidth="1"/>
    <col min="5855" max="5855" width="9.85546875" style="8" customWidth="1"/>
    <col min="5856" max="5856" width="12" style="8" customWidth="1"/>
    <col min="5857" max="6087" width="11.42578125" style="8"/>
    <col min="6088" max="6088" width="0.28515625" style="8" customWidth="1"/>
    <col min="6089" max="6089" width="19" style="8" customWidth="1"/>
    <col min="6090" max="6090" width="7.140625" style="8" customWidth="1"/>
    <col min="6091" max="6091" width="41.28515625" style="8" customWidth="1"/>
    <col min="6092" max="6093" width="9" style="8" customWidth="1"/>
    <col min="6094" max="6094" width="10.5703125" style="8" customWidth="1"/>
    <col min="6095" max="6095" width="9.42578125" style="8" customWidth="1"/>
    <col min="6096" max="6096" width="9.85546875" style="8" customWidth="1"/>
    <col min="6097" max="6097" width="10.5703125" style="8" customWidth="1"/>
    <col min="6098" max="6099" width="9.42578125" style="8" customWidth="1"/>
    <col min="6100" max="6100" width="10.5703125" style="8" customWidth="1"/>
    <col min="6101" max="6102" width="9" style="8" customWidth="1"/>
    <col min="6103" max="6103" width="10.5703125" style="8" customWidth="1"/>
    <col min="6104" max="6105" width="9.42578125" style="8" customWidth="1"/>
    <col min="6106" max="6106" width="10.5703125" style="8" customWidth="1"/>
    <col min="6107" max="6107" width="9.42578125" style="8" customWidth="1"/>
    <col min="6108" max="6108" width="9.85546875" style="8" customWidth="1"/>
    <col min="6109" max="6109" width="10.5703125" style="8" customWidth="1"/>
    <col min="6110" max="6110" width="9" style="8" customWidth="1"/>
    <col min="6111" max="6111" width="9.85546875" style="8" customWidth="1"/>
    <col min="6112" max="6112" width="12" style="8" customWidth="1"/>
    <col min="6113" max="6343" width="11.42578125" style="8"/>
    <col min="6344" max="6344" width="0.28515625" style="8" customWidth="1"/>
    <col min="6345" max="6345" width="19" style="8" customWidth="1"/>
    <col min="6346" max="6346" width="7.140625" style="8" customWidth="1"/>
    <col min="6347" max="6347" width="41.28515625" style="8" customWidth="1"/>
    <col min="6348" max="6349" width="9" style="8" customWidth="1"/>
    <col min="6350" max="6350" width="10.5703125" style="8" customWidth="1"/>
    <col min="6351" max="6351" width="9.42578125" style="8" customWidth="1"/>
    <col min="6352" max="6352" width="9.85546875" style="8" customWidth="1"/>
    <col min="6353" max="6353" width="10.5703125" style="8" customWidth="1"/>
    <col min="6354" max="6355" width="9.42578125" style="8" customWidth="1"/>
    <col min="6356" max="6356" width="10.5703125" style="8" customWidth="1"/>
    <col min="6357" max="6358" width="9" style="8" customWidth="1"/>
    <col min="6359" max="6359" width="10.5703125" style="8" customWidth="1"/>
    <col min="6360" max="6361" width="9.42578125" style="8" customWidth="1"/>
    <col min="6362" max="6362" width="10.5703125" style="8" customWidth="1"/>
    <col min="6363" max="6363" width="9.42578125" style="8" customWidth="1"/>
    <col min="6364" max="6364" width="9.85546875" style="8" customWidth="1"/>
    <col min="6365" max="6365" width="10.5703125" style="8" customWidth="1"/>
    <col min="6366" max="6366" width="9" style="8" customWidth="1"/>
    <col min="6367" max="6367" width="9.85546875" style="8" customWidth="1"/>
    <col min="6368" max="6368" width="12" style="8" customWidth="1"/>
    <col min="6369" max="6599" width="11.42578125" style="8"/>
    <col min="6600" max="6600" width="0.28515625" style="8" customWidth="1"/>
    <col min="6601" max="6601" width="19" style="8" customWidth="1"/>
    <col min="6602" max="6602" width="7.140625" style="8" customWidth="1"/>
    <col min="6603" max="6603" width="41.28515625" style="8" customWidth="1"/>
    <col min="6604" max="6605" width="9" style="8" customWidth="1"/>
    <col min="6606" max="6606" width="10.5703125" style="8" customWidth="1"/>
    <col min="6607" max="6607" width="9.42578125" style="8" customWidth="1"/>
    <col min="6608" max="6608" width="9.85546875" style="8" customWidth="1"/>
    <col min="6609" max="6609" width="10.5703125" style="8" customWidth="1"/>
    <col min="6610" max="6611" width="9.42578125" style="8" customWidth="1"/>
    <col min="6612" max="6612" width="10.5703125" style="8" customWidth="1"/>
    <col min="6613" max="6614" width="9" style="8" customWidth="1"/>
    <col min="6615" max="6615" width="10.5703125" style="8" customWidth="1"/>
    <col min="6616" max="6617" width="9.42578125" style="8" customWidth="1"/>
    <col min="6618" max="6618" width="10.5703125" style="8" customWidth="1"/>
    <col min="6619" max="6619" width="9.42578125" style="8" customWidth="1"/>
    <col min="6620" max="6620" width="9.85546875" style="8" customWidth="1"/>
    <col min="6621" max="6621" width="10.5703125" style="8" customWidth="1"/>
    <col min="6622" max="6622" width="9" style="8" customWidth="1"/>
    <col min="6623" max="6623" width="9.85546875" style="8" customWidth="1"/>
    <col min="6624" max="6624" width="12" style="8" customWidth="1"/>
    <col min="6625" max="6855" width="11.42578125" style="8"/>
    <col min="6856" max="6856" width="0.28515625" style="8" customWidth="1"/>
    <col min="6857" max="6857" width="19" style="8" customWidth="1"/>
    <col min="6858" max="6858" width="7.140625" style="8" customWidth="1"/>
    <col min="6859" max="6859" width="41.28515625" style="8" customWidth="1"/>
    <col min="6860" max="6861" width="9" style="8" customWidth="1"/>
    <col min="6862" max="6862" width="10.5703125" style="8" customWidth="1"/>
    <col min="6863" max="6863" width="9.42578125" style="8" customWidth="1"/>
    <col min="6864" max="6864" width="9.85546875" style="8" customWidth="1"/>
    <col min="6865" max="6865" width="10.5703125" style="8" customWidth="1"/>
    <col min="6866" max="6867" width="9.42578125" style="8" customWidth="1"/>
    <col min="6868" max="6868" width="10.5703125" style="8" customWidth="1"/>
    <col min="6869" max="6870" width="9" style="8" customWidth="1"/>
    <col min="6871" max="6871" width="10.5703125" style="8" customWidth="1"/>
    <col min="6872" max="6873" width="9.42578125" style="8" customWidth="1"/>
    <col min="6874" max="6874" width="10.5703125" style="8" customWidth="1"/>
    <col min="6875" max="6875" width="9.42578125" style="8" customWidth="1"/>
    <col min="6876" max="6876" width="9.85546875" style="8" customWidth="1"/>
    <col min="6877" max="6877" width="10.5703125" style="8" customWidth="1"/>
    <col min="6878" max="6878" width="9" style="8" customWidth="1"/>
    <col min="6879" max="6879" width="9.85546875" style="8" customWidth="1"/>
    <col min="6880" max="6880" width="12" style="8" customWidth="1"/>
    <col min="6881" max="7111" width="11.42578125" style="8"/>
    <col min="7112" max="7112" width="0.28515625" style="8" customWidth="1"/>
    <col min="7113" max="7113" width="19" style="8" customWidth="1"/>
    <col min="7114" max="7114" width="7.140625" style="8" customWidth="1"/>
    <col min="7115" max="7115" width="41.28515625" style="8" customWidth="1"/>
    <col min="7116" max="7117" width="9" style="8" customWidth="1"/>
    <col min="7118" max="7118" width="10.5703125" style="8" customWidth="1"/>
    <col min="7119" max="7119" width="9.42578125" style="8" customWidth="1"/>
    <col min="7120" max="7120" width="9.85546875" style="8" customWidth="1"/>
    <col min="7121" max="7121" width="10.5703125" style="8" customWidth="1"/>
    <col min="7122" max="7123" width="9.42578125" style="8" customWidth="1"/>
    <col min="7124" max="7124" width="10.5703125" style="8" customWidth="1"/>
    <col min="7125" max="7126" width="9" style="8" customWidth="1"/>
    <col min="7127" max="7127" width="10.5703125" style="8" customWidth="1"/>
    <col min="7128" max="7129" width="9.42578125" style="8" customWidth="1"/>
    <col min="7130" max="7130" width="10.5703125" style="8" customWidth="1"/>
    <col min="7131" max="7131" width="9.42578125" style="8" customWidth="1"/>
    <col min="7132" max="7132" width="9.85546875" style="8" customWidth="1"/>
    <col min="7133" max="7133" width="10.5703125" style="8" customWidth="1"/>
    <col min="7134" max="7134" width="9" style="8" customWidth="1"/>
    <col min="7135" max="7135" width="9.85546875" style="8" customWidth="1"/>
    <col min="7136" max="7136" width="12" style="8" customWidth="1"/>
    <col min="7137" max="7367" width="11.42578125" style="8"/>
    <col min="7368" max="7368" width="0.28515625" style="8" customWidth="1"/>
    <col min="7369" max="7369" width="19" style="8" customWidth="1"/>
    <col min="7370" max="7370" width="7.140625" style="8" customWidth="1"/>
    <col min="7371" max="7371" width="41.28515625" style="8" customWidth="1"/>
    <col min="7372" max="7373" width="9" style="8" customWidth="1"/>
    <col min="7374" max="7374" width="10.5703125" style="8" customWidth="1"/>
    <col min="7375" max="7375" width="9.42578125" style="8" customWidth="1"/>
    <col min="7376" max="7376" width="9.85546875" style="8" customWidth="1"/>
    <col min="7377" max="7377" width="10.5703125" style="8" customWidth="1"/>
    <col min="7378" max="7379" width="9.42578125" style="8" customWidth="1"/>
    <col min="7380" max="7380" width="10.5703125" style="8" customWidth="1"/>
    <col min="7381" max="7382" width="9" style="8" customWidth="1"/>
    <col min="7383" max="7383" width="10.5703125" style="8" customWidth="1"/>
    <col min="7384" max="7385" width="9.42578125" style="8" customWidth="1"/>
    <col min="7386" max="7386" width="10.5703125" style="8" customWidth="1"/>
    <col min="7387" max="7387" width="9.42578125" style="8" customWidth="1"/>
    <col min="7388" max="7388" width="9.85546875" style="8" customWidth="1"/>
    <col min="7389" max="7389" width="10.5703125" style="8" customWidth="1"/>
    <col min="7390" max="7390" width="9" style="8" customWidth="1"/>
    <col min="7391" max="7391" width="9.85546875" style="8" customWidth="1"/>
    <col min="7392" max="7392" width="12" style="8" customWidth="1"/>
    <col min="7393" max="7623" width="11.42578125" style="8"/>
    <col min="7624" max="7624" width="0.28515625" style="8" customWidth="1"/>
    <col min="7625" max="7625" width="19" style="8" customWidth="1"/>
    <col min="7626" max="7626" width="7.140625" style="8" customWidth="1"/>
    <col min="7627" max="7627" width="41.28515625" style="8" customWidth="1"/>
    <col min="7628" max="7629" width="9" style="8" customWidth="1"/>
    <col min="7630" max="7630" width="10.5703125" style="8" customWidth="1"/>
    <col min="7631" max="7631" width="9.42578125" style="8" customWidth="1"/>
    <col min="7632" max="7632" width="9.85546875" style="8" customWidth="1"/>
    <col min="7633" max="7633" width="10.5703125" style="8" customWidth="1"/>
    <col min="7634" max="7635" width="9.42578125" style="8" customWidth="1"/>
    <col min="7636" max="7636" width="10.5703125" style="8" customWidth="1"/>
    <col min="7637" max="7638" width="9" style="8" customWidth="1"/>
    <col min="7639" max="7639" width="10.5703125" style="8" customWidth="1"/>
    <col min="7640" max="7641" width="9.42578125" style="8" customWidth="1"/>
    <col min="7642" max="7642" width="10.5703125" style="8" customWidth="1"/>
    <col min="7643" max="7643" width="9.42578125" style="8" customWidth="1"/>
    <col min="7644" max="7644" width="9.85546875" style="8" customWidth="1"/>
    <col min="7645" max="7645" width="10.5703125" style="8" customWidth="1"/>
    <col min="7646" max="7646" width="9" style="8" customWidth="1"/>
    <col min="7647" max="7647" width="9.85546875" style="8" customWidth="1"/>
    <col min="7648" max="7648" width="12" style="8" customWidth="1"/>
    <col min="7649" max="7879" width="11.42578125" style="8"/>
    <col min="7880" max="7880" width="0.28515625" style="8" customWidth="1"/>
    <col min="7881" max="7881" width="19" style="8" customWidth="1"/>
    <col min="7882" max="7882" width="7.140625" style="8" customWidth="1"/>
    <col min="7883" max="7883" width="41.28515625" style="8" customWidth="1"/>
    <col min="7884" max="7885" width="9" style="8" customWidth="1"/>
    <col min="7886" max="7886" width="10.5703125" style="8" customWidth="1"/>
    <col min="7887" max="7887" width="9.42578125" style="8" customWidth="1"/>
    <col min="7888" max="7888" width="9.85546875" style="8" customWidth="1"/>
    <col min="7889" max="7889" width="10.5703125" style="8" customWidth="1"/>
    <col min="7890" max="7891" width="9.42578125" style="8" customWidth="1"/>
    <col min="7892" max="7892" width="10.5703125" style="8" customWidth="1"/>
    <col min="7893" max="7894" width="9" style="8" customWidth="1"/>
    <col min="7895" max="7895" width="10.5703125" style="8" customWidth="1"/>
    <col min="7896" max="7897" width="9.42578125" style="8" customWidth="1"/>
    <col min="7898" max="7898" width="10.5703125" style="8" customWidth="1"/>
    <col min="7899" max="7899" width="9.42578125" style="8" customWidth="1"/>
    <col min="7900" max="7900" width="9.85546875" style="8" customWidth="1"/>
    <col min="7901" max="7901" width="10.5703125" style="8" customWidth="1"/>
    <col min="7902" max="7902" width="9" style="8" customWidth="1"/>
    <col min="7903" max="7903" width="9.85546875" style="8" customWidth="1"/>
    <col min="7904" max="7904" width="12" style="8" customWidth="1"/>
    <col min="7905" max="8135" width="11.42578125" style="8"/>
    <col min="8136" max="8136" width="0.28515625" style="8" customWidth="1"/>
    <col min="8137" max="8137" width="19" style="8" customWidth="1"/>
    <col min="8138" max="8138" width="7.140625" style="8" customWidth="1"/>
    <col min="8139" max="8139" width="41.28515625" style="8" customWidth="1"/>
    <col min="8140" max="8141" width="9" style="8" customWidth="1"/>
    <col min="8142" max="8142" width="10.5703125" style="8" customWidth="1"/>
    <col min="8143" max="8143" width="9.42578125" style="8" customWidth="1"/>
    <col min="8144" max="8144" width="9.85546875" style="8" customWidth="1"/>
    <col min="8145" max="8145" width="10.5703125" style="8" customWidth="1"/>
    <col min="8146" max="8147" width="9.42578125" style="8" customWidth="1"/>
    <col min="8148" max="8148" width="10.5703125" style="8" customWidth="1"/>
    <col min="8149" max="8150" width="9" style="8" customWidth="1"/>
    <col min="8151" max="8151" width="10.5703125" style="8" customWidth="1"/>
    <col min="8152" max="8153" width="9.42578125" style="8" customWidth="1"/>
    <col min="8154" max="8154" width="10.5703125" style="8" customWidth="1"/>
    <col min="8155" max="8155" width="9.42578125" style="8" customWidth="1"/>
    <col min="8156" max="8156" width="9.85546875" style="8" customWidth="1"/>
    <col min="8157" max="8157" width="10.5703125" style="8" customWidth="1"/>
    <col min="8158" max="8158" width="9" style="8" customWidth="1"/>
    <col min="8159" max="8159" width="9.85546875" style="8" customWidth="1"/>
    <col min="8160" max="8160" width="12" style="8" customWidth="1"/>
    <col min="8161" max="8391" width="11.42578125" style="8"/>
    <col min="8392" max="8392" width="0.28515625" style="8" customWidth="1"/>
    <col min="8393" max="8393" width="19" style="8" customWidth="1"/>
    <col min="8394" max="8394" width="7.140625" style="8" customWidth="1"/>
    <col min="8395" max="8395" width="41.28515625" style="8" customWidth="1"/>
    <col min="8396" max="8397" width="9" style="8" customWidth="1"/>
    <col min="8398" max="8398" width="10.5703125" style="8" customWidth="1"/>
    <col min="8399" max="8399" width="9.42578125" style="8" customWidth="1"/>
    <col min="8400" max="8400" width="9.85546875" style="8" customWidth="1"/>
    <col min="8401" max="8401" width="10.5703125" style="8" customWidth="1"/>
    <col min="8402" max="8403" width="9.42578125" style="8" customWidth="1"/>
    <col min="8404" max="8404" width="10.5703125" style="8" customWidth="1"/>
    <col min="8405" max="8406" width="9" style="8" customWidth="1"/>
    <col min="8407" max="8407" width="10.5703125" style="8" customWidth="1"/>
    <col min="8408" max="8409" width="9.42578125" style="8" customWidth="1"/>
    <col min="8410" max="8410" width="10.5703125" style="8" customWidth="1"/>
    <col min="8411" max="8411" width="9.42578125" style="8" customWidth="1"/>
    <col min="8412" max="8412" width="9.85546875" style="8" customWidth="1"/>
    <col min="8413" max="8413" width="10.5703125" style="8" customWidth="1"/>
    <col min="8414" max="8414" width="9" style="8" customWidth="1"/>
    <col min="8415" max="8415" width="9.85546875" style="8" customWidth="1"/>
    <col min="8416" max="8416" width="12" style="8" customWidth="1"/>
    <col min="8417" max="8647" width="11.42578125" style="8"/>
    <col min="8648" max="8648" width="0.28515625" style="8" customWidth="1"/>
    <col min="8649" max="8649" width="19" style="8" customWidth="1"/>
    <col min="8650" max="8650" width="7.140625" style="8" customWidth="1"/>
    <col min="8651" max="8651" width="41.28515625" style="8" customWidth="1"/>
    <col min="8652" max="8653" width="9" style="8" customWidth="1"/>
    <col min="8654" max="8654" width="10.5703125" style="8" customWidth="1"/>
    <col min="8655" max="8655" width="9.42578125" style="8" customWidth="1"/>
    <col min="8656" max="8656" width="9.85546875" style="8" customWidth="1"/>
    <col min="8657" max="8657" width="10.5703125" style="8" customWidth="1"/>
    <col min="8658" max="8659" width="9.42578125" style="8" customWidth="1"/>
    <col min="8660" max="8660" width="10.5703125" style="8" customWidth="1"/>
    <col min="8661" max="8662" width="9" style="8" customWidth="1"/>
    <col min="8663" max="8663" width="10.5703125" style="8" customWidth="1"/>
    <col min="8664" max="8665" width="9.42578125" style="8" customWidth="1"/>
    <col min="8666" max="8666" width="10.5703125" style="8" customWidth="1"/>
    <col min="8667" max="8667" width="9.42578125" style="8" customWidth="1"/>
    <col min="8668" max="8668" width="9.85546875" style="8" customWidth="1"/>
    <col min="8669" max="8669" width="10.5703125" style="8" customWidth="1"/>
    <col min="8670" max="8670" width="9" style="8" customWidth="1"/>
    <col min="8671" max="8671" width="9.85546875" style="8" customWidth="1"/>
    <col min="8672" max="8672" width="12" style="8" customWidth="1"/>
    <col min="8673" max="8903" width="11.42578125" style="8"/>
    <col min="8904" max="8904" width="0.28515625" style="8" customWidth="1"/>
    <col min="8905" max="8905" width="19" style="8" customWidth="1"/>
    <col min="8906" max="8906" width="7.140625" style="8" customWidth="1"/>
    <col min="8907" max="8907" width="41.28515625" style="8" customWidth="1"/>
    <col min="8908" max="8909" width="9" style="8" customWidth="1"/>
    <col min="8910" max="8910" width="10.5703125" style="8" customWidth="1"/>
    <col min="8911" max="8911" width="9.42578125" style="8" customWidth="1"/>
    <col min="8912" max="8912" width="9.85546875" style="8" customWidth="1"/>
    <col min="8913" max="8913" width="10.5703125" style="8" customWidth="1"/>
    <col min="8914" max="8915" width="9.42578125" style="8" customWidth="1"/>
    <col min="8916" max="8916" width="10.5703125" style="8" customWidth="1"/>
    <col min="8917" max="8918" width="9" style="8" customWidth="1"/>
    <col min="8919" max="8919" width="10.5703125" style="8" customWidth="1"/>
    <col min="8920" max="8921" width="9.42578125" style="8" customWidth="1"/>
    <col min="8922" max="8922" width="10.5703125" style="8" customWidth="1"/>
    <col min="8923" max="8923" width="9.42578125" style="8" customWidth="1"/>
    <col min="8924" max="8924" width="9.85546875" style="8" customWidth="1"/>
    <col min="8925" max="8925" width="10.5703125" style="8" customWidth="1"/>
    <col min="8926" max="8926" width="9" style="8" customWidth="1"/>
    <col min="8927" max="8927" width="9.85546875" style="8" customWidth="1"/>
    <col min="8928" max="8928" width="12" style="8" customWidth="1"/>
    <col min="8929" max="9159" width="11.42578125" style="8"/>
    <col min="9160" max="9160" width="0.28515625" style="8" customWidth="1"/>
    <col min="9161" max="9161" width="19" style="8" customWidth="1"/>
    <col min="9162" max="9162" width="7.140625" style="8" customWidth="1"/>
    <col min="9163" max="9163" width="41.28515625" style="8" customWidth="1"/>
    <col min="9164" max="9165" width="9" style="8" customWidth="1"/>
    <col min="9166" max="9166" width="10.5703125" style="8" customWidth="1"/>
    <col min="9167" max="9167" width="9.42578125" style="8" customWidth="1"/>
    <col min="9168" max="9168" width="9.85546875" style="8" customWidth="1"/>
    <col min="9169" max="9169" width="10.5703125" style="8" customWidth="1"/>
    <col min="9170" max="9171" width="9.42578125" style="8" customWidth="1"/>
    <col min="9172" max="9172" width="10.5703125" style="8" customWidth="1"/>
    <col min="9173" max="9174" width="9" style="8" customWidth="1"/>
    <col min="9175" max="9175" width="10.5703125" style="8" customWidth="1"/>
    <col min="9176" max="9177" width="9.42578125" style="8" customWidth="1"/>
    <col min="9178" max="9178" width="10.5703125" style="8" customWidth="1"/>
    <col min="9179" max="9179" width="9.42578125" style="8" customWidth="1"/>
    <col min="9180" max="9180" width="9.85546875" style="8" customWidth="1"/>
    <col min="9181" max="9181" width="10.5703125" style="8" customWidth="1"/>
    <col min="9182" max="9182" width="9" style="8" customWidth="1"/>
    <col min="9183" max="9183" width="9.85546875" style="8" customWidth="1"/>
    <col min="9184" max="9184" width="12" style="8" customWidth="1"/>
    <col min="9185" max="9415" width="11.42578125" style="8"/>
    <col min="9416" max="9416" width="0.28515625" style="8" customWidth="1"/>
    <col min="9417" max="9417" width="19" style="8" customWidth="1"/>
    <col min="9418" max="9418" width="7.140625" style="8" customWidth="1"/>
    <col min="9419" max="9419" width="41.28515625" style="8" customWidth="1"/>
    <col min="9420" max="9421" width="9" style="8" customWidth="1"/>
    <col min="9422" max="9422" width="10.5703125" style="8" customWidth="1"/>
    <col min="9423" max="9423" width="9.42578125" style="8" customWidth="1"/>
    <col min="9424" max="9424" width="9.85546875" style="8" customWidth="1"/>
    <col min="9425" max="9425" width="10.5703125" style="8" customWidth="1"/>
    <col min="9426" max="9427" width="9.42578125" style="8" customWidth="1"/>
    <col min="9428" max="9428" width="10.5703125" style="8" customWidth="1"/>
    <col min="9429" max="9430" width="9" style="8" customWidth="1"/>
    <col min="9431" max="9431" width="10.5703125" style="8" customWidth="1"/>
    <col min="9432" max="9433" width="9.42578125" style="8" customWidth="1"/>
    <col min="9434" max="9434" width="10.5703125" style="8" customWidth="1"/>
    <col min="9435" max="9435" width="9.42578125" style="8" customWidth="1"/>
    <col min="9436" max="9436" width="9.85546875" style="8" customWidth="1"/>
    <col min="9437" max="9437" width="10.5703125" style="8" customWidth="1"/>
    <col min="9438" max="9438" width="9" style="8" customWidth="1"/>
    <col min="9439" max="9439" width="9.85546875" style="8" customWidth="1"/>
    <col min="9440" max="9440" width="12" style="8" customWidth="1"/>
    <col min="9441" max="9671" width="11.42578125" style="8"/>
    <col min="9672" max="9672" width="0.28515625" style="8" customWidth="1"/>
    <col min="9673" max="9673" width="19" style="8" customWidth="1"/>
    <col min="9674" max="9674" width="7.140625" style="8" customWidth="1"/>
    <col min="9675" max="9675" width="41.28515625" style="8" customWidth="1"/>
    <col min="9676" max="9677" width="9" style="8" customWidth="1"/>
    <col min="9678" max="9678" width="10.5703125" style="8" customWidth="1"/>
    <col min="9679" max="9679" width="9.42578125" style="8" customWidth="1"/>
    <col min="9680" max="9680" width="9.85546875" style="8" customWidth="1"/>
    <col min="9681" max="9681" width="10.5703125" style="8" customWidth="1"/>
    <col min="9682" max="9683" width="9.42578125" style="8" customWidth="1"/>
    <col min="9684" max="9684" width="10.5703125" style="8" customWidth="1"/>
    <col min="9685" max="9686" width="9" style="8" customWidth="1"/>
    <col min="9687" max="9687" width="10.5703125" style="8" customWidth="1"/>
    <col min="9688" max="9689" width="9.42578125" style="8" customWidth="1"/>
    <col min="9690" max="9690" width="10.5703125" style="8" customWidth="1"/>
    <col min="9691" max="9691" width="9.42578125" style="8" customWidth="1"/>
    <col min="9692" max="9692" width="9.85546875" style="8" customWidth="1"/>
    <col min="9693" max="9693" width="10.5703125" style="8" customWidth="1"/>
    <col min="9694" max="9694" width="9" style="8" customWidth="1"/>
    <col min="9695" max="9695" width="9.85546875" style="8" customWidth="1"/>
    <col min="9696" max="9696" width="12" style="8" customWidth="1"/>
    <col min="9697" max="9927" width="11.42578125" style="8"/>
    <col min="9928" max="9928" width="0.28515625" style="8" customWidth="1"/>
    <col min="9929" max="9929" width="19" style="8" customWidth="1"/>
    <col min="9930" max="9930" width="7.140625" style="8" customWidth="1"/>
    <col min="9931" max="9931" width="41.28515625" style="8" customWidth="1"/>
    <col min="9932" max="9933" width="9" style="8" customWidth="1"/>
    <col min="9934" max="9934" width="10.5703125" style="8" customWidth="1"/>
    <col min="9935" max="9935" width="9.42578125" style="8" customWidth="1"/>
    <col min="9936" max="9936" width="9.85546875" style="8" customWidth="1"/>
    <col min="9937" max="9937" width="10.5703125" style="8" customWidth="1"/>
    <col min="9938" max="9939" width="9.42578125" style="8" customWidth="1"/>
    <col min="9940" max="9940" width="10.5703125" style="8" customWidth="1"/>
    <col min="9941" max="9942" width="9" style="8" customWidth="1"/>
    <col min="9943" max="9943" width="10.5703125" style="8" customWidth="1"/>
    <col min="9944" max="9945" width="9.42578125" style="8" customWidth="1"/>
    <col min="9946" max="9946" width="10.5703125" style="8" customWidth="1"/>
    <col min="9947" max="9947" width="9.42578125" style="8" customWidth="1"/>
    <col min="9948" max="9948" width="9.85546875" style="8" customWidth="1"/>
    <col min="9949" max="9949" width="10.5703125" style="8" customWidth="1"/>
    <col min="9950" max="9950" width="9" style="8" customWidth="1"/>
    <col min="9951" max="9951" width="9.85546875" style="8" customWidth="1"/>
    <col min="9952" max="9952" width="12" style="8" customWidth="1"/>
    <col min="9953" max="10183" width="11.42578125" style="8"/>
    <col min="10184" max="10184" width="0.28515625" style="8" customWidth="1"/>
    <col min="10185" max="10185" width="19" style="8" customWidth="1"/>
    <col min="10186" max="10186" width="7.140625" style="8" customWidth="1"/>
    <col min="10187" max="10187" width="41.28515625" style="8" customWidth="1"/>
    <col min="10188" max="10189" width="9" style="8" customWidth="1"/>
    <col min="10190" max="10190" width="10.5703125" style="8" customWidth="1"/>
    <col min="10191" max="10191" width="9.42578125" style="8" customWidth="1"/>
    <col min="10192" max="10192" width="9.85546875" style="8" customWidth="1"/>
    <col min="10193" max="10193" width="10.5703125" style="8" customWidth="1"/>
    <col min="10194" max="10195" width="9.42578125" style="8" customWidth="1"/>
    <col min="10196" max="10196" width="10.5703125" style="8" customWidth="1"/>
    <col min="10197" max="10198" width="9" style="8" customWidth="1"/>
    <col min="10199" max="10199" width="10.5703125" style="8" customWidth="1"/>
    <col min="10200" max="10201" width="9.42578125" style="8" customWidth="1"/>
    <col min="10202" max="10202" width="10.5703125" style="8" customWidth="1"/>
    <col min="10203" max="10203" width="9.42578125" style="8" customWidth="1"/>
    <col min="10204" max="10204" width="9.85546875" style="8" customWidth="1"/>
    <col min="10205" max="10205" width="10.5703125" style="8" customWidth="1"/>
    <col min="10206" max="10206" width="9" style="8" customWidth="1"/>
    <col min="10207" max="10207" width="9.85546875" style="8" customWidth="1"/>
    <col min="10208" max="10208" width="12" style="8" customWidth="1"/>
    <col min="10209" max="10439" width="11.42578125" style="8"/>
    <col min="10440" max="10440" width="0.28515625" style="8" customWidth="1"/>
    <col min="10441" max="10441" width="19" style="8" customWidth="1"/>
    <col min="10442" max="10442" width="7.140625" style="8" customWidth="1"/>
    <col min="10443" max="10443" width="41.28515625" style="8" customWidth="1"/>
    <col min="10444" max="10445" width="9" style="8" customWidth="1"/>
    <col min="10446" max="10446" width="10.5703125" style="8" customWidth="1"/>
    <col min="10447" max="10447" width="9.42578125" style="8" customWidth="1"/>
    <col min="10448" max="10448" width="9.85546875" style="8" customWidth="1"/>
    <col min="10449" max="10449" width="10.5703125" style="8" customWidth="1"/>
    <col min="10450" max="10451" width="9.42578125" style="8" customWidth="1"/>
    <col min="10452" max="10452" width="10.5703125" style="8" customWidth="1"/>
    <col min="10453" max="10454" width="9" style="8" customWidth="1"/>
    <col min="10455" max="10455" width="10.5703125" style="8" customWidth="1"/>
    <col min="10456" max="10457" width="9.42578125" style="8" customWidth="1"/>
    <col min="10458" max="10458" width="10.5703125" style="8" customWidth="1"/>
    <col min="10459" max="10459" width="9.42578125" style="8" customWidth="1"/>
    <col min="10460" max="10460" width="9.85546875" style="8" customWidth="1"/>
    <col min="10461" max="10461" width="10.5703125" style="8" customWidth="1"/>
    <col min="10462" max="10462" width="9" style="8" customWidth="1"/>
    <col min="10463" max="10463" width="9.85546875" style="8" customWidth="1"/>
    <col min="10464" max="10464" width="12" style="8" customWidth="1"/>
    <col min="10465" max="10695" width="11.42578125" style="8"/>
    <col min="10696" max="10696" width="0.28515625" style="8" customWidth="1"/>
    <col min="10697" max="10697" width="19" style="8" customWidth="1"/>
    <col min="10698" max="10698" width="7.140625" style="8" customWidth="1"/>
    <col min="10699" max="10699" width="41.28515625" style="8" customWidth="1"/>
    <col min="10700" max="10701" width="9" style="8" customWidth="1"/>
    <col min="10702" max="10702" width="10.5703125" style="8" customWidth="1"/>
    <col min="10703" max="10703" width="9.42578125" style="8" customWidth="1"/>
    <col min="10704" max="10704" width="9.85546875" style="8" customWidth="1"/>
    <col min="10705" max="10705" width="10.5703125" style="8" customWidth="1"/>
    <col min="10706" max="10707" width="9.42578125" style="8" customWidth="1"/>
    <col min="10708" max="10708" width="10.5703125" style="8" customWidth="1"/>
    <col min="10709" max="10710" width="9" style="8" customWidth="1"/>
    <col min="10711" max="10711" width="10.5703125" style="8" customWidth="1"/>
    <col min="10712" max="10713" width="9.42578125" style="8" customWidth="1"/>
    <col min="10714" max="10714" width="10.5703125" style="8" customWidth="1"/>
    <col min="10715" max="10715" width="9.42578125" style="8" customWidth="1"/>
    <col min="10716" max="10716" width="9.85546875" style="8" customWidth="1"/>
    <col min="10717" max="10717" width="10.5703125" style="8" customWidth="1"/>
    <col min="10718" max="10718" width="9" style="8" customWidth="1"/>
    <col min="10719" max="10719" width="9.85546875" style="8" customWidth="1"/>
    <col min="10720" max="10720" width="12" style="8" customWidth="1"/>
    <col min="10721" max="10951" width="11.42578125" style="8"/>
    <col min="10952" max="10952" width="0.28515625" style="8" customWidth="1"/>
    <col min="10953" max="10953" width="19" style="8" customWidth="1"/>
    <col min="10954" max="10954" width="7.140625" style="8" customWidth="1"/>
    <col min="10955" max="10955" width="41.28515625" style="8" customWidth="1"/>
    <col min="10956" max="10957" width="9" style="8" customWidth="1"/>
    <col min="10958" max="10958" width="10.5703125" style="8" customWidth="1"/>
    <col min="10959" max="10959" width="9.42578125" style="8" customWidth="1"/>
    <col min="10960" max="10960" width="9.85546875" style="8" customWidth="1"/>
    <col min="10961" max="10961" width="10.5703125" style="8" customWidth="1"/>
    <col min="10962" max="10963" width="9.42578125" style="8" customWidth="1"/>
    <col min="10964" max="10964" width="10.5703125" style="8" customWidth="1"/>
    <col min="10965" max="10966" width="9" style="8" customWidth="1"/>
    <col min="10967" max="10967" width="10.5703125" style="8" customWidth="1"/>
    <col min="10968" max="10969" width="9.42578125" style="8" customWidth="1"/>
    <col min="10970" max="10970" width="10.5703125" style="8" customWidth="1"/>
    <col min="10971" max="10971" width="9.42578125" style="8" customWidth="1"/>
    <col min="10972" max="10972" width="9.85546875" style="8" customWidth="1"/>
    <col min="10973" max="10973" width="10.5703125" style="8" customWidth="1"/>
    <col min="10974" max="10974" width="9" style="8" customWidth="1"/>
    <col min="10975" max="10975" width="9.85546875" style="8" customWidth="1"/>
    <col min="10976" max="10976" width="12" style="8" customWidth="1"/>
    <col min="10977" max="11207" width="11.42578125" style="8"/>
    <col min="11208" max="11208" width="0.28515625" style="8" customWidth="1"/>
    <col min="11209" max="11209" width="19" style="8" customWidth="1"/>
    <col min="11210" max="11210" width="7.140625" style="8" customWidth="1"/>
    <col min="11211" max="11211" width="41.28515625" style="8" customWidth="1"/>
    <col min="11212" max="11213" width="9" style="8" customWidth="1"/>
    <col min="11214" max="11214" width="10.5703125" style="8" customWidth="1"/>
    <col min="11215" max="11215" width="9.42578125" style="8" customWidth="1"/>
    <col min="11216" max="11216" width="9.85546875" style="8" customWidth="1"/>
    <col min="11217" max="11217" width="10.5703125" style="8" customWidth="1"/>
    <col min="11218" max="11219" width="9.42578125" style="8" customWidth="1"/>
    <col min="11220" max="11220" width="10.5703125" style="8" customWidth="1"/>
    <col min="11221" max="11222" width="9" style="8" customWidth="1"/>
    <col min="11223" max="11223" width="10.5703125" style="8" customWidth="1"/>
    <col min="11224" max="11225" width="9.42578125" style="8" customWidth="1"/>
    <col min="11226" max="11226" width="10.5703125" style="8" customWidth="1"/>
    <col min="11227" max="11227" width="9.42578125" style="8" customWidth="1"/>
    <col min="11228" max="11228" width="9.85546875" style="8" customWidth="1"/>
    <col min="11229" max="11229" width="10.5703125" style="8" customWidth="1"/>
    <col min="11230" max="11230" width="9" style="8" customWidth="1"/>
    <col min="11231" max="11231" width="9.85546875" style="8" customWidth="1"/>
    <col min="11232" max="11232" width="12" style="8" customWidth="1"/>
    <col min="11233" max="11463" width="11.42578125" style="8"/>
    <col min="11464" max="11464" width="0.28515625" style="8" customWidth="1"/>
    <col min="11465" max="11465" width="19" style="8" customWidth="1"/>
    <col min="11466" max="11466" width="7.140625" style="8" customWidth="1"/>
    <col min="11467" max="11467" width="41.28515625" style="8" customWidth="1"/>
    <col min="11468" max="11469" width="9" style="8" customWidth="1"/>
    <col min="11470" max="11470" width="10.5703125" style="8" customWidth="1"/>
    <col min="11471" max="11471" width="9.42578125" style="8" customWidth="1"/>
    <col min="11472" max="11472" width="9.85546875" style="8" customWidth="1"/>
    <col min="11473" max="11473" width="10.5703125" style="8" customWidth="1"/>
    <col min="11474" max="11475" width="9.42578125" style="8" customWidth="1"/>
    <col min="11476" max="11476" width="10.5703125" style="8" customWidth="1"/>
    <col min="11477" max="11478" width="9" style="8" customWidth="1"/>
    <col min="11479" max="11479" width="10.5703125" style="8" customWidth="1"/>
    <col min="11480" max="11481" width="9.42578125" style="8" customWidth="1"/>
    <col min="11482" max="11482" width="10.5703125" style="8" customWidth="1"/>
    <col min="11483" max="11483" width="9.42578125" style="8" customWidth="1"/>
    <col min="11484" max="11484" width="9.85546875" style="8" customWidth="1"/>
    <col min="11485" max="11485" width="10.5703125" style="8" customWidth="1"/>
    <col min="11486" max="11486" width="9" style="8" customWidth="1"/>
    <col min="11487" max="11487" width="9.85546875" style="8" customWidth="1"/>
    <col min="11488" max="11488" width="12" style="8" customWidth="1"/>
    <col min="11489" max="11719" width="11.42578125" style="8"/>
    <col min="11720" max="11720" width="0.28515625" style="8" customWidth="1"/>
    <col min="11721" max="11721" width="19" style="8" customWidth="1"/>
    <col min="11722" max="11722" width="7.140625" style="8" customWidth="1"/>
    <col min="11723" max="11723" width="41.28515625" style="8" customWidth="1"/>
    <col min="11724" max="11725" width="9" style="8" customWidth="1"/>
    <col min="11726" max="11726" width="10.5703125" style="8" customWidth="1"/>
    <col min="11727" max="11727" width="9.42578125" style="8" customWidth="1"/>
    <col min="11728" max="11728" width="9.85546875" style="8" customWidth="1"/>
    <col min="11729" max="11729" width="10.5703125" style="8" customWidth="1"/>
    <col min="11730" max="11731" width="9.42578125" style="8" customWidth="1"/>
    <col min="11732" max="11732" width="10.5703125" style="8" customWidth="1"/>
    <col min="11733" max="11734" width="9" style="8" customWidth="1"/>
    <col min="11735" max="11735" width="10.5703125" style="8" customWidth="1"/>
    <col min="11736" max="11737" width="9.42578125" style="8" customWidth="1"/>
    <col min="11738" max="11738" width="10.5703125" style="8" customWidth="1"/>
    <col min="11739" max="11739" width="9.42578125" style="8" customWidth="1"/>
    <col min="11740" max="11740" width="9.85546875" style="8" customWidth="1"/>
    <col min="11741" max="11741" width="10.5703125" style="8" customWidth="1"/>
    <col min="11742" max="11742" width="9" style="8" customWidth="1"/>
    <col min="11743" max="11743" width="9.85546875" style="8" customWidth="1"/>
    <col min="11744" max="11744" width="12" style="8" customWidth="1"/>
    <col min="11745" max="11975" width="11.42578125" style="8"/>
    <col min="11976" max="11976" width="0.28515625" style="8" customWidth="1"/>
    <col min="11977" max="11977" width="19" style="8" customWidth="1"/>
    <col min="11978" max="11978" width="7.140625" style="8" customWidth="1"/>
    <col min="11979" max="11979" width="41.28515625" style="8" customWidth="1"/>
    <col min="11980" max="11981" width="9" style="8" customWidth="1"/>
    <col min="11982" max="11982" width="10.5703125" style="8" customWidth="1"/>
    <col min="11983" max="11983" width="9.42578125" style="8" customWidth="1"/>
    <col min="11984" max="11984" width="9.85546875" style="8" customWidth="1"/>
    <col min="11985" max="11985" width="10.5703125" style="8" customWidth="1"/>
    <col min="11986" max="11987" width="9.42578125" style="8" customWidth="1"/>
    <col min="11988" max="11988" width="10.5703125" style="8" customWidth="1"/>
    <col min="11989" max="11990" width="9" style="8" customWidth="1"/>
    <col min="11991" max="11991" width="10.5703125" style="8" customWidth="1"/>
    <col min="11992" max="11993" width="9.42578125" style="8" customWidth="1"/>
    <col min="11994" max="11994" width="10.5703125" style="8" customWidth="1"/>
    <col min="11995" max="11995" width="9.42578125" style="8" customWidth="1"/>
    <col min="11996" max="11996" width="9.85546875" style="8" customWidth="1"/>
    <col min="11997" max="11997" width="10.5703125" style="8" customWidth="1"/>
    <col min="11998" max="11998" width="9" style="8" customWidth="1"/>
    <col min="11999" max="11999" width="9.85546875" style="8" customWidth="1"/>
    <col min="12000" max="12000" width="12" style="8" customWidth="1"/>
    <col min="12001" max="12231" width="11.42578125" style="8"/>
    <col min="12232" max="12232" width="0.28515625" style="8" customWidth="1"/>
    <col min="12233" max="12233" width="19" style="8" customWidth="1"/>
    <col min="12234" max="12234" width="7.140625" style="8" customWidth="1"/>
    <col min="12235" max="12235" width="41.28515625" style="8" customWidth="1"/>
    <col min="12236" max="12237" width="9" style="8" customWidth="1"/>
    <col min="12238" max="12238" width="10.5703125" style="8" customWidth="1"/>
    <col min="12239" max="12239" width="9.42578125" style="8" customWidth="1"/>
    <col min="12240" max="12240" width="9.85546875" style="8" customWidth="1"/>
    <col min="12241" max="12241" width="10.5703125" style="8" customWidth="1"/>
    <col min="12242" max="12243" width="9.42578125" style="8" customWidth="1"/>
    <col min="12244" max="12244" width="10.5703125" style="8" customWidth="1"/>
    <col min="12245" max="12246" width="9" style="8" customWidth="1"/>
    <col min="12247" max="12247" width="10.5703125" style="8" customWidth="1"/>
    <col min="12248" max="12249" width="9.42578125" style="8" customWidth="1"/>
    <col min="12250" max="12250" width="10.5703125" style="8" customWidth="1"/>
    <col min="12251" max="12251" width="9.42578125" style="8" customWidth="1"/>
    <col min="12252" max="12252" width="9.85546875" style="8" customWidth="1"/>
    <col min="12253" max="12253" width="10.5703125" style="8" customWidth="1"/>
    <col min="12254" max="12254" width="9" style="8" customWidth="1"/>
    <col min="12255" max="12255" width="9.85546875" style="8" customWidth="1"/>
    <col min="12256" max="12256" width="12" style="8" customWidth="1"/>
    <col min="12257" max="12487" width="11.42578125" style="8"/>
    <col min="12488" max="12488" width="0.28515625" style="8" customWidth="1"/>
    <col min="12489" max="12489" width="19" style="8" customWidth="1"/>
    <col min="12490" max="12490" width="7.140625" style="8" customWidth="1"/>
    <col min="12491" max="12491" width="41.28515625" style="8" customWidth="1"/>
    <col min="12492" max="12493" width="9" style="8" customWidth="1"/>
    <col min="12494" max="12494" width="10.5703125" style="8" customWidth="1"/>
    <col min="12495" max="12495" width="9.42578125" style="8" customWidth="1"/>
    <col min="12496" max="12496" width="9.85546875" style="8" customWidth="1"/>
    <col min="12497" max="12497" width="10.5703125" style="8" customWidth="1"/>
    <col min="12498" max="12499" width="9.42578125" style="8" customWidth="1"/>
    <col min="12500" max="12500" width="10.5703125" style="8" customWidth="1"/>
    <col min="12501" max="12502" width="9" style="8" customWidth="1"/>
    <col min="12503" max="12503" width="10.5703125" style="8" customWidth="1"/>
    <col min="12504" max="12505" width="9.42578125" style="8" customWidth="1"/>
    <col min="12506" max="12506" width="10.5703125" style="8" customWidth="1"/>
    <col min="12507" max="12507" width="9.42578125" style="8" customWidth="1"/>
    <col min="12508" max="12508" width="9.85546875" style="8" customWidth="1"/>
    <col min="12509" max="12509" width="10.5703125" style="8" customWidth="1"/>
    <col min="12510" max="12510" width="9" style="8" customWidth="1"/>
    <col min="12511" max="12511" width="9.85546875" style="8" customWidth="1"/>
    <col min="12512" max="12512" width="12" style="8" customWidth="1"/>
    <col min="12513" max="12743" width="11.42578125" style="8"/>
    <col min="12744" max="12744" width="0.28515625" style="8" customWidth="1"/>
    <col min="12745" max="12745" width="19" style="8" customWidth="1"/>
    <col min="12746" max="12746" width="7.140625" style="8" customWidth="1"/>
    <col min="12747" max="12747" width="41.28515625" style="8" customWidth="1"/>
    <col min="12748" max="12749" width="9" style="8" customWidth="1"/>
    <col min="12750" max="12750" width="10.5703125" style="8" customWidth="1"/>
    <col min="12751" max="12751" width="9.42578125" style="8" customWidth="1"/>
    <col min="12752" max="12752" width="9.85546875" style="8" customWidth="1"/>
    <col min="12753" max="12753" width="10.5703125" style="8" customWidth="1"/>
    <col min="12754" max="12755" width="9.42578125" style="8" customWidth="1"/>
    <col min="12756" max="12756" width="10.5703125" style="8" customWidth="1"/>
    <col min="12757" max="12758" width="9" style="8" customWidth="1"/>
    <col min="12759" max="12759" width="10.5703125" style="8" customWidth="1"/>
    <col min="12760" max="12761" width="9.42578125" style="8" customWidth="1"/>
    <col min="12762" max="12762" width="10.5703125" style="8" customWidth="1"/>
    <col min="12763" max="12763" width="9.42578125" style="8" customWidth="1"/>
    <col min="12764" max="12764" width="9.85546875" style="8" customWidth="1"/>
    <col min="12765" max="12765" width="10.5703125" style="8" customWidth="1"/>
    <col min="12766" max="12766" width="9" style="8" customWidth="1"/>
    <col min="12767" max="12767" width="9.85546875" style="8" customWidth="1"/>
    <col min="12768" max="12768" width="12" style="8" customWidth="1"/>
    <col min="12769" max="12999" width="11.42578125" style="8"/>
    <col min="13000" max="13000" width="0.28515625" style="8" customWidth="1"/>
    <col min="13001" max="13001" width="19" style="8" customWidth="1"/>
    <col min="13002" max="13002" width="7.140625" style="8" customWidth="1"/>
    <col min="13003" max="13003" width="41.28515625" style="8" customWidth="1"/>
    <col min="13004" max="13005" width="9" style="8" customWidth="1"/>
    <col min="13006" max="13006" width="10.5703125" style="8" customWidth="1"/>
    <col min="13007" max="13007" width="9.42578125" style="8" customWidth="1"/>
    <col min="13008" max="13008" width="9.85546875" style="8" customWidth="1"/>
    <col min="13009" max="13009" width="10.5703125" style="8" customWidth="1"/>
    <col min="13010" max="13011" width="9.42578125" style="8" customWidth="1"/>
    <col min="13012" max="13012" width="10.5703125" style="8" customWidth="1"/>
    <col min="13013" max="13014" width="9" style="8" customWidth="1"/>
    <col min="13015" max="13015" width="10.5703125" style="8" customWidth="1"/>
    <col min="13016" max="13017" width="9.42578125" style="8" customWidth="1"/>
    <col min="13018" max="13018" width="10.5703125" style="8" customWidth="1"/>
    <col min="13019" max="13019" width="9.42578125" style="8" customWidth="1"/>
    <col min="13020" max="13020" width="9.85546875" style="8" customWidth="1"/>
    <col min="13021" max="13021" width="10.5703125" style="8" customWidth="1"/>
    <col min="13022" max="13022" width="9" style="8" customWidth="1"/>
    <col min="13023" max="13023" width="9.85546875" style="8" customWidth="1"/>
    <col min="13024" max="13024" width="12" style="8" customWidth="1"/>
    <col min="13025" max="13255" width="11.42578125" style="8"/>
    <col min="13256" max="13256" width="0.28515625" style="8" customWidth="1"/>
    <col min="13257" max="13257" width="19" style="8" customWidth="1"/>
    <col min="13258" max="13258" width="7.140625" style="8" customWidth="1"/>
    <col min="13259" max="13259" width="41.28515625" style="8" customWidth="1"/>
    <col min="13260" max="13261" width="9" style="8" customWidth="1"/>
    <col min="13262" max="13262" width="10.5703125" style="8" customWidth="1"/>
    <col min="13263" max="13263" width="9.42578125" style="8" customWidth="1"/>
    <col min="13264" max="13264" width="9.85546875" style="8" customWidth="1"/>
    <col min="13265" max="13265" width="10.5703125" style="8" customWidth="1"/>
    <col min="13266" max="13267" width="9.42578125" style="8" customWidth="1"/>
    <col min="13268" max="13268" width="10.5703125" style="8" customWidth="1"/>
    <col min="13269" max="13270" width="9" style="8" customWidth="1"/>
    <col min="13271" max="13271" width="10.5703125" style="8" customWidth="1"/>
    <col min="13272" max="13273" width="9.42578125" style="8" customWidth="1"/>
    <col min="13274" max="13274" width="10.5703125" style="8" customWidth="1"/>
    <col min="13275" max="13275" width="9.42578125" style="8" customWidth="1"/>
    <col min="13276" max="13276" width="9.85546875" style="8" customWidth="1"/>
    <col min="13277" max="13277" width="10.5703125" style="8" customWidth="1"/>
    <col min="13278" max="13278" width="9" style="8" customWidth="1"/>
    <col min="13279" max="13279" width="9.85546875" style="8" customWidth="1"/>
    <col min="13280" max="13280" width="12" style="8" customWidth="1"/>
    <col min="13281" max="13511" width="11.42578125" style="8"/>
    <col min="13512" max="13512" width="0.28515625" style="8" customWidth="1"/>
    <col min="13513" max="13513" width="19" style="8" customWidth="1"/>
    <col min="13514" max="13514" width="7.140625" style="8" customWidth="1"/>
    <col min="13515" max="13515" width="41.28515625" style="8" customWidth="1"/>
    <col min="13516" max="13517" width="9" style="8" customWidth="1"/>
    <col min="13518" max="13518" width="10.5703125" style="8" customWidth="1"/>
    <col min="13519" max="13519" width="9.42578125" style="8" customWidth="1"/>
    <col min="13520" max="13520" width="9.85546875" style="8" customWidth="1"/>
    <col min="13521" max="13521" width="10.5703125" style="8" customWidth="1"/>
    <col min="13522" max="13523" width="9.42578125" style="8" customWidth="1"/>
    <col min="13524" max="13524" width="10.5703125" style="8" customWidth="1"/>
    <col min="13525" max="13526" width="9" style="8" customWidth="1"/>
    <col min="13527" max="13527" width="10.5703125" style="8" customWidth="1"/>
    <col min="13528" max="13529" width="9.42578125" style="8" customWidth="1"/>
    <col min="13530" max="13530" width="10.5703125" style="8" customWidth="1"/>
    <col min="13531" max="13531" width="9.42578125" style="8" customWidth="1"/>
    <col min="13532" max="13532" width="9.85546875" style="8" customWidth="1"/>
    <col min="13533" max="13533" width="10.5703125" style="8" customWidth="1"/>
    <col min="13534" max="13534" width="9" style="8" customWidth="1"/>
    <col min="13535" max="13535" width="9.85546875" style="8" customWidth="1"/>
    <col min="13536" max="13536" width="12" style="8" customWidth="1"/>
    <col min="13537" max="13767" width="11.42578125" style="8"/>
    <col min="13768" max="13768" width="0.28515625" style="8" customWidth="1"/>
    <col min="13769" max="13769" width="19" style="8" customWidth="1"/>
    <col min="13770" max="13770" width="7.140625" style="8" customWidth="1"/>
    <col min="13771" max="13771" width="41.28515625" style="8" customWidth="1"/>
    <col min="13772" max="13773" width="9" style="8" customWidth="1"/>
    <col min="13774" max="13774" width="10.5703125" style="8" customWidth="1"/>
    <col min="13775" max="13775" width="9.42578125" style="8" customWidth="1"/>
    <col min="13776" max="13776" width="9.85546875" style="8" customWidth="1"/>
    <col min="13777" max="13777" width="10.5703125" style="8" customWidth="1"/>
    <col min="13778" max="13779" width="9.42578125" style="8" customWidth="1"/>
    <col min="13780" max="13780" width="10.5703125" style="8" customWidth="1"/>
    <col min="13781" max="13782" width="9" style="8" customWidth="1"/>
    <col min="13783" max="13783" width="10.5703125" style="8" customWidth="1"/>
    <col min="13784" max="13785" width="9.42578125" style="8" customWidth="1"/>
    <col min="13786" max="13786" width="10.5703125" style="8" customWidth="1"/>
    <col min="13787" max="13787" width="9.42578125" style="8" customWidth="1"/>
    <col min="13788" max="13788" width="9.85546875" style="8" customWidth="1"/>
    <col min="13789" max="13789" width="10.5703125" style="8" customWidth="1"/>
    <col min="13790" max="13790" width="9" style="8" customWidth="1"/>
    <col min="13791" max="13791" width="9.85546875" style="8" customWidth="1"/>
    <col min="13792" max="13792" width="12" style="8" customWidth="1"/>
    <col min="13793" max="14023" width="11.42578125" style="8"/>
    <col min="14024" max="14024" width="0.28515625" style="8" customWidth="1"/>
    <col min="14025" max="14025" width="19" style="8" customWidth="1"/>
    <col min="14026" max="14026" width="7.140625" style="8" customWidth="1"/>
    <col min="14027" max="14027" width="41.28515625" style="8" customWidth="1"/>
    <col min="14028" max="14029" width="9" style="8" customWidth="1"/>
    <col min="14030" max="14030" width="10.5703125" style="8" customWidth="1"/>
    <col min="14031" max="14031" width="9.42578125" style="8" customWidth="1"/>
    <col min="14032" max="14032" width="9.85546875" style="8" customWidth="1"/>
    <col min="14033" max="14033" width="10.5703125" style="8" customWidth="1"/>
    <col min="14034" max="14035" width="9.42578125" style="8" customWidth="1"/>
    <col min="14036" max="14036" width="10.5703125" style="8" customWidth="1"/>
    <col min="14037" max="14038" width="9" style="8" customWidth="1"/>
    <col min="14039" max="14039" width="10.5703125" style="8" customWidth="1"/>
    <col min="14040" max="14041" width="9.42578125" style="8" customWidth="1"/>
    <col min="14042" max="14042" width="10.5703125" style="8" customWidth="1"/>
    <col min="14043" max="14043" width="9.42578125" style="8" customWidth="1"/>
    <col min="14044" max="14044" width="9.85546875" style="8" customWidth="1"/>
    <col min="14045" max="14045" width="10.5703125" style="8" customWidth="1"/>
    <col min="14046" max="14046" width="9" style="8" customWidth="1"/>
    <col min="14047" max="14047" width="9.85546875" style="8" customWidth="1"/>
    <col min="14048" max="14048" width="12" style="8" customWidth="1"/>
    <col min="14049" max="14279" width="11.42578125" style="8"/>
    <col min="14280" max="14280" width="0.28515625" style="8" customWidth="1"/>
    <col min="14281" max="14281" width="19" style="8" customWidth="1"/>
    <col min="14282" max="14282" width="7.140625" style="8" customWidth="1"/>
    <col min="14283" max="14283" width="41.28515625" style="8" customWidth="1"/>
    <col min="14284" max="14285" width="9" style="8" customWidth="1"/>
    <col min="14286" max="14286" width="10.5703125" style="8" customWidth="1"/>
    <col min="14287" max="14287" width="9.42578125" style="8" customWidth="1"/>
    <col min="14288" max="14288" width="9.85546875" style="8" customWidth="1"/>
    <col min="14289" max="14289" width="10.5703125" style="8" customWidth="1"/>
    <col min="14290" max="14291" width="9.42578125" style="8" customWidth="1"/>
    <col min="14292" max="14292" width="10.5703125" style="8" customWidth="1"/>
    <col min="14293" max="14294" width="9" style="8" customWidth="1"/>
    <col min="14295" max="14295" width="10.5703125" style="8" customWidth="1"/>
    <col min="14296" max="14297" width="9.42578125" style="8" customWidth="1"/>
    <col min="14298" max="14298" width="10.5703125" style="8" customWidth="1"/>
    <col min="14299" max="14299" width="9.42578125" style="8" customWidth="1"/>
    <col min="14300" max="14300" width="9.85546875" style="8" customWidth="1"/>
    <col min="14301" max="14301" width="10.5703125" style="8" customWidth="1"/>
    <col min="14302" max="14302" width="9" style="8" customWidth="1"/>
    <col min="14303" max="14303" width="9.85546875" style="8" customWidth="1"/>
    <col min="14304" max="14304" width="12" style="8" customWidth="1"/>
    <col min="14305" max="14535" width="11.42578125" style="8"/>
    <col min="14536" max="14536" width="0.28515625" style="8" customWidth="1"/>
    <col min="14537" max="14537" width="19" style="8" customWidth="1"/>
    <col min="14538" max="14538" width="7.140625" style="8" customWidth="1"/>
    <col min="14539" max="14539" width="41.28515625" style="8" customWidth="1"/>
    <col min="14540" max="14541" width="9" style="8" customWidth="1"/>
    <col min="14542" max="14542" width="10.5703125" style="8" customWidth="1"/>
    <col min="14543" max="14543" width="9.42578125" style="8" customWidth="1"/>
    <col min="14544" max="14544" width="9.85546875" style="8" customWidth="1"/>
    <col min="14545" max="14545" width="10.5703125" style="8" customWidth="1"/>
    <col min="14546" max="14547" width="9.42578125" style="8" customWidth="1"/>
    <col min="14548" max="14548" width="10.5703125" style="8" customWidth="1"/>
    <col min="14549" max="14550" width="9" style="8" customWidth="1"/>
    <col min="14551" max="14551" width="10.5703125" style="8" customWidth="1"/>
    <col min="14552" max="14553" width="9.42578125" style="8" customWidth="1"/>
    <col min="14554" max="14554" width="10.5703125" style="8" customWidth="1"/>
    <col min="14555" max="14555" width="9.42578125" style="8" customWidth="1"/>
    <col min="14556" max="14556" width="9.85546875" style="8" customWidth="1"/>
    <col min="14557" max="14557" width="10.5703125" style="8" customWidth="1"/>
    <col min="14558" max="14558" width="9" style="8" customWidth="1"/>
    <col min="14559" max="14559" width="9.85546875" style="8" customWidth="1"/>
    <col min="14560" max="14560" width="12" style="8" customWidth="1"/>
    <col min="14561" max="14791" width="11.42578125" style="8"/>
    <col min="14792" max="14792" width="0.28515625" style="8" customWidth="1"/>
    <col min="14793" max="14793" width="19" style="8" customWidth="1"/>
    <col min="14794" max="14794" width="7.140625" style="8" customWidth="1"/>
    <col min="14795" max="14795" width="41.28515625" style="8" customWidth="1"/>
    <col min="14796" max="14797" width="9" style="8" customWidth="1"/>
    <col min="14798" max="14798" width="10.5703125" style="8" customWidth="1"/>
    <col min="14799" max="14799" width="9.42578125" style="8" customWidth="1"/>
    <col min="14800" max="14800" width="9.85546875" style="8" customWidth="1"/>
    <col min="14801" max="14801" width="10.5703125" style="8" customWidth="1"/>
    <col min="14802" max="14803" width="9.42578125" style="8" customWidth="1"/>
    <col min="14804" max="14804" width="10.5703125" style="8" customWidth="1"/>
    <col min="14805" max="14806" width="9" style="8" customWidth="1"/>
    <col min="14807" max="14807" width="10.5703125" style="8" customWidth="1"/>
    <col min="14808" max="14809" width="9.42578125" style="8" customWidth="1"/>
    <col min="14810" max="14810" width="10.5703125" style="8" customWidth="1"/>
    <col min="14811" max="14811" width="9.42578125" style="8" customWidth="1"/>
    <col min="14812" max="14812" width="9.85546875" style="8" customWidth="1"/>
    <col min="14813" max="14813" width="10.5703125" style="8" customWidth="1"/>
    <col min="14814" max="14814" width="9" style="8" customWidth="1"/>
    <col min="14815" max="14815" width="9.85546875" style="8" customWidth="1"/>
    <col min="14816" max="14816" width="12" style="8" customWidth="1"/>
    <col min="14817" max="15047" width="11.42578125" style="8"/>
    <col min="15048" max="15048" width="0.28515625" style="8" customWidth="1"/>
    <col min="15049" max="15049" width="19" style="8" customWidth="1"/>
    <col min="15050" max="15050" width="7.140625" style="8" customWidth="1"/>
    <col min="15051" max="15051" width="41.28515625" style="8" customWidth="1"/>
    <col min="15052" max="15053" width="9" style="8" customWidth="1"/>
    <col min="15054" max="15054" width="10.5703125" style="8" customWidth="1"/>
    <col min="15055" max="15055" width="9.42578125" style="8" customWidth="1"/>
    <col min="15056" max="15056" width="9.85546875" style="8" customWidth="1"/>
    <col min="15057" max="15057" width="10.5703125" style="8" customWidth="1"/>
    <col min="15058" max="15059" width="9.42578125" style="8" customWidth="1"/>
    <col min="15060" max="15060" width="10.5703125" style="8" customWidth="1"/>
    <col min="15061" max="15062" width="9" style="8" customWidth="1"/>
    <col min="15063" max="15063" width="10.5703125" style="8" customWidth="1"/>
    <col min="15064" max="15065" width="9.42578125" style="8" customWidth="1"/>
    <col min="15066" max="15066" width="10.5703125" style="8" customWidth="1"/>
    <col min="15067" max="15067" width="9.42578125" style="8" customWidth="1"/>
    <col min="15068" max="15068" width="9.85546875" style="8" customWidth="1"/>
    <col min="15069" max="15069" width="10.5703125" style="8" customWidth="1"/>
    <col min="15070" max="15070" width="9" style="8" customWidth="1"/>
    <col min="15071" max="15071" width="9.85546875" style="8" customWidth="1"/>
    <col min="15072" max="15072" width="12" style="8" customWidth="1"/>
    <col min="15073" max="15303" width="11.42578125" style="8"/>
    <col min="15304" max="15304" width="0.28515625" style="8" customWidth="1"/>
    <col min="15305" max="15305" width="19" style="8" customWidth="1"/>
    <col min="15306" max="15306" width="7.140625" style="8" customWidth="1"/>
    <col min="15307" max="15307" width="41.28515625" style="8" customWidth="1"/>
    <col min="15308" max="15309" width="9" style="8" customWidth="1"/>
    <col min="15310" max="15310" width="10.5703125" style="8" customWidth="1"/>
    <col min="15311" max="15311" width="9.42578125" style="8" customWidth="1"/>
    <col min="15312" max="15312" width="9.85546875" style="8" customWidth="1"/>
    <col min="15313" max="15313" width="10.5703125" style="8" customWidth="1"/>
    <col min="15314" max="15315" width="9.42578125" style="8" customWidth="1"/>
    <col min="15316" max="15316" width="10.5703125" style="8" customWidth="1"/>
    <col min="15317" max="15318" width="9" style="8" customWidth="1"/>
    <col min="15319" max="15319" width="10.5703125" style="8" customWidth="1"/>
    <col min="15320" max="15321" width="9.42578125" style="8" customWidth="1"/>
    <col min="15322" max="15322" width="10.5703125" style="8" customWidth="1"/>
    <col min="15323" max="15323" width="9.42578125" style="8" customWidth="1"/>
    <col min="15324" max="15324" width="9.85546875" style="8" customWidth="1"/>
    <col min="15325" max="15325" width="10.5703125" style="8" customWidth="1"/>
    <col min="15326" max="15326" width="9" style="8" customWidth="1"/>
    <col min="15327" max="15327" width="9.85546875" style="8" customWidth="1"/>
    <col min="15328" max="15328" width="12" style="8" customWidth="1"/>
    <col min="15329" max="15559" width="11.42578125" style="8"/>
    <col min="15560" max="15560" width="0.28515625" style="8" customWidth="1"/>
    <col min="15561" max="15561" width="19" style="8" customWidth="1"/>
    <col min="15562" max="15562" width="7.140625" style="8" customWidth="1"/>
    <col min="15563" max="15563" width="41.28515625" style="8" customWidth="1"/>
    <col min="15564" max="15565" width="9" style="8" customWidth="1"/>
    <col min="15566" max="15566" width="10.5703125" style="8" customWidth="1"/>
    <col min="15567" max="15567" width="9.42578125" style="8" customWidth="1"/>
    <col min="15568" max="15568" width="9.85546875" style="8" customWidth="1"/>
    <col min="15569" max="15569" width="10.5703125" style="8" customWidth="1"/>
    <col min="15570" max="15571" width="9.42578125" style="8" customWidth="1"/>
    <col min="15572" max="15572" width="10.5703125" style="8" customWidth="1"/>
    <col min="15573" max="15574" width="9" style="8" customWidth="1"/>
    <col min="15575" max="15575" width="10.5703125" style="8" customWidth="1"/>
    <col min="15576" max="15577" width="9.42578125" style="8" customWidth="1"/>
    <col min="15578" max="15578" width="10.5703125" style="8" customWidth="1"/>
    <col min="15579" max="15579" width="9.42578125" style="8" customWidth="1"/>
    <col min="15580" max="15580" width="9.85546875" style="8" customWidth="1"/>
    <col min="15581" max="15581" width="10.5703125" style="8" customWidth="1"/>
    <col min="15582" max="15582" width="9" style="8" customWidth="1"/>
    <col min="15583" max="15583" width="9.85546875" style="8" customWidth="1"/>
    <col min="15584" max="15584" width="12" style="8" customWidth="1"/>
    <col min="15585" max="15815" width="11.42578125" style="8"/>
    <col min="15816" max="15816" width="0.28515625" style="8" customWidth="1"/>
    <col min="15817" max="15817" width="19" style="8" customWidth="1"/>
    <col min="15818" max="15818" width="7.140625" style="8" customWidth="1"/>
    <col min="15819" max="15819" width="41.28515625" style="8" customWidth="1"/>
    <col min="15820" max="15821" width="9" style="8" customWidth="1"/>
    <col min="15822" max="15822" width="10.5703125" style="8" customWidth="1"/>
    <col min="15823" max="15823" width="9.42578125" style="8" customWidth="1"/>
    <col min="15824" max="15824" width="9.85546875" style="8" customWidth="1"/>
    <col min="15825" max="15825" width="10.5703125" style="8" customWidth="1"/>
    <col min="15826" max="15827" width="9.42578125" style="8" customWidth="1"/>
    <col min="15828" max="15828" width="10.5703125" style="8" customWidth="1"/>
    <col min="15829" max="15830" width="9" style="8" customWidth="1"/>
    <col min="15831" max="15831" width="10.5703125" style="8" customWidth="1"/>
    <col min="15832" max="15833" width="9.42578125" style="8" customWidth="1"/>
    <col min="15834" max="15834" width="10.5703125" style="8" customWidth="1"/>
    <col min="15835" max="15835" width="9.42578125" style="8" customWidth="1"/>
    <col min="15836" max="15836" width="9.85546875" style="8" customWidth="1"/>
    <col min="15837" max="15837" width="10.5703125" style="8" customWidth="1"/>
    <col min="15838" max="15838" width="9" style="8" customWidth="1"/>
    <col min="15839" max="15839" width="9.85546875" style="8" customWidth="1"/>
    <col min="15840" max="15840" width="12" style="8" customWidth="1"/>
    <col min="15841" max="16071" width="11.42578125" style="8"/>
    <col min="16072" max="16072" width="0.28515625" style="8" customWidth="1"/>
    <col min="16073" max="16073" width="19" style="8" customWidth="1"/>
    <col min="16074" max="16074" width="7.140625" style="8" customWidth="1"/>
    <col min="16075" max="16075" width="41.28515625" style="8" customWidth="1"/>
    <col min="16076" max="16077" width="9" style="8" customWidth="1"/>
    <col min="16078" max="16078" width="10.5703125" style="8" customWidth="1"/>
    <col min="16079" max="16079" width="9.42578125" style="8" customWidth="1"/>
    <col min="16080" max="16080" width="9.85546875" style="8" customWidth="1"/>
    <col min="16081" max="16081" width="10.5703125" style="8" customWidth="1"/>
    <col min="16082" max="16083" width="9.42578125" style="8" customWidth="1"/>
    <col min="16084" max="16084" width="10.5703125" style="8" customWidth="1"/>
    <col min="16085" max="16086" width="9" style="8" customWidth="1"/>
    <col min="16087" max="16087" width="10.5703125" style="8" customWidth="1"/>
    <col min="16088" max="16089" width="9.42578125" style="8" customWidth="1"/>
    <col min="16090" max="16090" width="10.5703125" style="8" customWidth="1"/>
    <col min="16091" max="16091" width="9.42578125" style="8" customWidth="1"/>
    <col min="16092" max="16092" width="9.85546875" style="8" customWidth="1"/>
    <col min="16093" max="16093" width="10.5703125" style="8" customWidth="1"/>
    <col min="16094" max="16094" width="9" style="8" customWidth="1"/>
    <col min="16095" max="16095" width="9.85546875" style="8" customWidth="1"/>
    <col min="16096" max="16096" width="12" style="8" customWidth="1"/>
    <col min="16097" max="16384" width="11.42578125" style="8"/>
  </cols>
  <sheetData>
    <row r="1" spans="1:9">
      <c r="A1" s="815" t="s">
        <v>1621</v>
      </c>
    </row>
    <row r="2" spans="1:9" ht="18" customHeight="1">
      <c r="A2" s="4244" t="s">
        <v>108</v>
      </c>
      <c r="B2" s="69"/>
    </row>
    <row r="3" spans="1:9" s="11" customFormat="1" ht="15.75">
      <c r="A3" s="82"/>
      <c r="B3" s="82"/>
      <c r="C3" s="105">
        <v>2011</v>
      </c>
      <c r="D3" s="105">
        <v>2012</v>
      </c>
      <c r="E3" s="105">
        <v>2013</v>
      </c>
      <c r="F3" s="105">
        <v>2014</v>
      </c>
      <c r="G3" s="105">
        <v>2015</v>
      </c>
      <c r="H3" s="105">
        <v>2016</v>
      </c>
      <c r="I3" s="105">
        <v>2017</v>
      </c>
    </row>
    <row r="4" spans="1:9" s="9" customFormat="1" ht="15" customHeight="1">
      <c r="A4" s="5621" t="s">
        <v>38</v>
      </c>
      <c r="B4" s="83" t="s">
        <v>24</v>
      </c>
      <c r="C4" s="109">
        <v>73</v>
      </c>
      <c r="D4" s="109">
        <v>113</v>
      </c>
      <c r="E4" s="109">
        <v>145</v>
      </c>
      <c r="F4" s="109">
        <v>172</v>
      </c>
      <c r="G4" s="109">
        <v>260</v>
      </c>
      <c r="H4" s="109">
        <v>248</v>
      </c>
      <c r="I4" s="109">
        <v>290</v>
      </c>
    </row>
    <row r="5" spans="1:9" s="9" customFormat="1" ht="15" customHeight="1">
      <c r="A5" s="5622"/>
      <c r="B5" s="83" t="s">
        <v>62</v>
      </c>
      <c r="C5" s="109">
        <v>173</v>
      </c>
      <c r="D5" s="109">
        <v>228</v>
      </c>
      <c r="E5" s="109">
        <v>377</v>
      </c>
      <c r="F5" s="109">
        <v>458</v>
      </c>
      <c r="G5" s="109">
        <v>594</v>
      </c>
      <c r="H5" s="109">
        <v>674</v>
      </c>
      <c r="I5" s="109">
        <f>'Alumnado Activo'!I16</f>
        <v>861</v>
      </c>
    </row>
    <row r="6" spans="1:9" s="9" customFormat="1" ht="15" customHeight="1">
      <c r="A6" s="5623"/>
      <c r="B6" s="83" t="s">
        <v>107</v>
      </c>
      <c r="C6" s="108">
        <f t="shared" ref="C6:H6" si="0">C4/C5</f>
        <v>0.42196531791907516</v>
      </c>
      <c r="D6" s="108">
        <f t="shared" si="0"/>
        <v>0.49561403508771928</v>
      </c>
      <c r="E6" s="108">
        <f t="shared" si="0"/>
        <v>0.38461538461538464</v>
      </c>
      <c r="F6" s="108">
        <f t="shared" si="0"/>
        <v>0.37554585152838427</v>
      </c>
      <c r="G6" s="108">
        <f t="shared" si="0"/>
        <v>0.43771043771043772</v>
      </c>
      <c r="H6" s="108">
        <f t="shared" si="0"/>
        <v>0.36795252225519287</v>
      </c>
      <c r="I6" s="108">
        <f t="shared" ref="I6" si="1">I4/I5</f>
        <v>0.33681765389082463</v>
      </c>
    </row>
    <row r="7" spans="1:9" s="9" customFormat="1" ht="15" customHeight="1">
      <c r="C7" s="76"/>
      <c r="D7" s="76"/>
      <c r="E7" s="76"/>
      <c r="F7" s="76"/>
      <c r="G7" s="76"/>
    </row>
    <row r="8" spans="1:9" s="11" customFormat="1" ht="15.75">
      <c r="A8" s="82"/>
      <c r="B8" s="82"/>
      <c r="C8" s="84">
        <v>2005</v>
      </c>
      <c r="D8" s="84">
        <v>2006</v>
      </c>
      <c r="E8" s="84">
        <v>2007</v>
      </c>
      <c r="F8" s="84">
        <v>2008</v>
      </c>
      <c r="G8" s="84">
        <v>2009</v>
      </c>
      <c r="H8" s="84">
        <v>2010</v>
      </c>
      <c r="I8" s="105">
        <v>2011</v>
      </c>
    </row>
    <row r="9" spans="1:9" s="9" customFormat="1" ht="15" customHeight="1">
      <c r="A9" s="5624" t="s">
        <v>37</v>
      </c>
      <c r="B9" s="81" t="s">
        <v>24</v>
      </c>
      <c r="C9" s="107">
        <v>28</v>
      </c>
      <c r="D9" s="107">
        <v>99</v>
      </c>
      <c r="E9" s="107">
        <v>162</v>
      </c>
      <c r="F9" s="107">
        <v>225</v>
      </c>
      <c r="G9" s="107">
        <v>263</v>
      </c>
      <c r="H9" s="107">
        <v>283</v>
      </c>
      <c r="I9" s="5138">
        <v>339</v>
      </c>
    </row>
    <row r="10" spans="1:9" s="9" customFormat="1" ht="15" customHeight="1">
      <c r="A10" s="5624"/>
      <c r="B10" s="81" t="s">
        <v>62</v>
      </c>
      <c r="C10" s="107">
        <v>203</v>
      </c>
      <c r="D10" s="107">
        <v>287</v>
      </c>
      <c r="E10" s="107">
        <v>562</v>
      </c>
      <c r="F10" s="107">
        <v>871</v>
      </c>
      <c r="G10" s="107">
        <v>1054</v>
      </c>
      <c r="H10" s="107">
        <v>1205</v>
      </c>
      <c r="I10" s="5138">
        <v>1388</v>
      </c>
    </row>
    <row r="11" spans="1:9" s="9" customFormat="1" ht="15" customHeight="1">
      <c r="A11" s="5624"/>
      <c r="B11" s="81" t="s">
        <v>107</v>
      </c>
      <c r="C11" s="106">
        <f t="shared" ref="C11:I11" si="2">C9/C10</f>
        <v>0.13793103448275862</v>
      </c>
      <c r="D11" s="106">
        <f t="shared" si="2"/>
        <v>0.34494773519163763</v>
      </c>
      <c r="E11" s="106">
        <f t="shared" si="2"/>
        <v>0.28825622775800713</v>
      </c>
      <c r="F11" s="106">
        <f t="shared" si="2"/>
        <v>0.25832376578645233</v>
      </c>
      <c r="G11" s="106">
        <f t="shared" si="2"/>
        <v>0.24952561669829221</v>
      </c>
      <c r="H11" s="106">
        <f t="shared" si="2"/>
        <v>0.23485477178423236</v>
      </c>
      <c r="I11" s="5139">
        <f t="shared" si="2"/>
        <v>0.24423631123919309</v>
      </c>
    </row>
    <row r="12" spans="1:9" s="11" customFormat="1" ht="15.75">
      <c r="A12" s="5624"/>
      <c r="B12" s="82"/>
      <c r="C12" s="105">
        <v>2012</v>
      </c>
      <c r="D12" s="105">
        <v>2013</v>
      </c>
      <c r="E12" s="105">
        <v>2014</v>
      </c>
      <c r="F12" s="105">
        <v>2015</v>
      </c>
      <c r="G12" s="105">
        <v>2016</v>
      </c>
      <c r="H12" s="105">
        <v>2017</v>
      </c>
    </row>
    <row r="13" spans="1:9" s="9" customFormat="1" ht="15" customHeight="1">
      <c r="A13" s="5624"/>
      <c r="B13" s="81" t="s">
        <v>24</v>
      </c>
      <c r="C13" s="107">
        <v>311</v>
      </c>
      <c r="D13" s="107">
        <v>326</v>
      </c>
      <c r="E13" s="107">
        <v>497</v>
      </c>
      <c r="F13" s="107">
        <v>614</v>
      </c>
      <c r="G13" s="107">
        <v>745</v>
      </c>
      <c r="H13" s="5138">
        <v>922</v>
      </c>
    </row>
    <row r="14" spans="1:9" s="9" customFormat="1" ht="15" customHeight="1">
      <c r="A14" s="5624"/>
      <c r="B14" s="81" t="s">
        <v>62</v>
      </c>
      <c r="C14" s="107">
        <v>1528</v>
      </c>
      <c r="D14" s="107">
        <v>1654</v>
      </c>
      <c r="E14" s="107">
        <v>2009</v>
      </c>
      <c r="F14" s="107">
        <v>2326</v>
      </c>
      <c r="G14" s="107">
        <v>2679</v>
      </c>
      <c r="H14" s="5138">
        <f>'Alumnado Activo'!I19</f>
        <v>3006</v>
      </c>
    </row>
    <row r="15" spans="1:9" s="9" customFormat="1" ht="15" customHeight="1">
      <c r="A15" s="5624"/>
      <c r="B15" s="81" t="s">
        <v>107</v>
      </c>
      <c r="C15" s="106">
        <f t="shared" ref="C15:H15" si="3">C13/C14</f>
        <v>0.20353403141361257</v>
      </c>
      <c r="D15" s="106">
        <f t="shared" si="3"/>
        <v>0.19709794437726724</v>
      </c>
      <c r="E15" s="106">
        <f t="shared" si="3"/>
        <v>0.24738675958188153</v>
      </c>
      <c r="F15" s="106">
        <f t="shared" si="3"/>
        <v>0.26397248495270853</v>
      </c>
      <c r="G15" s="106">
        <f t="shared" si="3"/>
        <v>0.27808883911907428</v>
      </c>
      <c r="H15" s="5139">
        <f t="shared" si="3"/>
        <v>0.30671989354624085</v>
      </c>
    </row>
    <row r="16" spans="1:9" s="9" customFormat="1" ht="15" customHeight="1">
      <c r="C16" s="76"/>
      <c r="D16" s="76"/>
      <c r="E16" s="76"/>
      <c r="F16" s="76"/>
      <c r="G16" s="76"/>
    </row>
    <row r="17" spans="1:9" s="11" customFormat="1" ht="15.75">
      <c r="A17" s="82"/>
      <c r="B17" s="82"/>
      <c r="C17" s="105">
        <v>2011</v>
      </c>
      <c r="D17" s="105">
        <v>2012</v>
      </c>
      <c r="E17" s="105">
        <v>2013</v>
      </c>
      <c r="F17" s="105">
        <v>2014</v>
      </c>
      <c r="G17" s="105">
        <v>2015</v>
      </c>
      <c r="H17" s="105">
        <v>2016</v>
      </c>
      <c r="I17" s="105">
        <v>2017</v>
      </c>
    </row>
    <row r="18" spans="1:9" s="10" customFormat="1" ht="15">
      <c r="A18" s="5504" t="s">
        <v>16</v>
      </c>
      <c r="B18" s="86" t="s">
        <v>24</v>
      </c>
      <c r="C18" s="104">
        <v>11531</v>
      </c>
      <c r="D18" s="104">
        <v>11963</v>
      </c>
      <c r="E18" s="104">
        <v>12043</v>
      </c>
      <c r="F18" s="104">
        <v>12970</v>
      </c>
      <c r="G18" s="104">
        <v>13338</v>
      </c>
      <c r="H18" s="104">
        <v>14114</v>
      </c>
      <c r="I18" s="104">
        <v>15198</v>
      </c>
    </row>
    <row r="19" spans="1:9" s="10" customFormat="1" ht="15">
      <c r="A19" s="5505"/>
      <c r="B19" s="86" t="s">
        <v>62</v>
      </c>
      <c r="C19" s="104">
        <v>49508</v>
      </c>
      <c r="D19" s="104">
        <v>50928</v>
      </c>
      <c r="E19" s="104">
        <v>52459</v>
      </c>
      <c r="F19" s="104">
        <v>52898</v>
      </c>
      <c r="G19" s="104">
        <v>53374</v>
      </c>
      <c r="H19" s="104">
        <v>53900</v>
      </c>
      <c r="I19" s="104">
        <f>'Alumnado Activo'!I24</f>
        <v>53982</v>
      </c>
    </row>
    <row r="20" spans="1:9" s="9" customFormat="1" ht="15" customHeight="1">
      <c r="A20" s="5506"/>
      <c r="B20" s="86" t="s">
        <v>107</v>
      </c>
      <c r="C20" s="103">
        <f t="shared" ref="C20:H20" si="4">C18/C19</f>
        <v>0.23291185262987799</v>
      </c>
      <c r="D20" s="103">
        <f t="shared" si="4"/>
        <v>0.23490025133521836</v>
      </c>
      <c r="E20" s="103">
        <f t="shared" si="4"/>
        <v>0.22956975924054976</v>
      </c>
      <c r="F20" s="103">
        <f t="shared" si="4"/>
        <v>0.24518885402094598</v>
      </c>
      <c r="G20" s="103">
        <f t="shared" si="4"/>
        <v>0.24989695357290068</v>
      </c>
      <c r="H20" s="103">
        <f t="shared" si="4"/>
        <v>0.26185528756957327</v>
      </c>
      <c r="I20" s="103">
        <f t="shared" ref="I20" si="5">I18/I19</f>
        <v>0.28153829054129154</v>
      </c>
    </row>
  </sheetData>
  <mergeCells count="3">
    <mergeCell ref="A4:A6"/>
    <mergeCell ref="A9:A15"/>
    <mergeCell ref="A18:A20"/>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AD25A8"/>
  </sheetPr>
  <dimension ref="A1:H31"/>
  <sheetViews>
    <sheetView workbookViewId="0"/>
  </sheetViews>
  <sheetFormatPr baseColWidth="10" defaultRowHeight="15"/>
  <cols>
    <col min="1" max="1" width="39" style="39" bestFit="1" customWidth="1"/>
    <col min="2" max="7" width="7.7109375" style="38" customWidth="1"/>
    <col min="8" max="10" width="9.7109375" style="39" customWidth="1"/>
    <col min="11" max="236" width="11.42578125" style="39"/>
    <col min="237" max="237" width="6.42578125" style="39" customWidth="1"/>
    <col min="238" max="238" width="11.42578125" style="39"/>
    <col min="239" max="239" width="12.85546875" style="39" bestFit="1" customWidth="1"/>
    <col min="240" max="240" width="41.140625" style="39" bestFit="1" customWidth="1"/>
    <col min="241" max="241" width="13.140625" style="39" bestFit="1" customWidth="1"/>
    <col min="242" max="242" width="11.140625" style="39" bestFit="1" customWidth="1"/>
    <col min="243" max="243" width="13.140625" style="39" bestFit="1" customWidth="1"/>
    <col min="244" max="244" width="11.140625" style="39" bestFit="1" customWidth="1"/>
    <col min="245" max="245" width="13.140625" style="39" bestFit="1" customWidth="1"/>
    <col min="246" max="246" width="11.140625" style="39" bestFit="1" customWidth="1"/>
    <col min="247" max="247" width="13" style="39" customWidth="1"/>
    <col min="248" max="248" width="11.42578125" style="39"/>
    <col min="249" max="249" width="13.5703125" style="39" customWidth="1"/>
    <col min="250" max="250" width="11.42578125" style="39"/>
    <col min="251" max="251" width="13.5703125" style="39" customWidth="1"/>
    <col min="252" max="492" width="11.42578125" style="39"/>
    <col min="493" max="493" width="6.42578125" style="39" customWidth="1"/>
    <col min="494" max="494" width="11.42578125" style="39"/>
    <col min="495" max="495" width="12.85546875" style="39" bestFit="1" customWidth="1"/>
    <col min="496" max="496" width="41.140625" style="39" bestFit="1" customWidth="1"/>
    <col min="497" max="497" width="13.140625" style="39" bestFit="1" customWidth="1"/>
    <col min="498" max="498" width="11.140625" style="39" bestFit="1" customWidth="1"/>
    <col min="499" max="499" width="13.140625" style="39" bestFit="1" customWidth="1"/>
    <col min="500" max="500" width="11.140625" style="39" bestFit="1" customWidth="1"/>
    <col min="501" max="501" width="13.140625" style="39" bestFit="1" customWidth="1"/>
    <col min="502" max="502" width="11.140625" style="39" bestFit="1" customWidth="1"/>
    <col min="503" max="503" width="13" style="39" customWidth="1"/>
    <col min="504" max="504" width="11.42578125" style="39"/>
    <col min="505" max="505" width="13.5703125" style="39" customWidth="1"/>
    <col min="506" max="506" width="11.42578125" style="39"/>
    <col min="507" max="507" width="13.5703125" style="39" customWidth="1"/>
    <col min="508" max="748" width="11.42578125" style="39"/>
    <col min="749" max="749" width="6.42578125" style="39" customWidth="1"/>
    <col min="750" max="750" width="11.42578125" style="39"/>
    <col min="751" max="751" width="12.85546875" style="39" bestFit="1" customWidth="1"/>
    <col min="752" max="752" width="41.140625" style="39" bestFit="1" customWidth="1"/>
    <col min="753" max="753" width="13.140625" style="39" bestFit="1" customWidth="1"/>
    <col min="754" max="754" width="11.140625" style="39" bestFit="1" customWidth="1"/>
    <col min="755" max="755" width="13.140625" style="39" bestFit="1" customWidth="1"/>
    <col min="756" max="756" width="11.140625" style="39" bestFit="1" customWidth="1"/>
    <col min="757" max="757" width="13.140625" style="39" bestFit="1" customWidth="1"/>
    <col min="758" max="758" width="11.140625" style="39" bestFit="1" customWidth="1"/>
    <col min="759" max="759" width="13" style="39" customWidth="1"/>
    <col min="760" max="760" width="11.42578125" style="39"/>
    <col min="761" max="761" width="13.5703125" style="39" customWidth="1"/>
    <col min="762" max="762" width="11.42578125" style="39"/>
    <col min="763" max="763" width="13.5703125" style="39" customWidth="1"/>
    <col min="764" max="1004" width="11.42578125" style="39"/>
    <col min="1005" max="1005" width="6.42578125" style="39" customWidth="1"/>
    <col min="1006" max="1006" width="11.42578125" style="39"/>
    <col min="1007" max="1007" width="12.85546875" style="39" bestFit="1" customWidth="1"/>
    <col min="1008" max="1008" width="41.140625" style="39" bestFit="1" customWidth="1"/>
    <col min="1009" max="1009" width="13.140625" style="39" bestFit="1" customWidth="1"/>
    <col min="1010" max="1010" width="11.140625" style="39" bestFit="1" customWidth="1"/>
    <col min="1011" max="1011" width="13.140625" style="39" bestFit="1" customWidth="1"/>
    <col min="1012" max="1012" width="11.140625" style="39" bestFit="1" customWidth="1"/>
    <col min="1013" max="1013" width="13.140625" style="39" bestFit="1" customWidth="1"/>
    <col min="1014" max="1014" width="11.140625" style="39" bestFit="1" customWidth="1"/>
    <col min="1015" max="1015" width="13" style="39" customWidth="1"/>
    <col min="1016" max="1016" width="11.42578125" style="39"/>
    <col min="1017" max="1017" width="13.5703125" style="39" customWidth="1"/>
    <col min="1018" max="1018" width="11.42578125" style="39"/>
    <col min="1019" max="1019" width="13.5703125" style="39" customWidth="1"/>
    <col min="1020" max="1260" width="11.42578125" style="39"/>
    <col min="1261" max="1261" width="6.42578125" style="39" customWidth="1"/>
    <col min="1262" max="1262" width="11.42578125" style="39"/>
    <col min="1263" max="1263" width="12.85546875" style="39" bestFit="1" customWidth="1"/>
    <col min="1264" max="1264" width="41.140625" style="39" bestFit="1" customWidth="1"/>
    <col min="1265" max="1265" width="13.140625" style="39" bestFit="1" customWidth="1"/>
    <col min="1266" max="1266" width="11.140625" style="39" bestFit="1" customWidth="1"/>
    <col min="1267" max="1267" width="13.140625" style="39" bestFit="1" customWidth="1"/>
    <col min="1268" max="1268" width="11.140625" style="39" bestFit="1" customWidth="1"/>
    <col min="1269" max="1269" width="13.140625" style="39" bestFit="1" customWidth="1"/>
    <col min="1270" max="1270" width="11.140625" style="39" bestFit="1" customWidth="1"/>
    <col min="1271" max="1271" width="13" style="39" customWidth="1"/>
    <col min="1272" max="1272" width="11.42578125" style="39"/>
    <col min="1273" max="1273" width="13.5703125" style="39" customWidth="1"/>
    <col min="1274" max="1274" width="11.42578125" style="39"/>
    <col min="1275" max="1275" width="13.5703125" style="39" customWidth="1"/>
    <col min="1276" max="1516" width="11.42578125" style="39"/>
    <col min="1517" max="1517" width="6.42578125" style="39" customWidth="1"/>
    <col min="1518" max="1518" width="11.42578125" style="39"/>
    <col min="1519" max="1519" width="12.85546875" style="39" bestFit="1" customWidth="1"/>
    <col min="1520" max="1520" width="41.140625" style="39" bestFit="1" customWidth="1"/>
    <col min="1521" max="1521" width="13.140625" style="39" bestFit="1" customWidth="1"/>
    <col min="1522" max="1522" width="11.140625" style="39" bestFit="1" customWidth="1"/>
    <col min="1523" max="1523" width="13.140625" style="39" bestFit="1" customWidth="1"/>
    <col min="1524" max="1524" width="11.140625" style="39" bestFit="1" customWidth="1"/>
    <col min="1525" max="1525" width="13.140625" style="39" bestFit="1" customWidth="1"/>
    <col min="1526" max="1526" width="11.140625" style="39" bestFit="1" customWidth="1"/>
    <col min="1527" max="1527" width="13" style="39" customWidth="1"/>
    <col min="1528" max="1528" width="11.42578125" style="39"/>
    <col min="1529" max="1529" width="13.5703125" style="39" customWidth="1"/>
    <col min="1530" max="1530" width="11.42578125" style="39"/>
    <col min="1531" max="1531" width="13.5703125" style="39" customWidth="1"/>
    <col min="1532" max="1772" width="11.42578125" style="39"/>
    <col min="1773" max="1773" width="6.42578125" style="39" customWidth="1"/>
    <col min="1774" max="1774" width="11.42578125" style="39"/>
    <col min="1775" max="1775" width="12.85546875" style="39" bestFit="1" customWidth="1"/>
    <col min="1776" max="1776" width="41.140625" style="39" bestFit="1" customWidth="1"/>
    <col min="1777" max="1777" width="13.140625" style="39" bestFit="1" customWidth="1"/>
    <col min="1778" max="1778" width="11.140625" style="39" bestFit="1" customWidth="1"/>
    <col min="1779" max="1779" width="13.140625" style="39" bestFit="1" customWidth="1"/>
    <col min="1780" max="1780" width="11.140625" style="39" bestFit="1" customWidth="1"/>
    <col min="1781" max="1781" width="13.140625" style="39" bestFit="1" customWidth="1"/>
    <col min="1782" max="1782" width="11.140625" style="39" bestFit="1" customWidth="1"/>
    <col min="1783" max="1783" width="13" style="39" customWidth="1"/>
    <col min="1784" max="1784" width="11.42578125" style="39"/>
    <col min="1785" max="1785" width="13.5703125" style="39" customWidth="1"/>
    <col min="1786" max="1786" width="11.42578125" style="39"/>
    <col min="1787" max="1787" width="13.5703125" style="39" customWidth="1"/>
    <col min="1788" max="2028" width="11.42578125" style="39"/>
    <col min="2029" max="2029" width="6.42578125" style="39" customWidth="1"/>
    <col min="2030" max="2030" width="11.42578125" style="39"/>
    <col min="2031" max="2031" width="12.85546875" style="39" bestFit="1" customWidth="1"/>
    <col min="2032" max="2032" width="41.140625" style="39" bestFit="1" customWidth="1"/>
    <col min="2033" max="2033" width="13.140625" style="39" bestFit="1" customWidth="1"/>
    <col min="2034" max="2034" width="11.140625" style="39" bestFit="1" customWidth="1"/>
    <col min="2035" max="2035" width="13.140625" style="39" bestFit="1" customWidth="1"/>
    <col min="2036" max="2036" width="11.140625" style="39" bestFit="1" customWidth="1"/>
    <col min="2037" max="2037" width="13.140625" style="39" bestFit="1" customWidth="1"/>
    <col min="2038" max="2038" width="11.140625" style="39" bestFit="1" customWidth="1"/>
    <col min="2039" max="2039" width="13" style="39" customWidth="1"/>
    <col min="2040" max="2040" width="11.42578125" style="39"/>
    <col min="2041" max="2041" width="13.5703125" style="39" customWidth="1"/>
    <col min="2042" max="2042" width="11.42578125" style="39"/>
    <col min="2043" max="2043" width="13.5703125" style="39" customWidth="1"/>
    <col min="2044" max="2284" width="11.42578125" style="39"/>
    <col min="2285" max="2285" width="6.42578125" style="39" customWidth="1"/>
    <col min="2286" max="2286" width="11.42578125" style="39"/>
    <col min="2287" max="2287" width="12.85546875" style="39" bestFit="1" customWidth="1"/>
    <col min="2288" max="2288" width="41.140625" style="39" bestFit="1" customWidth="1"/>
    <col min="2289" max="2289" width="13.140625" style="39" bestFit="1" customWidth="1"/>
    <col min="2290" max="2290" width="11.140625" style="39" bestFit="1" customWidth="1"/>
    <col min="2291" max="2291" width="13.140625" style="39" bestFit="1" customWidth="1"/>
    <col min="2292" max="2292" width="11.140625" style="39" bestFit="1" customWidth="1"/>
    <col min="2293" max="2293" width="13.140625" style="39" bestFit="1" customWidth="1"/>
    <col min="2294" max="2294" width="11.140625" style="39" bestFit="1" customWidth="1"/>
    <col min="2295" max="2295" width="13" style="39" customWidth="1"/>
    <col min="2296" max="2296" width="11.42578125" style="39"/>
    <col min="2297" max="2297" width="13.5703125" style="39" customWidth="1"/>
    <col min="2298" max="2298" width="11.42578125" style="39"/>
    <col min="2299" max="2299" width="13.5703125" style="39" customWidth="1"/>
    <col min="2300" max="2540" width="11.42578125" style="39"/>
    <col min="2541" max="2541" width="6.42578125" style="39" customWidth="1"/>
    <col min="2542" max="2542" width="11.42578125" style="39"/>
    <col min="2543" max="2543" width="12.85546875" style="39" bestFit="1" customWidth="1"/>
    <col min="2544" max="2544" width="41.140625" style="39" bestFit="1" customWidth="1"/>
    <col min="2545" max="2545" width="13.140625" style="39" bestFit="1" customWidth="1"/>
    <col min="2546" max="2546" width="11.140625" style="39" bestFit="1" customWidth="1"/>
    <col min="2547" max="2547" width="13.140625" style="39" bestFit="1" customWidth="1"/>
    <col min="2548" max="2548" width="11.140625" style="39" bestFit="1" customWidth="1"/>
    <col min="2549" max="2549" width="13.140625" style="39" bestFit="1" customWidth="1"/>
    <col min="2550" max="2550" width="11.140625" style="39" bestFit="1" customWidth="1"/>
    <col min="2551" max="2551" width="13" style="39" customWidth="1"/>
    <col min="2552" max="2552" width="11.42578125" style="39"/>
    <col min="2553" max="2553" width="13.5703125" style="39" customWidth="1"/>
    <col min="2554" max="2554" width="11.42578125" style="39"/>
    <col min="2555" max="2555" width="13.5703125" style="39" customWidth="1"/>
    <col min="2556" max="2796" width="11.42578125" style="39"/>
    <col min="2797" max="2797" width="6.42578125" style="39" customWidth="1"/>
    <col min="2798" max="2798" width="11.42578125" style="39"/>
    <col min="2799" max="2799" width="12.85546875" style="39" bestFit="1" customWidth="1"/>
    <col min="2800" max="2800" width="41.140625" style="39" bestFit="1" customWidth="1"/>
    <col min="2801" max="2801" width="13.140625" style="39" bestFit="1" customWidth="1"/>
    <col min="2802" max="2802" width="11.140625" style="39" bestFit="1" customWidth="1"/>
    <col min="2803" max="2803" width="13.140625" style="39" bestFit="1" customWidth="1"/>
    <col min="2804" max="2804" width="11.140625" style="39" bestFit="1" customWidth="1"/>
    <col min="2805" max="2805" width="13.140625" style="39" bestFit="1" customWidth="1"/>
    <col min="2806" max="2806" width="11.140625" style="39" bestFit="1" customWidth="1"/>
    <col min="2807" max="2807" width="13" style="39" customWidth="1"/>
    <col min="2808" max="2808" width="11.42578125" style="39"/>
    <col min="2809" max="2809" width="13.5703125" style="39" customWidth="1"/>
    <col min="2810" max="2810" width="11.42578125" style="39"/>
    <col min="2811" max="2811" width="13.5703125" style="39" customWidth="1"/>
    <col min="2812" max="3052" width="11.42578125" style="39"/>
    <col min="3053" max="3053" width="6.42578125" style="39" customWidth="1"/>
    <col min="3054" max="3054" width="11.42578125" style="39"/>
    <col min="3055" max="3055" width="12.85546875" style="39" bestFit="1" customWidth="1"/>
    <col min="3056" max="3056" width="41.140625" style="39" bestFit="1" customWidth="1"/>
    <col min="3057" max="3057" width="13.140625" style="39" bestFit="1" customWidth="1"/>
    <col min="3058" max="3058" width="11.140625" style="39" bestFit="1" customWidth="1"/>
    <col min="3059" max="3059" width="13.140625" style="39" bestFit="1" customWidth="1"/>
    <col min="3060" max="3060" width="11.140625" style="39" bestFit="1" customWidth="1"/>
    <col min="3061" max="3061" width="13.140625" style="39" bestFit="1" customWidth="1"/>
    <col min="3062" max="3062" width="11.140625" style="39" bestFit="1" customWidth="1"/>
    <col min="3063" max="3063" width="13" style="39" customWidth="1"/>
    <col min="3064" max="3064" width="11.42578125" style="39"/>
    <col min="3065" max="3065" width="13.5703125" style="39" customWidth="1"/>
    <col min="3066" max="3066" width="11.42578125" style="39"/>
    <col min="3067" max="3067" width="13.5703125" style="39" customWidth="1"/>
    <col min="3068" max="3308" width="11.42578125" style="39"/>
    <col min="3309" max="3309" width="6.42578125" style="39" customWidth="1"/>
    <col min="3310" max="3310" width="11.42578125" style="39"/>
    <col min="3311" max="3311" width="12.85546875" style="39" bestFit="1" customWidth="1"/>
    <col min="3312" max="3312" width="41.140625" style="39" bestFit="1" customWidth="1"/>
    <col min="3313" max="3313" width="13.140625" style="39" bestFit="1" customWidth="1"/>
    <col min="3314" max="3314" width="11.140625" style="39" bestFit="1" customWidth="1"/>
    <col min="3315" max="3315" width="13.140625" style="39" bestFit="1" customWidth="1"/>
    <col min="3316" max="3316" width="11.140625" style="39" bestFit="1" customWidth="1"/>
    <col min="3317" max="3317" width="13.140625" style="39" bestFit="1" customWidth="1"/>
    <col min="3318" max="3318" width="11.140625" style="39" bestFit="1" customWidth="1"/>
    <col min="3319" max="3319" width="13" style="39" customWidth="1"/>
    <col min="3320" max="3320" width="11.42578125" style="39"/>
    <col min="3321" max="3321" width="13.5703125" style="39" customWidth="1"/>
    <col min="3322" max="3322" width="11.42578125" style="39"/>
    <col min="3323" max="3323" width="13.5703125" style="39" customWidth="1"/>
    <col min="3324" max="3564" width="11.42578125" style="39"/>
    <col min="3565" max="3565" width="6.42578125" style="39" customWidth="1"/>
    <col min="3566" max="3566" width="11.42578125" style="39"/>
    <col min="3567" max="3567" width="12.85546875" style="39" bestFit="1" customWidth="1"/>
    <col min="3568" max="3568" width="41.140625" style="39" bestFit="1" customWidth="1"/>
    <col min="3569" max="3569" width="13.140625" style="39" bestFit="1" customWidth="1"/>
    <col min="3570" max="3570" width="11.140625" style="39" bestFit="1" customWidth="1"/>
    <col min="3571" max="3571" width="13.140625" style="39" bestFit="1" customWidth="1"/>
    <col min="3572" max="3572" width="11.140625" style="39" bestFit="1" customWidth="1"/>
    <col min="3573" max="3573" width="13.140625" style="39" bestFit="1" customWidth="1"/>
    <col min="3574" max="3574" width="11.140625" style="39" bestFit="1" customWidth="1"/>
    <col min="3575" max="3575" width="13" style="39" customWidth="1"/>
    <col min="3576" max="3576" width="11.42578125" style="39"/>
    <col min="3577" max="3577" width="13.5703125" style="39" customWidth="1"/>
    <col min="3578" max="3578" width="11.42578125" style="39"/>
    <col min="3579" max="3579" width="13.5703125" style="39" customWidth="1"/>
    <col min="3580" max="3820" width="11.42578125" style="39"/>
    <col min="3821" max="3821" width="6.42578125" style="39" customWidth="1"/>
    <col min="3822" max="3822" width="11.42578125" style="39"/>
    <col min="3823" max="3823" width="12.85546875" style="39" bestFit="1" customWidth="1"/>
    <col min="3824" max="3824" width="41.140625" style="39" bestFit="1" customWidth="1"/>
    <col min="3825" max="3825" width="13.140625" style="39" bestFit="1" customWidth="1"/>
    <col min="3826" max="3826" width="11.140625" style="39" bestFit="1" customWidth="1"/>
    <col min="3827" max="3827" width="13.140625" style="39" bestFit="1" customWidth="1"/>
    <col min="3828" max="3828" width="11.140625" style="39" bestFit="1" customWidth="1"/>
    <col min="3829" max="3829" width="13.140625" style="39" bestFit="1" customWidth="1"/>
    <col min="3830" max="3830" width="11.140625" style="39" bestFit="1" customWidth="1"/>
    <col min="3831" max="3831" width="13" style="39" customWidth="1"/>
    <col min="3832" max="3832" width="11.42578125" style="39"/>
    <col min="3833" max="3833" width="13.5703125" style="39" customWidth="1"/>
    <col min="3834" max="3834" width="11.42578125" style="39"/>
    <col min="3835" max="3835" width="13.5703125" style="39" customWidth="1"/>
    <col min="3836" max="4076" width="11.42578125" style="39"/>
    <col min="4077" max="4077" width="6.42578125" style="39" customWidth="1"/>
    <col min="4078" max="4078" width="11.42578125" style="39"/>
    <col min="4079" max="4079" width="12.85546875" style="39" bestFit="1" customWidth="1"/>
    <col min="4080" max="4080" width="41.140625" style="39" bestFit="1" customWidth="1"/>
    <col min="4081" max="4081" width="13.140625" style="39" bestFit="1" customWidth="1"/>
    <col min="4082" max="4082" width="11.140625" style="39" bestFit="1" customWidth="1"/>
    <col min="4083" max="4083" width="13.140625" style="39" bestFit="1" customWidth="1"/>
    <col min="4084" max="4084" width="11.140625" style="39" bestFit="1" customWidth="1"/>
    <col min="4085" max="4085" width="13.140625" style="39" bestFit="1" customWidth="1"/>
    <col min="4086" max="4086" width="11.140625" style="39" bestFit="1" customWidth="1"/>
    <col min="4087" max="4087" width="13" style="39" customWidth="1"/>
    <col min="4088" max="4088" width="11.42578125" style="39"/>
    <col min="4089" max="4089" width="13.5703125" style="39" customWidth="1"/>
    <col min="4090" max="4090" width="11.42578125" style="39"/>
    <col min="4091" max="4091" width="13.5703125" style="39" customWidth="1"/>
    <col min="4092" max="4332" width="11.42578125" style="39"/>
    <col min="4333" max="4333" width="6.42578125" style="39" customWidth="1"/>
    <col min="4334" max="4334" width="11.42578125" style="39"/>
    <col min="4335" max="4335" width="12.85546875" style="39" bestFit="1" customWidth="1"/>
    <col min="4336" max="4336" width="41.140625" style="39" bestFit="1" customWidth="1"/>
    <col min="4337" max="4337" width="13.140625" style="39" bestFit="1" customWidth="1"/>
    <col min="4338" max="4338" width="11.140625" style="39" bestFit="1" customWidth="1"/>
    <col min="4339" max="4339" width="13.140625" style="39" bestFit="1" customWidth="1"/>
    <col min="4340" max="4340" width="11.140625" style="39" bestFit="1" customWidth="1"/>
    <col min="4341" max="4341" width="13.140625" style="39" bestFit="1" customWidth="1"/>
    <col min="4342" max="4342" width="11.140625" style="39" bestFit="1" customWidth="1"/>
    <col min="4343" max="4343" width="13" style="39" customWidth="1"/>
    <col min="4344" max="4344" width="11.42578125" style="39"/>
    <col min="4345" max="4345" width="13.5703125" style="39" customWidth="1"/>
    <col min="4346" max="4346" width="11.42578125" style="39"/>
    <col min="4347" max="4347" width="13.5703125" style="39" customWidth="1"/>
    <col min="4348" max="4588" width="11.42578125" style="39"/>
    <col min="4589" max="4589" width="6.42578125" style="39" customWidth="1"/>
    <col min="4590" max="4590" width="11.42578125" style="39"/>
    <col min="4591" max="4591" width="12.85546875" style="39" bestFit="1" customWidth="1"/>
    <col min="4592" max="4592" width="41.140625" style="39" bestFit="1" customWidth="1"/>
    <col min="4593" max="4593" width="13.140625" style="39" bestFit="1" customWidth="1"/>
    <col min="4594" max="4594" width="11.140625" style="39" bestFit="1" customWidth="1"/>
    <col min="4595" max="4595" width="13.140625" style="39" bestFit="1" customWidth="1"/>
    <col min="4596" max="4596" width="11.140625" style="39" bestFit="1" customWidth="1"/>
    <col min="4597" max="4597" width="13.140625" style="39" bestFit="1" customWidth="1"/>
    <col min="4598" max="4598" width="11.140625" style="39" bestFit="1" customWidth="1"/>
    <col min="4599" max="4599" width="13" style="39" customWidth="1"/>
    <col min="4600" max="4600" width="11.42578125" style="39"/>
    <col min="4601" max="4601" width="13.5703125" style="39" customWidth="1"/>
    <col min="4602" max="4602" width="11.42578125" style="39"/>
    <col min="4603" max="4603" width="13.5703125" style="39" customWidth="1"/>
    <col min="4604" max="4844" width="11.42578125" style="39"/>
    <col min="4845" max="4845" width="6.42578125" style="39" customWidth="1"/>
    <col min="4846" max="4846" width="11.42578125" style="39"/>
    <col min="4847" max="4847" width="12.85546875" style="39" bestFit="1" customWidth="1"/>
    <col min="4848" max="4848" width="41.140625" style="39" bestFit="1" customWidth="1"/>
    <col min="4849" max="4849" width="13.140625" style="39" bestFit="1" customWidth="1"/>
    <col min="4850" max="4850" width="11.140625" style="39" bestFit="1" customWidth="1"/>
    <col min="4851" max="4851" width="13.140625" style="39" bestFit="1" customWidth="1"/>
    <col min="4852" max="4852" width="11.140625" style="39" bestFit="1" customWidth="1"/>
    <col min="4853" max="4853" width="13.140625" style="39" bestFit="1" customWidth="1"/>
    <col min="4854" max="4854" width="11.140625" style="39" bestFit="1" customWidth="1"/>
    <col min="4855" max="4855" width="13" style="39" customWidth="1"/>
    <col min="4856" max="4856" width="11.42578125" style="39"/>
    <col min="4857" max="4857" width="13.5703125" style="39" customWidth="1"/>
    <col min="4858" max="4858" width="11.42578125" style="39"/>
    <col min="4859" max="4859" width="13.5703125" style="39" customWidth="1"/>
    <col min="4860" max="5100" width="11.42578125" style="39"/>
    <col min="5101" max="5101" width="6.42578125" style="39" customWidth="1"/>
    <col min="5102" max="5102" width="11.42578125" style="39"/>
    <col min="5103" max="5103" width="12.85546875" style="39" bestFit="1" customWidth="1"/>
    <col min="5104" max="5104" width="41.140625" style="39" bestFit="1" customWidth="1"/>
    <col min="5105" max="5105" width="13.140625" style="39" bestFit="1" customWidth="1"/>
    <col min="5106" max="5106" width="11.140625" style="39" bestFit="1" customWidth="1"/>
    <col min="5107" max="5107" width="13.140625" style="39" bestFit="1" customWidth="1"/>
    <col min="5108" max="5108" width="11.140625" style="39" bestFit="1" customWidth="1"/>
    <col min="5109" max="5109" width="13.140625" style="39" bestFit="1" customWidth="1"/>
    <col min="5110" max="5110" width="11.140625" style="39" bestFit="1" customWidth="1"/>
    <col min="5111" max="5111" width="13" style="39" customWidth="1"/>
    <col min="5112" max="5112" width="11.42578125" style="39"/>
    <col min="5113" max="5113" width="13.5703125" style="39" customWidth="1"/>
    <col min="5114" max="5114" width="11.42578125" style="39"/>
    <col min="5115" max="5115" width="13.5703125" style="39" customWidth="1"/>
    <col min="5116" max="5356" width="11.42578125" style="39"/>
    <col min="5357" max="5357" width="6.42578125" style="39" customWidth="1"/>
    <col min="5358" max="5358" width="11.42578125" style="39"/>
    <col min="5359" max="5359" width="12.85546875" style="39" bestFit="1" customWidth="1"/>
    <col min="5360" max="5360" width="41.140625" style="39" bestFit="1" customWidth="1"/>
    <col min="5361" max="5361" width="13.140625" style="39" bestFit="1" customWidth="1"/>
    <col min="5362" max="5362" width="11.140625" style="39" bestFit="1" customWidth="1"/>
    <col min="5363" max="5363" width="13.140625" style="39" bestFit="1" customWidth="1"/>
    <col min="5364" max="5364" width="11.140625" style="39" bestFit="1" customWidth="1"/>
    <col min="5365" max="5365" width="13.140625" style="39" bestFit="1" customWidth="1"/>
    <col min="5366" max="5366" width="11.140625" style="39" bestFit="1" customWidth="1"/>
    <col min="5367" max="5367" width="13" style="39" customWidth="1"/>
    <col min="5368" max="5368" width="11.42578125" style="39"/>
    <col min="5369" max="5369" width="13.5703125" style="39" customWidth="1"/>
    <col min="5370" max="5370" width="11.42578125" style="39"/>
    <col min="5371" max="5371" width="13.5703125" style="39" customWidth="1"/>
    <col min="5372" max="5612" width="11.42578125" style="39"/>
    <col min="5613" max="5613" width="6.42578125" style="39" customWidth="1"/>
    <col min="5614" max="5614" width="11.42578125" style="39"/>
    <col min="5615" max="5615" width="12.85546875" style="39" bestFit="1" customWidth="1"/>
    <col min="5616" max="5616" width="41.140625" style="39" bestFit="1" customWidth="1"/>
    <col min="5617" max="5617" width="13.140625" style="39" bestFit="1" customWidth="1"/>
    <col min="5618" max="5618" width="11.140625" style="39" bestFit="1" customWidth="1"/>
    <col min="5619" max="5619" width="13.140625" style="39" bestFit="1" customWidth="1"/>
    <col min="5620" max="5620" width="11.140625" style="39" bestFit="1" customWidth="1"/>
    <col min="5621" max="5621" width="13.140625" style="39" bestFit="1" customWidth="1"/>
    <col min="5622" max="5622" width="11.140625" style="39" bestFit="1" customWidth="1"/>
    <col min="5623" max="5623" width="13" style="39" customWidth="1"/>
    <col min="5624" max="5624" width="11.42578125" style="39"/>
    <col min="5625" max="5625" width="13.5703125" style="39" customWidth="1"/>
    <col min="5626" max="5626" width="11.42578125" style="39"/>
    <col min="5627" max="5627" width="13.5703125" style="39" customWidth="1"/>
    <col min="5628" max="5868" width="11.42578125" style="39"/>
    <col min="5869" max="5869" width="6.42578125" style="39" customWidth="1"/>
    <col min="5870" max="5870" width="11.42578125" style="39"/>
    <col min="5871" max="5871" width="12.85546875" style="39" bestFit="1" customWidth="1"/>
    <col min="5872" max="5872" width="41.140625" style="39" bestFit="1" customWidth="1"/>
    <col min="5873" max="5873" width="13.140625" style="39" bestFit="1" customWidth="1"/>
    <col min="5874" max="5874" width="11.140625" style="39" bestFit="1" customWidth="1"/>
    <col min="5875" max="5875" width="13.140625" style="39" bestFit="1" customWidth="1"/>
    <col min="5876" max="5876" width="11.140625" style="39" bestFit="1" customWidth="1"/>
    <col min="5877" max="5877" width="13.140625" style="39" bestFit="1" customWidth="1"/>
    <col min="5878" max="5878" width="11.140625" style="39" bestFit="1" customWidth="1"/>
    <col min="5879" max="5879" width="13" style="39" customWidth="1"/>
    <col min="5880" max="5880" width="11.42578125" style="39"/>
    <col min="5881" max="5881" width="13.5703125" style="39" customWidth="1"/>
    <col min="5882" max="5882" width="11.42578125" style="39"/>
    <col min="5883" max="5883" width="13.5703125" style="39" customWidth="1"/>
    <col min="5884" max="6124" width="11.42578125" style="39"/>
    <col min="6125" max="6125" width="6.42578125" style="39" customWidth="1"/>
    <col min="6126" max="6126" width="11.42578125" style="39"/>
    <col min="6127" max="6127" width="12.85546875" style="39" bestFit="1" customWidth="1"/>
    <col min="6128" max="6128" width="41.140625" style="39" bestFit="1" customWidth="1"/>
    <col min="6129" max="6129" width="13.140625" style="39" bestFit="1" customWidth="1"/>
    <col min="6130" max="6130" width="11.140625" style="39" bestFit="1" customWidth="1"/>
    <col min="6131" max="6131" width="13.140625" style="39" bestFit="1" customWidth="1"/>
    <col min="6132" max="6132" width="11.140625" style="39" bestFit="1" customWidth="1"/>
    <col min="6133" max="6133" width="13.140625" style="39" bestFit="1" customWidth="1"/>
    <col min="6134" max="6134" width="11.140625" style="39" bestFit="1" customWidth="1"/>
    <col min="6135" max="6135" width="13" style="39" customWidth="1"/>
    <col min="6136" max="6136" width="11.42578125" style="39"/>
    <col min="6137" max="6137" width="13.5703125" style="39" customWidth="1"/>
    <col min="6138" max="6138" width="11.42578125" style="39"/>
    <col min="6139" max="6139" width="13.5703125" style="39" customWidth="1"/>
    <col min="6140" max="6380" width="11.42578125" style="39"/>
    <col min="6381" max="6381" width="6.42578125" style="39" customWidth="1"/>
    <col min="6382" max="6382" width="11.42578125" style="39"/>
    <col min="6383" max="6383" width="12.85546875" style="39" bestFit="1" customWidth="1"/>
    <col min="6384" max="6384" width="41.140625" style="39" bestFit="1" customWidth="1"/>
    <col min="6385" max="6385" width="13.140625" style="39" bestFit="1" customWidth="1"/>
    <col min="6386" max="6386" width="11.140625" style="39" bestFit="1" customWidth="1"/>
    <col min="6387" max="6387" width="13.140625" style="39" bestFit="1" customWidth="1"/>
    <col min="6388" max="6388" width="11.140625" style="39" bestFit="1" customWidth="1"/>
    <col min="6389" max="6389" width="13.140625" style="39" bestFit="1" customWidth="1"/>
    <col min="6390" max="6390" width="11.140625" style="39" bestFit="1" customWidth="1"/>
    <col min="6391" max="6391" width="13" style="39" customWidth="1"/>
    <col min="6392" max="6392" width="11.42578125" style="39"/>
    <col min="6393" max="6393" width="13.5703125" style="39" customWidth="1"/>
    <col min="6394" max="6394" width="11.42578125" style="39"/>
    <col min="6395" max="6395" width="13.5703125" style="39" customWidth="1"/>
    <col min="6396" max="6636" width="11.42578125" style="39"/>
    <col min="6637" max="6637" width="6.42578125" style="39" customWidth="1"/>
    <col min="6638" max="6638" width="11.42578125" style="39"/>
    <col min="6639" max="6639" width="12.85546875" style="39" bestFit="1" customWidth="1"/>
    <col min="6640" max="6640" width="41.140625" style="39" bestFit="1" customWidth="1"/>
    <col min="6641" max="6641" width="13.140625" style="39" bestFit="1" customWidth="1"/>
    <col min="6642" max="6642" width="11.140625" style="39" bestFit="1" customWidth="1"/>
    <col min="6643" max="6643" width="13.140625" style="39" bestFit="1" customWidth="1"/>
    <col min="6644" max="6644" width="11.140625" style="39" bestFit="1" customWidth="1"/>
    <col min="6645" max="6645" width="13.140625" style="39" bestFit="1" customWidth="1"/>
    <col min="6646" max="6646" width="11.140625" style="39" bestFit="1" customWidth="1"/>
    <col min="6647" max="6647" width="13" style="39" customWidth="1"/>
    <col min="6648" max="6648" width="11.42578125" style="39"/>
    <col min="6649" max="6649" width="13.5703125" style="39" customWidth="1"/>
    <col min="6650" max="6650" width="11.42578125" style="39"/>
    <col min="6651" max="6651" width="13.5703125" style="39" customWidth="1"/>
    <col min="6652" max="6892" width="11.42578125" style="39"/>
    <col min="6893" max="6893" width="6.42578125" style="39" customWidth="1"/>
    <col min="6894" max="6894" width="11.42578125" style="39"/>
    <col min="6895" max="6895" width="12.85546875" style="39" bestFit="1" customWidth="1"/>
    <col min="6896" max="6896" width="41.140625" style="39" bestFit="1" customWidth="1"/>
    <col min="6897" max="6897" width="13.140625" style="39" bestFit="1" customWidth="1"/>
    <col min="6898" max="6898" width="11.140625" style="39" bestFit="1" customWidth="1"/>
    <col min="6899" max="6899" width="13.140625" style="39" bestFit="1" customWidth="1"/>
    <col min="6900" max="6900" width="11.140625" style="39" bestFit="1" customWidth="1"/>
    <col min="6901" max="6901" width="13.140625" style="39" bestFit="1" customWidth="1"/>
    <col min="6902" max="6902" width="11.140625" style="39" bestFit="1" customWidth="1"/>
    <col min="6903" max="6903" width="13" style="39" customWidth="1"/>
    <col min="6904" max="6904" width="11.42578125" style="39"/>
    <col min="6905" max="6905" width="13.5703125" style="39" customWidth="1"/>
    <col min="6906" max="6906" width="11.42578125" style="39"/>
    <col min="6907" max="6907" width="13.5703125" style="39" customWidth="1"/>
    <col min="6908" max="7148" width="11.42578125" style="39"/>
    <col min="7149" max="7149" width="6.42578125" style="39" customWidth="1"/>
    <col min="7150" max="7150" width="11.42578125" style="39"/>
    <col min="7151" max="7151" width="12.85546875" style="39" bestFit="1" customWidth="1"/>
    <col min="7152" max="7152" width="41.140625" style="39" bestFit="1" customWidth="1"/>
    <col min="7153" max="7153" width="13.140625" style="39" bestFit="1" customWidth="1"/>
    <col min="7154" max="7154" width="11.140625" style="39" bestFit="1" customWidth="1"/>
    <col min="7155" max="7155" width="13.140625" style="39" bestFit="1" customWidth="1"/>
    <col min="7156" max="7156" width="11.140625" style="39" bestFit="1" customWidth="1"/>
    <col min="7157" max="7157" width="13.140625" style="39" bestFit="1" customWidth="1"/>
    <col min="7158" max="7158" width="11.140625" style="39" bestFit="1" customWidth="1"/>
    <col min="7159" max="7159" width="13" style="39" customWidth="1"/>
    <col min="7160" max="7160" width="11.42578125" style="39"/>
    <col min="7161" max="7161" width="13.5703125" style="39" customWidth="1"/>
    <col min="7162" max="7162" width="11.42578125" style="39"/>
    <col min="7163" max="7163" width="13.5703125" style="39" customWidth="1"/>
    <col min="7164" max="7404" width="11.42578125" style="39"/>
    <col min="7405" max="7405" width="6.42578125" style="39" customWidth="1"/>
    <col min="7406" max="7406" width="11.42578125" style="39"/>
    <col min="7407" max="7407" width="12.85546875" style="39" bestFit="1" customWidth="1"/>
    <col min="7408" max="7408" width="41.140625" style="39" bestFit="1" customWidth="1"/>
    <col min="7409" max="7409" width="13.140625" style="39" bestFit="1" customWidth="1"/>
    <col min="7410" max="7410" width="11.140625" style="39" bestFit="1" customWidth="1"/>
    <col min="7411" max="7411" width="13.140625" style="39" bestFit="1" customWidth="1"/>
    <col min="7412" max="7412" width="11.140625" style="39" bestFit="1" customWidth="1"/>
    <col min="7413" max="7413" width="13.140625" style="39" bestFit="1" customWidth="1"/>
    <col min="7414" max="7414" width="11.140625" style="39" bestFit="1" customWidth="1"/>
    <col min="7415" max="7415" width="13" style="39" customWidth="1"/>
    <col min="7416" max="7416" width="11.42578125" style="39"/>
    <col min="7417" max="7417" width="13.5703125" style="39" customWidth="1"/>
    <col min="7418" max="7418" width="11.42578125" style="39"/>
    <col min="7419" max="7419" width="13.5703125" style="39" customWidth="1"/>
    <col min="7420" max="7660" width="11.42578125" style="39"/>
    <col min="7661" max="7661" width="6.42578125" style="39" customWidth="1"/>
    <col min="7662" max="7662" width="11.42578125" style="39"/>
    <col min="7663" max="7663" width="12.85546875" style="39" bestFit="1" customWidth="1"/>
    <col min="7664" max="7664" width="41.140625" style="39" bestFit="1" customWidth="1"/>
    <col min="7665" max="7665" width="13.140625" style="39" bestFit="1" customWidth="1"/>
    <col min="7666" max="7666" width="11.140625" style="39" bestFit="1" customWidth="1"/>
    <col min="7667" max="7667" width="13.140625" style="39" bestFit="1" customWidth="1"/>
    <col min="7668" max="7668" width="11.140625" style="39" bestFit="1" customWidth="1"/>
    <col min="7669" max="7669" width="13.140625" style="39" bestFit="1" customWidth="1"/>
    <col min="7670" max="7670" width="11.140625" style="39" bestFit="1" customWidth="1"/>
    <col min="7671" max="7671" width="13" style="39" customWidth="1"/>
    <col min="7672" max="7672" width="11.42578125" style="39"/>
    <col min="7673" max="7673" width="13.5703125" style="39" customWidth="1"/>
    <col min="7674" max="7674" width="11.42578125" style="39"/>
    <col min="7675" max="7675" width="13.5703125" style="39" customWidth="1"/>
    <col min="7676" max="7916" width="11.42578125" style="39"/>
    <col min="7917" max="7917" width="6.42578125" style="39" customWidth="1"/>
    <col min="7918" max="7918" width="11.42578125" style="39"/>
    <col min="7919" max="7919" width="12.85546875" style="39" bestFit="1" customWidth="1"/>
    <col min="7920" max="7920" width="41.140625" style="39" bestFit="1" customWidth="1"/>
    <col min="7921" max="7921" width="13.140625" style="39" bestFit="1" customWidth="1"/>
    <col min="7922" max="7922" width="11.140625" style="39" bestFit="1" customWidth="1"/>
    <col min="7923" max="7923" width="13.140625" style="39" bestFit="1" customWidth="1"/>
    <col min="7924" max="7924" width="11.140625" style="39" bestFit="1" customWidth="1"/>
    <col min="7925" max="7925" width="13.140625" style="39" bestFit="1" customWidth="1"/>
    <col min="7926" max="7926" width="11.140625" style="39" bestFit="1" customWidth="1"/>
    <col min="7927" max="7927" width="13" style="39" customWidth="1"/>
    <col min="7928" max="7928" width="11.42578125" style="39"/>
    <col min="7929" max="7929" width="13.5703125" style="39" customWidth="1"/>
    <col min="7930" max="7930" width="11.42578125" style="39"/>
    <col min="7931" max="7931" width="13.5703125" style="39" customWidth="1"/>
    <col min="7932" max="8172" width="11.42578125" style="39"/>
    <col min="8173" max="8173" width="6.42578125" style="39" customWidth="1"/>
    <col min="8174" max="8174" width="11.42578125" style="39"/>
    <col min="8175" max="8175" width="12.85546875" style="39" bestFit="1" customWidth="1"/>
    <col min="8176" max="8176" width="41.140625" style="39" bestFit="1" customWidth="1"/>
    <col min="8177" max="8177" width="13.140625" style="39" bestFit="1" customWidth="1"/>
    <col min="8178" max="8178" width="11.140625" style="39" bestFit="1" customWidth="1"/>
    <col min="8179" max="8179" width="13.140625" style="39" bestFit="1" customWidth="1"/>
    <col min="8180" max="8180" width="11.140625" style="39" bestFit="1" customWidth="1"/>
    <col min="8181" max="8181" width="13.140625" style="39" bestFit="1" customWidth="1"/>
    <col min="8182" max="8182" width="11.140625" style="39" bestFit="1" customWidth="1"/>
    <col min="8183" max="8183" width="13" style="39" customWidth="1"/>
    <col min="8184" max="8184" width="11.42578125" style="39"/>
    <col min="8185" max="8185" width="13.5703125" style="39" customWidth="1"/>
    <col min="8186" max="8186" width="11.42578125" style="39"/>
    <col min="8187" max="8187" width="13.5703125" style="39" customWidth="1"/>
    <col min="8188" max="8428" width="11.42578125" style="39"/>
    <col min="8429" max="8429" width="6.42578125" style="39" customWidth="1"/>
    <col min="8430" max="8430" width="11.42578125" style="39"/>
    <col min="8431" max="8431" width="12.85546875" style="39" bestFit="1" customWidth="1"/>
    <col min="8432" max="8432" width="41.140625" style="39" bestFit="1" customWidth="1"/>
    <col min="8433" max="8433" width="13.140625" style="39" bestFit="1" customWidth="1"/>
    <col min="8434" max="8434" width="11.140625" style="39" bestFit="1" customWidth="1"/>
    <col min="8435" max="8435" width="13.140625" style="39" bestFit="1" customWidth="1"/>
    <col min="8436" max="8436" width="11.140625" style="39" bestFit="1" customWidth="1"/>
    <col min="8437" max="8437" width="13.140625" style="39" bestFit="1" customWidth="1"/>
    <col min="8438" max="8438" width="11.140625" style="39" bestFit="1" customWidth="1"/>
    <col min="8439" max="8439" width="13" style="39" customWidth="1"/>
    <col min="8440" max="8440" width="11.42578125" style="39"/>
    <col min="8441" max="8441" width="13.5703125" style="39" customWidth="1"/>
    <col min="8442" max="8442" width="11.42578125" style="39"/>
    <col min="8443" max="8443" width="13.5703125" style="39" customWidth="1"/>
    <col min="8444" max="8684" width="11.42578125" style="39"/>
    <col min="8685" max="8685" width="6.42578125" style="39" customWidth="1"/>
    <col min="8686" max="8686" width="11.42578125" style="39"/>
    <col min="8687" max="8687" width="12.85546875" style="39" bestFit="1" customWidth="1"/>
    <col min="8688" max="8688" width="41.140625" style="39" bestFit="1" customWidth="1"/>
    <col min="8689" max="8689" width="13.140625" style="39" bestFit="1" customWidth="1"/>
    <col min="8690" max="8690" width="11.140625" style="39" bestFit="1" customWidth="1"/>
    <col min="8691" max="8691" width="13.140625" style="39" bestFit="1" customWidth="1"/>
    <col min="8692" max="8692" width="11.140625" style="39" bestFit="1" customWidth="1"/>
    <col min="8693" max="8693" width="13.140625" style="39" bestFit="1" customWidth="1"/>
    <col min="8694" max="8694" width="11.140625" style="39" bestFit="1" customWidth="1"/>
    <col min="8695" max="8695" width="13" style="39" customWidth="1"/>
    <col min="8696" max="8696" width="11.42578125" style="39"/>
    <col min="8697" max="8697" width="13.5703125" style="39" customWidth="1"/>
    <col min="8698" max="8698" width="11.42578125" style="39"/>
    <col min="8699" max="8699" width="13.5703125" style="39" customWidth="1"/>
    <col min="8700" max="8940" width="11.42578125" style="39"/>
    <col min="8941" max="8941" width="6.42578125" style="39" customWidth="1"/>
    <col min="8942" max="8942" width="11.42578125" style="39"/>
    <col min="8943" max="8943" width="12.85546875" style="39" bestFit="1" customWidth="1"/>
    <col min="8944" max="8944" width="41.140625" style="39" bestFit="1" customWidth="1"/>
    <col min="8945" max="8945" width="13.140625" style="39" bestFit="1" customWidth="1"/>
    <col min="8946" max="8946" width="11.140625" style="39" bestFit="1" customWidth="1"/>
    <col min="8947" max="8947" width="13.140625" style="39" bestFit="1" customWidth="1"/>
    <col min="8948" max="8948" width="11.140625" style="39" bestFit="1" customWidth="1"/>
    <col min="8949" max="8949" width="13.140625" style="39" bestFit="1" customWidth="1"/>
    <col min="8950" max="8950" width="11.140625" style="39" bestFit="1" customWidth="1"/>
    <col min="8951" max="8951" width="13" style="39" customWidth="1"/>
    <col min="8952" max="8952" width="11.42578125" style="39"/>
    <col min="8953" max="8953" width="13.5703125" style="39" customWidth="1"/>
    <col min="8954" max="8954" width="11.42578125" style="39"/>
    <col min="8955" max="8955" width="13.5703125" style="39" customWidth="1"/>
    <col min="8956" max="9196" width="11.42578125" style="39"/>
    <col min="9197" max="9197" width="6.42578125" style="39" customWidth="1"/>
    <col min="9198" max="9198" width="11.42578125" style="39"/>
    <col min="9199" max="9199" width="12.85546875" style="39" bestFit="1" customWidth="1"/>
    <col min="9200" max="9200" width="41.140625" style="39" bestFit="1" customWidth="1"/>
    <col min="9201" max="9201" width="13.140625" style="39" bestFit="1" customWidth="1"/>
    <col min="9202" max="9202" width="11.140625" style="39" bestFit="1" customWidth="1"/>
    <col min="9203" max="9203" width="13.140625" style="39" bestFit="1" customWidth="1"/>
    <col min="9204" max="9204" width="11.140625" style="39" bestFit="1" customWidth="1"/>
    <col min="9205" max="9205" width="13.140625" style="39" bestFit="1" customWidth="1"/>
    <col min="9206" max="9206" width="11.140625" style="39" bestFit="1" customWidth="1"/>
    <col min="9207" max="9207" width="13" style="39" customWidth="1"/>
    <col min="9208" max="9208" width="11.42578125" style="39"/>
    <col min="9209" max="9209" width="13.5703125" style="39" customWidth="1"/>
    <col min="9210" max="9210" width="11.42578125" style="39"/>
    <col min="9211" max="9211" width="13.5703125" style="39" customWidth="1"/>
    <col min="9212" max="9452" width="11.42578125" style="39"/>
    <col min="9453" max="9453" width="6.42578125" style="39" customWidth="1"/>
    <col min="9454" max="9454" width="11.42578125" style="39"/>
    <col min="9455" max="9455" width="12.85546875" style="39" bestFit="1" customWidth="1"/>
    <col min="9456" max="9456" width="41.140625" style="39" bestFit="1" customWidth="1"/>
    <col min="9457" max="9457" width="13.140625" style="39" bestFit="1" customWidth="1"/>
    <col min="9458" max="9458" width="11.140625" style="39" bestFit="1" customWidth="1"/>
    <col min="9459" max="9459" width="13.140625" style="39" bestFit="1" customWidth="1"/>
    <col min="9460" max="9460" width="11.140625" style="39" bestFit="1" customWidth="1"/>
    <col min="9461" max="9461" width="13.140625" style="39" bestFit="1" customWidth="1"/>
    <col min="9462" max="9462" width="11.140625" style="39" bestFit="1" customWidth="1"/>
    <col min="9463" max="9463" width="13" style="39" customWidth="1"/>
    <col min="9464" max="9464" width="11.42578125" style="39"/>
    <col min="9465" max="9465" width="13.5703125" style="39" customWidth="1"/>
    <col min="9466" max="9466" width="11.42578125" style="39"/>
    <col min="9467" max="9467" width="13.5703125" style="39" customWidth="1"/>
    <col min="9468" max="9708" width="11.42578125" style="39"/>
    <col min="9709" max="9709" width="6.42578125" style="39" customWidth="1"/>
    <col min="9710" max="9710" width="11.42578125" style="39"/>
    <col min="9711" max="9711" width="12.85546875" style="39" bestFit="1" customWidth="1"/>
    <col min="9712" max="9712" width="41.140625" style="39" bestFit="1" customWidth="1"/>
    <col min="9713" max="9713" width="13.140625" style="39" bestFit="1" customWidth="1"/>
    <col min="9714" max="9714" width="11.140625" style="39" bestFit="1" customWidth="1"/>
    <col min="9715" max="9715" width="13.140625" style="39" bestFit="1" customWidth="1"/>
    <col min="9716" max="9716" width="11.140625" style="39" bestFit="1" customWidth="1"/>
    <col min="9717" max="9717" width="13.140625" style="39" bestFit="1" customWidth="1"/>
    <col min="9718" max="9718" width="11.140625" style="39" bestFit="1" customWidth="1"/>
    <col min="9719" max="9719" width="13" style="39" customWidth="1"/>
    <col min="9720" max="9720" width="11.42578125" style="39"/>
    <col min="9721" max="9721" width="13.5703125" style="39" customWidth="1"/>
    <col min="9722" max="9722" width="11.42578125" style="39"/>
    <col min="9723" max="9723" width="13.5703125" style="39" customWidth="1"/>
    <col min="9724" max="9964" width="11.42578125" style="39"/>
    <col min="9965" max="9965" width="6.42578125" style="39" customWidth="1"/>
    <col min="9966" max="9966" width="11.42578125" style="39"/>
    <col min="9967" max="9967" width="12.85546875" style="39" bestFit="1" customWidth="1"/>
    <col min="9968" max="9968" width="41.140625" style="39" bestFit="1" customWidth="1"/>
    <col min="9969" max="9969" width="13.140625" style="39" bestFit="1" customWidth="1"/>
    <col min="9970" max="9970" width="11.140625" style="39" bestFit="1" customWidth="1"/>
    <col min="9971" max="9971" width="13.140625" style="39" bestFit="1" customWidth="1"/>
    <col min="9972" max="9972" width="11.140625" style="39" bestFit="1" customWidth="1"/>
    <col min="9973" max="9973" width="13.140625" style="39" bestFit="1" customWidth="1"/>
    <col min="9974" max="9974" width="11.140625" style="39" bestFit="1" customWidth="1"/>
    <col min="9975" max="9975" width="13" style="39" customWidth="1"/>
    <col min="9976" max="9976" width="11.42578125" style="39"/>
    <col min="9977" max="9977" width="13.5703125" style="39" customWidth="1"/>
    <col min="9978" max="9978" width="11.42578125" style="39"/>
    <col min="9979" max="9979" width="13.5703125" style="39" customWidth="1"/>
    <col min="9980" max="10220" width="11.42578125" style="39"/>
    <col min="10221" max="10221" width="6.42578125" style="39" customWidth="1"/>
    <col min="10222" max="10222" width="11.42578125" style="39"/>
    <col min="10223" max="10223" width="12.85546875" style="39" bestFit="1" customWidth="1"/>
    <col min="10224" max="10224" width="41.140625" style="39" bestFit="1" customWidth="1"/>
    <col min="10225" max="10225" width="13.140625" style="39" bestFit="1" customWidth="1"/>
    <col min="10226" max="10226" width="11.140625" style="39" bestFit="1" customWidth="1"/>
    <col min="10227" max="10227" width="13.140625" style="39" bestFit="1" customWidth="1"/>
    <col min="10228" max="10228" width="11.140625" style="39" bestFit="1" customWidth="1"/>
    <col min="10229" max="10229" width="13.140625" style="39" bestFit="1" customWidth="1"/>
    <col min="10230" max="10230" width="11.140625" style="39" bestFit="1" customWidth="1"/>
    <col min="10231" max="10231" width="13" style="39" customWidth="1"/>
    <col min="10232" max="10232" width="11.42578125" style="39"/>
    <col min="10233" max="10233" width="13.5703125" style="39" customWidth="1"/>
    <col min="10234" max="10234" width="11.42578125" style="39"/>
    <col min="10235" max="10235" width="13.5703125" style="39" customWidth="1"/>
    <col min="10236" max="10476" width="11.42578125" style="39"/>
    <col min="10477" max="10477" width="6.42578125" style="39" customWidth="1"/>
    <col min="10478" max="10478" width="11.42578125" style="39"/>
    <col min="10479" max="10479" width="12.85546875" style="39" bestFit="1" customWidth="1"/>
    <col min="10480" max="10480" width="41.140625" style="39" bestFit="1" customWidth="1"/>
    <col min="10481" max="10481" width="13.140625" style="39" bestFit="1" customWidth="1"/>
    <col min="10482" max="10482" width="11.140625" style="39" bestFit="1" customWidth="1"/>
    <col min="10483" max="10483" width="13.140625" style="39" bestFit="1" customWidth="1"/>
    <col min="10484" max="10484" width="11.140625" style="39" bestFit="1" customWidth="1"/>
    <col min="10485" max="10485" width="13.140625" style="39" bestFit="1" customWidth="1"/>
    <col min="10486" max="10486" width="11.140625" style="39" bestFit="1" customWidth="1"/>
    <col min="10487" max="10487" width="13" style="39" customWidth="1"/>
    <col min="10488" max="10488" width="11.42578125" style="39"/>
    <col min="10489" max="10489" width="13.5703125" style="39" customWidth="1"/>
    <col min="10490" max="10490" width="11.42578125" style="39"/>
    <col min="10491" max="10491" width="13.5703125" style="39" customWidth="1"/>
    <col min="10492" max="10732" width="11.42578125" style="39"/>
    <col min="10733" max="10733" width="6.42578125" style="39" customWidth="1"/>
    <col min="10734" max="10734" width="11.42578125" style="39"/>
    <col min="10735" max="10735" width="12.85546875" style="39" bestFit="1" customWidth="1"/>
    <col min="10736" max="10736" width="41.140625" style="39" bestFit="1" customWidth="1"/>
    <col min="10737" max="10737" width="13.140625" style="39" bestFit="1" customWidth="1"/>
    <col min="10738" max="10738" width="11.140625" style="39" bestFit="1" customWidth="1"/>
    <col min="10739" max="10739" width="13.140625" style="39" bestFit="1" customWidth="1"/>
    <col min="10740" max="10740" width="11.140625" style="39" bestFit="1" customWidth="1"/>
    <col min="10741" max="10741" width="13.140625" style="39" bestFit="1" customWidth="1"/>
    <col min="10742" max="10742" width="11.140625" style="39" bestFit="1" customWidth="1"/>
    <col min="10743" max="10743" width="13" style="39" customWidth="1"/>
    <col min="10744" max="10744" width="11.42578125" style="39"/>
    <col min="10745" max="10745" width="13.5703125" style="39" customWidth="1"/>
    <col min="10746" max="10746" width="11.42578125" style="39"/>
    <col min="10747" max="10747" width="13.5703125" style="39" customWidth="1"/>
    <col min="10748" max="10988" width="11.42578125" style="39"/>
    <col min="10989" max="10989" width="6.42578125" style="39" customWidth="1"/>
    <col min="10990" max="10990" width="11.42578125" style="39"/>
    <col min="10991" max="10991" width="12.85546875" style="39" bestFit="1" customWidth="1"/>
    <col min="10992" max="10992" width="41.140625" style="39" bestFit="1" customWidth="1"/>
    <col min="10993" max="10993" width="13.140625" style="39" bestFit="1" customWidth="1"/>
    <col min="10994" max="10994" width="11.140625" style="39" bestFit="1" customWidth="1"/>
    <col min="10995" max="10995" width="13.140625" style="39" bestFit="1" customWidth="1"/>
    <col min="10996" max="10996" width="11.140625" style="39" bestFit="1" customWidth="1"/>
    <col min="10997" max="10997" width="13.140625" style="39" bestFit="1" customWidth="1"/>
    <col min="10998" max="10998" width="11.140625" style="39" bestFit="1" customWidth="1"/>
    <col min="10999" max="10999" width="13" style="39" customWidth="1"/>
    <col min="11000" max="11000" width="11.42578125" style="39"/>
    <col min="11001" max="11001" width="13.5703125" style="39" customWidth="1"/>
    <col min="11002" max="11002" width="11.42578125" style="39"/>
    <col min="11003" max="11003" width="13.5703125" style="39" customWidth="1"/>
    <col min="11004" max="11244" width="11.42578125" style="39"/>
    <col min="11245" max="11245" width="6.42578125" style="39" customWidth="1"/>
    <col min="11246" max="11246" width="11.42578125" style="39"/>
    <col min="11247" max="11247" width="12.85546875" style="39" bestFit="1" customWidth="1"/>
    <col min="11248" max="11248" width="41.140625" style="39" bestFit="1" customWidth="1"/>
    <col min="11249" max="11249" width="13.140625" style="39" bestFit="1" customWidth="1"/>
    <col min="11250" max="11250" width="11.140625" style="39" bestFit="1" customWidth="1"/>
    <col min="11251" max="11251" width="13.140625" style="39" bestFit="1" customWidth="1"/>
    <col min="11252" max="11252" width="11.140625" style="39" bestFit="1" customWidth="1"/>
    <col min="11253" max="11253" width="13.140625" style="39" bestFit="1" customWidth="1"/>
    <col min="11254" max="11254" width="11.140625" style="39" bestFit="1" customWidth="1"/>
    <col min="11255" max="11255" width="13" style="39" customWidth="1"/>
    <col min="11256" max="11256" width="11.42578125" style="39"/>
    <col min="11257" max="11257" width="13.5703125" style="39" customWidth="1"/>
    <col min="11258" max="11258" width="11.42578125" style="39"/>
    <col min="11259" max="11259" width="13.5703125" style="39" customWidth="1"/>
    <col min="11260" max="11500" width="11.42578125" style="39"/>
    <col min="11501" max="11501" width="6.42578125" style="39" customWidth="1"/>
    <col min="11502" max="11502" width="11.42578125" style="39"/>
    <col min="11503" max="11503" width="12.85546875" style="39" bestFit="1" customWidth="1"/>
    <col min="11504" max="11504" width="41.140625" style="39" bestFit="1" customWidth="1"/>
    <col min="11505" max="11505" width="13.140625" style="39" bestFit="1" customWidth="1"/>
    <col min="11506" max="11506" width="11.140625" style="39" bestFit="1" customWidth="1"/>
    <col min="11507" max="11507" width="13.140625" style="39" bestFit="1" customWidth="1"/>
    <col min="11508" max="11508" width="11.140625" style="39" bestFit="1" customWidth="1"/>
    <col min="11509" max="11509" width="13.140625" style="39" bestFit="1" customWidth="1"/>
    <col min="11510" max="11510" width="11.140625" style="39" bestFit="1" customWidth="1"/>
    <col min="11511" max="11511" width="13" style="39" customWidth="1"/>
    <col min="11512" max="11512" width="11.42578125" style="39"/>
    <col min="11513" max="11513" width="13.5703125" style="39" customWidth="1"/>
    <col min="11514" max="11514" width="11.42578125" style="39"/>
    <col min="11515" max="11515" width="13.5703125" style="39" customWidth="1"/>
    <col min="11516" max="11756" width="11.42578125" style="39"/>
    <col min="11757" max="11757" width="6.42578125" style="39" customWidth="1"/>
    <col min="11758" max="11758" width="11.42578125" style="39"/>
    <col min="11759" max="11759" width="12.85546875" style="39" bestFit="1" customWidth="1"/>
    <col min="11760" max="11760" width="41.140625" style="39" bestFit="1" customWidth="1"/>
    <col min="11761" max="11761" width="13.140625" style="39" bestFit="1" customWidth="1"/>
    <col min="11762" max="11762" width="11.140625" style="39" bestFit="1" customWidth="1"/>
    <col min="11763" max="11763" width="13.140625" style="39" bestFit="1" customWidth="1"/>
    <col min="11764" max="11764" width="11.140625" style="39" bestFit="1" customWidth="1"/>
    <col min="11765" max="11765" width="13.140625" style="39" bestFit="1" customWidth="1"/>
    <col min="11766" max="11766" width="11.140625" style="39" bestFit="1" customWidth="1"/>
    <col min="11767" max="11767" width="13" style="39" customWidth="1"/>
    <col min="11768" max="11768" width="11.42578125" style="39"/>
    <col min="11769" max="11769" width="13.5703125" style="39" customWidth="1"/>
    <col min="11770" max="11770" width="11.42578125" style="39"/>
    <col min="11771" max="11771" width="13.5703125" style="39" customWidth="1"/>
    <col min="11772" max="12012" width="11.42578125" style="39"/>
    <col min="12013" max="12013" width="6.42578125" style="39" customWidth="1"/>
    <col min="12014" max="12014" width="11.42578125" style="39"/>
    <col min="12015" max="12015" width="12.85546875" style="39" bestFit="1" customWidth="1"/>
    <col min="12016" max="12016" width="41.140625" style="39" bestFit="1" customWidth="1"/>
    <col min="12017" max="12017" width="13.140625" style="39" bestFit="1" customWidth="1"/>
    <col min="12018" max="12018" width="11.140625" style="39" bestFit="1" customWidth="1"/>
    <col min="12019" max="12019" width="13.140625" style="39" bestFit="1" customWidth="1"/>
    <col min="12020" max="12020" width="11.140625" style="39" bestFit="1" customWidth="1"/>
    <col min="12021" max="12021" width="13.140625" style="39" bestFit="1" customWidth="1"/>
    <col min="12022" max="12022" width="11.140625" style="39" bestFit="1" customWidth="1"/>
    <col min="12023" max="12023" width="13" style="39" customWidth="1"/>
    <col min="12024" max="12024" width="11.42578125" style="39"/>
    <col min="12025" max="12025" width="13.5703125" style="39" customWidth="1"/>
    <col min="12026" max="12026" width="11.42578125" style="39"/>
    <col min="12027" max="12027" width="13.5703125" style="39" customWidth="1"/>
    <col min="12028" max="12268" width="11.42578125" style="39"/>
    <col min="12269" max="12269" width="6.42578125" style="39" customWidth="1"/>
    <col min="12270" max="12270" width="11.42578125" style="39"/>
    <col min="12271" max="12271" width="12.85546875" style="39" bestFit="1" customWidth="1"/>
    <col min="12272" max="12272" width="41.140625" style="39" bestFit="1" customWidth="1"/>
    <col min="12273" max="12273" width="13.140625" style="39" bestFit="1" customWidth="1"/>
    <col min="12274" max="12274" width="11.140625" style="39" bestFit="1" customWidth="1"/>
    <col min="12275" max="12275" width="13.140625" style="39" bestFit="1" customWidth="1"/>
    <col min="12276" max="12276" width="11.140625" style="39" bestFit="1" customWidth="1"/>
    <col min="12277" max="12277" width="13.140625" style="39" bestFit="1" customWidth="1"/>
    <col min="12278" max="12278" width="11.140625" style="39" bestFit="1" customWidth="1"/>
    <col min="12279" max="12279" width="13" style="39" customWidth="1"/>
    <col min="12280" max="12280" width="11.42578125" style="39"/>
    <col min="12281" max="12281" width="13.5703125" style="39" customWidth="1"/>
    <col min="12282" max="12282" width="11.42578125" style="39"/>
    <col min="12283" max="12283" width="13.5703125" style="39" customWidth="1"/>
    <col min="12284" max="12524" width="11.42578125" style="39"/>
    <col min="12525" max="12525" width="6.42578125" style="39" customWidth="1"/>
    <col min="12526" max="12526" width="11.42578125" style="39"/>
    <col min="12527" max="12527" width="12.85546875" style="39" bestFit="1" customWidth="1"/>
    <col min="12528" max="12528" width="41.140625" style="39" bestFit="1" customWidth="1"/>
    <col min="12529" max="12529" width="13.140625" style="39" bestFit="1" customWidth="1"/>
    <col min="12530" max="12530" width="11.140625" style="39" bestFit="1" customWidth="1"/>
    <col min="12531" max="12531" width="13.140625" style="39" bestFit="1" customWidth="1"/>
    <col min="12532" max="12532" width="11.140625" style="39" bestFit="1" customWidth="1"/>
    <col min="12533" max="12533" width="13.140625" style="39" bestFit="1" customWidth="1"/>
    <col min="12534" max="12534" width="11.140625" style="39" bestFit="1" customWidth="1"/>
    <col min="12535" max="12535" width="13" style="39" customWidth="1"/>
    <col min="12536" max="12536" width="11.42578125" style="39"/>
    <col min="12537" max="12537" width="13.5703125" style="39" customWidth="1"/>
    <col min="12538" max="12538" width="11.42578125" style="39"/>
    <col min="12539" max="12539" width="13.5703125" style="39" customWidth="1"/>
    <col min="12540" max="12780" width="11.42578125" style="39"/>
    <col min="12781" max="12781" width="6.42578125" style="39" customWidth="1"/>
    <col min="12782" max="12782" width="11.42578125" style="39"/>
    <col min="12783" max="12783" width="12.85546875" style="39" bestFit="1" customWidth="1"/>
    <col min="12784" max="12784" width="41.140625" style="39" bestFit="1" customWidth="1"/>
    <col min="12785" max="12785" width="13.140625" style="39" bestFit="1" customWidth="1"/>
    <col min="12786" max="12786" width="11.140625" style="39" bestFit="1" customWidth="1"/>
    <col min="12787" max="12787" width="13.140625" style="39" bestFit="1" customWidth="1"/>
    <col min="12788" max="12788" width="11.140625" style="39" bestFit="1" customWidth="1"/>
    <col min="12789" max="12789" width="13.140625" style="39" bestFit="1" customWidth="1"/>
    <col min="12790" max="12790" width="11.140625" style="39" bestFit="1" customWidth="1"/>
    <col min="12791" max="12791" width="13" style="39" customWidth="1"/>
    <col min="12792" max="12792" width="11.42578125" style="39"/>
    <col min="12793" max="12793" width="13.5703125" style="39" customWidth="1"/>
    <col min="12794" max="12794" width="11.42578125" style="39"/>
    <col min="12795" max="12795" width="13.5703125" style="39" customWidth="1"/>
    <col min="12796" max="13036" width="11.42578125" style="39"/>
    <col min="13037" max="13037" width="6.42578125" style="39" customWidth="1"/>
    <col min="13038" max="13038" width="11.42578125" style="39"/>
    <col min="13039" max="13039" width="12.85546875" style="39" bestFit="1" customWidth="1"/>
    <col min="13040" max="13040" width="41.140625" style="39" bestFit="1" customWidth="1"/>
    <col min="13041" max="13041" width="13.140625" style="39" bestFit="1" customWidth="1"/>
    <col min="13042" max="13042" width="11.140625" style="39" bestFit="1" customWidth="1"/>
    <col min="13043" max="13043" width="13.140625" style="39" bestFit="1" customWidth="1"/>
    <col min="13044" max="13044" width="11.140625" style="39" bestFit="1" customWidth="1"/>
    <col min="13045" max="13045" width="13.140625" style="39" bestFit="1" customWidth="1"/>
    <col min="13046" max="13046" width="11.140625" style="39" bestFit="1" customWidth="1"/>
    <col min="13047" max="13047" width="13" style="39" customWidth="1"/>
    <col min="13048" max="13048" width="11.42578125" style="39"/>
    <col min="13049" max="13049" width="13.5703125" style="39" customWidth="1"/>
    <col min="13050" max="13050" width="11.42578125" style="39"/>
    <col min="13051" max="13051" width="13.5703125" style="39" customWidth="1"/>
    <col min="13052" max="13292" width="11.42578125" style="39"/>
    <col min="13293" max="13293" width="6.42578125" style="39" customWidth="1"/>
    <col min="13294" max="13294" width="11.42578125" style="39"/>
    <col min="13295" max="13295" width="12.85546875" style="39" bestFit="1" customWidth="1"/>
    <col min="13296" max="13296" width="41.140625" style="39" bestFit="1" customWidth="1"/>
    <col min="13297" max="13297" width="13.140625" style="39" bestFit="1" customWidth="1"/>
    <col min="13298" max="13298" width="11.140625" style="39" bestFit="1" customWidth="1"/>
    <col min="13299" max="13299" width="13.140625" style="39" bestFit="1" customWidth="1"/>
    <col min="13300" max="13300" width="11.140625" style="39" bestFit="1" customWidth="1"/>
    <col min="13301" max="13301" width="13.140625" style="39" bestFit="1" customWidth="1"/>
    <col min="13302" max="13302" width="11.140625" style="39" bestFit="1" customWidth="1"/>
    <col min="13303" max="13303" width="13" style="39" customWidth="1"/>
    <col min="13304" max="13304" width="11.42578125" style="39"/>
    <col min="13305" max="13305" width="13.5703125" style="39" customWidth="1"/>
    <col min="13306" max="13306" width="11.42578125" style="39"/>
    <col min="13307" max="13307" width="13.5703125" style="39" customWidth="1"/>
    <col min="13308" max="13548" width="11.42578125" style="39"/>
    <col min="13549" max="13549" width="6.42578125" style="39" customWidth="1"/>
    <col min="13550" max="13550" width="11.42578125" style="39"/>
    <col min="13551" max="13551" width="12.85546875" style="39" bestFit="1" customWidth="1"/>
    <col min="13552" max="13552" width="41.140625" style="39" bestFit="1" customWidth="1"/>
    <col min="13553" max="13553" width="13.140625" style="39" bestFit="1" customWidth="1"/>
    <col min="13554" max="13554" width="11.140625" style="39" bestFit="1" customWidth="1"/>
    <col min="13555" max="13555" width="13.140625" style="39" bestFit="1" customWidth="1"/>
    <col min="13556" max="13556" width="11.140625" style="39" bestFit="1" customWidth="1"/>
    <col min="13557" max="13557" width="13.140625" style="39" bestFit="1" customWidth="1"/>
    <col min="13558" max="13558" width="11.140625" style="39" bestFit="1" customWidth="1"/>
    <col min="13559" max="13559" width="13" style="39" customWidth="1"/>
    <col min="13560" max="13560" width="11.42578125" style="39"/>
    <col min="13561" max="13561" width="13.5703125" style="39" customWidth="1"/>
    <col min="13562" max="13562" width="11.42578125" style="39"/>
    <col min="13563" max="13563" width="13.5703125" style="39" customWidth="1"/>
    <col min="13564" max="13804" width="11.42578125" style="39"/>
    <col min="13805" max="13805" width="6.42578125" style="39" customWidth="1"/>
    <col min="13806" max="13806" width="11.42578125" style="39"/>
    <col min="13807" max="13807" width="12.85546875" style="39" bestFit="1" customWidth="1"/>
    <col min="13808" max="13808" width="41.140625" style="39" bestFit="1" customWidth="1"/>
    <col min="13809" max="13809" width="13.140625" style="39" bestFit="1" customWidth="1"/>
    <col min="13810" max="13810" width="11.140625" style="39" bestFit="1" customWidth="1"/>
    <col min="13811" max="13811" width="13.140625" style="39" bestFit="1" customWidth="1"/>
    <col min="13812" max="13812" width="11.140625" style="39" bestFit="1" customWidth="1"/>
    <col min="13813" max="13813" width="13.140625" style="39" bestFit="1" customWidth="1"/>
    <col min="13814" max="13814" width="11.140625" style="39" bestFit="1" customWidth="1"/>
    <col min="13815" max="13815" width="13" style="39" customWidth="1"/>
    <col min="13816" max="13816" width="11.42578125" style="39"/>
    <col min="13817" max="13817" width="13.5703125" style="39" customWidth="1"/>
    <col min="13818" max="13818" width="11.42578125" style="39"/>
    <col min="13819" max="13819" width="13.5703125" style="39" customWidth="1"/>
    <col min="13820" max="14060" width="11.42578125" style="39"/>
    <col min="14061" max="14061" width="6.42578125" style="39" customWidth="1"/>
    <col min="14062" max="14062" width="11.42578125" style="39"/>
    <col min="14063" max="14063" width="12.85546875" style="39" bestFit="1" customWidth="1"/>
    <col min="14064" max="14064" width="41.140625" style="39" bestFit="1" customWidth="1"/>
    <col min="14065" max="14065" width="13.140625" style="39" bestFit="1" customWidth="1"/>
    <col min="14066" max="14066" width="11.140625" style="39" bestFit="1" customWidth="1"/>
    <col min="14067" max="14067" width="13.140625" style="39" bestFit="1" customWidth="1"/>
    <col min="14068" max="14068" width="11.140625" style="39" bestFit="1" customWidth="1"/>
    <col min="14069" max="14069" width="13.140625" style="39" bestFit="1" customWidth="1"/>
    <col min="14070" max="14070" width="11.140625" style="39" bestFit="1" customWidth="1"/>
    <col min="14071" max="14071" width="13" style="39" customWidth="1"/>
    <col min="14072" max="14072" width="11.42578125" style="39"/>
    <col min="14073" max="14073" width="13.5703125" style="39" customWidth="1"/>
    <col min="14074" max="14074" width="11.42578125" style="39"/>
    <col min="14075" max="14075" width="13.5703125" style="39" customWidth="1"/>
    <col min="14076" max="14316" width="11.42578125" style="39"/>
    <col min="14317" max="14317" width="6.42578125" style="39" customWidth="1"/>
    <col min="14318" max="14318" width="11.42578125" style="39"/>
    <col min="14319" max="14319" width="12.85546875" style="39" bestFit="1" customWidth="1"/>
    <col min="14320" max="14320" width="41.140625" style="39" bestFit="1" customWidth="1"/>
    <col min="14321" max="14321" width="13.140625" style="39" bestFit="1" customWidth="1"/>
    <col min="14322" max="14322" width="11.140625" style="39" bestFit="1" customWidth="1"/>
    <col min="14323" max="14323" width="13.140625" style="39" bestFit="1" customWidth="1"/>
    <col min="14324" max="14324" width="11.140625" style="39" bestFit="1" customWidth="1"/>
    <col min="14325" max="14325" width="13.140625" style="39" bestFit="1" customWidth="1"/>
    <col min="14326" max="14326" width="11.140625" style="39" bestFit="1" customWidth="1"/>
    <col min="14327" max="14327" width="13" style="39" customWidth="1"/>
    <col min="14328" max="14328" width="11.42578125" style="39"/>
    <col min="14329" max="14329" width="13.5703125" style="39" customWidth="1"/>
    <col min="14330" max="14330" width="11.42578125" style="39"/>
    <col min="14331" max="14331" width="13.5703125" style="39" customWidth="1"/>
    <col min="14332" max="14572" width="11.42578125" style="39"/>
    <col min="14573" max="14573" width="6.42578125" style="39" customWidth="1"/>
    <col min="14574" max="14574" width="11.42578125" style="39"/>
    <col min="14575" max="14575" width="12.85546875" style="39" bestFit="1" customWidth="1"/>
    <col min="14576" max="14576" width="41.140625" style="39" bestFit="1" customWidth="1"/>
    <col min="14577" max="14577" width="13.140625" style="39" bestFit="1" customWidth="1"/>
    <col min="14578" max="14578" width="11.140625" style="39" bestFit="1" customWidth="1"/>
    <col min="14579" max="14579" width="13.140625" style="39" bestFit="1" customWidth="1"/>
    <col min="14580" max="14580" width="11.140625" style="39" bestFit="1" customWidth="1"/>
    <col min="14581" max="14581" width="13.140625" style="39" bestFit="1" customWidth="1"/>
    <col min="14582" max="14582" width="11.140625" style="39" bestFit="1" customWidth="1"/>
    <col min="14583" max="14583" width="13" style="39" customWidth="1"/>
    <col min="14584" max="14584" width="11.42578125" style="39"/>
    <col min="14585" max="14585" width="13.5703125" style="39" customWidth="1"/>
    <col min="14586" max="14586" width="11.42578125" style="39"/>
    <col min="14587" max="14587" width="13.5703125" style="39" customWidth="1"/>
    <col min="14588" max="14828" width="11.42578125" style="39"/>
    <col min="14829" max="14829" width="6.42578125" style="39" customWidth="1"/>
    <col min="14830" max="14830" width="11.42578125" style="39"/>
    <col min="14831" max="14831" width="12.85546875" style="39" bestFit="1" customWidth="1"/>
    <col min="14832" max="14832" width="41.140625" style="39" bestFit="1" customWidth="1"/>
    <col min="14833" max="14833" width="13.140625" style="39" bestFit="1" customWidth="1"/>
    <col min="14834" max="14834" width="11.140625" style="39" bestFit="1" customWidth="1"/>
    <col min="14835" max="14835" width="13.140625" style="39" bestFit="1" customWidth="1"/>
    <col min="14836" max="14836" width="11.140625" style="39" bestFit="1" customWidth="1"/>
    <col min="14837" max="14837" width="13.140625" style="39" bestFit="1" customWidth="1"/>
    <col min="14838" max="14838" width="11.140625" style="39" bestFit="1" customWidth="1"/>
    <col min="14839" max="14839" width="13" style="39" customWidth="1"/>
    <col min="14840" max="14840" width="11.42578125" style="39"/>
    <col min="14841" max="14841" width="13.5703125" style="39" customWidth="1"/>
    <col min="14842" max="14842" width="11.42578125" style="39"/>
    <col min="14843" max="14843" width="13.5703125" style="39" customWidth="1"/>
    <col min="14844" max="15084" width="11.42578125" style="39"/>
    <col min="15085" max="15085" width="6.42578125" style="39" customWidth="1"/>
    <col min="15086" max="15086" width="11.42578125" style="39"/>
    <col min="15087" max="15087" width="12.85546875" style="39" bestFit="1" customWidth="1"/>
    <col min="15088" max="15088" width="41.140625" style="39" bestFit="1" customWidth="1"/>
    <col min="15089" max="15089" width="13.140625" style="39" bestFit="1" customWidth="1"/>
    <col min="15090" max="15090" width="11.140625" style="39" bestFit="1" customWidth="1"/>
    <col min="15091" max="15091" width="13.140625" style="39" bestFit="1" customWidth="1"/>
    <col min="15092" max="15092" width="11.140625" style="39" bestFit="1" customWidth="1"/>
    <col min="15093" max="15093" width="13.140625" style="39" bestFit="1" customWidth="1"/>
    <col min="15094" max="15094" width="11.140625" style="39" bestFit="1" customWidth="1"/>
    <col min="15095" max="15095" width="13" style="39" customWidth="1"/>
    <col min="15096" max="15096" width="11.42578125" style="39"/>
    <col min="15097" max="15097" width="13.5703125" style="39" customWidth="1"/>
    <col min="15098" max="15098" width="11.42578125" style="39"/>
    <col min="15099" max="15099" width="13.5703125" style="39" customWidth="1"/>
    <col min="15100" max="15340" width="11.42578125" style="39"/>
    <col min="15341" max="15341" width="6.42578125" style="39" customWidth="1"/>
    <col min="15342" max="15342" width="11.42578125" style="39"/>
    <col min="15343" max="15343" width="12.85546875" style="39" bestFit="1" customWidth="1"/>
    <col min="15344" max="15344" width="41.140625" style="39" bestFit="1" customWidth="1"/>
    <col min="15345" max="15345" width="13.140625" style="39" bestFit="1" customWidth="1"/>
    <col min="15346" max="15346" width="11.140625" style="39" bestFit="1" customWidth="1"/>
    <col min="15347" max="15347" width="13.140625" style="39" bestFit="1" customWidth="1"/>
    <col min="15348" max="15348" width="11.140625" style="39" bestFit="1" customWidth="1"/>
    <col min="15349" max="15349" width="13.140625" style="39" bestFit="1" customWidth="1"/>
    <col min="15350" max="15350" width="11.140625" style="39" bestFit="1" customWidth="1"/>
    <col min="15351" max="15351" width="13" style="39" customWidth="1"/>
    <col min="15352" max="15352" width="11.42578125" style="39"/>
    <col min="15353" max="15353" width="13.5703125" style="39" customWidth="1"/>
    <col min="15354" max="15354" width="11.42578125" style="39"/>
    <col min="15355" max="15355" width="13.5703125" style="39" customWidth="1"/>
    <col min="15356" max="15596" width="11.42578125" style="39"/>
    <col min="15597" max="15597" width="6.42578125" style="39" customWidth="1"/>
    <col min="15598" max="15598" width="11.42578125" style="39"/>
    <col min="15599" max="15599" width="12.85546875" style="39" bestFit="1" customWidth="1"/>
    <col min="15600" max="15600" width="41.140625" style="39" bestFit="1" customWidth="1"/>
    <col min="15601" max="15601" width="13.140625" style="39" bestFit="1" customWidth="1"/>
    <col min="15602" max="15602" width="11.140625" style="39" bestFit="1" customWidth="1"/>
    <col min="15603" max="15603" width="13.140625" style="39" bestFit="1" customWidth="1"/>
    <col min="15604" max="15604" width="11.140625" style="39" bestFit="1" customWidth="1"/>
    <col min="15605" max="15605" width="13.140625" style="39" bestFit="1" customWidth="1"/>
    <col min="15606" max="15606" width="11.140625" style="39" bestFit="1" customWidth="1"/>
    <col min="15607" max="15607" width="13" style="39" customWidth="1"/>
    <col min="15608" max="15608" width="11.42578125" style="39"/>
    <col min="15609" max="15609" width="13.5703125" style="39" customWidth="1"/>
    <col min="15610" max="15610" width="11.42578125" style="39"/>
    <col min="15611" max="15611" width="13.5703125" style="39" customWidth="1"/>
    <col min="15612" max="15852" width="11.42578125" style="39"/>
    <col min="15853" max="15853" width="6.42578125" style="39" customWidth="1"/>
    <col min="15854" max="15854" width="11.42578125" style="39"/>
    <col min="15855" max="15855" width="12.85546875" style="39" bestFit="1" customWidth="1"/>
    <col min="15856" max="15856" width="41.140625" style="39" bestFit="1" customWidth="1"/>
    <col min="15857" max="15857" width="13.140625" style="39" bestFit="1" customWidth="1"/>
    <col min="15858" max="15858" width="11.140625" style="39" bestFit="1" customWidth="1"/>
    <col min="15859" max="15859" width="13.140625" style="39" bestFit="1" customWidth="1"/>
    <col min="15860" max="15860" width="11.140625" style="39" bestFit="1" customWidth="1"/>
    <col min="15861" max="15861" width="13.140625" style="39" bestFit="1" customWidth="1"/>
    <col min="15862" max="15862" width="11.140625" style="39" bestFit="1" customWidth="1"/>
    <col min="15863" max="15863" width="13" style="39" customWidth="1"/>
    <col min="15864" max="15864" width="11.42578125" style="39"/>
    <col min="15865" max="15865" width="13.5703125" style="39" customWidth="1"/>
    <col min="15866" max="15866" width="11.42578125" style="39"/>
    <col min="15867" max="15867" width="13.5703125" style="39" customWidth="1"/>
    <col min="15868" max="16108" width="11.42578125" style="39"/>
    <col min="16109" max="16109" width="6.42578125" style="39" customWidth="1"/>
    <col min="16110" max="16110" width="11.42578125" style="39"/>
    <col min="16111" max="16111" width="12.85546875" style="39" bestFit="1" customWidth="1"/>
    <col min="16112" max="16112" width="41.140625" style="39" bestFit="1" customWidth="1"/>
    <col min="16113" max="16113" width="13.140625" style="39" bestFit="1" customWidth="1"/>
    <col min="16114" max="16114" width="11.140625" style="39" bestFit="1" customWidth="1"/>
    <col min="16115" max="16115" width="13.140625" style="39" bestFit="1" customWidth="1"/>
    <col min="16116" max="16116" width="11.140625" style="39" bestFit="1" customWidth="1"/>
    <col min="16117" max="16117" width="13.140625" style="39" bestFit="1" customWidth="1"/>
    <col min="16118" max="16118" width="11.140625" style="39" bestFit="1" customWidth="1"/>
    <col min="16119" max="16119" width="13" style="39" customWidth="1"/>
    <col min="16120" max="16120" width="11.42578125" style="39"/>
    <col min="16121" max="16121" width="13.5703125" style="39" customWidth="1"/>
    <col min="16122" max="16122" width="11.42578125" style="39"/>
    <col min="16123" max="16123" width="13.5703125" style="39" customWidth="1"/>
    <col min="16124" max="16384" width="11.42578125" style="39"/>
  </cols>
  <sheetData>
    <row r="1" spans="1:7" s="8" customFormat="1" ht="12.75">
      <c r="A1" s="1693" t="s">
        <v>1621</v>
      </c>
    </row>
    <row r="2" spans="1:7" ht="18.75">
      <c r="A2" s="4251" t="s">
        <v>113</v>
      </c>
    </row>
    <row r="3" spans="1:7" ht="15.75" thickBot="1">
      <c r="A3" s="5145" t="s">
        <v>6038</v>
      </c>
    </row>
    <row r="4" spans="1:7" ht="15.75" thickBot="1">
      <c r="B4" s="5625" t="s">
        <v>6035</v>
      </c>
      <c r="C4" s="5626"/>
      <c r="D4" s="5625" t="s">
        <v>6036</v>
      </c>
      <c r="E4" s="5626"/>
      <c r="F4" s="5625" t="s">
        <v>6037</v>
      </c>
      <c r="G4" s="5626"/>
    </row>
    <row r="5" spans="1:7">
      <c r="A5" s="123" t="s">
        <v>112</v>
      </c>
      <c r="B5" s="124">
        <v>290</v>
      </c>
      <c r="C5" s="125">
        <f t="shared" ref="C5:C11" si="0">B5/674</f>
        <v>0.43026706231454004</v>
      </c>
      <c r="D5" s="126">
        <v>922</v>
      </c>
      <c r="E5" s="125">
        <f t="shared" ref="E5:E11" si="1">D5/2679</f>
        <v>0.34415826801045168</v>
      </c>
      <c r="F5" s="124">
        <v>15198</v>
      </c>
      <c r="G5" s="125">
        <f t="shared" ref="G5:G11" si="2">F5/53900</f>
        <v>0.28196660482374769</v>
      </c>
    </row>
    <row r="6" spans="1:7">
      <c r="A6" s="127" t="s">
        <v>75</v>
      </c>
      <c r="B6" s="115">
        <v>2</v>
      </c>
      <c r="C6" s="116">
        <f t="shared" si="0"/>
        <v>2.967359050445104E-3</v>
      </c>
      <c r="D6" s="119">
        <v>8</v>
      </c>
      <c r="E6" s="116">
        <f t="shared" si="1"/>
        <v>2.9861888764464353E-3</v>
      </c>
      <c r="F6" s="982">
        <v>138</v>
      </c>
      <c r="G6" s="116">
        <f t="shared" si="2"/>
        <v>2.5602968460111319E-3</v>
      </c>
    </row>
    <row r="7" spans="1:7">
      <c r="A7" s="127" t="s">
        <v>72</v>
      </c>
      <c r="B7" s="115">
        <v>0</v>
      </c>
      <c r="C7" s="116">
        <f t="shared" si="0"/>
        <v>0</v>
      </c>
      <c r="D7" s="119">
        <v>3</v>
      </c>
      <c r="E7" s="116">
        <f t="shared" si="1"/>
        <v>1.1198208286674132E-3</v>
      </c>
      <c r="F7" s="119">
        <v>39</v>
      </c>
      <c r="G7" s="116">
        <f t="shared" si="2"/>
        <v>7.2356215213358066E-4</v>
      </c>
    </row>
    <row r="8" spans="1:7">
      <c r="A8" s="128" t="s">
        <v>84</v>
      </c>
      <c r="B8" s="115">
        <v>1</v>
      </c>
      <c r="C8" s="116">
        <f t="shared" si="0"/>
        <v>1.483679525222552E-3</v>
      </c>
      <c r="D8" s="120">
        <v>4</v>
      </c>
      <c r="E8" s="116">
        <f t="shared" si="1"/>
        <v>1.4930944382232176E-3</v>
      </c>
      <c r="F8" s="120">
        <v>90</v>
      </c>
      <c r="G8" s="116">
        <f t="shared" si="2"/>
        <v>1.6697588126159556E-3</v>
      </c>
    </row>
    <row r="9" spans="1:7">
      <c r="A9" s="129" t="s">
        <v>76</v>
      </c>
      <c r="B9" s="115">
        <v>31</v>
      </c>
      <c r="C9" s="116">
        <f t="shared" si="0"/>
        <v>4.5994065281899109E-2</v>
      </c>
      <c r="D9" s="121">
        <v>33</v>
      </c>
      <c r="E9" s="116">
        <f t="shared" si="1"/>
        <v>1.2318029115341545E-2</v>
      </c>
      <c r="F9" s="121">
        <v>197</v>
      </c>
      <c r="G9" s="116">
        <f t="shared" si="2"/>
        <v>3.6549165120593691E-3</v>
      </c>
    </row>
    <row r="10" spans="1:7">
      <c r="A10" s="130" t="s">
        <v>78</v>
      </c>
      <c r="B10" s="115">
        <v>6</v>
      </c>
      <c r="C10" s="116">
        <f t="shared" si="0"/>
        <v>8.9020771513353119E-3</v>
      </c>
      <c r="D10" s="121">
        <v>58</v>
      </c>
      <c r="E10" s="116">
        <f t="shared" si="1"/>
        <v>2.1649869354236656E-2</v>
      </c>
      <c r="F10" s="121">
        <v>254</v>
      </c>
      <c r="G10" s="116">
        <f t="shared" si="2"/>
        <v>4.7124304267161408E-3</v>
      </c>
    </row>
    <row r="11" spans="1:7" ht="15.75" thickBot="1">
      <c r="A11" s="131" t="s">
        <v>79</v>
      </c>
      <c r="B11" s="117">
        <v>8</v>
      </c>
      <c r="C11" s="118">
        <f t="shared" si="0"/>
        <v>1.1869436201780416E-2</v>
      </c>
      <c r="D11" s="122">
        <v>48</v>
      </c>
      <c r="E11" s="118">
        <f t="shared" si="1"/>
        <v>1.7917133258678612E-2</v>
      </c>
      <c r="F11" s="122">
        <v>107</v>
      </c>
      <c r="G11" s="118">
        <f t="shared" si="2"/>
        <v>1.9851576994434138E-3</v>
      </c>
    </row>
    <row r="12" spans="1:7" ht="19.5" thickBot="1">
      <c r="A12" s="4251"/>
    </row>
    <row r="13" spans="1:7" ht="15.75" thickBot="1">
      <c r="B13" s="5625" t="s">
        <v>1478</v>
      </c>
      <c r="C13" s="5626"/>
      <c r="D13" s="5625" t="s">
        <v>1479</v>
      </c>
      <c r="E13" s="5626"/>
      <c r="F13" s="5625" t="s">
        <v>1480</v>
      </c>
      <c r="G13" s="5626"/>
    </row>
    <row r="14" spans="1:7">
      <c r="A14" s="123" t="s">
        <v>112</v>
      </c>
      <c r="B14" s="124">
        <v>248</v>
      </c>
      <c r="C14" s="125">
        <f t="shared" ref="C14:C20" si="3">B14/674</f>
        <v>0.36795252225519287</v>
      </c>
      <c r="D14" s="126">
        <v>745</v>
      </c>
      <c r="E14" s="125">
        <f t="shared" ref="E14:E20" si="4">D14/2679</f>
        <v>0.27808883911907428</v>
      </c>
      <c r="F14" s="124">
        <v>14114</v>
      </c>
      <c r="G14" s="125">
        <f t="shared" ref="G14:G20" si="5">F14/53900</f>
        <v>0.26185528756957327</v>
      </c>
    </row>
    <row r="15" spans="1:7">
      <c r="A15" s="127" t="s">
        <v>75</v>
      </c>
      <c r="B15" s="115">
        <v>19</v>
      </c>
      <c r="C15" s="116">
        <f t="shared" si="3"/>
        <v>2.8189910979228485E-2</v>
      </c>
      <c r="D15" s="119">
        <v>42</v>
      </c>
      <c r="E15" s="116">
        <f t="shared" si="4"/>
        <v>1.5677491601343786E-2</v>
      </c>
      <c r="F15" s="982">
        <v>1511</v>
      </c>
      <c r="G15" s="116">
        <f t="shared" si="5"/>
        <v>2.8033395176252317E-2</v>
      </c>
    </row>
    <row r="16" spans="1:7">
      <c r="A16" s="127" t="s">
        <v>72</v>
      </c>
      <c r="B16" s="115">
        <v>1</v>
      </c>
      <c r="C16" s="116">
        <f t="shared" si="3"/>
        <v>1.483679525222552E-3</v>
      </c>
      <c r="D16" s="119">
        <v>5</v>
      </c>
      <c r="E16" s="116">
        <f t="shared" si="4"/>
        <v>1.866368047779022E-3</v>
      </c>
      <c r="F16" s="119">
        <v>55</v>
      </c>
      <c r="G16" s="116">
        <f t="shared" si="5"/>
        <v>1.0204081632653062E-3</v>
      </c>
    </row>
    <row r="17" spans="1:8">
      <c r="A17" s="128" t="s">
        <v>84</v>
      </c>
      <c r="B17" s="115">
        <v>14</v>
      </c>
      <c r="C17" s="116">
        <f t="shared" si="3"/>
        <v>2.0771513353115726E-2</v>
      </c>
      <c r="D17" s="120">
        <v>38</v>
      </c>
      <c r="E17" s="116">
        <f t="shared" si="4"/>
        <v>1.4184397163120567E-2</v>
      </c>
      <c r="F17" s="120">
        <v>467</v>
      </c>
      <c r="G17" s="116">
        <f t="shared" si="5"/>
        <v>8.6641929499072356E-3</v>
      </c>
    </row>
    <row r="18" spans="1:8">
      <c r="A18" s="129" t="s">
        <v>76</v>
      </c>
      <c r="B18" s="115">
        <v>0</v>
      </c>
      <c r="C18" s="116">
        <f t="shared" si="3"/>
        <v>0</v>
      </c>
      <c r="D18" s="121">
        <v>0</v>
      </c>
      <c r="E18" s="116">
        <f t="shared" si="4"/>
        <v>0</v>
      </c>
      <c r="F18" s="121">
        <v>0</v>
      </c>
      <c r="G18" s="116">
        <f t="shared" si="5"/>
        <v>0</v>
      </c>
    </row>
    <row r="19" spans="1:8">
      <c r="A19" s="130" t="s">
        <v>78</v>
      </c>
      <c r="B19" s="115">
        <v>32</v>
      </c>
      <c r="C19" s="116">
        <f t="shared" si="3"/>
        <v>4.7477744807121663E-2</v>
      </c>
      <c r="D19" s="121">
        <v>79</v>
      </c>
      <c r="E19" s="116">
        <f t="shared" si="4"/>
        <v>2.9488615154908547E-2</v>
      </c>
      <c r="F19" s="121">
        <v>585</v>
      </c>
      <c r="G19" s="116">
        <f t="shared" si="5"/>
        <v>1.085343228200371E-2</v>
      </c>
    </row>
    <row r="20" spans="1:8" ht="15.75" thickBot="1">
      <c r="A20" s="131" t="s">
        <v>79</v>
      </c>
      <c r="B20" s="117">
        <v>24</v>
      </c>
      <c r="C20" s="118">
        <f t="shared" si="3"/>
        <v>3.5608308605341248E-2</v>
      </c>
      <c r="D20" s="122">
        <v>61</v>
      </c>
      <c r="E20" s="118">
        <f t="shared" si="4"/>
        <v>2.2769690182904069E-2</v>
      </c>
      <c r="F20" s="122">
        <v>155</v>
      </c>
      <c r="G20" s="118">
        <f t="shared" si="5"/>
        <v>2.8756957328385899E-3</v>
      </c>
    </row>
    <row r="21" spans="1:8" ht="16.5" thickBot="1">
      <c r="A21" s="132"/>
    </row>
    <row r="22" spans="1:8" ht="15.75" thickBot="1">
      <c r="B22" s="5625" t="s">
        <v>109</v>
      </c>
      <c r="C22" s="5626"/>
      <c r="D22" s="5625" t="s">
        <v>110</v>
      </c>
      <c r="E22" s="5626"/>
      <c r="F22" s="5625" t="s">
        <v>111</v>
      </c>
      <c r="G22" s="5626"/>
    </row>
    <row r="23" spans="1:8" s="113" customFormat="1">
      <c r="A23" s="123" t="s">
        <v>112</v>
      </c>
      <c r="B23" s="124">
        <v>260</v>
      </c>
      <c r="C23" s="125">
        <f>B23/594</f>
        <v>0.43771043771043772</v>
      </c>
      <c r="D23" s="126">
        <v>614</v>
      </c>
      <c r="E23" s="125">
        <f>D23/2326</f>
        <v>0.26397248495270853</v>
      </c>
      <c r="F23" s="124">
        <v>13338</v>
      </c>
      <c r="G23" s="125">
        <f>F23/53374</f>
        <v>0.24989695357290068</v>
      </c>
      <c r="H23" s="112"/>
    </row>
    <row r="24" spans="1:8" s="114" customFormat="1">
      <c r="A24" s="127" t="s">
        <v>75</v>
      </c>
      <c r="B24" s="115">
        <v>66</v>
      </c>
      <c r="C24" s="116">
        <f t="shared" ref="C24:C29" si="6">B24/594</f>
        <v>0.1111111111111111</v>
      </c>
      <c r="D24" s="119">
        <v>111</v>
      </c>
      <c r="E24" s="116">
        <f t="shared" ref="E24:E29" si="7">D24/2326</f>
        <v>4.772141014617369E-2</v>
      </c>
      <c r="F24" s="982">
        <v>3783</v>
      </c>
      <c r="G24" s="116">
        <f t="shared" ref="G24:G29" si="8">F24/53374</f>
        <v>7.0877206130325623E-2</v>
      </c>
    </row>
    <row r="25" spans="1:8" s="29" customFormat="1">
      <c r="A25" s="127" t="s">
        <v>72</v>
      </c>
      <c r="B25" s="115">
        <v>1</v>
      </c>
      <c r="C25" s="116">
        <f t="shared" si="6"/>
        <v>1.6835016835016834E-3</v>
      </c>
      <c r="D25" s="119">
        <v>6</v>
      </c>
      <c r="E25" s="116">
        <f t="shared" si="7"/>
        <v>2.5795356835769563E-3</v>
      </c>
      <c r="F25" s="119">
        <v>64</v>
      </c>
      <c r="G25" s="116">
        <f t="shared" si="8"/>
        <v>1.1990856971559186E-3</v>
      </c>
    </row>
    <row r="26" spans="1:8" s="27" customFormat="1">
      <c r="A26" s="128" t="s">
        <v>84</v>
      </c>
      <c r="B26" s="115">
        <v>7</v>
      </c>
      <c r="C26" s="116">
        <f t="shared" si="6"/>
        <v>1.1784511784511785E-2</v>
      </c>
      <c r="D26" s="120">
        <v>34</v>
      </c>
      <c r="E26" s="116">
        <f t="shared" si="7"/>
        <v>1.4617368873602751E-2</v>
      </c>
      <c r="F26" s="120">
        <v>403</v>
      </c>
      <c r="G26" s="116">
        <f t="shared" si="8"/>
        <v>7.5504927492786754E-3</v>
      </c>
    </row>
    <row r="27" spans="1:8" s="110" customFormat="1">
      <c r="A27" s="129" t="s">
        <v>76</v>
      </c>
      <c r="B27" s="115">
        <v>16</v>
      </c>
      <c r="C27" s="116">
        <f t="shared" si="6"/>
        <v>2.6936026936026935E-2</v>
      </c>
      <c r="D27" s="121">
        <v>65</v>
      </c>
      <c r="E27" s="116">
        <f t="shared" si="7"/>
        <v>2.7944969905417026E-2</v>
      </c>
      <c r="F27" s="121">
        <v>667</v>
      </c>
      <c r="G27" s="116">
        <f t="shared" si="8"/>
        <v>1.249672125004684E-2</v>
      </c>
    </row>
    <row r="28" spans="1:8" s="111" customFormat="1">
      <c r="A28" s="130" t="s">
        <v>78</v>
      </c>
      <c r="B28" s="115">
        <v>9</v>
      </c>
      <c r="C28" s="116">
        <f t="shared" si="6"/>
        <v>1.5151515151515152E-2</v>
      </c>
      <c r="D28" s="121">
        <v>47</v>
      </c>
      <c r="E28" s="116">
        <f t="shared" si="7"/>
        <v>2.0206362854686157E-2</v>
      </c>
      <c r="F28" s="121">
        <v>399</v>
      </c>
      <c r="G28" s="116">
        <f t="shared" si="8"/>
        <v>7.4755498932064304E-3</v>
      </c>
    </row>
    <row r="29" spans="1:8" s="110" customFormat="1" ht="15.75" thickBot="1">
      <c r="A29" s="131" t="s">
        <v>79</v>
      </c>
      <c r="B29" s="117">
        <v>8</v>
      </c>
      <c r="C29" s="118">
        <f t="shared" si="6"/>
        <v>1.3468013468013467E-2</v>
      </c>
      <c r="D29" s="122">
        <v>49</v>
      </c>
      <c r="E29" s="118">
        <f t="shared" si="7"/>
        <v>2.106620808254514E-2</v>
      </c>
      <c r="F29" s="122">
        <v>122</v>
      </c>
      <c r="G29" s="118">
        <f t="shared" si="8"/>
        <v>2.2857571102034699E-3</v>
      </c>
    </row>
    <row r="31" spans="1:8">
      <c r="A31" s="39" t="s">
        <v>6038</v>
      </c>
    </row>
  </sheetData>
  <mergeCells count="9">
    <mergeCell ref="B4:C4"/>
    <mergeCell ref="D4:E4"/>
    <mergeCell ref="F4:G4"/>
    <mergeCell ref="B22:C22"/>
    <mergeCell ref="D22:E22"/>
    <mergeCell ref="F22:G22"/>
    <mergeCell ref="B13:C13"/>
    <mergeCell ref="D13:E13"/>
    <mergeCell ref="F13:G13"/>
  </mergeCells>
  <hyperlinks>
    <hyperlink ref="A1" location="Índice!A1" display="ÍNDICE"/>
  </hyperlinks>
  <printOptions horizontalCentered="1" verticalCentered="1"/>
  <pageMargins left="0.74803149606299213" right="0.74803149606299213" top="0.39370078740157483" bottom="0.39370078740157483" header="0" footer="0"/>
  <pageSetup scale="60" pageOrder="overThenDown"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Y121"/>
  <sheetViews>
    <sheetView workbookViewId="0"/>
  </sheetViews>
  <sheetFormatPr baseColWidth="10" defaultColWidth="43.28515625" defaultRowHeight="15"/>
  <cols>
    <col min="1" max="1" width="8" style="969" bestFit="1" customWidth="1"/>
    <col min="2" max="2" width="8.140625" style="967" bestFit="1" customWidth="1"/>
    <col min="3" max="3" width="52.85546875" style="968" bestFit="1" customWidth="1"/>
    <col min="4" max="4" width="31" style="967" bestFit="1" customWidth="1"/>
    <col min="5" max="6" width="31" style="967" customWidth="1"/>
    <col min="7" max="10" width="4.85546875" style="969" bestFit="1" customWidth="1"/>
    <col min="11" max="12" width="4.85546875" style="969" customWidth="1"/>
    <col min="13" max="13" width="11.28515625" style="969" customWidth="1"/>
    <col min="14" max="14" width="10.42578125" style="969" customWidth="1"/>
    <col min="15" max="15" width="23.85546875" style="967" customWidth="1"/>
    <col min="16" max="17" width="10.140625" style="969" bestFit="1" customWidth="1"/>
    <col min="18" max="18" width="14" style="967" customWidth="1"/>
    <col min="19" max="19" width="34.140625" style="967" bestFit="1" customWidth="1"/>
    <col min="20" max="24" width="5.140625" style="967" bestFit="1" customWidth="1"/>
    <col min="25" max="25" width="5" style="967" bestFit="1" customWidth="1"/>
    <col min="26" max="16384" width="43.28515625" style="967"/>
  </cols>
  <sheetData>
    <row r="1" spans="1:25" s="759" customFormat="1" ht="12.75">
      <c r="A1" s="815" t="s">
        <v>1621</v>
      </c>
    </row>
    <row r="2" spans="1:25" ht="19.5" thickBot="1">
      <c r="A2" s="4252" t="s">
        <v>811</v>
      </c>
    </row>
    <row r="3" spans="1:25" ht="15" customHeight="1" thickBot="1">
      <c r="G3" s="5653" t="s">
        <v>668</v>
      </c>
      <c r="H3" s="5654"/>
      <c r="I3" s="5654"/>
      <c r="J3" s="5654"/>
      <c r="K3" s="5654"/>
      <c r="L3" s="5655"/>
      <c r="T3" s="5645" t="s">
        <v>668</v>
      </c>
      <c r="U3" s="5646"/>
      <c r="V3" s="5646"/>
      <c r="W3" s="5646"/>
      <c r="X3" s="5646"/>
      <c r="Y3" s="5647"/>
    </row>
    <row r="4" spans="1:25" s="970" customFormat="1" ht="15.75" thickBot="1">
      <c r="A4" s="986" t="s">
        <v>115</v>
      </c>
      <c r="B4" s="989" t="s">
        <v>303</v>
      </c>
      <c r="C4" s="990" t="s">
        <v>545</v>
      </c>
      <c r="D4" s="991" t="s">
        <v>367</v>
      </c>
      <c r="E4" s="2067" t="s">
        <v>4169</v>
      </c>
      <c r="F4" s="1452" t="s">
        <v>4171</v>
      </c>
      <c r="G4" s="986">
        <v>2012</v>
      </c>
      <c r="H4" s="987">
        <v>2013</v>
      </c>
      <c r="I4" s="987">
        <v>2014</v>
      </c>
      <c r="J4" s="987">
        <v>2015</v>
      </c>
      <c r="K4" s="987">
        <v>2016</v>
      </c>
      <c r="L4" s="988">
        <v>2017</v>
      </c>
      <c r="M4" s="992" t="s">
        <v>429</v>
      </c>
      <c r="N4" s="987" t="s">
        <v>428</v>
      </c>
      <c r="O4" s="989" t="s">
        <v>546</v>
      </c>
      <c r="P4" s="987" t="s">
        <v>547</v>
      </c>
      <c r="Q4" s="988" t="s">
        <v>542</v>
      </c>
      <c r="T4" s="986">
        <v>2012</v>
      </c>
      <c r="U4" s="987">
        <v>2013</v>
      </c>
      <c r="V4" s="987">
        <v>2014</v>
      </c>
      <c r="W4" s="987">
        <v>2015</v>
      </c>
      <c r="X4" s="988">
        <v>2016</v>
      </c>
      <c r="Y4" s="988">
        <v>2017</v>
      </c>
    </row>
    <row r="5" spans="1:25" s="970" customFormat="1" ht="30" customHeight="1">
      <c r="A5" s="5648" t="s">
        <v>1483</v>
      </c>
      <c r="B5" s="5628" t="s">
        <v>1484</v>
      </c>
      <c r="C5" s="3305" t="s">
        <v>1485</v>
      </c>
      <c r="D5" s="2062" t="s">
        <v>1307</v>
      </c>
      <c r="E5" s="2062" t="s">
        <v>4170</v>
      </c>
      <c r="F5" s="2062" t="s">
        <v>4172</v>
      </c>
      <c r="G5" s="3304"/>
      <c r="H5" s="3304"/>
      <c r="I5" s="3304"/>
      <c r="J5" s="3304" t="s">
        <v>543</v>
      </c>
      <c r="K5" s="3304" t="s">
        <v>543</v>
      </c>
      <c r="L5" s="3304" t="s">
        <v>543</v>
      </c>
      <c r="M5" s="3304">
        <v>43.7</v>
      </c>
      <c r="N5" s="2068">
        <v>42188</v>
      </c>
      <c r="O5" s="2062" t="s">
        <v>551</v>
      </c>
      <c r="P5" s="2068">
        <f>N5</f>
        <v>42188</v>
      </c>
      <c r="Q5" s="2068">
        <v>43283</v>
      </c>
      <c r="S5" s="3354" t="str">
        <f>A5</f>
        <v>CONSEJO ACADÉMICO
(PROGRAMAS)</v>
      </c>
      <c r="T5" s="2052">
        <f t="shared" ref="T5:Y5" si="0">G10</f>
        <v>0</v>
      </c>
      <c r="U5" s="984">
        <f t="shared" si="0"/>
        <v>0</v>
      </c>
      <c r="V5" s="984">
        <f t="shared" si="0"/>
        <v>0</v>
      </c>
      <c r="W5" s="984">
        <f t="shared" si="0"/>
        <v>1</v>
      </c>
      <c r="X5" s="984">
        <f t="shared" si="0"/>
        <v>4</v>
      </c>
      <c r="Y5" s="985">
        <f t="shared" si="0"/>
        <v>5</v>
      </c>
    </row>
    <row r="6" spans="1:25" s="970" customFormat="1" ht="30">
      <c r="A6" s="5649"/>
      <c r="B6" s="5628"/>
      <c r="C6" s="3305" t="s">
        <v>1486</v>
      </c>
      <c r="D6" s="2062" t="s">
        <v>1307</v>
      </c>
      <c r="E6" s="2062" t="s">
        <v>4173</v>
      </c>
      <c r="F6" s="2062" t="s">
        <v>4172</v>
      </c>
      <c r="G6" s="3304"/>
      <c r="H6" s="3304"/>
      <c r="I6" s="3304"/>
      <c r="J6" s="3304"/>
      <c r="K6" s="3304" t="s">
        <v>543</v>
      </c>
      <c r="L6" s="3304" t="s">
        <v>543</v>
      </c>
      <c r="M6" s="3304" t="s">
        <v>1487</v>
      </c>
      <c r="N6" s="2068">
        <v>42510</v>
      </c>
      <c r="O6" s="2062" t="s">
        <v>551</v>
      </c>
      <c r="P6" s="2068">
        <f>N6</f>
        <v>42510</v>
      </c>
      <c r="Q6" s="2068">
        <v>43604</v>
      </c>
      <c r="S6" s="3355" t="str">
        <f>A11</f>
        <v>CIENCIAS BÁSICAS E INGENIERÍA</v>
      </c>
      <c r="T6" s="2054">
        <f t="shared" ref="T6:Y6" si="1">G31</f>
        <v>0</v>
      </c>
      <c r="U6" s="2062">
        <f t="shared" si="1"/>
        <v>3</v>
      </c>
      <c r="V6" s="2062">
        <f t="shared" si="1"/>
        <v>5</v>
      </c>
      <c r="W6" s="2062">
        <f t="shared" si="1"/>
        <v>10</v>
      </c>
      <c r="X6" s="2062">
        <f t="shared" si="1"/>
        <v>10</v>
      </c>
      <c r="Y6" s="3357">
        <f t="shared" si="1"/>
        <v>10</v>
      </c>
    </row>
    <row r="7" spans="1:25" s="970" customFormat="1" ht="30">
      <c r="A7" s="5649"/>
      <c r="B7" s="5628"/>
      <c r="C7" s="3305" t="s">
        <v>1488</v>
      </c>
      <c r="D7" s="2062" t="s">
        <v>1307</v>
      </c>
      <c r="E7" s="2062" t="s">
        <v>4173</v>
      </c>
      <c r="F7" s="2062" t="s">
        <v>4172</v>
      </c>
      <c r="G7" s="3304"/>
      <c r="H7" s="3304"/>
      <c r="I7" s="3304"/>
      <c r="J7" s="3304"/>
      <c r="K7" s="3304" t="s">
        <v>543</v>
      </c>
      <c r="L7" s="3304" t="s">
        <v>543</v>
      </c>
      <c r="M7" s="3304" t="s">
        <v>1489</v>
      </c>
      <c r="N7" s="2068">
        <v>42566</v>
      </c>
      <c r="O7" s="2062" t="s">
        <v>551</v>
      </c>
      <c r="P7" s="2068">
        <f>N7</f>
        <v>42566</v>
      </c>
      <c r="Q7" s="2068">
        <v>43660</v>
      </c>
      <c r="S7" s="3355" t="str">
        <f>A32</f>
        <v>CIENCIAS BIOLÓGICAS Y DE LA SALUD</v>
      </c>
      <c r="T7" s="2054">
        <f t="shared" ref="T7:Y7" si="2">G75</f>
        <v>0</v>
      </c>
      <c r="U7" s="2062">
        <f t="shared" si="2"/>
        <v>0</v>
      </c>
      <c r="V7" s="2062">
        <f t="shared" si="2"/>
        <v>16</v>
      </c>
      <c r="W7" s="2062">
        <f t="shared" si="2"/>
        <v>26</v>
      </c>
      <c r="X7" s="2062">
        <f t="shared" si="2"/>
        <v>18</v>
      </c>
      <c r="Y7" s="3357">
        <f t="shared" si="2"/>
        <v>22</v>
      </c>
    </row>
    <row r="8" spans="1:25" s="970" customFormat="1" ht="30.75" thickBot="1">
      <c r="A8" s="5649"/>
      <c r="B8" s="5628"/>
      <c r="C8" s="3305" t="s">
        <v>1490</v>
      </c>
      <c r="D8" s="2062" t="s">
        <v>1307</v>
      </c>
      <c r="E8" s="2062" t="s">
        <v>4170</v>
      </c>
      <c r="F8" s="2062" t="s">
        <v>4172</v>
      </c>
      <c r="G8" s="3304"/>
      <c r="H8" s="3304"/>
      <c r="I8" s="3304"/>
      <c r="J8" s="3304"/>
      <c r="K8" s="3304" t="s">
        <v>543</v>
      </c>
      <c r="L8" s="3304" t="s">
        <v>543</v>
      </c>
      <c r="M8" s="3304" t="s">
        <v>1491</v>
      </c>
      <c r="N8" s="2068">
        <v>42566</v>
      </c>
      <c r="O8" s="2062" t="s">
        <v>551</v>
      </c>
      <c r="P8" s="2068">
        <f>N8</f>
        <v>42566</v>
      </c>
      <c r="Q8" s="2068">
        <v>43660</v>
      </c>
      <c r="S8" s="3356" t="str">
        <f>A76</f>
        <v>CIENCIAS SOCIALES Y HUMANIDADES</v>
      </c>
      <c r="T8" s="3358">
        <f t="shared" ref="T8:Y8" si="3">G120</f>
        <v>0</v>
      </c>
      <c r="U8" s="3359">
        <f t="shared" si="3"/>
        <v>3</v>
      </c>
      <c r="V8" s="3359">
        <f t="shared" si="3"/>
        <v>3</v>
      </c>
      <c r="W8" s="3359">
        <f t="shared" si="3"/>
        <v>16</v>
      </c>
      <c r="X8" s="3359">
        <f t="shared" si="3"/>
        <v>26</v>
      </c>
      <c r="Y8" s="3360">
        <f t="shared" si="3"/>
        <v>22</v>
      </c>
    </row>
    <row r="9" spans="1:25" s="970" customFormat="1">
      <c r="A9" s="5649"/>
      <c r="B9" s="5628"/>
      <c r="C9" s="2057" t="s">
        <v>4502</v>
      </c>
      <c r="D9" s="2056" t="s">
        <v>1296</v>
      </c>
      <c r="E9" s="2056" t="s">
        <v>4170</v>
      </c>
      <c r="F9" s="2056" t="s">
        <v>4172</v>
      </c>
      <c r="G9" s="2058"/>
      <c r="H9" s="2058"/>
      <c r="I9" s="2058"/>
      <c r="J9" s="2058"/>
      <c r="K9" s="2058"/>
      <c r="L9" s="2058" t="s">
        <v>543</v>
      </c>
      <c r="M9" s="2058">
        <v>57.3</v>
      </c>
      <c r="N9" s="2059">
        <v>42828</v>
      </c>
      <c r="O9" s="2056" t="s">
        <v>4503</v>
      </c>
      <c r="P9" s="2059">
        <f>N9</f>
        <v>42828</v>
      </c>
      <c r="Q9" s="2059">
        <v>43924</v>
      </c>
      <c r="S9" s="2088"/>
      <c r="T9" s="967"/>
      <c r="U9" s="967"/>
      <c r="V9" s="967"/>
      <c r="W9" s="967"/>
      <c r="X9" s="967"/>
    </row>
    <row r="10" spans="1:25" s="970" customFormat="1" ht="15.75" thickBot="1">
      <c r="A10" s="971"/>
      <c r="B10" s="972"/>
      <c r="C10" s="973"/>
      <c r="D10" s="974"/>
      <c r="E10" s="980"/>
      <c r="F10" s="980"/>
      <c r="G10" s="3345">
        <f>COUNTA(G5:G8)</f>
        <v>0</v>
      </c>
      <c r="H10" s="3346">
        <f>COUNTA(H5:H8)</f>
        <v>0</v>
      </c>
      <c r="I10" s="3346">
        <f>COUNTA(I5:I8)</f>
        <v>0</v>
      </c>
      <c r="J10" s="3346">
        <f>COUNTA(J5:J8)</f>
        <v>1</v>
      </c>
      <c r="K10" s="3346">
        <f>COUNTA(K5:K8)</f>
        <v>4</v>
      </c>
      <c r="L10" s="3346">
        <f>COUNTA(L5:L9)</f>
        <v>5</v>
      </c>
      <c r="M10" s="975"/>
      <c r="N10" s="976"/>
      <c r="O10" s="977"/>
      <c r="P10" s="976"/>
      <c r="Q10" s="978"/>
    </row>
    <row r="11" spans="1:25" ht="15" customHeight="1">
      <c r="A11" s="5650" t="s">
        <v>358</v>
      </c>
      <c r="B11" s="2062"/>
      <c r="C11" s="2065" t="s">
        <v>766</v>
      </c>
      <c r="D11" s="2062" t="s">
        <v>1492</v>
      </c>
      <c r="E11" s="2062"/>
      <c r="F11" s="2062"/>
      <c r="G11" s="2053"/>
      <c r="H11" s="2053" t="s">
        <v>543</v>
      </c>
      <c r="I11" s="2053" t="s">
        <v>543</v>
      </c>
      <c r="J11" s="2053" t="s">
        <v>543</v>
      </c>
      <c r="K11" s="2053"/>
      <c r="L11" s="2053"/>
      <c r="M11" s="2055" t="s">
        <v>759</v>
      </c>
      <c r="N11" s="2063">
        <v>41339</v>
      </c>
      <c r="O11" s="2064" t="s">
        <v>551</v>
      </c>
      <c r="P11" s="2063">
        <f>N11</f>
        <v>41339</v>
      </c>
      <c r="Q11" s="2063" t="s">
        <v>1493</v>
      </c>
    </row>
    <row r="12" spans="1:25" ht="42" customHeight="1">
      <c r="A12" s="5650"/>
      <c r="B12" s="2062" t="s">
        <v>1494</v>
      </c>
      <c r="C12" s="2065" t="s">
        <v>1495</v>
      </c>
      <c r="D12" s="2062" t="s">
        <v>1496</v>
      </c>
      <c r="E12" s="2062"/>
      <c r="F12" s="2062"/>
      <c r="G12" s="2055"/>
      <c r="H12" s="2055" t="s">
        <v>543</v>
      </c>
      <c r="I12" s="2055" t="s">
        <v>543</v>
      </c>
      <c r="J12" s="2055"/>
      <c r="K12" s="2055"/>
      <c r="L12" s="2055"/>
      <c r="M12" s="2055">
        <v>16.5</v>
      </c>
      <c r="N12" s="2063">
        <v>41592</v>
      </c>
      <c r="O12" s="2064" t="s">
        <v>551</v>
      </c>
      <c r="P12" s="2063">
        <f>N12</f>
        <v>41592</v>
      </c>
      <c r="Q12" s="2063">
        <v>41840</v>
      </c>
    </row>
    <row r="13" spans="1:25">
      <c r="A13" s="5650"/>
      <c r="B13" s="2062"/>
      <c r="C13" s="2065" t="s">
        <v>646</v>
      </c>
      <c r="D13" s="2062" t="s">
        <v>1497</v>
      </c>
      <c r="E13" s="2062"/>
      <c r="F13" s="2062"/>
      <c r="G13" s="2055"/>
      <c r="H13" s="2055" t="s">
        <v>543</v>
      </c>
      <c r="I13" s="2055" t="s">
        <v>543</v>
      </c>
      <c r="J13" s="2055" t="s">
        <v>543</v>
      </c>
      <c r="K13" s="2055"/>
      <c r="L13" s="2055"/>
      <c r="M13" s="2055" t="s">
        <v>760</v>
      </c>
      <c r="N13" s="2063">
        <v>41339</v>
      </c>
      <c r="O13" s="2064" t="s">
        <v>551</v>
      </c>
      <c r="P13" s="2063">
        <f>N13</f>
        <v>41339</v>
      </c>
      <c r="Q13" s="2063" t="s">
        <v>1498</v>
      </c>
    </row>
    <row r="14" spans="1:25" ht="72.75" customHeight="1">
      <c r="A14" s="5650"/>
      <c r="B14" s="2062"/>
      <c r="C14" s="2065" t="s">
        <v>1499</v>
      </c>
      <c r="D14" s="2062" t="s">
        <v>834</v>
      </c>
      <c r="E14" s="2062"/>
      <c r="F14" s="2062"/>
      <c r="G14" s="2055"/>
      <c r="H14" s="2055"/>
      <c r="I14" s="2055" t="s">
        <v>543</v>
      </c>
      <c r="J14" s="2055" t="s">
        <v>543</v>
      </c>
      <c r="K14" s="2055"/>
      <c r="L14" s="2055"/>
      <c r="M14" s="2055" t="s">
        <v>761</v>
      </c>
      <c r="N14" s="2063">
        <v>41851</v>
      </c>
      <c r="O14" s="2062" t="s">
        <v>551</v>
      </c>
      <c r="P14" s="5638" t="s">
        <v>1500</v>
      </c>
      <c r="Q14" s="5638"/>
    </row>
    <row r="15" spans="1:25" ht="29.1" customHeight="1">
      <c r="A15" s="5650"/>
      <c r="B15" s="5628" t="s">
        <v>1494</v>
      </c>
      <c r="C15" s="5629" t="s">
        <v>765</v>
      </c>
      <c r="D15" s="5629" t="s">
        <v>1501</v>
      </c>
      <c r="E15" s="5628"/>
      <c r="F15" s="5628"/>
      <c r="G15" s="5628"/>
      <c r="H15" s="5628"/>
      <c r="I15" s="5628" t="s">
        <v>543</v>
      </c>
      <c r="J15" s="5628"/>
      <c r="K15" s="5628"/>
      <c r="L15" s="5639"/>
      <c r="M15" s="2055" t="s">
        <v>666</v>
      </c>
      <c r="N15" s="2063">
        <v>41841</v>
      </c>
      <c r="O15" s="2062" t="s">
        <v>551</v>
      </c>
      <c r="P15" s="2063">
        <f>N15</f>
        <v>41841</v>
      </c>
      <c r="Q15" s="2063"/>
    </row>
    <row r="16" spans="1:25" ht="29.1" customHeight="1">
      <c r="A16" s="5650"/>
      <c r="B16" s="5628"/>
      <c r="C16" s="5629"/>
      <c r="D16" s="5629"/>
      <c r="E16" s="5628"/>
      <c r="F16" s="5628"/>
      <c r="G16" s="5628"/>
      <c r="H16" s="5628"/>
      <c r="I16" s="5628"/>
      <c r="J16" s="5628"/>
      <c r="K16" s="5628"/>
      <c r="L16" s="5643"/>
      <c r="M16" s="2055" t="s">
        <v>767</v>
      </c>
      <c r="N16" s="2063">
        <v>42062</v>
      </c>
      <c r="O16" s="2062" t="s">
        <v>577</v>
      </c>
      <c r="P16" s="2063"/>
      <c r="Q16" s="2063">
        <f>N16</f>
        <v>42062</v>
      </c>
    </row>
    <row r="17" spans="1:17" ht="45" customHeight="1">
      <c r="A17" s="5650"/>
      <c r="B17" s="5628" t="s">
        <v>1494</v>
      </c>
      <c r="C17" s="5629" t="s">
        <v>764</v>
      </c>
      <c r="D17" s="5629" t="s">
        <v>762</v>
      </c>
      <c r="E17" s="5629" t="s">
        <v>4170</v>
      </c>
      <c r="F17" s="5629" t="s">
        <v>4172</v>
      </c>
      <c r="G17" s="5628"/>
      <c r="H17" s="5628"/>
      <c r="I17" s="5628"/>
      <c r="J17" s="5628" t="s">
        <v>543</v>
      </c>
      <c r="K17" s="5628" t="s">
        <v>543</v>
      </c>
      <c r="L17" s="5628" t="s">
        <v>543</v>
      </c>
      <c r="M17" s="2055">
        <v>16.5</v>
      </c>
      <c r="N17" s="2063">
        <v>41592</v>
      </c>
      <c r="O17" s="2062" t="s">
        <v>551</v>
      </c>
      <c r="P17" s="2063">
        <f>N17</f>
        <v>41592</v>
      </c>
      <c r="Q17" s="2063">
        <v>42687</v>
      </c>
    </row>
    <row r="18" spans="1:17">
      <c r="A18" s="5650"/>
      <c r="B18" s="5628"/>
      <c r="C18" s="5629"/>
      <c r="D18" s="5629"/>
      <c r="E18" s="5629"/>
      <c r="F18" s="5629"/>
      <c r="G18" s="5628"/>
      <c r="H18" s="5628"/>
      <c r="I18" s="5628"/>
      <c r="J18" s="5628"/>
      <c r="K18" s="5628"/>
      <c r="L18" s="5628"/>
      <c r="M18" s="2055">
        <v>65.5</v>
      </c>
      <c r="N18" s="2063">
        <v>42898</v>
      </c>
      <c r="O18" s="2062" t="s">
        <v>4418</v>
      </c>
      <c r="P18" s="2063">
        <v>42899</v>
      </c>
      <c r="Q18" s="2063">
        <v>43995</v>
      </c>
    </row>
    <row r="19" spans="1:17" ht="30">
      <c r="A19" s="5650"/>
      <c r="B19" s="5628" t="s">
        <v>1494</v>
      </c>
      <c r="C19" s="2062" t="s">
        <v>763</v>
      </c>
      <c r="D19" s="5629" t="s">
        <v>834</v>
      </c>
      <c r="E19" s="2065" t="s">
        <v>4173</v>
      </c>
      <c r="F19" s="2065" t="s">
        <v>4175</v>
      </c>
      <c r="G19" s="5628"/>
      <c r="H19" s="5628"/>
      <c r="I19" s="5628"/>
      <c r="J19" s="5628" t="s">
        <v>543</v>
      </c>
      <c r="K19" s="5628" t="s">
        <v>543</v>
      </c>
      <c r="L19" s="5639" t="s">
        <v>543</v>
      </c>
      <c r="M19" s="5628" t="s">
        <v>768</v>
      </c>
      <c r="N19" s="5641">
        <v>42093</v>
      </c>
      <c r="O19" s="5629" t="s">
        <v>551</v>
      </c>
      <c r="P19" s="5641">
        <f>N19</f>
        <v>42093</v>
      </c>
      <c r="Q19" s="5641"/>
    </row>
    <row r="20" spans="1:17" ht="15" customHeight="1">
      <c r="A20" s="5650"/>
      <c r="B20" s="5628"/>
      <c r="C20" s="5629" t="s">
        <v>776</v>
      </c>
      <c r="D20" s="5629"/>
      <c r="E20" s="5629" t="s">
        <v>4173</v>
      </c>
      <c r="F20" s="5629" t="s">
        <v>4175</v>
      </c>
      <c r="G20" s="5628"/>
      <c r="H20" s="5628"/>
      <c r="I20" s="5628"/>
      <c r="J20" s="5628"/>
      <c r="K20" s="5628"/>
      <c r="L20" s="5642"/>
      <c r="M20" s="5628"/>
      <c r="N20" s="5641"/>
      <c r="O20" s="5629"/>
      <c r="P20" s="5641"/>
      <c r="Q20" s="5641"/>
    </row>
    <row r="21" spans="1:17">
      <c r="A21" s="5650"/>
      <c r="B21" s="5628"/>
      <c r="C21" s="5629"/>
      <c r="D21" s="5629"/>
      <c r="E21" s="5629"/>
      <c r="F21" s="5629"/>
      <c r="G21" s="5628"/>
      <c r="H21" s="5628"/>
      <c r="I21" s="5628"/>
      <c r="J21" s="5628"/>
      <c r="K21" s="5628"/>
      <c r="L21" s="5643"/>
      <c r="M21" s="2055" t="s">
        <v>775</v>
      </c>
      <c r="N21" s="2063">
        <v>42198</v>
      </c>
      <c r="O21" s="2062" t="s">
        <v>774</v>
      </c>
      <c r="P21" s="2063"/>
      <c r="Q21" s="2063" t="s">
        <v>1502</v>
      </c>
    </row>
    <row r="22" spans="1:17">
      <c r="A22" s="5650"/>
      <c r="B22" s="5628" t="s">
        <v>1494</v>
      </c>
      <c r="C22" s="2062" t="s">
        <v>778</v>
      </c>
      <c r="D22" s="5629" t="s">
        <v>834</v>
      </c>
      <c r="E22" s="5629" t="s">
        <v>4173</v>
      </c>
      <c r="F22" s="5629" t="s">
        <v>4175</v>
      </c>
      <c r="G22" s="5628"/>
      <c r="H22" s="5628"/>
      <c r="I22" s="5628"/>
      <c r="J22" s="5628" t="s">
        <v>543</v>
      </c>
      <c r="K22" s="5628" t="s">
        <v>543</v>
      </c>
      <c r="L22" s="5639" t="s">
        <v>543</v>
      </c>
      <c r="M22" s="2055" t="s">
        <v>777</v>
      </c>
      <c r="N22" s="2063">
        <v>42026</v>
      </c>
      <c r="O22" s="2062" t="s">
        <v>551</v>
      </c>
      <c r="P22" s="2063">
        <f>N22</f>
        <v>42026</v>
      </c>
      <c r="Q22" s="2063"/>
    </row>
    <row r="23" spans="1:17" ht="30">
      <c r="A23" s="5650"/>
      <c r="B23" s="5628"/>
      <c r="C23" s="2065" t="s">
        <v>779</v>
      </c>
      <c r="D23" s="5629"/>
      <c r="E23" s="5629"/>
      <c r="F23" s="5629"/>
      <c r="G23" s="5628"/>
      <c r="H23" s="5628"/>
      <c r="I23" s="5628"/>
      <c r="J23" s="5628"/>
      <c r="K23" s="5628"/>
      <c r="L23" s="5643"/>
      <c r="M23" s="2055" t="s">
        <v>775</v>
      </c>
      <c r="N23" s="2063">
        <v>42198</v>
      </c>
      <c r="O23" s="2062" t="s">
        <v>774</v>
      </c>
      <c r="P23" s="2063"/>
      <c r="Q23" s="2063" t="s">
        <v>1503</v>
      </c>
    </row>
    <row r="24" spans="1:17">
      <c r="A24" s="5650"/>
      <c r="B24" s="2062" t="s">
        <v>1494</v>
      </c>
      <c r="C24" s="2062" t="s">
        <v>769</v>
      </c>
      <c r="D24" s="2062" t="s">
        <v>834</v>
      </c>
      <c r="E24" s="2065" t="s">
        <v>4173</v>
      </c>
      <c r="F24" s="2065" t="s">
        <v>4175</v>
      </c>
      <c r="G24" s="2055"/>
      <c r="H24" s="2055"/>
      <c r="I24" s="2055"/>
      <c r="J24" s="2055" t="s">
        <v>543</v>
      </c>
      <c r="K24" s="2055" t="s">
        <v>543</v>
      </c>
      <c r="L24" s="2055" t="s">
        <v>543</v>
      </c>
      <c r="M24" s="2055" t="s">
        <v>773</v>
      </c>
      <c r="N24" s="2063">
        <v>42198</v>
      </c>
      <c r="O24" s="2062" t="s">
        <v>551</v>
      </c>
      <c r="P24" s="2063">
        <f t="shared" ref="P24:P30" si="4">N24</f>
        <v>42198</v>
      </c>
      <c r="Q24" s="2063">
        <v>43146</v>
      </c>
    </row>
    <row r="25" spans="1:17" ht="30">
      <c r="A25" s="5650"/>
      <c r="B25" s="2055" t="s">
        <v>1494</v>
      </c>
      <c r="C25" s="2062" t="s">
        <v>770</v>
      </c>
      <c r="D25" s="2062" t="s">
        <v>834</v>
      </c>
      <c r="E25" s="2065" t="s">
        <v>4173</v>
      </c>
      <c r="F25" s="2065" t="s">
        <v>4175</v>
      </c>
      <c r="G25" s="2055"/>
      <c r="H25" s="2055"/>
      <c r="I25" s="2055"/>
      <c r="J25" s="2055" t="s">
        <v>543</v>
      </c>
      <c r="K25" s="2055" t="s">
        <v>543</v>
      </c>
      <c r="L25" s="2055" t="s">
        <v>543</v>
      </c>
      <c r="M25" s="2055" t="s">
        <v>773</v>
      </c>
      <c r="N25" s="2063">
        <v>42198</v>
      </c>
      <c r="O25" s="2062" t="s">
        <v>551</v>
      </c>
      <c r="P25" s="2063">
        <f t="shared" si="4"/>
        <v>42198</v>
      </c>
      <c r="Q25" s="2063">
        <v>43312</v>
      </c>
    </row>
    <row r="26" spans="1:17">
      <c r="A26" s="5650"/>
      <c r="B26" s="2062" t="s">
        <v>1494</v>
      </c>
      <c r="C26" s="2062" t="s">
        <v>771</v>
      </c>
      <c r="D26" s="2062" t="s">
        <v>834</v>
      </c>
      <c r="E26" s="2065" t="s">
        <v>4173</v>
      </c>
      <c r="F26" s="2065" t="s">
        <v>4175</v>
      </c>
      <c r="G26" s="2055"/>
      <c r="H26" s="2055"/>
      <c r="I26" s="2055"/>
      <c r="J26" s="2055" t="s">
        <v>543</v>
      </c>
      <c r="K26" s="2055" t="s">
        <v>543</v>
      </c>
      <c r="L26" s="2055" t="s">
        <v>543</v>
      </c>
      <c r="M26" s="2055" t="s">
        <v>773</v>
      </c>
      <c r="N26" s="2063">
        <v>42198</v>
      </c>
      <c r="O26" s="2062" t="s">
        <v>551</v>
      </c>
      <c r="P26" s="2063">
        <f t="shared" si="4"/>
        <v>42198</v>
      </c>
      <c r="Q26" s="2063">
        <v>43193</v>
      </c>
    </row>
    <row r="27" spans="1:17">
      <c r="A27" s="5650"/>
      <c r="B27" s="2062" t="s">
        <v>1494</v>
      </c>
      <c r="C27" s="2062" t="s">
        <v>772</v>
      </c>
      <c r="D27" s="2062" t="s">
        <v>834</v>
      </c>
      <c r="E27" s="2065" t="s">
        <v>4173</v>
      </c>
      <c r="F27" s="2065" t="s">
        <v>4175</v>
      </c>
      <c r="G27" s="2055"/>
      <c r="H27" s="2055"/>
      <c r="I27" s="2055"/>
      <c r="J27" s="2055" t="s">
        <v>543</v>
      </c>
      <c r="K27" s="2055" t="s">
        <v>543</v>
      </c>
      <c r="L27" s="2055" t="s">
        <v>543</v>
      </c>
      <c r="M27" s="2055" t="s">
        <v>773</v>
      </c>
      <c r="N27" s="2063">
        <v>42198</v>
      </c>
      <c r="O27" s="2062" t="s">
        <v>551</v>
      </c>
      <c r="P27" s="2063">
        <f t="shared" si="4"/>
        <v>42198</v>
      </c>
      <c r="Q27" s="2063">
        <v>43131</v>
      </c>
    </row>
    <row r="28" spans="1:17">
      <c r="A28" s="5650"/>
      <c r="B28" s="2062" t="s">
        <v>1494</v>
      </c>
      <c r="C28" s="2062" t="s">
        <v>1504</v>
      </c>
      <c r="D28" s="2062" t="s">
        <v>851</v>
      </c>
      <c r="E28" s="2065" t="s">
        <v>4170</v>
      </c>
      <c r="F28" s="2065" t="s">
        <v>4175</v>
      </c>
      <c r="G28" s="2055"/>
      <c r="H28" s="2055"/>
      <c r="I28" s="2055"/>
      <c r="J28" s="2055"/>
      <c r="K28" s="2055" t="s">
        <v>543</v>
      </c>
      <c r="L28" s="2055" t="s">
        <v>543</v>
      </c>
      <c r="M28" s="2055">
        <v>42.3</v>
      </c>
      <c r="N28" s="2063" t="s">
        <v>1324</v>
      </c>
      <c r="O28" s="2062" t="s">
        <v>551</v>
      </c>
      <c r="P28" s="2063" t="str">
        <f t="shared" si="4"/>
        <v>01-mzo-16</v>
      </c>
      <c r="Q28" s="2063">
        <v>43131</v>
      </c>
    </row>
    <row r="29" spans="1:17" ht="30">
      <c r="A29" s="5650"/>
      <c r="B29" s="2062" t="s">
        <v>1494</v>
      </c>
      <c r="C29" s="2062" t="s">
        <v>1505</v>
      </c>
      <c r="D29" s="2062" t="s">
        <v>834</v>
      </c>
      <c r="E29" s="2065" t="s">
        <v>4173</v>
      </c>
      <c r="F29" s="2065" t="s">
        <v>4175</v>
      </c>
      <c r="G29" s="2055"/>
      <c r="H29" s="2055"/>
      <c r="I29" s="2055"/>
      <c r="J29" s="2055"/>
      <c r="K29" s="2055" t="s">
        <v>543</v>
      </c>
      <c r="L29" s="2055" t="s">
        <v>543</v>
      </c>
      <c r="M29" s="2055">
        <v>50.3</v>
      </c>
      <c r="N29" s="2063">
        <v>42536</v>
      </c>
      <c r="O29" s="2062" t="s">
        <v>551</v>
      </c>
      <c r="P29" s="2063">
        <f t="shared" si="4"/>
        <v>42536</v>
      </c>
      <c r="Q29" s="2063">
        <v>43616</v>
      </c>
    </row>
    <row r="30" spans="1:17" ht="45.75" thickBot="1">
      <c r="A30" s="5651"/>
      <c r="B30" s="2062" t="s">
        <v>1494</v>
      </c>
      <c r="C30" s="2062" t="s">
        <v>1506</v>
      </c>
      <c r="D30" s="2062" t="s">
        <v>834</v>
      </c>
      <c r="E30" s="2065" t="s">
        <v>4173</v>
      </c>
      <c r="F30" s="2065" t="s">
        <v>4175</v>
      </c>
      <c r="G30" s="2055"/>
      <c r="H30" s="2055"/>
      <c r="I30" s="2055"/>
      <c r="J30" s="2055"/>
      <c r="K30" s="2055" t="s">
        <v>543</v>
      </c>
      <c r="L30" s="2055" t="s">
        <v>543</v>
      </c>
      <c r="M30" s="2055">
        <v>52.5</v>
      </c>
      <c r="N30" s="2063">
        <v>42571</v>
      </c>
      <c r="O30" s="2062" t="s">
        <v>551</v>
      </c>
      <c r="P30" s="2063">
        <f t="shared" si="4"/>
        <v>42571</v>
      </c>
      <c r="Q30" s="2063">
        <v>43511</v>
      </c>
    </row>
    <row r="31" spans="1:17" ht="15.75" thickBot="1">
      <c r="A31" s="979"/>
      <c r="B31" s="980"/>
      <c r="C31" s="981"/>
      <c r="D31" s="980"/>
      <c r="E31" s="980"/>
      <c r="F31" s="980"/>
      <c r="G31" s="2066">
        <f t="shared" ref="G31:L31" si="5">COUNTA(G11:G30)</f>
        <v>0</v>
      </c>
      <c r="H31" s="2066">
        <f t="shared" si="5"/>
        <v>3</v>
      </c>
      <c r="I31" s="2066">
        <f t="shared" si="5"/>
        <v>5</v>
      </c>
      <c r="J31" s="2066">
        <f t="shared" si="5"/>
        <v>10</v>
      </c>
      <c r="K31" s="2066">
        <f t="shared" si="5"/>
        <v>10</v>
      </c>
      <c r="L31" s="2066">
        <f t="shared" si="5"/>
        <v>10</v>
      </c>
      <c r="M31" s="979"/>
      <c r="N31" s="979"/>
      <c r="O31" s="980"/>
      <c r="P31" s="979"/>
      <c r="Q31" s="979"/>
    </row>
    <row r="32" spans="1:17" ht="45" customHeight="1">
      <c r="A32" s="5635" t="s">
        <v>667</v>
      </c>
      <c r="B32" s="2062" t="s">
        <v>309</v>
      </c>
      <c r="C32" s="2062" t="s">
        <v>567</v>
      </c>
      <c r="D32" s="2062" t="s">
        <v>568</v>
      </c>
      <c r="E32" s="2062"/>
      <c r="F32" s="2062"/>
      <c r="G32" s="2055"/>
      <c r="H32" s="2055"/>
      <c r="I32" s="2055" t="s">
        <v>543</v>
      </c>
      <c r="J32" s="2055" t="s">
        <v>543</v>
      </c>
      <c r="K32" s="2055"/>
      <c r="L32" s="2055"/>
      <c r="M32" s="2055" t="s">
        <v>735</v>
      </c>
      <c r="N32" s="2063">
        <v>41919</v>
      </c>
      <c r="O32" s="2064" t="s">
        <v>551</v>
      </c>
      <c r="P32" s="2063">
        <f>N32</f>
        <v>41919</v>
      </c>
      <c r="Q32" s="2063">
        <v>42399</v>
      </c>
    </row>
    <row r="33" spans="1:17" ht="60">
      <c r="A33" s="5636"/>
      <c r="B33" s="2062" t="s">
        <v>309</v>
      </c>
      <c r="C33" s="2062" t="s">
        <v>570</v>
      </c>
      <c r="D33" s="2062" t="s">
        <v>571</v>
      </c>
      <c r="E33" s="2062" t="s">
        <v>4170</v>
      </c>
      <c r="F33" s="2062" t="s">
        <v>4175</v>
      </c>
      <c r="G33" s="2055"/>
      <c r="H33" s="2055"/>
      <c r="I33" s="2055" t="s">
        <v>543</v>
      </c>
      <c r="J33" s="2055" t="s">
        <v>543</v>
      </c>
      <c r="K33" s="2055" t="s">
        <v>543</v>
      </c>
      <c r="L33" s="2055"/>
      <c r="M33" s="2055" t="s">
        <v>735</v>
      </c>
      <c r="N33" s="2063">
        <v>41919</v>
      </c>
      <c r="O33" s="2064" t="s">
        <v>551</v>
      </c>
      <c r="P33" s="2063">
        <f t="shared" ref="P33:P48" si="6">N33</f>
        <v>41919</v>
      </c>
      <c r="Q33" s="2063">
        <v>42735</v>
      </c>
    </row>
    <row r="34" spans="1:17" ht="30">
      <c r="A34" s="5636"/>
      <c r="B34" s="2062" t="s">
        <v>309</v>
      </c>
      <c r="C34" s="2062" t="s">
        <v>573</v>
      </c>
      <c r="D34" s="2062" t="s">
        <v>574</v>
      </c>
      <c r="E34" s="2062" t="s">
        <v>4177</v>
      </c>
      <c r="F34" s="2062" t="s">
        <v>4175</v>
      </c>
      <c r="G34" s="2055"/>
      <c r="H34" s="2055"/>
      <c r="I34" s="2055" t="s">
        <v>543</v>
      </c>
      <c r="J34" s="2055" t="s">
        <v>543</v>
      </c>
      <c r="K34" s="2055" t="s">
        <v>543</v>
      </c>
      <c r="L34" s="2055" t="s">
        <v>543</v>
      </c>
      <c r="M34" s="2055" t="s">
        <v>735</v>
      </c>
      <c r="N34" s="2063">
        <v>41919</v>
      </c>
      <c r="O34" s="2064" t="s">
        <v>551</v>
      </c>
      <c r="P34" s="2063">
        <f t="shared" si="6"/>
        <v>41919</v>
      </c>
      <c r="Q34" s="2063">
        <v>43100</v>
      </c>
    </row>
    <row r="35" spans="1:17" ht="30">
      <c r="A35" s="5636"/>
      <c r="B35" s="2062" t="s">
        <v>309</v>
      </c>
      <c r="C35" s="2062" t="s">
        <v>578</v>
      </c>
      <c r="D35" s="2062" t="s">
        <v>579</v>
      </c>
      <c r="E35" s="2062"/>
      <c r="F35" s="2062"/>
      <c r="G35" s="2055"/>
      <c r="H35" s="2055"/>
      <c r="I35" s="2055" t="s">
        <v>543</v>
      </c>
      <c r="J35" s="2055" t="s">
        <v>543</v>
      </c>
      <c r="K35" s="2055"/>
      <c r="L35" s="2055"/>
      <c r="M35" s="2055" t="s">
        <v>735</v>
      </c>
      <c r="N35" s="2063">
        <v>41919</v>
      </c>
      <c r="O35" s="2064" t="s">
        <v>551</v>
      </c>
      <c r="P35" s="2063">
        <f t="shared" si="6"/>
        <v>41919</v>
      </c>
      <c r="Q35" s="2063">
        <v>42004</v>
      </c>
    </row>
    <row r="36" spans="1:17" ht="30">
      <c r="A36" s="5636"/>
      <c r="B36" s="2062" t="s">
        <v>309</v>
      </c>
      <c r="C36" s="2062" t="s">
        <v>583</v>
      </c>
      <c r="D36" s="2062" t="s">
        <v>584</v>
      </c>
      <c r="E36" s="2062"/>
      <c r="F36" s="2062"/>
      <c r="G36" s="2055"/>
      <c r="H36" s="2055"/>
      <c r="I36" s="2055" t="s">
        <v>543</v>
      </c>
      <c r="J36" s="2055" t="s">
        <v>543</v>
      </c>
      <c r="K36" s="2055"/>
      <c r="L36" s="2055"/>
      <c r="M36" s="2055" t="s">
        <v>735</v>
      </c>
      <c r="N36" s="2063">
        <v>41919</v>
      </c>
      <c r="O36" s="2064" t="s">
        <v>551</v>
      </c>
      <c r="P36" s="2063">
        <f t="shared" si="6"/>
        <v>41919</v>
      </c>
      <c r="Q36" s="3353"/>
    </row>
    <row r="37" spans="1:17" ht="30">
      <c r="A37" s="5636"/>
      <c r="B37" s="2062" t="s">
        <v>309</v>
      </c>
      <c r="C37" s="2062" t="s">
        <v>587</v>
      </c>
      <c r="D37" s="2062" t="s">
        <v>588</v>
      </c>
      <c r="E37" s="2062"/>
      <c r="F37" s="2062"/>
      <c r="G37" s="2055"/>
      <c r="H37" s="2055"/>
      <c r="I37" s="2055" t="s">
        <v>543</v>
      </c>
      <c r="J37" s="2055" t="s">
        <v>543</v>
      </c>
      <c r="K37" s="2055"/>
      <c r="L37" s="2055"/>
      <c r="M37" s="2055" t="s">
        <v>735</v>
      </c>
      <c r="N37" s="2063">
        <v>41919</v>
      </c>
      <c r="O37" s="2064" t="s">
        <v>551</v>
      </c>
      <c r="P37" s="2063">
        <f t="shared" si="6"/>
        <v>41919</v>
      </c>
      <c r="Q37" s="2063">
        <v>42124</v>
      </c>
    </row>
    <row r="38" spans="1:17" ht="30">
      <c r="A38" s="5636"/>
      <c r="B38" s="2062" t="s">
        <v>309</v>
      </c>
      <c r="C38" s="2062" t="s">
        <v>591</v>
      </c>
      <c r="D38" s="2062" t="s">
        <v>592</v>
      </c>
      <c r="E38" s="2062"/>
      <c r="F38" s="2062"/>
      <c r="G38" s="2055"/>
      <c r="H38" s="2055"/>
      <c r="I38" s="2055" t="s">
        <v>543</v>
      </c>
      <c r="J38" s="2055" t="s">
        <v>543</v>
      </c>
      <c r="K38" s="2055"/>
      <c r="L38" s="2055"/>
      <c r="M38" s="2055" t="s">
        <v>735</v>
      </c>
      <c r="N38" s="2063">
        <v>41919</v>
      </c>
      <c r="O38" s="2064" t="s">
        <v>551</v>
      </c>
      <c r="P38" s="2063">
        <f t="shared" si="6"/>
        <v>41919</v>
      </c>
      <c r="Q38" s="2063">
        <v>42004</v>
      </c>
    </row>
    <row r="39" spans="1:17" ht="60">
      <c r="A39" s="5636"/>
      <c r="B39" s="2062" t="s">
        <v>309</v>
      </c>
      <c r="C39" s="2062" t="s">
        <v>596</v>
      </c>
      <c r="D39" s="2062" t="s">
        <v>597</v>
      </c>
      <c r="E39" s="2062"/>
      <c r="F39" s="2062"/>
      <c r="G39" s="2055"/>
      <c r="H39" s="2055"/>
      <c r="I39" s="2055" t="s">
        <v>543</v>
      </c>
      <c r="J39" s="2055" t="s">
        <v>543</v>
      </c>
      <c r="K39" s="2055"/>
      <c r="L39" s="2055"/>
      <c r="M39" s="2055" t="s">
        <v>735</v>
      </c>
      <c r="N39" s="2063">
        <v>41919</v>
      </c>
      <c r="O39" s="2064" t="s">
        <v>551</v>
      </c>
      <c r="P39" s="2063">
        <f t="shared" si="6"/>
        <v>41919</v>
      </c>
      <c r="Q39" s="2063" t="s">
        <v>1366</v>
      </c>
    </row>
    <row r="40" spans="1:17" ht="15.6" customHeight="1">
      <c r="A40" s="5636"/>
      <c r="B40" s="2062" t="s">
        <v>309</v>
      </c>
      <c r="C40" s="2062" t="s">
        <v>604</v>
      </c>
      <c r="D40" s="2062" t="s">
        <v>605</v>
      </c>
      <c r="E40" s="2062"/>
      <c r="F40" s="2062"/>
      <c r="G40" s="2055"/>
      <c r="H40" s="2055"/>
      <c r="I40" s="2055" t="s">
        <v>543</v>
      </c>
      <c r="J40" s="2055" t="s">
        <v>543</v>
      </c>
      <c r="K40" s="2055"/>
      <c r="L40" s="2055"/>
      <c r="M40" s="2055" t="s">
        <v>735</v>
      </c>
      <c r="N40" s="2063">
        <v>41919</v>
      </c>
      <c r="O40" s="2064" t="s">
        <v>551</v>
      </c>
      <c r="P40" s="2063">
        <f t="shared" si="6"/>
        <v>41919</v>
      </c>
      <c r="Q40" s="2063">
        <v>41973</v>
      </c>
    </row>
    <row r="41" spans="1:17" ht="60">
      <c r="A41" s="5636"/>
      <c r="B41" s="2062" t="s">
        <v>309</v>
      </c>
      <c r="C41" s="2062" t="s">
        <v>608</v>
      </c>
      <c r="D41" s="2062" t="s">
        <v>609</v>
      </c>
      <c r="E41" s="2062"/>
      <c r="F41" s="2062"/>
      <c r="G41" s="2055"/>
      <c r="H41" s="2055"/>
      <c r="I41" s="2055" t="s">
        <v>543</v>
      </c>
      <c r="J41" s="2055" t="s">
        <v>543</v>
      </c>
      <c r="K41" s="2055"/>
      <c r="L41" s="2055"/>
      <c r="M41" s="2055" t="s">
        <v>735</v>
      </c>
      <c r="N41" s="2063">
        <v>41919</v>
      </c>
      <c r="O41" s="2064" t="s">
        <v>551</v>
      </c>
      <c r="P41" s="2063">
        <f t="shared" si="6"/>
        <v>41919</v>
      </c>
      <c r="Q41" s="2063">
        <v>42399</v>
      </c>
    </row>
    <row r="42" spans="1:17" ht="30">
      <c r="A42" s="5636"/>
      <c r="B42" s="2062" t="s">
        <v>309</v>
      </c>
      <c r="C42" s="2065" t="s">
        <v>611</v>
      </c>
      <c r="D42" s="2062" t="s">
        <v>612</v>
      </c>
      <c r="E42" s="2062"/>
      <c r="F42" s="2062"/>
      <c r="G42" s="2055"/>
      <c r="H42" s="2055"/>
      <c r="I42" s="2055" t="s">
        <v>543</v>
      </c>
      <c r="J42" s="2055" t="s">
        <v>543</v>
      </c>
      <c r="K42" s="2055"/>
      <c r="L42" s="2055"/>
      <c r="M42" s="2055" t="s">
        <v>735</v>
      </c>
      <c r="N42" s="2063">
        <v>41919</v>
      </c>
      <c r="O42" s="2064" t="s">
        <v>551</v>
      </c>
      <c r="P42" s="2063">
        <f t="shared" si="6"/>
        <v>41919</v>
      </c>
      <c r="Q42" s="2063">
        <v>42034</v>
      </c>
    </row>
    <row r="43" spans="1:17" ht="30">
      <c r="A43" s="5636"/>
      <c r="B43" s="2062" t="s">
        <v>309</v>
      </c>
      <c r="C43" s="2062" t="s">
        <v>614</v>
      </c>
      <c r="D43" s="2062" t="s">
        <v>571</v>
      </c>
      <c r="E43" s="2062" t="s">
        <v>4170</v>
      </c>
      <c r="F43" s="2062" t="s">
        <v>4175</v>
      </c>
      <c r="G43" s="2055"/>
      <c r="H43" s="2055"/>
      <c r="I43" s="2055" t="s">
        <v>543</v>
      </c>
      <c r="J43" s="2055" t="s">
        <v>543</v>
      </c>
      <c r="K43" s="2055" t="s">
        <v>543</v>
      </c>
      <c r="L43" s="2055" t="s">
        <v>543</v>
      </c>
      <c r="M43" s="2055" t="s">
        <v>735</v>
      </c>
      <c r="N43" s="2063">
        <v>41919</v>
      </c>
      <c r="O43" s="2064" t="s">
        <v>551</v>
      </c>
      <c r="P43" s="2063">
        <f t="shared" si="6"/>
        <v>41919</v>
      </c>
      <c r="Q43" s="2063">
        <v>43099</v>
      </c>
    </row>
    <row r="44" spans="1:17" ht="30">
      <c r="A44" s="5636"/>
      <c r="B44" s="2062" t="s">
        <v>309</v>
      </c>
      <c r="C44" s="2062" t="s">
        <v>617</v>
      </c>
      <c r="D44" s="2062" t="s">
        <v>618</v>
      </c>
      <c r="E44" s="2062"/>
      <c r="F44" s="2062"/>
      <c r="G44" s="2055"/>
      <c r="H44" s="2055"/>
      <c r="I44" s="2055" t="s">
        <v>543</v>
      </c>
      <c r="J44" s="2055" t="s">
        <v>543</v>
      </c>
      <c r="K44" s="2055"/>
      <c r="L44" s="2055"/>
      <c r="M44" s="2055" t="s">
        <v>735</v>
      </c>
      <c r="N44" s="2063">
        <v>41919</v>
      </c>
      <c r="O44" s="2064" t="s">
        <v>551</v>
      </c>
      <c r="P44" s="2063">
        <f t="shared" si="6"/>
        <v>41919</v>
      </c>
      <c r="Q44" s="2063">
        <v>42399</v>
      </c>
    </row>
    <row r="45" spans="1:17" ht="45">
      <c r="A45" s="5636"/>
      <c r="B45" s="2062" t="s">
        <v>309</v>
      </c>
      <c r="C45" s="2062" t="s">
        <v>622</v>
      </c>
      <c r="D45" s="2062" t="s">
        <v>623</v>
      </c>
      <c r="E45" s="2062"/>
      <c r="F45" s="2062"/>
      <c r="G45" s="2055"/>
      <c r="H45" s="2055"/>
      <c r="I45" s="2055" t="s">
        <v>543</v>
      </c>
      <c r="J45" s="2055" t="s">
        <v>543</v>
      </c>
      <c r="K45" s="2055"/>
      <c r="L45" s="2055"/>
      <c r="M45" s="2055" t="s">
        <v>735</v>
      </c>
      <c r="N45" s="2063">
        <v>41919</v>
      </c>
      <c r="O45" s="2064" t="s">
        <v>551</v>
      </c>
      <c r="P45" s="2063">
        <f t="shared" si="6"/>
        <v>41919</v>
      </c>
      <c r="Q45" s="2063">
        <v>42004</v>
      </c>
    </row>
    <row r="46" spans="1:17" ht="45">
      <c r="A46" s="5636"/>
      <c r="B46" s="2062" t="s">
        <v>311</v>
      </c>
      <c r="C46" s="2062" t="s">
        <v>626</v>
      </c>
      <c r="D46" s="2062" t="s">
        <v>627</v>
      </c>
      <c r="E46" s="2062"/>
      <c r="F46" s="2062"/>
      <c r="G46" s="2055"/>
      <c r="H46" s="2055"/>
      <c r="I46" s="2055" t="s">
        <v>543</v>
      </c>
      <c r="J46" s="2055" t="s">
        <v>543</v>
      </c>
      <c r="K46" s="2055"/>
      <c r="L46" s="2055"/>
      <c r="M46" s="2055" t="s">
        <v>735</v>
      </c>
      <c r="N46" s="2063">
        <v>41919</v>
      </c>
      <c r="O46" s="2064" t="s">
        <v>551</v>
      </c>
      <c r="P46" s="2063">
        <f t="shared" si="6"/>
        <v>41919</v>
      </c>
      <c r="Q46" s="2063">
        <v>42307</v>
      </c>
    </row>
    <row r="47" spans="1:17" ht="75">
      <c r="A47" s="5636"/>
      <c r="B47" s="2062" t="s">
        <v>311</v>
      </c>
      <c r="C47" s="2062" t="s">
        <v>634</v>
      </c>
      <c r="D47" s="2062" t="s">
        <v>635</v>
      </c>
      <c r="E47" s="2062"/>
      <c r="F47" s="2062"/>
      <c r="G47" s="2055"/>
      <c r="H47" s="2055"/>
      <c r="I47" s="2055" t="s">
        <v>543</v>
      </c>
      <c r="J47" s="2055" t="s">
        <v>543</v>
      </c>
      <c r="K47" s="2055"/>
      <c r="L47" s="2055"/>
      <c r="M47" s="2055" t="s">
        <v>735</v>
      </c>
      <c r="N47" s="2063">
        <v>41919</v>
      </c>
      <c r="O47" s="2064" t="s">
        <v>551</v>
      </c>
      <c r="P47" s="2063">
        <f t="shared" si="6"/>
        <v>41919</v>
      </c>
      <c r="Q47" s="2063" t="s">
        <v>1493</v>
      </c>
    </row>
    <row r="48" spans="1:17" ht="30">
      <c r="A48" s="5636"/>
      <c r="B48" s="2062" t="s">
        <v>309</v>
      </c>
      <c r="C48" s="2062" t="s">
        <v>1507</v>
      </c>
      <c r="D48" s="2062" t="s">
        <v>898</v>
      </c>
      <c r="E48" s="2062" t="s">
        <v>4173</v>
      </c>
      <c r="F48" s="2062" t="s">
        <v>4175</v>
      </c>
      <c r="G48" s="2055"/>
      <c r="H48" s="2055"/>
      <c r="I48" s="2055"/>
      <c r="J48" s="2055" t="s">
        <v>543</v>
      </c>
      <c r="K48" s="2055" t="s">
        <v>543</v>
      </c>
      <c r="L48" s="2055"/>
      <c r="M48" s="2055" t="s">
        <v>1508</v>
      </c>
      <c r="N48" s="2063" t="s">
        <v>1509</v>
      </c>
      <c r="O48" s="2064" t="s">
        <v>551</v>
      </c>
      <c r="P48" s="2063" t="str">
        <f t="shared" si="6"/>
        <v>03-mzo-15</v>
      </c>
      <c r="Q48" s="2063">
        <v>42799</v>
      </c>
    </row>
    <row r="49" spans="1:17">
      <c r="A49" s="5636"/>
      <c r="B49" s="5632" t="s">
        <v>309</v>
      </c>
      <c r="C49" s="5632" t="s">
        <v>739</v>
      </c>
      <c r="D49" s="2062" t="s">
        <v>737</v>
      </c>
      <c r="E49" s="5632" t="s">
        <v>4170</v>
      </c>
      <c r="F49" s="5632" t="s">
        <v>4175</v>
      </c>
      <c r="G49" s="5632"/>
      <c r="H49" s="5632"/>
      <c r="I49" s="5632"/>
      <c r="J49" s="5632" t="s">
        <v>543</v>
      </c>
      <c r="K49" s="5632" t="s">
        <v>543</v>
      </c>
      <c r="L49" s="5632" t="s">
        <v>543</v>
      </c>
      <c r="M49" s="2055" t="s">
        <v>736</v>
      </c>
      <c r="N49" s="2063">
        <v>42094</v>
      </c>
      <c r="O49" s="2064" t="s">
        <v>551</v>
      </c>
      <c r="P49" s="2063">
        <v>42095</v>
      </c>
      <c r="Q49" s="2063">
        <v>42826</v>
      </c>
    </row>
    <row r="50" spans="1:17" ht="25.5">
      <c r="A50" s="5636"/>
      <c r="B50" s="5652"/>
      <c r="C50" s="5633"/>
      <c r="D50" s="3166" t="s">
        <v>579</v>
      </c>
      <c r="E50" s="5633"/>
      <c r="F50" s="5633"/>
      <c r="G50" s="5633"/>
      <c r="H50" s="5633"/>
      <c r="I50" s="5633"/>
      <c r="J50" s="5633"/>
      <c r="K50" s="5633"/>
      <c r="L50" s="5633"/>
      <c r="M50" s="3141" t="s">
        <v>4633</v>
      </c>
      <c r="N50" s="3142">
        <v>43033</v>
      </c>
      <c r="O50" s="3143" t="s">
        <v>651</v>
      </c>
      <c r="P50" s="3142"/>
      <c r="Q50" s="3353"/>
    </row>
    <row r="51" spans="1:17" ht="45">
      <c r="A51" s="5636"/>
      <c r="B51" s="2062" t="s">
        <v>309</v>
      </c>
      <c r="C51" s="2062" t="s">
        <v>738</v>
      </c>
      <c r="D51" s="2062" t="s">
        <v>588</v>
      </c>
      <c r="E51" s="2062" t="s">
        <v>4170</v>
      </c>
      <c r="F51" s="2062" t="s">
        <v>4175</v>
      </c>
      <c r="G51" s="2055"/>
      <c r="H51" s="2055"/>
      <c r="I51" s="2055"/>
      <c r="J51" s="2055" t="s">
        <v>543</v>
      </c>
      <c r="K51" s="2055"/>
      <c r="L51" s="2055"/>
      <c r="M51" s="2055" t="s">
        <v>740</v>
      </c>
      <c r="N51" s="2063">
        <v>42132</v>
      </c>
      <c r="O51" s="2064" t="s">
        <v>551</v>
      </c>
      <c r="P51" s="2063">
        <f>N51</f>
        <v>42132</v>
      </c>
      <c r="Q51" s="2063">
        <v>42498</v>
      </c>
    </row>
    <row r="52" spans="1:17" ht="30">
      <c r="A52" s="5636"/>
      <c r="B52" s="2062" t="s">
        <v>309</v>
      </c>
      <c r="C52" s="2062" t="s">
        <v>742</v>
      </c>
      <c r="D52" s="2062" t="s">
        <v>743</v>
      </c>
      <c r="E52" s="2062" t="s">
        <v>4173</v>
      </c>
      <c r="F52" s="2062" t="s">
        <v>4175</v>
      </c>
      <c r="G52" s="2055"/>
      <c r="H52" s="2055"/>
      <c r="I52" s="2055"/>
      <c r="J52" s="2055" t="s">
        <v>543</v>
      </c>
      <c r="K52" s="2055" t="s">
        <v>543</v>
      </c>
      <c r="L52" s="2055"/>
      <c r="M52" s="2055" t="s">
        <v>741</v>
      </c>
      <c r="N52" s="2063">
        <v>42185</v>
      </c>
      <c r="O52" s="2064" t="s">
        <v>551</v>
      </c>
      <c r="P52" s="2063">
        <f>N52</f>
        <v>42185</v>
      </c>
      <c r="Q52" s="2063">
        <v>42993</v>
      </c>
    </row>
    <row r="53" spans="1:17">
      <c r="A53" s="5636"/>
      <c r="B53" s="5632" t="s">
        <v>309</v>
      </c>
      <c r="C53" s="5632" t="s">
        <v>744</v>
      </c>
      <c r="D53" s="5632" t="s">
        <v>743</v>
      </c>
      <c r="E53" s="5632" t="s">
        <v>4173</v>
      </c>
      <c r="F53" s="5632" t="s">
        <v>4175</v>
      </c>
      <c r="G53" s="5632"/>
      <c r="H53" s="5632"/>
      <c r="I53" s="5632"/>
      <c r="J53" s="5639" t="s">
        <v>543</v>
      </c>
      <c r="K53" s="5639" t="s">
        <v>543</v>
      </c>
      <c r="L53" s="5639" t="s">
        <v>543</v>
      </c>
      <c r="M53" s="2055" t="s">
        <v>745</v>
      </c>
      <c r="N53" s="2063">
        <v>42185</v>
      </c>
      <c r="O53" s="2064" t="s">
        <v>551</v>
      </c>
      <c r="P53" s="2063">
        <f>N53</f>
        <v>42185</v>
      </c>
      <c r="Q53" s="2063">
        <v>42916</v>
      </c>
    </row>
    <row r="54" spans="1:17">
      <c r="A54" s="5636"/>
      <c r="B54" s="5652"/>
      <c r="C54" s="5633"/>
      <c r="D54" s="5633"/>
      <c r="E54" s="5633"/>
      <c r="F54" s="5633"/>
      <c r="G54" s="5633"/>
      <c r="H54" s="5633"/>
      <c r="I54" s="5633"/>
      <c r="J54" s="5640"/>
      <c r="K54" s="5640"/>
      <c r="L54" s="5640"/>
      <c r="M54" s="3141" t="s">
        <v>4634</v>
      </c>
      <c r="N54" s="3142">
        <v>43047</v>
      </c>
      <c r="O54" s="3143" t="s">
        <v>582</v>
      </c>
      <c r="P54" s="3142">
        <v>43009</v>
      </c>
      <c r="Q54" s="3142">
        <v>44104</v>
      </c>
    </row>
    <row r="55" spans="1:17" ht="45">
      <c r="A55" s="5636"/>
      <c r="B55" s="2062" t="s">
        <v>309</v>
      </c>
      <c r="C55" s="2062" t="s">
        <v>749</v>
      </c>
      <c r="D55" s="2062" t="s">
        <v>750</v>
      </c>
      <c r="E55" s="2062" t="s">
        <v>4173</v>
      </c>
      <c r="F55" s="2062" t="s">
        <v>4175</v>
      </c>
      <c r="G55" s="2055"/>
      <c r="H55" s="2055"/>
      <c r="I55" s="2055"/>
      <c r="J55" s="2055" t="s">
        <v>543</v>
      </c>
      <c r="K55" s="2055" t="s">
        <v>543</v>
      </c>
      <c r="L55" s="2055" t="s">
        <v>543</v>
      </c>
      <c r="M55" s="2055" t="s">
        <v>746</v>
      </c>
      <c r="N55" s="2063">
        <v>42185</v>
      </c>
      <c r="O55" s="2064" t="s">
        <v>551</v>
      </c>
      <c r="P55" s="2063">
        <f>N55</f>
        <v>42185</v>
      </c>
      <c r="Q55" s="2063">
        <v>43190</v>
      </c>
    </row>
    <row r="56" spans="1:17" ht="30">
      <c r="A56" s="5636"/>
      <c r="B56" s="2062" t="s">
        <v>309</v>
      </c>
      <c r="C56" s="2062" t="s">
        <v>751</v>
      </c>
      <c r="D56" s="2062" t="s">
        <v>752</v>
      </c>
      <c r="E56" s="2062" t="s">
        <v>4173</v>
      </c>
      <c r="F56" s="2062" t="s">
        <v>4175</v>
      </c>
      <c r="G56" s="2055"/>
      <c r="H56" s="2055"/>
      <c r="I56" s="2055"/>
      <c r="J56" s="2055" t="s">
        <v>543</v>
      </c>
      <c r="K56" s="2055" t="s">
        <v>543</v>
      </c>
      <c r="L56" s="2055" t="s">
        <v>543</v>
      </c>
      <c r="M56" s="2055" t="s">
        <v>747</v>
      </c>
      <c r="N56" s="2063">
        <v>42185</v>
      </c>
      <c r="O56" s="2064" t="s">
        <v>551</v>
      </c>
      <c r="P56" s="2063">
        <f>N56</f>
        <v>42185</v>
      </c>
      <c r="Q56" s="2063">
        <v>43131</v>
      </c>
    </row>
    <row r="57" spans="1:17" ht="30">
      <c r="A57" s="5636"/>
      <c r="B57" s="2062" t="s">
        <v>311</v>
      </c>
      <c r="C57" s="2062" t="s">
        <v>753</v>
      </c>
      <c r="D57" s="2062" t="s">
        <v>754</v>
      </c>
      <c r="E57" s="2062" t="s">
        <v>4173</v>
      </c>
      <c r="F57" s="2062" t="s">
        <v>4175</v>
      </c>
      <c r="G57" s="2055"/>
      <c r="H57" s="2055"/>
      <c r="I57" s="2055"/>
      <c r="J57" s="2055" t="s">
        <v>543</v>
      </c>
      <c r="K57" s="2055" t="s">
        <v>543</v>
      </c>
      <c r="L57" s="2055" t="s">
        <v>543</v>
      </c>
      <c r="M57" s="2055" t="s">
        <v>748</v>
      </c>
      <c r="N57" s="2063">
        <v>42185</v>
      </c>
      <c r="O57" s="2064" t="s">
        <v>551</v>
      </c>
      <c r="P57" s="2063">
        <v>42156</v>
      </c>
      <c r="Q57" s="2063">
        <v>43281</v>
      </c>
    </row>
    <row r="58" spans="1:17" ht="15.6" customHeight="1">
      <c r="A58" s="5636"/>
      <c r="B58" s="2062"/>
      <c r="C58" s="2062" t="s">
        <v>757</v>
      </c>
      <c r="D58" s="2062" t="s">
        <v>588</v>
      </c>
      <c r="E58" s="2062" t="s">
        <v>4173</v>
      </c>
      <c r="F58" s="2062" t="s">
        <v>4175</v>
      </c>
      <c r="G58" s="2055"/>
      <c r="H58" s="2055"/>
      <c r="I58" s="2055"/>
      <c r="J58" s="2055" t="s">
        <v>543</v>
      </c>
      <c r="K58" s="2055" t="s">
        <v>543</v>
      </c>
      <c r="L58" s="2055" t="s">
        <v>543</v>
      </c>
      <c r="M58" s="2055" t="s">
        <v>755</v>
      </c>
      <c r="N58" s="2063">
        <v>42213</v>
      </c>
      <c r="O58" s="2064" t="s">
        <v>551</v>
      </c>
      <c r="P58" s="2063">
        <f>N58</f>
        <v>42213</v>
      </c>
      <c r="Q58" s="2063">
        <v>43281</v>
      </c>
    </row>
    <row r="59" spans="1:17" ht="30">
      <c r="A59" s="5636"/>
      <c r="B59" s="2062"/>
      <c r="C59" s="2062" t="s">
        <v>758</v>
      </c>
      <c r="D59" s="2062" t="s">
        <v>609</v>
      </c>
      <c r="E59" s="2062" t="s">
        <v>4173</v>
      </c>
      <c r="F59" s="2062" t="s">
        <v>4175</v>
      </c>
      <c r="G59" s="2055"/>
      <c r="H59" s="2055"/>
      <c r="I59" s="2055"/>
      <c r="J59" s="2055" t="s">
        <v>543</v>
      </c>
      <c r="K59" s="2055" t="s">
        <v>543</v>
      </c>
      <c r="L59" s="2055" t="s">
        <v>543</v>
      </c>
      <c r="M59" s="2055" t="s">
        <v>756</v>
      </c>
      <c r="N59" s="2063">
        <v>42213</v>
      </c>
      <c r="O59" s="2064" t="s">
        <v>551</v>
      </c>
      <c r="P59" s="2063">
        <f t="shared" ref="P59:P65" si="7">N59</f>
        <v>42213</v>
      </c>
      <c r="Q59" s="2063">
        <v>43281</v>
      </c>
    </row>
    <row r="60" spans="1:17" ht="60">
      <c r="A60" s="5636"/>
      <c r="B60" s="2062"/>
      <c r="C60" s="2062" t="s">
        <v>1510</v>
      </c>
      <c r="D60" s="2062" t="s">
        <v>840</v>
      </c>
      <c r="E60" s="2062" t="s">
        <v>4173</v>
      </c>
      <c r="F60" s="2062" t="s">
        <v>4175</v>
      </c>
      <c r="G60" s="2055"/>
      <c r="H60" s="2055"/>
      <c r="I60" s="2055"/>
      <c r="J60" s="2055"/>
      <c r="K60" s="2055" t="s">
        <v>543</v>
      </c>
      <c r="L60" s="2055" t="s">
        <v>543</v>
      </c>
      <c r="M60" s="2055" t="s">
        <v>1511</v>
      </c>
      <c r="N60" s="2063" t="s">
        <v>1415</v>
      </c>
      <c r="O60" s="2064" t="s">
        <v>551</v>
      </c>
      <c r="P60" s="2063" t="str">
        <f t="shared" si="7"/>
        <v>31-mzo-16</v>
      </c>
      <c r="Q60" s="2063" t="s">
        <v>1512</v>
      </c>
    </row>
    <row r="61" spans="1:17" ht="29.25" customHeight="1">
      <c r="A61" s="5636"/>
      <c r="B61" s="2062"/>
      <c r="C61" s="2062" t="s">
        <v>1513</v>
      </c>
      <c r="D61" s="2062" t="s">
        <v>898</v>
      </c>
      <c r="E61" s="2062" t="s">
        <v>4173</v>
      </c>
      <c r="F61" s="2062" t="s">
        <v>4175</v>
      </c>
      <c r="G61" s="2055"/>
      <c r="H61" s="2055"/>
      <c r="I61" s="2055"/>
      <c r="J61" s="2055"/>
      <c r="K61" s="2055" t="s">
        <v>543</v>
      </c>
      <c r="L61" s="2055" t="s">
        <v>543</v>
      </c>
      <c r="M61" s="2055" t="s">
        <v>1511</v>
      </c>
      <c r="N61" s="2063" t="s">
        <v>1415</v>
      </c>
      <c r="O61" s="2064" t="s">
        <v>551</v>
      </c>
      <c r="P61" s="2063" t="str">
        <f t="shared" si="7"/>
        <v>31-mzo-16</v>
      </c>
      <c r="Q61" s="2063">
        <v>43312</v>
      </c>
    </row>
    <row r="62" spans="1:17" ht="29.25" customHeight="1">
      <c r="A62" s="5636"/>
      <c r="B62" s="2062"/>
      <c r="C62" s="2062" t="s">
        <v>1514</v>
      </c>
      <c r="D62" s="2062" t="s">
        <v>588</v>
      </c>
      <c r="E62" s="2062" t="s">
        <v>4173</v>
      </c>
      <c r="F62" s="2062" t="s">
        <v>4175</v>
      </c>
      <c r="G62" s="2055"/>
      <c r="H62" s="2055"/>
      <c r="I62" s="2055"/>
      <c r="J62" s="2055"/>
      <c r="K62" s="2055" t="s">
        <v>543</v>
      </c>
      <c r="L62" s="2055" t="s">
        <v>543</v>
      </c>
      <c r="M62" s="2055" t="s">
        <v>1511</v>
      </c>
      <c r="N62" s="2063" t="s">
        <v>1415</v>
      </c>
      <c r="O62" s="2064" t="s">
        <v>551</v>
      </c>
      <c r="P62" s="2063" t="str">
        <f t="shared" si="7"/>
        <v>31-mzo-16</v>
      </c>
      <c r="Q62" s="2063" t="s">
        <v>1512</v>
      </c>
    </row>
    <row r="63" spans="1:17" ht="30">
      <c r="A63" s="5636"/>
      <c r="B63" s="2062" t="s">
        <v>309</v>
      </c>
      <c r="C63" s="2062" t="s">
        <v>1515</v>
      </c>
      <c r="D63" s="2062" t="s">
        <v>609</v>
      </c>
      <c r="E63" s="2062" t="s">
        <v>4173</v>
      </c>
      <c r="F63" s="2062" t="s">
        <v>4175</v>
      </c>
      <c r="G63" s="2055"/>
      <c r="H63" s="2055"/>
      <c r="I63" s="2055"/>
      <c r="J63" s="2055"/>
      <c r="K63" s="2055" t="s">
        <v>543</v>
      </c>
      <c r="L63" s="2055" t="s">
        <v>543</v>
      </c>
      <c r="M63" s="2055" t="s">
        <v>1516</v>
      </c>
      <c r="N63" s="2063">
        <v>42627</v>
      </c>
      <c r="O63" s="2064" t="s">
        <v>551</v>
      </c>
      <c r="P63" s="2063">
        <f t="shared" si="7"/>
        <v>42627</v>
      </c>
      <c r="Q63" s="2063">
        <v>43738</v>
      </c>
    </row>
    <row r="64" spans="1:17" ht="44.25" customHeight="1">
      <c r="A64" s="5636"/>
      <c r="B64" s="2062" t="s">
        <v>311</v>
      </c>
      <c r="C64" s="2062" t="s">
        <v>1517</v>
      </c>
      <c r="D64" s="2062" t="s">
        <v>635</v>
      </c>
      <c r="E64" s="2062" t="s">
        <v>4170</v>
      </c>
      <c r="F64" s="2062" t="s">
        <v>4172</v>
      </c>
      <c r="G64" s="2055"/>
      <c r="H64" s="2055"/>
      <c r="I64" s="2055"/>
      <c r="J64" s="2055"/>
      <c r="K64" s="2055" t="s">
        <v>543</v>
      </c>
      <c r="L64" s="2055"/>
      <c r="M64" s="2055" t="s">
        <v>1518</v>
      </c>
      <c r="N64" s="2063">
        <v>42704</v>
      </c>
      <c r="O64" s="2064" t="s">
        <v>551</v>
      </c>
      <c r="P64" s="2063">
        <f t="shared" si="7"/>
        <v>42704</v>
      </c>
      <c r="Q64" s="2063">
        <v>43069</v>
      </c>
    </row>
    <row r="65" spans="1:17" ht="50.25" customHeight="1">
      <c r="A65" s="5636"/>
      <c r="B65" s="2062" t="s">
        <v>309</v>
      </c>
      <c r="C65" s="2062" t="s">
        <v>4176</v>
      </c>
      <c r="D65" s="2062" t="s">
        <v>609</v>
      </c>
      <c r="E65" s="2062" t="s">
        <v>4173</v>
      </c>
      <c r="F65" s="2062" t="s">
        <v>4175</v>
      </c>
      <c r="G65" s="2055"/>
      <c r="H65" s="2055"/>
      <c r="I65" s="2055"/>
      <c r="J65" s="2055"/>
      <c r="K65" s="2055" t="s">
        <v>543</v>
      </c>
      <c r="L65" s="2055"/>
      <c r="M65" s="2055" t="s">
        <v>1518</v>
      </c>
      <c r="N65" s="2063">
        <v>42704</v>
      </c>
      <c r="O65" s="2064" t="s">
        <v>551</v>
      </c>
      <c r="P65" s="2063">
        <f t="shared" si="7"/>
        <v>42704</v>
      </c>
      <c r="Q65" s="2063">
        <v>43069</v>
      </c>
    </row>
    <row r="66" spans="1:17" ht="50.25" customHeight="1">
      <c r="A66" s="5636"/>
      <c r="B66" s="2056" t="s">
        <v>309</v>
      </c>
      <c r="C66" s="2056" t="s">
        <v>4440</v>
      </c>
      <c r="D66" s="2056" t="s">
        <v>4441</v>
      </c>
      <c r="E66" s="2056" t="s">
        <v>4170</v>
      </c>
      <c r="F66" s="2056" t="s">
        <v>4175</v>
      </c>
      <c r="G66" s="2058"/>
      <c r="H66" s="2058"/>
      <c r="I66" s="2058"/>
      <c r="J66" s="2058"/>
      <c r="K66" s="2058"/>
      <c r="L66" s="2058" t="s">
        <v>543</v>
      </c>
      <c r="M66" s="2058" t="s">
        <v>4442</v>
      </c>
      <c r="N66" s="2060" t="s">
        <v>4437</v>
      </c>
      <c r="O66" s="2061" t="s">
        <v>551</v>
      </c>
      <c r="P66" s="2060" t="s">
        <v>1598</v>
      </c>
      <c r="Q66" s="2060" t="s">
        <v>4450</v>
      </c>
    </row>
    <row r="67" spans="1:17" ht="50.25" customHeight="1">
      <c r="A67" s="5636"/>
      <c r="B67" s="2056" t="s">
        <v>309</v>
      </c>
      <c r="C67" s="2056" t="s">
        <v>4443</v>
      </c>
      <c r="D67" s="2056" t="s">
        <v>568</v>
      </c>
      <c r="E67" s="2056" t="s">
        <v>4173</v>
      </c>
      <c r="F67" s="2056" t="s">
        <v>4175</v>
      </c>
      <c r="G67" s="2058"/>
      <c r="H67" s="2058"/>
      <c r="I67" s="2058"/>
      <c r="J67" s="2058"/>
      <c r="K67" s="2058"/>
      <c r="L67" s="2058" t="s">
        <v>543</v>
      </c>
      <c r="M67" s="2058" t="s">
        <v>4442</v>
      </c>
      <c r="N67" s="2060" t="s">
        <v>4437</v>
      </c>
      <c r="O67" s="2061" t="s">
        <v>551</v>
      </c>
      <c r="P67" s="2060" t="s">
        <v>1598</v>
      </c>
      <c r="Q67" s="2060" t="s">
        <v>4450</v>
      </c>
    </row>
    <row r="68" spans="1:17" ht="50.25" customHeight="1">
      <c r="A68" s="5636"/>
      <c r="B68" s="2056" t="s">
        <v>309</v>
      </c>
      <c r="C68" s="2056" t="s">
        <v>4447</v>
      </c>
      <c r="D68" s="2056" t="s">
        <v>609</v>
      </c>
      <c r="E68" s="2056" t="s">
        <v>4177</v>
      </c>
      <c r="F68" s="2056" t="s">
        <v>4175</v>
      </c>
      <c r="G68" s="2058"/>
      <c r="H68" s="2058"/>
      <c r="I68" s="2058"/>
      <c r="J68" s="2058"/>
      <c r="K68" s="2058"/>
      <c r="L68" s="2058" t="s">
        <v>543</v>
      </c>
      <c r="M68" s="2058" t="s">
        <v>4448</v>
      </c>
      <c r="N68" s="2060">
        <v>42851</v>
      </c>
      <c r="O68" s="2061" t="s">
        <v>551</v>
      </c>
      <c r="P68" s="2060">
        <v>42852</v>
      </c>
      <c r="Q68" s="2060">
        <v>43582</v>
      </c>
    </row>
    <row r="69" spans="1:17" ht="50.25" customHeight="1">
      <c r="A69" s="5636"/>
      <c r="B69" s="3348" t="s">
        <v>309</v>
      </c>
      <c r="C69" s="3348" t="s">
        <v>1427</v>
      </c>
      <c r="D69" s="3348" t="s">
        <v>609</v>
      </c>
      <c r="E69" s="3348" t="s">
        <v>4173</v>
      </c>
      <c r="F69" s="3348" t="s">
        <v>4449</v>
      </c>
      <c r="G69" s="2069"/>
      <c r="H69" s="2069"/>
      <c r="I69" s="2069"/>
      <c r="J69" s="2069"/>
      <c r="K69" s="2069"/>
      <c r="L69" s="2069" t="s">
        <v>543</v>
      </c>
      <c r="M69" s="2069" t="s">
        <v>4448</v>
      </c>
      <c r="N69" s="3349">
        <v>42851</v>
      </c>
      <c r="O69" s="3350" t="s">
        <v>551</v>
      </c>
      <c r="P69" s="3349">
        <v>42852</v>
      </c>
      <c r="Q69" s="3349">
        <v>43582</v>
      </c>
    </row>
    <row r="70" spans="1:17" ht="50.25" customHeight="1">
      <c r="A70" s="5636"/>
      <c r="B70" s="2056" t="s">
        <v>309</v>
      </c>
      <c r="C70" s="2056" t="s">
        <v>4628</v>
      </c>
      <c r="D70" s="2056" t="s">
        <v>609</v>
      </c>
      <c r="E70" s="2056" t="s">
        <v>4173</v>
      </c>
      <c r="F70" s="2056" t="s">
        <v>4175</v>
      </c>
      <c r="G70" s="2058"/>
      <c r="H70" s="2058"/>
      <c r="I70" s="2058"/>
      <c r="J70" s="2058"/>
      <c r="K70" s="2058"/>
      <c r="L70" s="2058" t="s">
        <v>543</v>
      </c>
      <c r="M70" s="2058" t="s">
        <v>4629</v>
      </c>
      <c r="N70" s="2060">
        <v>43033</v>
      </c>
      <c r="O70" s="2061" t="s">
        <v>551</v>
      </c>
      <c r="P70" s="2060">
        <v>43009</v>
      </c>
      <c r="Q70" s="2060">
        <v>43738</v>
      </c>
    </row>
    <row r="71" spans="1:17" ht="50.25" customHeight="1">
      <c r="A71" s="5636"/>
      <c r="B71" s="2056" t="s">
        <v>309</v>
      </c>
      <c r="C71" s="2056" t="s">
        <v>4630</v>
      </c>
      <c r="D71" s="2056" t="s">
        <v>609</v>
      </c>
      <c r="E71" s="2056" t="s">
        <v>4173</v>
      </c>
      <c r="F71" s="2056" t="s">
        <v>4175</v>
      </c>
      <c r="G71" s="2058"/>
      <c r="H71" s="2058"/>
      <c r="I71" s="2058"/>
      <c r="J71" s="2058"/>
      <c r="K71" s="2058"/>
      <c r="L71" s="2058" t="s">
        <v>543</v>
      </c>
      <c r="M71" s="2058" t="s">
        <v>4629</v>
      </c>
      <c r="N71" s="2060">
        <v>43033</v>
      </c>
      <c r="O71" s="2061" t="s">
        <v>551</v>
      </c>
      <c r="P71" s="2060">
        <v>43009</v>
      </c>
      <c r="Q71" s="2060">
        <v>43738</v>
      </c>
    </row>
    <row r="72" spans="1:17" ht="64.5" customHeight="1">
      <c r="A72" s="5636"/>
      <c r="B72" s="2056" t="s">
        <v>309</v>
      </c>
      <c r="C72" s="2056" t="s">
        <v>4631</v>
      </c>
      <c r="D72" s="2056" t="s">
        <v>609</v>
      </c>
      <c r="E72" s="2056" t="s">
        <v>4170</v>
      </c>
      <c r="F72" s="2056" t="s">
        <v>4175</v>
      </c>
      <c r="G72" s="2058"/>
      <c r="H72" s="2058"/>
      <c r="I72" s="2058"/>
      <c r="J72" s="2058"/>
      <c r="K72" s="2058"/>
      <c r="L72" s="2058" t="s">
        <v>543</v>
      </c>
      <c r="M72" s="2058" t="s">
        <v>4629</v>
      </c>
      <c r="N72" s="2060">
        <v>43033</v>
      </c>
      <c r="O72" s="2061" t="s">
        <v>551</v>
      </c>
      <c r="P72" s="2060">
        <v>43009</v>
      </c>
      <c r="Q72" s="2060">
        <v>44104</v>
      </c>
    </row>
    <row r="73" spans="1:17" ht="64.5" customHeight="1">
      <c r="A73" s="5636"/>
      <c r="B73" s="2056" t="s">
        <v>311</v>
      </c>
      <c r="C73" s="2056" t="s">
        <v>4632</v>
      </c>
      <c r="D73" s="2056" t="s">
        <v>612</v>
      </c>
      <c r="E73" s="2056" t="s">
        <v>4170</v>
      </c>
      <c r="F73" s="2056" t="s">
        <v>4175</v>
      </c>
      <c r="G73" s="2058"/>
      <c r="H73" s="2058"/>
      <c r="I73" s="2058"/>
      <c r="J73" s="2058"/>
      <c r="K73" s="2058"/>
      <c r="L73" s="2058" t="s">
        <v>543</v>
      </c>
      <c r="M73" s="2058" t="s">
        <v>4629</v>
      </c>
      <c r="N73" s="2060">
        <v>43033</v>
      </c>
      <c r="O73" s="2061" t="s">
        <v>551</v>
      </c>
      <c r="P73" s="2060">
        <v>43009</v>
      </c>
      <c r="Q73" s="2060">
        <v>43373</v>
      </c>
    </row>
    <row r="74" spans="1:17" ht="64.5" customHeight="1">
      <c r="A74" s="5636"/>
      <c r="B74" s="2056" t="s">
        <v>309</v>
      </c>
      <c r="C74" s="2056" t="s">
        <v>4763</v>
      </c>
      <c r="D74" s="2056" t="s">
        <v>898</v>
      </c>
      <c r="E74" s="2056" t="s">
        <v>4170</v>
      </c>
      <c r="F74" s="2056" t="s">
        <v>4175</v>
      </c>
      <c r="G74" s="2058"/>
      <c r="H74" s="2058"/>
      <c r="I74" s="2058"/>
      <c r="J74" s="2058"/>
      <c r="K74" s="2058"/>
      <c r="L74" s="2058" t="s">
        <v>543</v>
      </c>
      <c r="M74" s="2058" t="s">
        <v>4764</v>
      </c>
      <c r="N74" s="2060">
        <v>43080</v>
      </c>
      <c r="O74" s="2061" t="s">
        <v>582</v>
      </c>
      <c r="P74" s="2060">
        <v>43081</v>
      </c>
      <c r="Q74" s="2060">
        <v>43810</v>
      </c>
    </row>
    <row r="75" spans="1:17" ht="14.25" customHeight="1">
      <c r="A75" s="979"/>
      <c r="B75" s="980"/>
      <c r="C75" s="981"/>
      <c r="D75" s="980"/>
      <c r="E75" s="980"/>
      <c r="F75" s="980"/>
      <c r="G75" s="3351">
        <f>COUNTA(G32:G65)</f>
        <v>0</v>
      </c>
      <c r="H75" s="3352">
        <f>COUNTA(H32:H65)</f>
        <v>0</v>
      </c>
      <c r="I75" s="3352">
        <f>COUNTA(I32:I65)</f>
        <v>16</v>
      </c>
      <c r="J75" s="3352">
        <f>COUNTA(J32:J65)</f>
        <v>26</v>
      </c>
      <c r="K75" s="3352">
        <f>COUNTA(K32:K65)</f>
        <v>18</v>
      </c>
      <c r="L75" s="3352">
        <f>COUNTA(L32:L74)</f>
        <v>22</v>
      </c>
      <c r="M75" s="979"/>
      <c r="N75" s="979"/>
      <c r="O75" s="980"/>
      <c r="P75" s="979"/>
      <c r="Q75" s="979"/>
    </row>
    <row r="76" spans="1:17" ht="15" customHeight="1">
      <c r="A76" s="5644" t="s">
        <v>362</v>
      </c>
      <c r="B76" s="2062" t="s">
        <v>2</v>
      </c>
      <c r="C76" s="2062" t="s">
        <v>698</v>
      </c>
      <c r="D76" s="2062" t="s">
        <v>1519</v>
      </c>
      <c r="E76" s="2062"/>
      <c r="F76" s="2062"/>
      <c r="G76" s="3304"/>
      <c r="H76" s="3304" t="s">
        <v>543</v>
      </c>
      <c r="I76" s="3304" t="s">
        <v>543</v>
      </c>
      <c r="J76" s="3304" t="s">
        <v>543</v>
      </c>
      <c r="K76" s="3304"/>
      <c r="L76" s="3304"/>
      <c r="M76" s="3304">
        <v>15.04</v>
      </c>
      <c r="N76" s="3306">
        <v>41577</v>
      </c>
      <c r="O76" s="3307" t="s">
        <v>551</v>
      </c>
      <c r="P76" s="3306">
        <f>N76</f>
        <v>41577</v>
      </c>
      <c r="Q76" s="3306">
        <v>42369</v>
      </c>
    </row>
    <row r="77" spans="1:17" ht="15.6" customHeight="1">
      <c r="A77" s="5636"/>
      <c r="B77" s="2062" t="s">
        <v>2</v>
      </c>
      <c r="C77" s="2062" t="s">
        <v>721</v>
      </c>
      <c r="D77" s="2062" t="s">
        <v>1520</v>
      </c>
      <c r="E77" s="2062"/>
      <c r="F77" s="2062"/>
      <c r="G77" s="3304"/>
      <c r="H77" s="3304" t="s">
        <v>543</v>
      </c>
      <c r="I77" s="3304" t="s">
        <v>543</v>
      </c>
      <c r="J77" s="3304" t="s">
        <v>543</v>
      </c>
      <c r="K77" s="3304"/>
      <c r="L77" s="3304"/>
      <c r="M77" s="3304">
        <v>16.09</v>
      </c>
      <c r="N77" s="3306">
        <v>41586</v>
      </c>
      <c r="O77" s="3307" t="s">
        <v>551</v>
      </c>
      <c r="P77" s="3306">
        <f>N77</f>
        <v>41586</v>
      </c>
      <c r="Q77" s="3306">
        <v>42374</v>
      </c>
    </row>
    <row r="78" spans="1:17" ht="45" customHeight="1">
      <c r="A78" s="5636"/>
      <c r="B78" s="5629" t="s">
        <v>2</v>
      </c>
      <c r="C78" s="5629" t="s">
        <v>722</v>
      </c>
      <c r="D78" s="5629" t="s">
        <v>780</v>
      </c>
      <c r="E78" s="5629" t="s">
        <v>4173</v>
      </c>
      <c r="F78" s="5629" t="s">
        <v>4174</v>
      </c>
      <c r="G78" s="5628"/>
      <c r="H78" s="5628" t="s">
        <v>543</v>
      </c>
      <c r="I78" s="5628" t="s">
        <v>543</v>
      </c>
      <c r="J78" s="5628" t="s">
        <v>543</v>
      </c>
      <c r="K78" s="5628"/>
      <c r="L78" s="5628"/>
      <c r="M78" s="3304" t="s">
        <v>699</v>
      </c>
      <c r="N78" s="3306">
        <v>41586</v>
      </c>
      <c r="O78" s="3307" t="s">
        <v>551</v>
      </c>
      <c r="P78" s="3306">
        <f>N78</f>
        <v>41586</v>
      </c>
      <c r="Q78" s="3306"/>
    </row>
    <row r="79" spans="1:17">
      <c r="A79" s="5636"/>
      <c r="B79" s="5629"/>
      <c r="C79" s="5629"/>
      <c r="D79" s="5629"/>
      <c r="E79" s="5629"/>
      <c r="F79" s="5629"/>
      <c r="G79" s="5628"/>
      <c r="H79" s="5628"/>
      <c r="I79" s="5628"/>
      <c r="J79" s="5628"/>
      <c r="K79" s="5628"/>
      <c r="L79" s="5628"/>
      <c r="M79" s="3347">
        <v>46.1</v>
      </c>
      <c r="N79" s="3306">
        <v>42466</v>
      </c>
      <c r="O79" s="3307" t="s">
        <v>577</v>
      </c>
      <c r="P79" s="3306"/>
      <c r="Q79" s="3306">
        <f>N79</f>
        <v>42466</v>
      </c>
    </row>
    <row r="80" spans="1:17">
      <c r="A80" s="5636"/>
      <c r="B80" s="5629" t="s">
        <v>314</v>
      </c>
      <c r="C80" s="5629" t="s">
        <v>723</v>
      </c>
      <c r="D80" s="5629" t="s">
        <v>701</v>
      </c>
      <c r="E80" s="5629" t="s">
        <v>4173</v>
      </c>
      <c r="F80" s="5629" t="s">
        <v>4175</v>
      </c>
      <c r="G80" s="5628"/>
      <c r="H80" s="5628"/>
      <c r="I80" s="5628"/>
      <c r="J80" s="5628" t="s">
        <v>543</v>
      </c>
      <c r="K80" s="5628" t="s">
        <v>543</v>
      </c>
      <c r="L80" s="5628" t="s">
        <v>543</v>
      </c>
      <c r="M80" s="3304" t="s">
        <v>700</v>
      </c>
      <c r="N80" s="3306">
        <v>42039</v>
      </c>
      <c r="O80" s="3307" t="s">
        <v>551</v>
      </c>
      <c r="P80" s="3306">
        <f t="shared" ref="P80:P85" si="8">N80</f>
        <v>42039</v>
      </c>
      <c r="Q80" s="3306">
        <v>43134</v>
      </c>
    </row>
    <row r="81" spans="1:17" ht="30">
      <c r="A81" s="5636"/>
      <c r="B81" s="5630"/>
      <c r="C81" s="5629"/>
      <c r="D81" s="5630"/>
      <c r="E81" s="5630"/>
      <c r="F81" s="5630"/>
      <c r="G81" s="5628"/>
      <c r="H81" s="5628"/>
      <c r="I81" s="5628"/>
      <c r="J81" s="5637"/>
      <c r="K81" s="5637"/>
      <c r="L81" s="5637"/>
      <c r="M81" s="3304" t="s">
        <v>4675</v>
      </c>
      <c r="N81" s="3306">
        <v>42822</v>
      </c>
      <c r="O81" s="3307" t="s">
        <v>4674</v>
      </c>
      <c r="P81" s="3306">
        <f t="shared" si="8"/>
        <v>42822</v>
      </c>
      <c r="Q81" s="3306"/>
    </row>
    <row r="82" spans="1:17" ht="36" customHeight="1">
      <c r="A82" s="5636"/>
      <c r="B82" s="2062" t="s">
        <v>314</v>
      </c>
      <c r="C82" s="3305" t="s">
        <v>724</v>
      </c>
      <c r="D82" s="2062" t="s">
        <v>702</v>
      </c>
      <c r="E82" s="3305" t="s">
        <v>4170</v>
      </c>
      <c r="F82" s="3305" t="s">
        <v>4175</v>
      </c>
      <c r="G82" s="3304"/>
      <c r="H82" s="3304"/>
      <c r="I82" s="3304"/>
      <c r="J82" s="3304" t="s">
        <v>543</v>
      </c>
      <c r="K82" s="3304" t="s">
        <v>543</v>
      </c>
      <c r="L82" s="3304" t="s">
        <v>543</v>
      </c>
      <c r="M82" s="3304" t="s">
        <v>703</v>
      </c>
      <c r="N82" s="3306">
        <v>42039</v>
      </c>
      <c r="O82" s="3307" t="s">
        <v>551</v>
      </c>
      <c r="P82" s="3306">
        <f t="shared" si="8"/>
        <v>42039</v>
      </c>
      <c r="Q82" s="3306">
        <v>43134</v>
      </c>
    </row>
    <row r="83" spans="1:17">
      <c r="A83" s="5636"/>
      <c r="B83" s="5629" t="s">
        <v>314</v>
      </c>
      <c r="C83" s="5629" t="s">
        <v>725</v>
      </c>
      <c r="D83" s="5629" t="s">
        <v>680</v>
      </c>
      <c r="E83" s="5629" t="s">
        <v>4173</v>
      </c>
      <c r="F83" s="5629" t="s">
        <v>4175</v>
      </c>
      <c r="G83" s="5628"/>
      <c r="H83" s="5628"/>
      <c r="I83" s="5628"/>
      <c r="J83" s="5628" t="s">
        <v>543</v>
      </c>
      <c r="K83" s="5628" t="s">
        <v>543</v>
      </c>
      <c r="L83" s="5628"/>
      <c r="M83" s="3304" t="s">
        <v>704</v>
      </c>
      <c r="N83" s="3306">
        <v>42039</v>
      </c>
      <c r="O83" s="3307" t="s">
        <v>551</v>
      </c>
      <c r="P83" s="3306">
        <f t="shared" si="8"/>
        <v>42039</v>
      </c>
      <c r="Q83" s="3306">
        <v>42769</v>
      </c>
    </row>
    <row r="84" spans="1:17" ht="27.75" customHeight="1">
      <c r="A84" s="5636"/>
      <c r="B84" s="5629"/>
      <c r="C84" s="5630"/>
      <c r="D84" s="5630"/>
      <c r="E84" s="5630"/>
      <c r="F84" s="5630"/>
      <c r="G84" s="5628"/>
      <c r="H84" s="5628"/>
      <c r="I84" s="5628"/>
      <c r="J84" s="5628"/>
      <c r="K84" s="5628"/>
      <c r="L84" s="5628"/>
      <c r="M84" s="3304" t="s">
        <v>4677</v>
      </c>
      <c r="N84" s="3306">
        <v>42822</v>
      </c>
      <c r="O84" s="3307" t="s">
        <v>4674</v>
      </c>
      <c r="P84" s="3306">
        <f t="shared" si="8"/>
        <v>42822</v>
      </c>
      <c r="Q84" s="3306"/>
    </row>
    <row r="85" spans="1:17" ht="15" customHeight="1">
      <c r="A85" s="5636"/>
      <c r="B85" s="5629" t="s">
        <v>314</v>
      </c>
      <c r="C85" s="5629" t="s">
        <v>726</v>
      </c>
      <c r="D85" s="5629" t="s">
        <v>701</v>
      </c>
      <c r="E85" s="5629" t="s">
        <v>4173</v>
      </c>
      <c r="F85" s="5629" t="s">
        <v>4175</v>
      </c>
      <c r="G85" s="5631"/>
      <c r="H85" s="5631"/>
      <c r="I85" s="5631"/>
      <c r="J85" s="5631" t="s">
        <v>543</v>
      </c>
      <c r="K85" s="5631" t="s">
        <v>543</v>
      </c>
      <c r="L85" s="5631"/>
      <c r="M85" s="3304" t="s">
        <v>705</v>
      </c>
      <c r="N85" s="3306">
        <v>42039</v>
      </c>
      <c r="O85" s="3307" t="s">
        <v>551</v>
      </c>
      <c r="P85" s="3306">
        <f t="shared" si="8"/>
        <v>42039</v>
      </c>
      <c r="Q85" s="3306"/>
    </row>
    <row r="86" spans="1:17">
      <c r="A86" s="5636"/>
      <c r="B86" s="5629"/>
      <c r="C86" s="5629"/>
      <c r="D86" s="5629"/>
      <c r="E86" s="5629"/>
      <c r="F86" s="5629"/>
      <c r="G86" s="5631"/>
      <c r="H86" s="5631"/>
      <c r="I86" s="5631"/>
      <c r="J86" s="5631"/>
      <c r="K86" s="5631"/>
      <c r="L86" s="5631"/>
      <c r="M86" s="3304">
        <v>54.11</v>
      </c>
      <c r="N86" s="3306">
        <v>42569</v>
      </c>
      <c r="O86" s="3307" t="s">
        <v>1521</v>
      </c>
      <c r="P86" s="3306"/>
      <c r="Q86" s="3306">
        <v>42717</v>
      </c>
    </row>
    <row r="87" spans="1:17" ht="30">
      <c r="A87" s="5636"/>
      <c r="B87" s="5629"/>
      <c r="C87" s="5630"/>
      <c r="D87" s="5630"/>
      <c r="E87" s="5630"/>
      <c r="F87" s="5630"/>
      <c r="G87" s="5631"/>
      <c r="H87" s="5634"/>
      <c r="I87" s="5634"/>
      <c r="J87" s="5634"/>
      <c r="K87" s="5634"/>
      <c r="L87" s="5634"/>
      <c r="M87" s="3304" t="s">
        <v>4676</v>
      </c>
      <c r="N87" s="3306">
        <v>42822</v>
      </c>
      <c r="O87" s="3307" t="s">
        <v>4674</v>
      </c>
      <c r="P87" s="3306"/>
      <c r="Q87" s="3306"/>
    </row>
    <row r="88" spans="1:17" ht="45">
      <c r="A88" s="5636"/>
      <c r="B88" s="2062" t="s">
        <v>314</v>
      </c>
      <c r="C88" s="2062" t="s">
        <v>1522</v>
      </c>
      <c r="D88" s="2062" t="s">
        <v>706</v>
      </c>
      <c r="E88" s="3305" t="s">
        <v>4173</v>
      </c>
      <c r="F88" s="3305" t="s">
        <v>4175</v>
      </c>
      <c r="G88" s="3304"/>
      <c r="H88" s="3304"/>
      <c r="I88" s="3304"/>
      <c r="J88" s="3304" t="s">
        <v>543</v>
      </c>
      <c r="K88" s="3304"/>
      <c r="L88" s="3304"/>
      <c r="M88" s="3304" t="s">
        <v>707</v>
      </c>
      <c r="N88" s="3306">
        <v>42039</v>
      </c>
      <c r="O88" s="3307" t="s">
        <v>551</v>
      </c>
      <c r="P88" s="3306"/>
      <c r="Q88" s="3306">
        <v>42403</v>
      </c>
    </row>
    <row r="89" spans="1:17" ht="30">
      <c r="A89" s="5636"/>
      <c r="B89" s="2062" t="s">
        <v>734</v>
      </c>
      <c r="C89" s="2062" t="s">
        <v>727</v>
      </c>
      <c r="D89" s="2062" t="s">
        <v>708</v>
      </c>
      <c r="E89" s="3305" t="s">
        <v>4170</v>
      </c>
      <c r="F89" s="3305" t="s">
        <v>4172</v>
      </c>
      <c r="G89" s="3304"/>
      <c r="H89" s="3304"/>
      <c r="I89" s="3304"/>
      <c r="J89" s="3304" t="s">
        <v>543</v>
      </c>
      <c r="K89" s="3304" t="s">
        <v>543</v>
      </c>
      <c r="L89" s="3304" t="s">
        <v>543</v>
      </c>
      <c r="M89" s="3304" t="s">
        <v>650</v>
      </c>
      <c r="N89" s="3306">
        <v>42164</v>
      </c>
      <c r="O89" s="3307" t="s">
        <v>551</v>
      </c>
      <c r="P89" s="3306">
        <f t="shared" ref="P89:P108" si="9">N89</f>
        <v>42164</v>
      </c>
      <c r="Q89" s="3306">
        <v>43259</v>
      </c>
    </row>
    <row r="90" spans="1:17" ht="30">
      <c r="A90" s="5636"/>
      <c r="B90" s="2062" t="s">
        <v>734</v>
      </c>
      <c r="C90" s="2062" t="s">
        <v>728</v>
      </c>
      <c r="D90" s="2062" t="s">
        <v>709</v>
      </c>
      <c r="E90" s="3305" t="s">
        <v>4170</v>
      </c>
      <c r="F90" s="3305" t="s">
        <v>4172</v>
      </c>
      <c r="G90" s="3304"/>
      <c r="H90" s="3304"/>
      <c r="I90" s="3304"/>
      <c r="J90" s="3304" t="s">
        <v>543</v>
      </c>
      <c r="K90" s="3304"/>
      <c r="L90" s="3304"/>
      <c r="M90" s="3304" t="s">
        <v>665</v>
      </c>
      <c r="N90" s="3306">
        <v>42164</v>
      </c>
      <c r="O90" s="3307" t="s">
        <v>551</v>
      </c>
      <c r="P90" s="3306">
        <f t="shared" si="9"/>
        <v>42164</v>
      </c>
      <c r="Q90" s="3306">
        <v>42529</v>
      </c>
    </row>
    <row r="91" spans="1:17" ht="45">
      <c r="A91" s="5636"/>
      <c r="B91" s="2062" t="s">
        <v>312</v>
      </c>
      <c r="C91" s="3305" t="s">
        <v>729</v>
      </c>
      <c r="D91" s="2062" t="s">
        <v>710</v>
      </c>
      <c r="E91" s="3305" t="s">
        <v>4170</v>
      </c>
      <c r="F91" s="3305" t="s">
        <v>4175</v>
      </c>
      <c r="G91" s="3304"/>
      <c r="H91" s="3304"/>
      <c r="I91" s="3304"/>
      <c r="J91" s="3304" t="s">
        <v>543</v>
      </c>
      <c r="K91" s="3304"/>
      <c r="L91" s="3304"/>
      <c r="M91" s="3304" t="s">
        <v>711</v>
      </c>
      <c r="N91" s="3306">
        <v>42164</v>
      </c>
      <c r="O91" s="3307" t="s">
        <v>551</v>
      </c>
      <c r="P91" s="3306">
        <f t="shared" si="9"/>
        <v>42164</v>
      </c>
      <c r="Q91" s="3306">
        <v>42529</v>
      </c>
    </row>
    <row r="92" spans="1:17" ht="15.6" customHeight="1">
      <c r="A92" s="5636"/>
      <c r="B92" s="2062" t="s">
        <v>314</v>
      </c>
      <c r="C92" s="2062" t="s">
        <v>730</v>
      </c>
      <c r="D92" s="2062" t="s">
        <v>712</v>
      </c>
      <c r="E92" s="3305" t="s">
        <v>4170</v>
      </c>
      <c r="F92" s="3305" t="s">
        <v>4175</v>
      </c>
      <c r="G92" s="3304"/>
      <c r="H92" s="3304"/>
      <c r="I92" s="3304"/>
      <c r="J92" s="3304" t="s">
        <v>543</v>
      </c>
      <c r="K92" s="3304" t="s">
        <v>543</v>
      </c>
      <c r="L92" s="3304"/>
      <c r="M92" s="3304" t="s">
        <v>713</v>
      </c>
      <c r="N92" s="3306">
        <v>42164</v>
      </c>
      <c r="O92" s="3307" t="s">
        <v>551</v>
      </c>
      <c r="P92" s="3306">
        <f t="shared" si="9"/>
        <v>42164</v>
      </c>
      <c r="Q92" s="3306">
        <v>42894</v>
      </c>
    </row>
    <row r="93" spans="1:17" ht="45">
      <c r="A93" s="5636"/>
      <c r="B93" s="2062" t="s">
        <v>314</v>
      </c>
      <c r="C93" s="2062" t="s">
        <v>731</v>
      </c>
      <c r="D93" s="2062" t="s">
        <v>714</v>
      </c>
      <c r="E93" s="3305" t="s">
        <v>4170</v>
      </c>
      <c r="F93" s="3305" t="s">
        <v>4175</v>
      </c>
      <c r="G93" s="3304"/>
      <c r="H93" s="3304"/>
      <c r="I93" s="3304"/>
      <c r="J93" s="3304" t="s">
        <v>543</v>
      </c>
      <c r="K93" s="3304" t="s">
        <v>543</v>
      </c>
      <c r="L93" s="3304" t="s">
        <v>543</v>
      </c>
      <c r="M93" s="3304" t="s">
        <v>715</v>
      </c>
      <c r="N93" s="3306">
        <v>42303</v>
      </c>
      <c r="O93" s="3307" t="s">
        <v>551</v>
      </c>
      <c r="P93" s="3306">
        <f t="shared" si="9"/>
        <v>42303</v>
      </c>
      <c r="Q93" s="3306">
        <v>43398</v>
      </c>
    </row>
    <row r="94" spans="1:17" ht="30">
      <c r="A94" s="5636"/>
      <c r="B94" s="2062" t="s">
        <v>314</v>
      </c>
      <c r="C94" s="2062" t="s">
        <v>732</v>
      </c>
      <c r="D94" s="2062" t="s">
        <v>716</v>
      </c>
      <c r="E94" s="3305" t="s">
        <v>4170</v>
      </c>
      <c r="F94" s="3305" t="s">
        <v>4172</v>
      </c>
      <c r="G94" s="3304"/>
      <c r="H94" s="3304"/>
      <c r="I94" s="3304"/>
      <c r="J94" s="3304" t="s">
        <v>543</v>
      </c>
      <c r="K94" s="3304" t="s">
        <v>543</v>
      </c>
      <c r="L94" s="3304" t="s">
        <v>543</v>
      </c>
      <c r="M94" s="3304" t="s">
        <v>717</v>
      </c>
      <c r="N94" s="3306">
        <v>42303</v>
      </c>
      <c r="O94" s="3307" t="s">
        <v>551</v>
      </c>
      <c r="P94" s="3306">
        <f t="shared" si="9"/>
        <v>42303</v>
      </c>
      <c r="Q94" s="3306">
        <v>43398</v>
      </c>
    </row>
    <row r="95" spans="1:17" ht="30">
      <c r="A95" s="5636"/>
      <c r="B95" s="2062" t="s">
        <v>314</v>
      </c>
      <c r="C95" s="3305" t="s">
        <v>733</v>
      </c>
      <c r="D95" s="2062" t="s">
        <v>712</v>
      </c>
      <c r="E95" s="3305" t="s">
        <v>4170</v>
      </c>
      <c r="F95" s="3305" t="s">
        <v>4175</v>
      </c>
      <c r="G95" s="3304"/>
      <c r="H95" s="3304"/>
      <c r="I95" s="3304"/>
      <c r="J95" s="3304" t="s">
        <v>543</v>
      </c>
      <c r="K95" s="3304" t="s">
        <v>543</v>
      </c>
      <c r="L95" s="3304" t="s">
        <v>543</v>
      </c>
      <c r="M95" s="3304" t="s">
        <v>718</v>
      </c>
      <c r="N95" s="3306">
        <v>42303</v>
      </c>
      <c r="O95" s="3307" t="s">
        <v>551</v>
      </c>
      <c r="P95" s="3306">
        <f t="shared" si="9"/>
        <v>42303</v>
      </c>
      <c r="Q95" s="3306">
        <v>43398</v>
      </c>
    </row>
    <row r="96" spans="1:17" ht="45">
      <c r="A96" s="5636"/>
      <c r="B96" s="2062" t="s">
        <v>314</v>
      </c>
      <c r="C96" s="2062" t="s">
        <v>677</v>
      </c>
      <c r="D96" s="2062" t="s">
        <v>720</v>
      </c>
      <c r="E96" s="3305" t="s">
        <v>4170</v>
      </c>
      <c r="F96" s="3305" t="s">
        <v>4175</v>
      </c>
      <c r="G96" s="3304"/>
      <c r="H96" s="3304"/>
      <c r="I96" s="3304"/>
      <c r="J96" s="3304" t="s">
        <v>543</v>
      </c>
      <c r="K96" s="3304"/>
      <c r="L96" s="3304"/>
      <c r="M96" s="3304" t="s">
        <v>719</v>
      </c>
      <c r="N96" s="3306">
        <v>42303</v>
      </c>
      <c r="O96" s="3307" t="s">
        <v>551</v>
      </c>
      <c r="P96" s="3306">
        <f t="shared" si="9"/>
        <v>42303</v>
      </c>
      <c r="Q96" s="3306">
        <v>42668</v>
      </c>
    </row>
    <row r="97" spans="1:17" ht="30">
      <c r="A97" s="5636"/>
      <c r="B97" s="2062" t="s">
        <v>314</v>
      </c>
      <c r="C97" s="3305" t="s">
        <v>4349</v>
      </c>
      <c r="D97" s="2062" t="s">
        <v>1523</v>
      </c>
      <c r="E97" s="3305" t="s">
        <v>4173</v>
      </c>
      <c r="F97" s="3305" t="s">
        <v>4175</v>
      </c>
      <c r="G97" s="3304"/>
      <c r="H97" s="3304"/>
      <c r="I97" s="3304"/>
      <c r="J97" s="3304"/>
      <c r="K97" s="3304" t="s">
        <v>543</v>
      </c>
      <c r="L97" s="3304" t="s">
        <v>543</v>
      </c>
      <c r="M97" s="3304">
        <v>45.8</v>
      </c>
      <c r="N97" s="3304" t="s">
        <v>1460</v>
      </c>
      <c r="O97" s="2062" t="s">
        <v>551</v>
      </c>
      <c r="P97" s="3304" t="str">
        <f t="shared" si="9"/>
        <v>02-mzo-16</v>
      </c>
      <c r="Q97" s="3304" t="s">
        <v>1524</v>
      </c>
    </row>
    <row r="98" spans="1:17" ht="30">
      <c r="A98" s="5636"/>
      <c r="B98" s="2062" t="s">
        <v>314</v>
      </c>
      <c r="C98" s="3305" t="s">
        <v>1525</v>
      </c>
      <c r="D98" s="2062" t="s">
        <v>1523</v>
      </c>
      <c r="E98" s="3305" t="s">
        <v>4173</v>
      </c>
      <c r="F98" s="3305" t="s">
        <v>4175</v>
      </c>
      <c r="G98" s="3304"/>
      <c r="H98" s="3304"/>
      <c r="I98" s="3304"/>
      <c r="J98" s="3304"/>
      <c r="K98" s="3304" t="s">
        <v>543</v>
      </c>
      <c r="L98" s="3304" t="s">
        <v>543</v>
      </c>
      <c r="M98" s="3304">
        <v>45.9</v>
      </c>
      <c r="N98" s="3304" t="s">
        <v>1460</v>
      </c>
      <c r="O98" s="2062" t="s">
        <v>551</v>
      </c>
      <c r="P98" s="3304" t="str">
        <f t="shared" si="9"/>
        <v>02-mzo-16</v>
      </c>
      <c r="Q98" s="2068">
        <v>43434</v>
      </c>
    </row>
    <row r="99" spans="1:17" ht="30">
      <c r="A99" s="5636"/>
      <c r="B99" s="2062" t="s">
        <v>314</v>
      </c>
      <c r="C99" s="3305" t="s">
        <v>1526</v>
      </c>
      <c r="D99" s="2062" t="s">
        <v>1523</v>
      </c>
      <c r="E99" s="3305" t="s">
        <v>4173</v>
      </c>
      <c r="F99" s="3305" t="s">
        <v>4175</v>
      </c>
      <c r="G99" s="3304"/>
      <c r="H99" s="3304"/>
      <c r="I99" s="3304"/>
      <c r="J99" s="3304"/>
      <c r="K99" s="3304" t="s">
        <v>543</v>
      </c>
      <c r="L99" s="3304" t="s">
        <v>543</v>
      </c>
      <c r="M99" s="3347">
        <v>45.1</v>
      </c>
      <c r="N99" s="3304" t="s">
        <v>1460</v>
      </c>
      <c r="O99" s="2062" t="s">
        <v>551</v>
      </c>
      <c r="P99" s="3304" t="str">
        <f t="shared" si="9"/>
        <v>02-mzo-16</v>
      </c>
      <c r="Q99" s="2068">
        <v>43434</v>
      </c>
    </row>
    <row r="100" spans="1:17">
      <c r="A100" s="5636"/>
      <c r="B100" s="2062" t="s">
        <v>314</v>
      </c>
      <c r="C100" s="3305" t="s">
        <v>1527</v>
      </c>
      <c r="D100" s="2062" t="s">
        <v>1523</v>
      </c>
      <c r="E100" s="3305" t="s">
        <v>4173</v>
      </c>
      <c r="F100" s="3305" t="s">
        <v>4175</v>
      </c>
      <c r="G100" s="3304"/>
      <c r="H100" s="3304"/>
      <c r="I100" s="3304"/>
      <c r="J100" s="3304"/>
      <c r="K100" s="3304" t="s">
        <v>543</v>
      </c>
      <c r="L100" s="3304" t="s">
        <v>543</v>
      </c>
      <c r="M100" s="3304">
        <v>45.11</v>
      </c>
      <c r="N100" s="3304" t="s">
        <v>1460</v>
      </c>
      <c r="O100" s="2062" t="s">
        <v>551</v>
      </c>
      <c r="P100" s="3304" t="str">
        <f t="shared" si="9"/>
        <v>02-mzo-16</v>
      </c>
      <c r="Q100" s="2068">
        <v>43434</v>
      </c>
    </row>
    <row r="101" spans="1:17" ht="30">
      <c r="A101" s="5636"/>
      <c r="B101" s="2062" t="s">
        <v>314</v>
      </c>
      <c r="C101" s="3305" t="s">
        <v>1528</v>
      </c>
      <c r="D101" s="2062" t="s">
        <v>712</v>
      </c>
      <c r="E101" s="3305" t="s">
        <v>4170</v>
      </c>
      <c r="F101" s="3305" t="s">
        <v>4175</v>
      </c>
      <c r="G101" s="3304"/>
      <c r="H101" s="3304"/>
      <c r="I101" s="3304"/>
      <c r="J101" s="3304"/>
      <c r="K101" s="3304" t="s">
        <v>543</v>
      </c>
      <c r="L101" s="3304"/>
      <c r="M101" s="3304">
        <v>46.6</v>
      </c>
      <c r="N101" s="2068">
        <v>42466</v>
      </c>
      <c r="O101" s="2062" t="s">
        <v>551</v>
      </c>
      <c r="P101" s="2068">
        <f t="shared" si="9"/>
        <v>42466</v>
      </c>
      <c r="Q101" s="2068">
        <v>42648</v>
      </c>
    </row>
    <row r="102" spans="1:17">
      <c r="A102" s="5636"/>
      <c r="B102" s="2062" t="s">
        <v>314</v>
      </c>
      <c r="C102" s="3305" t="s">
        <v>1529</v>
      </c>
      <c r="D102" s="2062" t="s">
        <v>1523</v>
      </c>
      <c r="E102" s="3305" t="s">
        <v>4170</v>
      </c>
      <c r="F102" s="3305" t="s">
        <v>4175</v>
      </c>
      <c r="G102" s="3304"/>
      <c r="H102" s="3304"/>
      <c r="I102" s="3304"/>
      <c r="J102" s="3304"/>
      <c r="K102" s="3304" t="s">
        <v>543</v>
      </c>
      <c r="L102" s="3304"/>
      <c r="M102" s="3304">
        <v>46.7</v>
      </c>
      <c r="N102" s="2068">
        <v>42466</v>
      </c>
      <c r="O102" s="2062" t="s">
        <v>551</v>
      </c>
      <c r="P102" s="2068">
        <f t="shared" si="9"/>
        <v>42466</v>
      </c>
      <c r="Q102" s="2068">
        <v>42648</v>
      </c>
    </row>
    <row r="103" spans="1:17">
      <c r="A103" s="5636"/>
      <c r="B103" s="2062" t="s">
        <v>314</v>
      </c>
      <c r="C103" s="3305" t="s">
        <v>1530</v>
      </c>
      <c r="D103" s="2062" t="s">
        <v>1523</v>
      </c>
      <c r="E103" s="3305" t="s">
        <v>4173</v>
      </c>
      <c r="F103" s="3305" t="s">
        <v>4175</v>
      </c>
      <c r="G103" s="3304"/>
      <c r="H103" s="3304"/>
      <c r="I103" s="3304"/>
      <c r="J103" s="3304"/>
      <c r="K103" s="3304" t="s">
        <v>543</v>
      </c>
      <c r="L103" s="3304" t="s">
        <v>543</v>
      </c>
      <c r="M103" s="3304">
        <v>46.8</v>
      </c>
      <c r="N103" s="2068">
        <v>42466</v>
      </c>
      <c r="O103" s="2062" t="s">
        <v>551</v>
      </c>
      <c r="P103" s="2068">
        <f t="shared" si="9"/>
        <v>42466</v>
      </c>
      <c r="Q103" s="2068">
        <v>43561</v>
      </c>
    </row>
    <row r="104" spans="1:17" ht="45">
      <c r="A104" s="5636"/>
      <c r="B104" s="2062" t="s">
        <v>314</v>
      </c>
      <c r="C104" s="3305" t="s">
        <v>1531</v>
      </c>
      <c r="D104" s="2062" t="s">
        <v>1523</v>
      </c>
      <c r="E104" s="3305" t="s">
        <v>4173</v>
      </c>
      <c r="F104" s="3305" t="s">
        <v>4175</v>
      </c>
      <c r="G104" s="3304"/>
      <c r="H104" s="3304"/>
      <c r="I104" s="3304"/>
      <c r="J104" s="3304"/>
      <c r="K104" s="3304" t="s">
        <v>543</v>
      </c>
      <c r="L104" s="3304"/>
      <c r="M104" s="3304">
        <v>46.9</v>
      </c>
      <c r="N104" s="2068">
        <v>42466</v>
      </c>
      <c r="O104" s="2062" t="s">
        <v>551</v>
      </c>
      <c r="P104" s="2068">
        <f t="shared" si="9"/>
        <v>42466</v>
      </c>
      <c r="Q104" s="2068">
        <v>42466</v>
      </c>
    </row>
    <row r="105" spans="1:17">
      <c r="A105" s="5636"/>
      <c r="B105" s="2062" t="s">
        <v>314</v>
      </c>
      <c r="C105" s="3305" t="s">
        <v>1532</v>
      </c>
      <c r="D105" s="2062" t="s">
        <v>1523</v>
      </c>
      <c r="E105" s="3305" t="s">
        <v>4170</v>
      </c>
      <c r="F105" s="3305" t="s">
        <v>4175</v>
      </c>
      <c r="G105" s="3304"/>
      <c r="H105" s="3304"/>
      <c r="I105" s="3304"/>
      <c r="J105" s="3304"/>
      <c r="K105" s="3304" t="s">
        <v>543</v>
      </c>
      <c r="L105" s="3304"/>
      <c r="M105" s="3304">
        <v>54.8</v>
      </c>
      <c r="N105" s="2068">
        <v>42569</v>
      </c>
      <c r="O105" s="2062" t="s">
        <v>551</v>
      </c>
      <c r="P105" s="2068">
        <f t="shared" si="9"/>
        <v>42569</v>
      </c>
      <c r="Q105" s="2068">
        <v>42752</v>
      </c>
    </row>
    <row r="106" spans="1:17">
      <c r="A106" s="5636"/>
      <c r="B106" s="2062" t="s">
        <v>312</v>
      </c>
      <c r="C106" s="3305" t="s">
        <v>1533</v>
      </c>
      <c r="D106" s="2062" t="s">
        <v>826</v>
      </c>
      <c r="E106" s="3305" t="s">
        <v>4170</v>
      </c>
      <c r="F106" s="3305" t="s">
        <v>4175</v>
      </c>
      <c r="G106" s="3304"/>
      <c r="H106" s="3304"/>
      <c r="I106" s="3304"/>
      <c r="J106" s="3304"/>
      <c r="K106" s="3304" t="s">
        <v>543</v>
      </c>
      <c r="L106" s="3304" t="s">
        <v>543</v>
      </c>
      <c r="M106" s="3304">
        <v>54.9</v>
      </c>
      <c r="N106" s="2068">
        <v>42569</v>
      </c>
      <c r="O106" s="2062" t="s">
        <v>551</v>
      </c>
      <c r="P106" s="2068">
        <f t="shared" si="9"/>
        <v>42569</v>
      </c>
      <c r="Q106" s="2068">
        <v>43298</v>
      </c>
    </row>
    <row r="107" spans="1:17" ht="30">
      <c r="A107" s="5636"/>
      <c r="B107" s="2062" t="s">
        <v>312</v>
      </c>
      <c r="C107" s="3305" t="s">
        <v>1534</v>
      </c>
      <c r="D107" s="2062" t="s">
        <v>826</v>
      </c>
      <c r="E107" s="3305" t="s">
        <v>4170</v>
      </c>
      <c r="F107" s="3305" t="s">
        <v>4175</v>
      </c>
      <c r="G107" s="3304"/>
      <c r="H107" s="3304"/>
      <c r="I107" s="3304"/>
      <c r="J107" s="3304"/>
      <c r="K107" s="3304" t="s">
        <v>543</v>
      </c>
      <c r="L107" s="3304" t="s">
        <v>543</v>
      </c>
      <c r="M107" s="3347">
        <v>54.1</v>
      </c>
      <c r="N107" s="2068">
        <v>42569</v>
      </c>
      <c r="O107" s="2062" t="s">
        <v>551</v>
      </c>
      <c r="P107" s="2068">
        <f t="shared" si="9"/>
        <v>42569</v>
      </c>
      <c r="Q107" s="2068">
        <v>43663</v>
      </c>
    </row>
    <row r="108" spans="1:17">
      <c r="A108" s="5636"/>
      <c r="B108" s="2062" t="s">
        <v>314</v>
      </c>
      <c r="C108" s="3305" t="s">
        <v>1535</v>
      </c>
      <c r="D108" s="2062" t="s">
        <v>1523</v>
      </c>
      <c r="E108" s="3305" t="s">
        <v>4173</v>
      </c>
      <c r="F108" s="3305" t="s">
        <v>4175</v>
      </c>
      <c r="G108" s="3304"/>
      <c r="H108" s="3304"/>
      <c r="I108" s="3304"/>
      <c r="J108" s="3304"/>
      <c r="K108" s="3304" t="s">
        <v>543</v>
      </c>
      <c r="L108" s="3304" t="s">
        <v>543</v>
      </c>
      <c r="M108" s="3304">
        <v>55.8</v>
      </c>
      <c r="N108" s="2068">
        <v>42664</v>
      </c>
      <c r="O108" s="2062" t="s">
        <v>551</v>
      </c>
      <c r="P108" s="2068">
        <f t="shared" si="9"/>
        <v>42664</v>
      </c>
      <c r="Q108" s="2068">
        <v>43758</v>
      </c>
    </row>
    <row r="109" spans="1:17" ht="30" customHeight="1">
      <c r="A109" s="5636"/>
      <c r="B109" s="5629" t="s">
        <v>314</v>
      </c>
      <c r="C109" s="5629" t="s">
        <v>1536</v>
      </c>
      <c r="D109" s="5629" t="s">
        <v>1523</v>
      </c>
      <c r="E109" s="5629" t="s">
        <v>4173</v>
      </c>
      <c r="F109" s="5629" t="s">
        <v>4175</v>
      </c>
      <c r="G109" s="5628"/>
      <c r="H109" s="5628"/>
      <c r="I109" s="5628"/>
      <c r="J109" s="5628"/>
      <c r="K109" s="5628" t="s">
        <v>543</v>
      </c>
      <c r="L109" s="5628" t="s">
        <v>543</v>
      </c>
      <c r="M109" s="3304">
        <v>55.9</v>
      </c>
      <c r="N109" s="2068">
        <v>42664</v>
      </c>
      <c r="O109" s="2062" t="s">
        <v>551</v>
      </c>
      <c r="P109" s="2068">
        <f t="shared" ref="P109:P114" si="10">N109</f>
        <v>42664</v>
      </c>
      <c r="Q109" s="2068">
        <v>43028</v>
      </c>
    </row>
    <row r="110" spans="1:17">
      <c r="A110" s="5636"/>
      <c r="B110" s="5629"/>
      <c r="C110" s="5629"/>
      <c r="D110" s="5629"/>
      <c r="E110" s="5629"/>
      <c r="F110" s="5629"/>
      <c r="G110" s="5628"/>
      <c r="H110" s="5628"/>
      <c r="I110" s="5628"/>
      <c r="J110" s="5628"/>
      <c r="K110" s="5628"/>
      <c r="L110" s="5628"/>
      <c r="M110" s="3304">
        <v>68.099999999999994</v>
      </c>
      <c r="N110" s="2068">
        <v>43042</v>
      </c>
      <c r="O110" s="2062" t="s">
        <v>1521</v>
      </c>
      <c r="P110" s="2068">
        <f t="shared" si="10"/>
        <v>43042</v>
      </c>
      <c r="Q110" s="2068">
        <v>43407</v>
      </c>
    </row>
    <row r="111" spans="1:17" ht="30">
      <c r="A111" s="5636"/>
      <c r="B111" s="2062" t="s">
        <v>314</v>
      </c>
      <c r="C111" s="3305" t="s">
        <v>1537</v>
      </c>
      <c r="D111" s="2062" t="s">
        <v>1523</v>
      </c>
      <c r="E111" s="3305" t="s">
        <v>4173</v>
      </c>
      <c r="F111" s="3305" t="s">
        <v>4175</v>
      </c>
      <c r="G111" s="3304"/>
      <c r="H111" s="3304"/>
      <c r="I111" s="3304"/>
      <c r="J111" s="3304"/>
      <c r="K111" s="3304" t="s">
        <v>543</v>
      </c>
      <c r="L111" s="3304"/>
      <c r="M111" s="3347">
        <v>55.1</v>
      </c>
      <c r="N111" s="2068">
        <v>42664</v>
      </c>
      <c r="O111" s="2062" t="s">
        <v>551</v>
      </c>
      <c r="P111" s="2068">
        <f t="shared" si="10"/>
        <v>42664</v>
      </c>
      <c r="Q111" s="2068">
        <v>43028</v>
      </c>
    </row>
    <row r="112" spans="1:17" ht="30">
      <c r="A112" s="5636"/>
      <c r="B112" s="2062" t="s">
        <v>312</v>
      </c>
      <c r="C112" s="3305" t="s">
        <v>1538</v>
      </c>
      <c r="D112" s="2062" t="s">
        <v>1320</v>
      </c>
      <c r="E112" s="3305" t="s">
        <v>4170</v>
      </c>
      <c r="F112" s="3305" t="s">
        <v>4175</v>
      </c>
      <c r="G112" s="3304"/>
      <c r="H112" s="3304"/>
      <c r="I112" s="3304"/>
      <c r="J112" s="3304"/>
      <c r="K112" s="3304" t="s">
        <v>543</v>
      </c>
      <c r="L112" s="3304"/>
      <c r="M112" s="3304">
        <v>55.11</v>
      </c>
      <c r="N112" s="2068">
        <v>42664</v>
      </c>
      <c r="O112" s="2062" t="s">
        <v>551</v>
      </c>
      <c r="P112" s="2068">
        <f t="shared" si="10"/>
        <v>42664</v>
      </c>
      <c r="Q112" s="2068">
        <v>43028</v>
      </c>
    </row>
    <row r="113" spans="1:17">
      <c r="A113" s="5636"/>
      <c r="B113" s="2062" t="s">
        <v>314</v>
      </c>
      <c r="C113" s="3305" t="s">
        <v>1539</v>
      </c>
      <c r="D113" s="2062" t="s">
        <v>1523</v>
      </c>
      <c r="E113" s="3305" t="s">
        <v>4173</v>
      </c>
      <c r="F113" s="3305" t="s">
        <v>4175</v>
      </c>
      <c r="G113" s="3304"/>
      <c r="H113" s="3304"/>
      <c r="I113" s="3304"/>
      <c r="J113" s="3304"/>
      <c r="K113" s="3304" t="s">
        <v>543</v>
      </c>
      <c r="L113" s="3304" t="s">
        <v>543</v>
      </c>
      <c r="M113" s="3304">
        <v>57.11</v>
      </c>
      <c r="N113" s="2068">
        <v>42699</v>
      </c>
      <c r="O113" s="2062" t="s">
        <v>551</v>
      </c>
      <c r="P113" s="2068">
        <f t="shared" si="10"/>
        <v>42699</v>
      </c>
      <c r="Q113" s="2068">
        <v>43434</v>
      </c>
    </row>
    <row r="114" spans="1:17" ht="30">
      <c r="A114" s="5636"/>
      <c r="B114" s="2062" t="s">
        <v>314</v>
      </c>
      <c r="C114" s="3305" t="s">
        <v>1540</v>
      </c>
      <c r="D114" s="2062" t="s">
        <v>1457</v>
      </c>
      <c r="E114" s="3305" t="s">
        <v>4170</v>
      </c>
      <c r="F114" s="3305" t="s">
        <v>4175</v>
      </c>
      <c r="G114" s="3304"/>
      <c r="H114" s="3304"/>
      <c r="I114" s="3304"/>
      <c r="J114" s="3304"/>
      <c r="K114" s="3304" t="s">
        <v>543</v>
      </c>
      <c r="L114" s="3304" t="s">
        <v>543</v>
      </c>
      <c r="M114" s="3304">
        <v>57.12</v>
      </c>
      <c r="N114" s="2068">
        <v>42699</v>
      </c>
      <c r="O114" s="2062" t="s">
        <v>551</v>
      </c>
      <c r="P114" s="2068">
        <f t="shared" si="10"/>
        <v>42699</v>
      </c>
      <c r="Q114" s="2068">
        <v>43793</v>
      </c>
    </row>
    <row r="115" spans="1:17" ht="30">
      <c r="A115" s="5636"/>
      <c r="B115" s="2056" t="s">
        <v>313</v>
      </c>
      <c r="C115" s="2057" t="s">
        <v>4470</v>
      </c>
      <c r="D115" s="2056" t="s">
        <v>4471</v>
      </c>
      <c r="E115" s="2057" t="s">
        <v>4170</v>
      </c>
      <c r="F115" s="2057" t="s">
        <v>4175</v>
      </c>
      <c r="G115" s="2058"/>
      <c r="H115" s="2058"/>
      <c r="I115" s="2058"/>
      <c r="J115" s="2058"/>
      <c r="K115" s="2058"/>
      <c r="L115" s="2058" t="s">
        <v>543</v>
      </c>
      <c r="M115" s="2058">
        <v>60.5</v>
      </c>
      <c r="N115" s="2059" t="s">
        <v>4465</v>
      </c>
      <c r="O115" s="2056" t="s">
        <v>551</v>
      </c>
      <c r="P115" s="2059" t="s">
        <v>4468</v>
      </c>
      <c r="Q115" s="2059" t="s">
        <v>4472</v>
      </c>
    </row>
    <row r="116" spans="1:17">
      <c r="A116" s="5636"/>
      <c r="B116" s="2056" t="s">
        <v>314</v>
      </c>
      <c r="C116" s="2057" t="s">
        <v>4473</v>
      </c>
      <c r="D116" s="2056" t="s">
        <v>680</v>
      </c>
      <c r="E116" s="2057" t="s">
        <v>4177</v>
      </c>
      <c r="F116" s="2057" t="s">
        <v>4175</v>
      </c>
      <c r="G116" s="2058"/>
      <c r="H116" s="2058"/>
      <c r="I116" s="2058"/>
      <c r="J116" s="2058"/>
      <c r="K116" s="2058"/>
      <c r="L116" s="2058" t="s">
        <v>543</v>
      </c>
      <c r="M116" s="2058">
        <v>60.6</v>
      </c>
      <c r="N116" s="2059" t="s">
        <v>4465</v>
      </c>
      <c r="O116" s="2056" t="s">
        <v>551</v>
      </c>
      <c r="P116" s="2059" t="s">
        <v>4468</v>
      </c>
      <c r="Q116" s="2059" t="s">
        <v>4474</v>
      </c>
    </row>
    <row r="117" spans="1:17">
      <c r="A117" s="5636"/>
      <c r="B117" s="2056" t="s">
        <v>487</v>
      </c>
      <c r="C117" s="2057" t="s">
        <v>4483</v>
      </c>
      <c r="D117" s="2056" t="s">
        <v>1523</v>
      </c>
      <c r="E117" s="2057" t="s">
        <v>4170</v>
      </c>
      <c r="F117" s="2057" t="s">
        <v>4175</v>
      </c>
      <c r="G117" s="2058"/>
      <c r="H117" s="2058"/>
      <c r="I117" s="2058"/>
      <c r="J117" s="2058"/>
      <c r="K117" s="2058"/>
      <c r="L117" s="2058" t="s">
        <v>543</v>
      </c>
      <c r="M117" s="2058">
        <v>64.7</v>
      </c>
      <c r="N117" s="2059">
        <v>42894</v>
      </c>
      <c r="O117" s="2056" t="s">
        <v>551</v>
      </c>
      <c r="P117" s="2059">
        <v>42895</v>
      </c>
      <c r="Q117" s="2059">
        <v>43260</v>
      </c>
    </row>
    <row r="118" spans="1:17" ht="30">
      <c r="A118" s="5636"/>
      <c r="B118" s="2056" t="s">
        <v>487</v>
      </c>
      <c r="C118" s="2057" t="s">
        <v>4498</v>
      </c>
      <c r="D118" s="2056" t="s">
        <v>1523</v>
      </c>
      <c r="E118" s="2057" t="s">
        <v>4170</v>
      </c>
      <c r="F118" s="2057" t="s">
        <v>4175</v>
      </c>
      <c r="G118" s="2058"/>
      <c r="H118" s="2058"/>
      <c r="I118" s="2058"/>
      <c r="J118" s="2058"/>
      <c r="K118" s="2058"/>
      <c r="L118" s="2058" t="s">
        <v>543</v>
      </c>
      <c r="M118" s="2058">
        <v>66.5</v>
      </c>
      <c r="N118" s="2059">
        <v>42935</v>
      </c>
      <c r="O118" s="2056" t="s">
        <v>551</v>
      </c>
      <c r="P118" s="2059">
        <v>42936</v>
      </c>
      <c r="Q118" s="2059">
        <v>44032</v>
      </c>
    </row>
    <row r="119" spans="1:17" ht="45">
      <c r="A119" s="5636"/>
      <c r="B119" s="2056" t="s">
        <v>314</v>
      </c>
      <c r="C119" s="2057" t="s">
        <v>4616</v>
      </c>
      <c r="D119" s="2056" t="s">
        <v>4617</v>
      </c>
      <c r="E119" s="2057" t="s">
        <v>4170</v>
      </c>
      <c r="F119" s="2057" t="s">
        <v>4175</v>
      </c>
      <c r="G119" s="2058"/>
      <c r="H119" s="2058"/>
      <c r="I119" s="2058"/>
      <c r="J119" s="2058"/>
      <c r="K119" s="2058"/>
      <c r="L119" s="2058" t="s">
        <v>543</v>
      </c>
      <c r="M119" s="2058">
        <v>68.11</v>
      </c>
      <c r="N119" s="2059">
        <v>43042</v>
      </c>
      <c r="O119" s="2056" t="s">
        <v>551</v>
      </c>
      <c r="P119" s="2059">
        <v>43042</v>
      </c>
      <c r="Q119" s="2059">
        <v>43407</v>
      </c>
    </row>
    <row r="120" spans="1:17" ht="15.75" thickBot="1">
      <c r="A120" s="979"/>
      <c r="B120" s="980"/>
      <c r="C120" s="981"/>
      <c r="D120" s="980"/>
      <c r="E120" s="980"/>
      <c r="F120" s="980"/>
      <c r="G120" s="3345">
        <f>COUNTA(G76:G114)</f>
        <v>0</v>
      </c>
      <c r="H120" s="3346">
        <f>COUNTA(H76:H114)</f>
        <v>3</v>
      </c>
      <c r="I120" s="3346">
        <f>COUNTA(I76:I114)</f>
        <v>3</v>
      </c>
      <c r="J120" s="3346">
        <f>COUNTA(J76:J114)</f>
        <v>16</v>
      </c>
      <c r="K120" s="3346">
        <f>COUNTA(K76:K114)</f>
        <v>26</v>
      </c>
      <c r="L120" s="3346">
        <f>COUNTA(L76:L119)</f>
        <v>22</v>
      </c>
      <c r="M120" s="979"/>
      <c r="N120" s="979"/>
      <c r="O120" s="980"/>
      <c r="P120" s="979"/>
      <c r="Q120" s="979"/>
    </row>
    <row r="121" spans="1:17">
      <c r="A121" s="5627" t="s">
        <v>6044</v>
      </c>
      <c r="B121" s="5627"/>
      <c r="C121" s="5627"/>
      <c r="D121" s="5627"/>
      <c r="E121" s="5627"/>
      <c r="F121" s="5627"/>
    </row>
  </sheetData>
  <mergeCells count="133">
    <mergeCell ref="T3:Y3"/>
    <mergeCell ref="A5:A9"/>
    <mergeCell ref="B5:B9"/>
    <mergeCell ref="J78:J79"/>
    <mergeCell ref="B22:B23"/>
    <mergeCell ref="C17:C18"/>
    <mergeCell ref="B17:B18"/>
    <mergeCell ref="D17:D18"/>
    <mergeCell ref="E17:E18"/>
    <mergeCell ref="F17:F18"/>
    <mergeCell ref="B78:B79"/>
    <mergeCell ref="A11:A30"/>
    <mergeCell ref="C20:C21"/>
    <mergeCell ref="B19:B21"/>
    <mergeCell ref="B49:B50"/>
    <mergeCell ref="D15:D16"/>
    <mergeCell ref="F15:F16"/>
    <mergeCell ref="G49:G50"/>
    <mergeCell ref="B15:B16"/>
    <mergeCell ref="C15:C16"/>
    <mergeCell ref="B53:B54"/>
    <mergeCell ref="C53:C54"/>
    <mergeCell ref="D53:D54"/>
    <mergeCell ref="G3:L3"/>
    <mergeCell ref="A76:A119"/>
    <mergeCell ref="L22:L23"/>
    <mergeCell ref="K78:K79"/>
    <mergeCell ref="K22:K23"/>
    <mergeCell ref="B109:B110"/>
    <mergeCell ref="D109:D110"/>
    <mergeCell ref="B85:B87"/>
    <mergeCell ref="C85:C87"/>
    <mergeCell ref="E15:E16"/>
    <mergeCell ref="L109:L110"/>
    <mergeCell ref="F78:F79"/>
    <mergeCell ref="E22:E23"/>
    <mergeCell ref="F22:F23"/>
    <mergeCell ref="D19:D21"/>
    <mergeCell ref="G109:G110"/>
    <mergeCell ref="H109:H110"/>
    <mergeCell ref="I109:I110"/>
    <mergeCell ref="J109:J110"/>
    <mergeCell ref="L17:L18"/>
    <mergeCell ref="L78:L79"/>
    <mergeCell ref="G17:G18"/>
    <mergeCell ref="H17:H18"/>
    <mergeCell ref="I17:I18"/>
    <mergeCell ref="J17:J18"/>
    <mergeCell ref="E20:E21"/>
    <mergeCell ref="F20:F21"/>
    <mergeCell ref="C78:C79"/>
    <mergeCell ref="D78:D79"/>
    <mergeCell ref="D22:D23"/>
    <mergeCell ref="E78:E79"/>
    <mergeCell ref="L15:L16"/>
    <mergeCell ref="G15:G16"/>
    <mergeCell ref="H15:H16"/>
    <mergeCell ref="I15:I16"/>
    <mergeCell ref="J15:J16"/>
    <mergeCell ref="K15:K16"/>
    <mergeCell ref="K17:K18"/>
    <mergeCell ref="G22:G23"/>
    <mergeCell ref="H22:H23"/>
    <mergeCell ref="G19:G21"/>
    <mergeCell ref="H19:H21"/>
    <mergeCell ref="I19:I21"/>
    <mergeCell ref="J19:J21"/>
    <mergeCell ref="K19:K21"/>
    <mergeCell ref="P14:Q14"/>
    <mergeCell ref="L49:L50"/>
    <mergeCell ref="K49:K50"/>
    <mergeCell ref="L53:L54"/>
    <mergeCell ref="G53:G54"/>
    <mergeCell ref="H53:H54"/>
    <mergeCell ref="I53:I54"/>
    <mergeCell ref="J53:J54"/>
    <mergeCell ref="K53:K54"/>
    <mergeCell ref="I22:I23"/>
    <mergeCell ref="J22:J23"/>
    <mergeCell ref="M19:M20"/>
    <mergeCell ref="N19:N20"/>
    <mergeCell ref="O19:O20"/>
    <mergeCell ref="P19:P20"/>
    <mergeCell ref="L19:L21"/>
    <mergeCell ref="Q19:Q20"/>
    <mergeCell ref="L83:L84"/>
    <mergeCell ref="E109:E110"/>
    <mergeCell ref="F109:F110"/>
    <mergeCell ref="C80:C81"/>
    <mergeCell ref="K85:K87"/>
    <mergeCell ref="L80:L81"/>
    <mergeCell ref="L85:L87"/>
    <mergeCell ref="D83:D84"/>
    <mergeCell ref="E83:E84"/>
    <mergeCell ref="F83:F84"/>
    <mergeCell ref="K80:K81"/>
    <mergeCell ref="H80:H81"/>
    <mergeCell ref="G80:G81"/>
    <mergeCell ref="I80:I81"/>
    <mergeCell ref="G83:G84"/>
    <mergeCell ref="H83:H84"/>
    <mergeCell ref="I83:I84"/>
    <mergeCell ref="I85:I87"/>
    <mergeCell ref="J85:J87"/>
    <mergeCell ref="D80:D81"/>
    <mergeCell ref="E80:E81"/>
    <mergeCell ref="F80:F81"/>
    <mergeCell ref="J80:J81"/>
    <mergeCell ref="C83:C84"/>
    <mergeCell ref="A121:F121"/>
    <mergeCell ref="K83:K84"/>
    <mergeCell ref="D85:D87"/>
    <mergeCell ref="E85:E87"/>
    <mergeCell ref="F85:F87"/>
    <mergeCell ref="G85:G87"/>
    <mergeCell ref="K109:K110"/>
    <mergeCell ref="C109:C110"/>
    <mergeCell ref="H49:H50"/>
    <mergeCell ref="I49:I50"/>
    <mergeCell ref="J49:J50"/>
    <mergeCell ref="C49:C50"/>
    <mergeCell ref="F49:F50"/>
    <mergeCell ref="H85:H87"/>
    <mergeCell ref="A32:A74"/>
    <mergeCell ref="G78:G79"/>
    <mergeCell ref="H78:H79"/>
    <mergeCell ref="I78:I79"/>
    <mergeCell ref="E49:E50"/>
    <mergeCell ref="B80:B81"/>
    <mergeCell ref="B83:B84"/>
    <mergeCell ref="E53:E54"/>
    <mergeCell ref="F53:F54"/>
    <mergeCell ref="J83:J84"/>
  </mergeCells>
  <hyperlinks>
    <hyperlink ref="A1" location="Índice!A1" display="ÍNDICE"/>
  </hyperlinks>
  <pageMargins left="0.7" right="0.7" top="0.75" bottom="0.75" header="0.3" footer="0.3"/>
  <pageSetup scale="1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P86"/>
  <sheetViews>
    <sheetView showGridLines="0" zoomScaleNormal="100" workbookViewId="0"/>
  </sheetViews>
  <sheetFormatPr baseColWidth="10" defaultColWidth="11.42578125" defaultRowHeight="16.5"/>
  <cols>
    <col min="1" max="1" width="5.7109375" style="1470" customWidth="1"/>
    <col min="2" max="2" width="11.42578125" style="1470" customWidth="1"/>
    <col min="3" max="3" width="31.140625" style="1470" customWidth="1"/>
    <col min="4" max="4" width="9.140625" style="1470" bestFit="1" customWidth="1"/>
    <col min="5" max="5" width="9.42578125" style="1470" bestFit="1" customWidth="1"/>
    <col min="6" max="6" width="9.140625" style="1470" bestFit="1" customWidth="1"/>
    <col min="7" max="7" width="9.42578125" style="1470" bestFit="1" customWidth="1"/>
    <col min="8" max="8" width="9.140625" style="1470" bestFit="1" customWidth="1"/>
    <col min="9" max="9" width="9.42578125" style="1470" bestFit="1" customWidth="1"/>
    <col min="10" max="12" width="9.140625" style="1470" bestFit="1" customWidth="1"/>
    <col min="13" max="13" width="9.42578125" style="1470" bestFit="1" customWidth="1"/>
    <col min="14" max="14" width="7.7109375" style="1470" customWidth="1"/>
    <col min="15" max="15" width="15.140625" style="1470" customWidth="1"/>
    <col min="16" max="16" width="13.5703125" style="1470" customWidth="1"/>
    <col min="17" max="16384" width="11.42578125" style="1470"/>
  </cols>
  <sheetData>
    <row r="1" spans="1:16">
      <c r="A1" s="1088" t="s">
        <v>1621</v>
      </c>
    </row>
    <row r="3" spans="1:16" ht="16.5" customHeight="1">
      <c r="B3" s="5656" t="s">
        <v>4822</v>
      </c>
      <c r="C3" s="5656"/>
      <c r="D3" s="5656"/>
      <c r="E3" s="5656"/>
      <c r="F3" s="5656"/>
      <c r="G3" s="5656"/>
      <c r="H3" s="5656"/>
      <c r="I3" s="5656"/>
      <c r="J3" s="5656"/>
      <c r="K3" s="5656"/>
      <c r="L3" s="5656"/>
      <c r="M3" s="5656"/>
      <c r="N3" s="5656"/>
      <c r="O3" s="1477"/>
      <c r="P3" s="1478"/>
    </row>
    <row r="4" spans="1:16" ht="16.5" customHeight="1">
      <c r="B4" s="3891"/>
      <c r="C4" s="3891"/>
      <c r="D4" s="3891"/>
      <c r="E4" s="3891"/>
      <c r="F4" s="3891"/>
      <c r="G4" s="3891"/>
      <c r="H4" s="3891"/>
      <c r="I4" s="3891"/>
      <c r="J4" s="3891"/>
      <c r="K4" s="3891"/>
      <c r="L4" s="3891"/>
      <c r="M4" s="3891"/>
      <c r="N4" s="3891"/>
      <c r="O4" s="1477"/>
      <c r="P4" s="1478"/>
    </row>
    <row r="5" spans="1:16">
      <c r="B5" s="5667" t="s">
        <v>0</v>
      </c>
      <c r="C5" s="5667" t="s">
        <v>33</v>
      </c>
      <c r="D5" s="5679" t="s">
        <v>4229</v>
      </c>
      <c r="E5" s="5680"/>
      <c r="F5" s="5680"/>
      <c r="G5" s="5680"/>
      <c r="H5" s="5680"/>
      <c r="I5" s="5680"/>
      <c r="J5" s="5680"/>
      <c r="K5" s="5681"/>
      <c r="L5" s="5673" t="s">
        <v>4</v>
      </c>
      <c r="M5" s="5674"/>
      <c r="N5" s="5675"/>
      <c r="O5" s="5659" t="s">
        <v>4230</v>
      </c>
      <c r="P5" s="5660"/>
    </row>
    <row r="6" spans="1:16" ht="14.25" customHeight="1">
      <c r="B6" s="5668"/>
      <c r="C6" s="5668"/>
      <c r="D6" s="5661" t="s">
        <v>4231</v>
      </c>
      <c r="E6" s="5662"/>
      <c r="F6" s="5661" t="s">
        <v>4232</v>
      </c>
      <c r="G6" s="5662"/>
      <c r="H6" s="5661" t="s">
        <v>4233</v>
      </c>
      <c r="I6" s="5662"/>
      <c r="J6" s="5663" t="s">
        <v>4234</v>
      </c>
      <c r="K6" s="5663"/>
      <c r="L6" s="5676"/>
      <c r="M6" s="5677"/>
      <c r="N6" s="5678"/>
      <c r="O6" s="5664" t="s">
        <v>2337</v>
      </c>
      <c r="P6" s="5666" t="s">
        <v>2338</v>
      </c>
    </row>
    <row r="7" spans="1:16">
      <c r="B7" s="5669"/>
      <c r="C7" s="5669"/>
      <c r="D7" s="1480" t="s">
        <v>55</v>
      </c>
      <c r="E7" s="1480" t="s">
        <v>56</v>
      </c>
      <c r="F7" s="1480" t="s">
        <v>55</v>
      </c>
      <c r="G7" s="1480" t="s">
        <v>56</v>
      </c>
      <c r="H7" s="1480" t="s">
        <v>55</v>
      </c>
      <c r="I7" s="1480" t="s">
        <v>56</v>
      </c>
      <c r="J7" s="1480" t="s">
        <v>55</v>
      </c>
      <c r="K7" s="1480" t="s">
        <v>56</v>
      </c>
      <c r="L7" s="1480" t="s">
        <v>55</v>
      </c>
      <c r="M7" s="1480" t="s">
        <v>56</v>
      </c>
      <c r="N7" s="1481" t="s">
        <v>24</v>
      </c>
      <c r="O7" s="5665"/>
      <c r="P7" s="5665"/>
    </row>
    <row r="8" spans="1:16">
      <c r="B8" s="3938" t="s">
        <v>1</v>
      </c>
      <c r="C8" s="3939" t="s">
        <v>40</v>
      </c>
      <c r="D8" s="4654">
        <v>12</v>
      </c>
      <c r="E8" s="4654">
        <v>14</v>
      </c>
      <c r="F8" s="4654">
        <v>0</v>
      </c>
      <c r="G8" s="4654">
        <v>0</v>
      </c>
      <c r="H8" s="4654">
        <v>1</v>
      </c>
      <c r="I8" s="4654">
        <v>2</v>
      </c>
      <c r="J8" s="4654">
        <v>6</v>
      </c>
      <c r="K8" s="4654">
        <v>13</v>
      </c>
      <c r="L8" s="4654">
        <f t="shared" ref="L8:M11" si="0">SUM(D8,F8,H8,J8)</f>
        <v>19</v>
      </c>
      <c r="M8" s="4654">
        <f t="shared" si="0"/>
        <v>29</v>
      </c>
      <c r="N8" s="3968">
        <f>SUM(D8:K8)</f>
        <v>48</v>
      </c>
      <c r="O8" s="1484">
        <v>0</v>
      </c>
      <c r="P8" s="1484">
        <v>0</v>
      </c>
    </row>
    <row r="9" spans="1:16">
      <c r="B9" s="3938" t="s">
        <v>3</v>
      </c>
      <c r="C9" s="3939" t="s">
        <v>42</v>
      </c>
      <c r="D9" s="4654">
        <v>7</v>
      </c>
      <c r="E9" s="4654">
        <v>0</v>
      </c>
      <c r="F9" s="4654">
        <v>0</v>
      </c>
      <c r="G9" s="4654">
        <v>0</v>
      </c>
      <c r="H9" s="4654">
        <v>0</v>
      </c>
      <c r="I9" s="4654">
        <v>0</v>
      </c>
      <c r="J9" s="4654">
        <v>1</v>
      </c>
      <c r="K9" s="4654">
        <v>2</v>
      </c>
      <c r="L9" s="4654">
        <f t="shared" si="0"/>
        <v>8</v>
      </c>
      <c r="M9" s="4654">
        <f t="shared" si="0"/>
        <v>2</v>
      </c>
      <c r="N9" s="3968">
        <f>SUM(D9:K9)</f>
        <v>10</v>
      </c>
      <c r="O9" s="1488">
        <v>0</v>
      </c>
      <c r="P9" s="1488">
        <v>0</v>
      </c>
    </row>
    <row r="10" spans="1:16">
      <c r="B10" s="5657" t="s">
        <v>2</v>
      </c>
      <c r="C10" s="3939" t="s">
        <v>46</v>
      </c>
      <c r="D10" s="4654">
        <v>2</v>
      </c>
      <c r="E10" s="4654">
        <v>1</v>
      </c>
      <c r="F10" s="4654">
        <v>0</v>
      </c>
      <c r="G10" s="4654">
        <v>0</v>
      </c>
      <c r="H10" s="4654">
        <v>0</v>
      </c>
      <c r="I10" s="4654">
        <v>1</v>
      </c>
      <c r="J10" s="4654">
        <v>0</v>
      </c>
      <c r="K10" s="4654">
        <v>0</v>
      </c>
      <c r="L10" s="4654">
        <f t="shared" si="0"/>
        <v>2</v>
      </c>
      <c r="M10" s="4654">
        <f t="shared" si="0"/>
        <v>2</v>
      </c>
      <c r="N10" s="3968">
        <f>SUM(D10:K10)</f>
        <v>4</v>
      </c>
      <c r="O10" s="3937">
        <v>0</v>
      </c>
      <c r="P10" s="3937">
        <v>0</v>
      </c>
    </row>
    <row r="11" spans="1:16">
      <c r="B11" s="5658"/>
      <c r="C11" s="3939" t="s">
        <v>41</v>
      </c>
      <c r="D11" s="4654">
        <v>33</v>
      </c>
      <c r="E11" s="4654">
        <v>17</v>
      </c>
      <c r="F11" s="4654">
        <v>2</v>
      </c>
      <c r="G11" s="4654">
        <v>5</v>
      </c>
      <c r="H11" s="4654">
        <v>1</v>
      </c>
      <c r="I11" s="4654">
        <v>1</v>
      </c>
      <c r="J11" s="4654">
        <v>21</v>
      </c>
      <c r="K11" s="4654">
        <v>7</v>
      </c>
      <c r="L11" s="4654">
        <f t="shared" si="0"/>
        <v>57</v>
      </c>
      <c r="M11" s="4654">
        <f t="shared" si="0"/>
        <v>30</v>
      </c>
      <c r="N11" s="3968">
        <f>SUM(D11:K11)</f>
        <v>87</v>
      </c>
      <c r="O11" s="1484">
        <v>0</v>
      </c>
      <c r="P11" s="1484">
        <v>0</v>
      </c>
    </row>
    <row r="12" spans="1:16">
      <c r="B12" s="3952"/>
      <c r="C12" s="3953" t="s">
        <v>24</v>
      </c>
      <c r="D12" s="3954">
        <f t="shared" ref="D12:K12" si="1">SUM(D8:D11)</f>
        <v>54</v>
      </c>
      <c r="E12" s="3954">
        <f t="shared" si="1"/>
        <v>32</v>
      </c>
      <c r="F12" s="3954">
        <f t="shared" si="1"/>
        <v>2</v>
      </c>
      <c r="G12" s="3954">
        <f t="shared" si="1"/>
        <v>5</v>
      </c>
      <c r="H12" s="3954">
        <f t="shared" si="1"/>
        <v>2</v>
      </c>
      <c r="I12" s="3954">
        <f t="shared" si="1"/>
        <v>4</v>
      </c>
      <c r="J12" s="3954">
        <f t="shared" si="1"/>
        <v>28</v>
      </c>
      <c r="K12" s="3954">
        <f t="shared" si="1"/>
        <v>22</v>
      </c>
      <c r="L12" s="3955">
        <f>SUM(D12,F12,H12)</f>
        <v>58</v>
      </c>
      <c r="M12" s="3955">
        <f>SUM(E12,G12,I12)</f>
        <v>41</v>
      </c>
      <c r="N12" s="3954">
        <f>SUM(N8:N11)</f>
        <v>149</v>
      </c>
      <c r="O12" s="3954">
        <f>SUM(O8:O11)</f>
        <v>0</v>
      </c>
      <c r="P12" s="3954">
        <f>SUM(P8:P11)</f>
        <v>0</v>
      </c>
    </row>
    <row r="13" spans="1:16" ht="16.5" customHeight="1">
      <c r="B13" s="5143" t="s">
        <v>6042</v>
      </c>
      <c r="C13" s="3891"/>
      <c r="D13" s="3891"/>
      <c r="E13" s="3891"/>
      <c r="F13" s="3891"/>
      <c r="G13" s="3891"/>
      <c r="H13" s="3891"/>
      <c r="I13" s="3891"/>
      <c r="J13" s="3891"/>
      <c r="K13" s="3891"/>
      <c r="L13" s="3891"/>
      <c r="M13" s="3891"/>
      <c r="N13" s="3891"/>
      <c r="O13" s="1477"/>
      <c r="P13" s="1478"/>
    </row>
    <row r="14" spans="1:16" ht="16.5" customHeight="1">
      <c r="B14" s="5656" t="s">
        <v>4823</v>
      </c>
      <c r="C14" s="5656"/>
      <c r="D14" s="5656"/>
      <c r="E14" s="5656"/>
      <c r="F14" s="5656"/>
      <c r="G14" s="5656"/>
      <c r="H14" s="5656"/>
      <c r="I14" s="5656"/>
      <c r="J14" s="5656"/>
      <c r="K14" s="5656"/>
      <c r="L14" s="5656"/>
      <c r="M14" s="5656"/>
      <c r="N14" s="5656"/>
      <c r="O14" s="1477"/>
      <c r="P14" s="1478"/>
    </row>
    <row r="15" spans="1:16" ht="15.75" customHeight="1">
      <c r="B15" s="1478"/>
      <c r="C15" s="1479"/>
      <c r="D15" s="1479"/>
      <c r="E15" s="1479"/>
      <c r="F15" s="1479"/>
      <c r="G15" s="1479"/>
      <c r="H15" s="1478"/>
      <c r="I15" s="1478"/>
      <c r="J15" s="1478"/>
      <c r="K15" s="1478"/>
      <c r="L15" s="1478"/>
      <c r="M15" s="1478"/>
      <c r="N15" s="1478"/>
      <c r="O15" s="1478"/>
      <c r="P15" s="1478"/>
    </row>
    <row r="16" spans="1:16">
      <c r="B16" s="5667" t="s">
        <v>0</v>
      </c>
      <c r="C16" s="5667" t="s">
        <v>33</v>
      </c>
      <c r="D16" s="5670" t="s">
        <v>4229</v>
      </c>
      <c r="E16" s="5671"/>
      <c r="F16" s="5671"/>
      <c r="G16" s="5671"/>
      <c r="H16" s="5671"/>
      <c r="I16" s="5671"/>
      <c r="J16" s="5671"/>
      <c r="K16" s="5672"/>
      <c r="L16" s="5673" t="s">
        <v>4</v>
      </c>
      <c r="M16" s="5674"/>
      <c r="N16" s="5675"/>
      <c r="O16" s="5659" t="s">
        <v>4230</v>
      </c>
      <c r="P16" s="5660"/>
    </row>
    <row r="17" spans="2:16" ht="14.25" customHeight="1">
      <c r="B17" s="5668"/>
      <c r="C17" s="5668"/>
      <c r="D17" s="5661" t="s">
        <v>4231</v>
      </c>
      <c r="E17" s="5662"/>
      <c r="F17" s="5661" t="s">
        <v>4232</v>
      </c>
      <c r="G17" s="5662"/>
      <c r="H17" s="5661" t="s">
        <v>4233</v>
      </c>
      <c r="I17" s="5662"/>
      <c r="J17" s="5663" t="s">
        <v>4234</v>
      </c>
      <c r="K17" s="5663"/>
      <c r="L17" s="5676"/>
      <c r="M17" s="5677"/>
      <c r="N17" s="5678"/>
      <c r="O17" s="5664" t="s">
        <v>2337</v>
      </c>
      <c r="P17" s="5666" t="s">
        <v>2338</v>
      </c>
    </row>
    <row r="18" spans="2:16">
      <c r="B18" s="5669"/>
      <c r="C18" s="5669"/>
      <c r="D18" s="1480" t="s">
        <v>55</v>
      </c>
      <c r="E18" s="1480" t="s">
        <v>56</v>
      </c>
      <c r="F18" s="1480" t="s">
        <v>55</v>
      </c>
      <c r="G18" s="1480" t="s">
        <v>56</v>
      </c>
      <c r="H18" s="1480" t="s">
        <v>55</v>
      </c>
      <c r="I18" s="1480" t="s">
        <v>56</v>
      </c>
      <c r="J18" s="1480" t="s">
        <v>55</v>
      </c>
      <c r="K18" s="1480" t="s">
        <v>56</v>
      </c>
      <c r="L18" s="1480" t="s">
        <v>55</v>
      </c>
      <c r="M18" s="1480" t="s">
        <v>56</v>
      </c>
      <c r="N18" s="1481" t="s">
        <v>24</v>
      </c>
      <c r="O18" s="5665"/>
      <c r="P18" s="5665"/>
    </row>
    <row r="19" spans="2:16">
      <c r="B19" s="1482" t="s">
        <v>2</v>
      </c>
      <c r="C19" s="1482" t="s">
        <v>4235</v>
      </c>
      <c r="D19" s="1483">
        <v>31</v>
      </c>
      <c r="E19" s="1483">
        <v>15</v>
      </c>
      <c r="F19" s="1483">
        <v>0</v>
      </c>
      <c r="G19" s="1483">
        <v>0</v>
      </c>
      <c r="H19" s="1483">
        <v>1</v>
      </c>
      <c r="I19" s="1483">
        <v>2</v>
      </c>
      <c r="J19" s="1483">
        <v>15</v>
      </c>
      <c r="K19" s="1483">
        <v>4</v>
      </c>
      <c r="L19" s="1483">
        <v>32</v>
      </c>
      <c r="M19" s="1483">
        <v>17</v>
      </c>
      <c r="N19" s="3969">
        <v>49</v>
      </c>
      <c r="O19" s="1484">
        <v>0</v>
      </c>
      <c r="P19" s="1484">
        <v>0</v>
      </c>
    </row>
    <row r="20" spans="2:16" ht="24">
      <c r="B20" s="1485" t="s">
        <v>1</v>
      </c>
      <c r="C20" s="1486" t="s">
        <v>4236</v>
      </c>
      <c r="D20" s="1487">
        <v>3</v>
      </c>
      <c r="E20" s="1487">
        <v>3</v>
      </c>
      <c r="F20" s="1487">
        <v>0</v>
      </c>
      <c r="G20" s="1487">
        <v>0</v>
      </c>
      <c r="H20" s="1487">
        <v>1</v>
      </c>
      <c r="I20" s="1487">
        <v>2</v>
      </c>
      <c r="J20" s="1487">
        <v>6</v>
      </c>
      <c r="K20" s="1487">
        <v>7</v>
      </c>
      <c r="L20" s="1487">
        <v>10</v>
      </c>
      <c r="M20" s="1487">
        <v>12</v>
      </c>
      <c r="N20" s="3969">
        <v>22</v>
      </c>
      <c r="O20" s="1488">
        <v>0</v>
      </c>
      <c r="P20" s="1488">
        <v>0</v>
      </c>
    </row>
    <row r="21" spans="2:16">
      <c r="B21" s="1482" t="s">
        <v>3</v>
      </c>
      <c r="C21" s="1482" t="s">
        <v>4237</v>
      </c>
      <c r="D21" s="1483">
        <v>2</v>
      </c>
      <c r="E21" s="1483">
        <v>2</v>
      </c>
      <c r="F21" s="1483">
        <v>0</v>
      </c>
      <c r="G21" s="1483">
        <v>0</v>
      </c>
      <c r="H21" s="1483">
        <v>1</v>
      </c>
      <c r="I21" s="1483">
        <v>2</v>
      </c>
      <c r="J21" s="1483">
        <v>6</v>
      </c>
      <c r="K21" s="1483">
        <v>4</v>
      </c>
      <c r="L21" s="1483">
        <v>9</v>
      </c>
      <c r="M21" s="1483">
        <v>8</v>
      </c>
      <c r="N21" s="3969">
        <v>17</v>
      </c>
      <c r="O21" s="1484">
        <v>0</v>
      </c>
      <c r="P21" s="1484">
        <v>0</v>
      </c>
    </row>
    <row r="22" spans="2:16">
      <c r="B22" s="1489"/>
      <c r="C22" s="3953" t="s">
        <v>24</v>
      </c>
      <c r="D22" s="3954">
        <f t="shared" ref="D22:K22" si="2">SUM(D19:D21)</f>
        <v>36</v>
      </c>
      <c r="E22" s="3954">
        <f t="shared" si="2"/>
        <v>20</v>
      </c>
      <c r="F22" s="3954">
        <f t="shared" si="2"/>
        <v>0</v>
      </c>
      <c r="G22" s="3954">
        <f t="shared" si="2"/>
        <v>0</v>
      </c>
      <c r="H22" s="3954">
        <f t="shared" si="2"/>
        <v>3</v>
      </c>
      <c r="I22" s="3954">
        <f t="shared" si="2"/>
        <v>6</v>
      </c>
      <c r="J22" s="3954">
        <f t="shared" si="2"/>
        <v>27</v>
      </c>
      <c r="K22" s="3954">
        <f t="shared" si="2"/>
        <v>15</v>
      </c>
      <c r="L22" s="3955">
        <f>SUM(D22,F22,H22)</f>
        <v>39</v>
      </c>
      <c r="M22" s="3955">
        <f>SUM(E22,G22,I22)</f>
        <v>26</v>
      </c>
      <c r="N22" s="3954">
        <f>SUM(N19:N21)</f>
        <v>88</v>
      </c>
      <c r="O22" s="3954">
        <f>SUM(O19:O21)</f>
        <v>0</v>
      </c>
      <c r="P22" s="3954">
        <f>SUM(P19:P21)</f>
        <v>0</v>
      </c>
    </row>
    <row r="23" spans="2:16">
      <c r="B23" s="1478"/>
      <c r="C23" s="1478"/>
      <c r="D23" s="1491"/>
      <c r="E23" s="1492"/>
      <c r="F23" s="1492"/>
      <c r="G23" s="1492"/>
      <c r="H23" s="1478"/>
      <c r="I23" s="1478"/>
      <c r="J23" s="1478"/>
      <c r="K23" s="1478"/>
      <c r="L23" s="1478"/>
      <c r="M23" s="1478"/>
      <c r="N23" s="1478"/>
      <c r="O23" s="1478"/>
      <c r="P23" s="1478"/>
    </row>
    <row r="24" spans="2:16" ht="18" customHeight="1">
      <c r="B24" s="1493" t="s">
        <v>2343</v>
      </c>
      <c r="C24" s="1478" t="s">
        <v>4238</v>
      </c>
      <c r="D24" s="1492"/>
      <c r="E24" s="1492"/>
      <c r="F24" s="1492"/>
      <c r="G24" s="1492"/>
      <c r="H24" s="1492"/>
      <c r="I24" s="1492"/>
      <c r="J24" s="1492"/>
      <c r="K24" s="1492"/>
      <c r="L24" s="1492"/>
      <c r="M24" s="1492"/>
      <c r="N24" s="1478"/>
      <c r="O24" s="1478"/>
      <c r="P24" s="1478"/>
    </row>
    <row r="25" spans="2:16">
      <c r="B25" s="1478"/>
      <c r="C25" s="1494" t="s">
        <v>4239</v>
      </c>
      <c r="D25" s="1495"/>
      <c r="E25" s="1495"/>
      <c r="F25" s="1495"/>
      <c r="G25" s="1495"/>
      <c r="H25" s="1478"/>
      <c r="I25" s="1478"/>
      <c r="J25" s="1478"/>
      <c r="K25" s="1478"/>
      <c r="L25" s="1478"/>
      <c r="M25" s="1478"/>
      <c r="N25" s="1478"/>
      <c r="O25" s="1478"/>
      <c r="P25" s="1478"/>
    </row>
    <row r="26" spans="2:16">
      <c r="C26" s="1475"/>
    </row>
    <row r="27" spans="2:16">
      <c r="C27" s="1473"/>
    </row>
    <row r="35" spans="1:7" ht="17.25">
      <c r="A35" s="1476"/>
      <c r="B35" s="1476"/>
      <c r="C35" s="1476"/>
      <c r="D35" s="1476"/>
      <c r="E35" s="1476"/>
      <c r="F35" s="1476"/>
      <c r="G35" s="1476"/>
    </row>
    <row r="53" spans="1:7" ht="17.25">
      <c r="A53" s="1476"/>
      <c r="B53" s="1476"/>
      <c r="C53" s="1476"/>
      <c r="D53" s="1476"/>
      <c r="E53" s="1476"/>
      <c r="F53" s="1476"/>
      <c r="G53" s="1476"/>
    </row>
    <row r="63" spans="1:7" ht="17.25">
      <c r="A63" s="1476"/>
      <c r="B63" s="1476"/>
      <c r="C63" s="1476"/>
      <c r="D63" s="1476"/>
      <c r="E63" s="1476"/>
      <c r="F63" s="1476"/>
      <c r="G63" s="1476"/>
    </row>
    <row r="86" spans="1:7" ht="17.25">
      <c r="A86" s="1476"/>
      <c r="B86" s="1476"/>
      <c r="C86" s="1476"/>
      <c r="D86" s="1476"/>
      <c r="E86" s="1476"/>
      <c r="F86" s="1476"/>
      <c r="G86" s="1476"/>
    </row>
  </sheetData>
  <mergeCells count="25">
    <mergeCell ref="O17:O18"/>
    <mergeCell ref="P17:P18"/>
    <mergeCell ref="B3:N3"/>
    <mergeCell ref="B16:B18"/>
    <mergeCell ref="C16:C18"/>
    <mergeCell ref="D16:K16"/>
    <mergeCell ref="L16:N17"/>
    <mergeCell ref="O16:P16"/>
    <mergeCell ref="D17:E17"/>
    <mergeCell ref="F17:G17"/>
    <mergeCell ref="H17:I17"/>
    <mergeCell ref="J17:K17"/>
    <mergeCell ref="B5:B7"/>
    <mergeCell ref="C5:C7"/>
    <mergeCell ref="D5:K5"/>
    <mergeCell ref="L5:N6"/>
    <mergeCell ref="B14:N14"/>
    <mergeCell ref="B10:B11"/>
    <mergeCell ref="O5:P5"/>
    <mergeCell ref="D6:E6"/>
    <mergeCell ref="F6:G6"/>
    <mergeCell ref="H6:I6"/>
    <mergeCell ref="J6:K6"/>
    <mergeCell ref="O6:O7"/>
    <mergeCell ref="P6:P7"/>
  </mergeCells>
  <hyperlinks>
    <hyperlink ref="A1" location="Índice!A1" display="ÍNDICE"/>
  </hyperlinks>
  <pageMargins left="0.70866141732283472" right="0.70866141732283472" top="0.74803149606299213" bottom="0.74803149606299213" header="0.31496062992125984" footer="0.31496062992125984"/>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V86"/>
  <sheetViews>
    <sheetView showGridLines="0" zoomScaleNormal="100" workbookViewId="0"/>
  </sheetViews>
  <sheetFormatPr baseColWidth="10" defaultColWidth="11.42578125" defaultRowHeight="16.5"/>
  <cols>
    <col min="1" max="1" width="6" style="1470" customWidth="1"/>
    <col min="2" max="2" width="11.42578125" style="1470" customWidth="1"/>
    <col min="3" max="3" width="31.140625" style="1470" customWidth="1"/>
    <col min="4" max="4" width="9.140625" style="1470" bestFit="1" customWidth="1"/>
    <col min="5" max="5" width="9.42578125" style="1470" bestFit="1" customWidth="1"/>
    <col min="6" max="6" width="9.140625" style="1470" bestFit="1" customWidth="1"/>
    <col min="7" max="7" width="9.42578125" style="1470" bestFit="1" customWidth="1"/>
    <col min="8" max="8" width="9.140625" style="1470" bestFit="1" customWidth="1"/>
    <col min="9" max="9" width="9.42578125" style="1470" bestFit="1" customWidth="1"/>
    <col min="10" max="10" width="9.140625" style="1470" bestFit="1" customWidth="1"/>
    <col min="11" max="11" width="12" style="1470" customWidth="1"/>
    <col min="12" max="12" width="9.140625" style="1470" bestFit="1" customWidth="1"/>
    <col min="13" max="13" width="9.42578125" style="1470" bestFit="1" customWidth="1"/>
    <col min="14" max="14" width="7.7109375" style="1470" customWidth="1"/>
    <col min="15" max="15" width="16.5703125" style="1470" customWidth="1"/>
    <col min="16" max="16" width="14" style="1470" customWidth="1"/>
    <col min="17" max="16384" width="11.42578125" style="1470"/>
  </cols>
  <sheetData>
    <row r="1" spans="1:22">
      <c r="A1" s="1088" t="s">
        <v>1621</v>
      </c>
    </row>
    <row r="2" spans="1:22" ht="16.5" customHeight="1">
      <c r="B2" s="5656" t="s">
        <v>4826</v>
      </c>
      <c r="C2" s="5656"/>
      <c r="D2" s="5656"/>
      <c r="E2" s="5656"/>
      <c r="F2" s="5656"/>
      <c r="G2" s="5656"/>
      <c r="H2" s="5656"/>
      <c r="I2" s="5656"/>
      <c r="J2" s="5656"/>
      <c r="K2" s="5656"/>
      <c r="L2" s="5656"/>
      <c r="M2" s="5656"/>
      <c r="N2" s="5656"/>
      <c r="O2" s="1477"/>
      <c r="P2" s="1478"/>
    </row>
    <row r="3" spans="1:22">
      <c r="B3" s="1478"/>
      <c r="C3" s="1479"/>
      <c r="D3" s="1479"/>
      <c r="E3" s="1479"/>
      <c r="F3" s="1479"/>
      <c r="G3" s="1479"/>
      <c r="H3" s="1478"/>
      <c r="I3" s="1478"/>
      <c r="J3" s="1478"/>
      <c r="K3" s="1478"/>
      <c r="L3" s="1478"/>
      <c r="M3" s="1478"/>
      <c r="N3" s="1478"/>
      <c r="O3" s="1478"/>
      <c r="P3" s="1478"/>
    </row>
    <row r="4" spans="1:22" ht="16.5" customHeight="1">
      <c r="B4" s="5667" t="s">
        <v>0</v>
      </c>
      <c r="C4" s="5667" t="s">
        <v>33</v>
      </c>
      <c r="D4" s="5670" t="s">
        <v>4229</v>
      </c>
      <c r="E4" s="5671"/>
      <c r="F4" s="5671"/>
      <c r="G4" s="5671"/>
      <c r="H4" s="5671"/>
      <c r="I4" s="5671"/>
      <c r="J4" s="5671"/>
      <c r="K4" s="5672"/>
      <c r="L4" s="5673" t="s">
        <v>4</v>
      </c>
      <c r="M4" s="5674"/>
      <c r="N4" s="5675"/>
      <c r="O4" s="5659" t="s">
        <v>4230</v>
      </c>
      <c r="P4" s="5660"/>
    </row>
    <row r="5" spans="1:22" ht="16.5" customHeight="1">
      <c r="B5" s="5668"/>
      <c r="C5" s="5668"/>
      <c r="D5" s="5661" t="s">
        <v>4231</v>
      </c>
      <c r="E5" s="5662"/>
      <c r="F5" s="5661" t="s">
        <v>4232</v>
      </c>
      <c r="G5" s="5662"/>
      <c r="H5" s="5661" t="s">
        <v>4233</v>
      </c>
      <c r="I5" s="5662"/>
      <c r="J5" s="5682" t="s">
        <v>4234</v>
      </c>
      <c r="K5" s="5682"/>
      <c r="L5" s="5676"/>
      <c r="M5" s="5677"/>
      <c r="N5" s="5678"/>
      <c r="O5" s="5664" t="s">
        <v>2337</v>
      </c>
      <c r="P5" s="5666" t="s">
        <v>2338</v>
      </c>
    </row>
    <row r="6" spans="1:22">
      <c r="B6" s="5669"/>
      <c r="C6" s="5669"/>
      <c r="D6" s="1490" t="s">
        <v>55</v>
      </c>
      <c r="E6" s="1490" t="s">
        <v>56</v>
      </c>
      <c r="F6" s="1490" t="s">
        <v>55</v>
      </c>
      <c r="G6" s="1490" t="s">
        <v>56</v>
      </c>
      <c r="H6" s="1490" t="s">
        <v>55</v>
      </c>
      <c r="I6" s="1490" t="s">
        <v>56</v>
      </c>
      <c r="J6" s="1490" t="s">
        <v>55</v>
      </c>
      <c r="K6" s="1490" t="s">
        <v>56</v>
      </c>
      <c r="L6" s="1490" t="s">
        <v>55</v>
      </c>
      <c r="M6" s="1490" t="s">
        <v>56</v>
      </c>
      <c r="N6" s="1497" t="s">
        <v>24</v>
      </c>
      <c r="O6" s="5665"/>
      <c r="P6" s="5665"/>
    </row>
    <row r="7" spans="1:22" ht="24">
      <c r="B7" s="1498" t="s">
        <v>1</v>
      </c>
      <c r="C7" s="1499" t="s">
        <v>4236</v>
      </c>
      <c r="D7" s="4644"/>
      <c r="E7" s="4644"/>
      <c r="F7" s="4644"/>
      <c r="G7" s="4644"/>
      <c r="H7" s="4644">
        <v>2</v>
      </c>
      <c r="I7" s="4644">
        <v>3</v>
      </c>
      <c r="J7" s="4644"/>
      <c r="K7" s="4644"/>
      <c r="L7" s="4644">
        <f t="shared" ref="L7:M11" si="0">SUM(D7,F7,H7)</f>
        <v>2</v>
      </c>
      <c r="M7" s="4644">
        <f t="shared" si="0"/>
        <v>3</v>
      </c>
      <c r="N7" s="4649">
        <f>SUM(D7:I7)</f>
        <v>5</v>
      </c>
      <c r="O7" s="4650">
        <v>0</v>
      </c>
      <c r="P7" s="4650">
        <v>0</v>
      </c>
    </row>
    <row r="8" spans="1:22">
      <c r="B8" s="1498" t="s">
        <v>3</v>
      </c>
      <c r="C8" s="1498" t="s">
        <v>4237</v>
      </c>
      <c r="D8" s="4644">
        <v>1</v>
      </c>
      <c r="E8" s="4644">
        <v>2</v>
      </c>
      <c r="F8" s="4644"/>
      <c r="G8" s="4644"/>
      <c r="H8" s="4644">
        <v>2</v>
      </c>
      <c r="I8" s="4644">
        <v>5</v>
      </c>
      <c r="J8" s="4651"/>
      <c r="K8" s="4651"/>
      <c r="L8" s="4644">
        <f t="shared" si="0"/>
        <v>3</v>
      </c>
      <c r="M8" s="4644">
        <f t="shared" si="0"/>
        <v>7</v>
      </c>
      <c r="N8" s="4649">
        <f>SUM(D8:I8)</f>
        <v>10</v>
      </c>
      <c r="O8" s="4650">
        <v>0</v>
      </c>
      <c r="P8" s="4650">
        <v>0</v>
      </c>
    </row>
    <row r="9" spans="1:22">
      <c r="B9" s="1498" t="s">
        <v>2</v>
      </c>
      <c r="C9" s="1498" t="s">
        <v>4235</v>
      </c>
      <c r="D9" s="4644"/>
      <c r="E9" s="4644"/>
      <c r="F9" s="4644"/>
      <c r="G9" s="4644"/>
      <c r="H9" s="4644">
        <v>8</v>
      </c>
      <c r="I9" s="4644">
        <v>4</v>
      </c>
      <c r="J9" s="4651"/>
      <c r="K9" s="4651"/>
      <c r="L9" s="4644">
        <f t="shared" si="0"/>
        <v>8</v>
      </c>
      <c r="M9" s="4644">
        <f t="shared" si="0"/>
        <v>4</v>
      </c>
      <c r="N9" s="4649">
        <f>SUM(D9:I9)</f>
        <v>12</v>
      </c>
      <c r="O9" s="4650">
        <v>0</v>
      </c>
      <c r="P9" s="4650">
        <v>0</v>
      </c>
    </row>
    <row r="10" spans="1:22" s="4645" customFormat="1">
      <c r="B10" s="4646"/>
      <c r="C10" s="4647" t="s">
        <v>4906</v>
      </c>
      <c r="D10" s="4648"/>
      <c r="E10" s="4648"/>
      <c r="F10" s="4648"/>
      <c r="G10" s="4648"/>
      <c r="H10" s="4648">
        <v>5</v>
      </c>
      <c r="I10" s="4648">
        <v>3</v>
      </c>
      <c r="J10" s="4652"/>
      <c r="K10" s="4652"/>
      <c r="L10" s="4644">
        <f t="shared" si="0"/>
        <v>5</v>
      </c>
      <c r="M10" s="4644">
        <f t="shared" si="0"/>
        <v>3</v>
      </c>
      <c r="N10" s="4649">
        <f>SUM(D10:I10)</f>
        <v>8</v>
      </c>
      <c r="O10" s="4653">
        <v>0</v>
      </c>
      <c r="P10" s="4653">
        <v>0</v>
      </c>
    </row>
    <row r="11" spans="1:22">
      <c r="B11" s="1489"/>
      <c r="C11" s="3953" t="s">
        <v>24</v>
      </c>
      <c r="D11" s="3956">
        <f t="shared" ref="D11:K11" si="1">SUM(D7:D9)</f>
        <v>1</v>
      </c>
      <c r="E11" s="3954">
        <f t="shared" si="1"/>
        <v>2</v>
      </c>
      <c r="F11" s="3954">
        <f t="shared" si="1"/>
        <v>0</v>
      </c>
      <c r="G11" s="3954">
        <f t="shared" si="1"/>
        <v>0</v>
      </c>
      <c r="H11" s="3954">
        <f>SUM(H7:H10)</f>
        <v>17</v>
      </c>
      <c r="I11" s="3954">
        <f>SUM(I7:I10)</f>
        <v>15</v>
      </c>
      <c r="J11" s="3954">
        <f t="shared" si="1"/>
        <v>0</v>
      </c>
      <c r="K11" s="3954">
        <f t="shared" si="1"/>
        <v>0</v>
      </c>
      <c r="L11" s="3955">
        <f t="shared" si="0"/>
        <v>18</v>
      </c>
      <c r="M11" s="3955">
        <f t="shared" si="0"/>
        <v>17</v>
      </c>
      <c r="N11" s="3954">
        <f>SUM(N7:N9)</f>
        <v>27</v>
      </c>
      <c r="O11" s="3954">
        <f>SUM(O7:O10)</f>
        <v>0</v>
      </c>
      <c r="P11" s="3954">
        <f>SUM(P7:P10)</f>
        <v>0</v>
      </c>
    </row>
    <row r="12" spans="1:22">
      <c r="B12" s="5143" t="s">
        <v>6042</v>
      </c>
      <c r="C12" s="1478"/>
      <c r="D12" s="1491"/>
      <c r="E12" s="1492"/>
      <c r="F12" s="1492"/>
      <c r="G12" s="1492"/>
      <c r="H12" s="1478"/>
      <c r="I12" s="1478"/>
      <c r="J12" s="1478"/>
      <c r="K12" s="1478"/>
      <c r="L12" s="1478"/>
      <c r="M12" s="1478"/>
      <c r="N12" s="1478"/>
      <c r="O12" s="1478"/>
      <c r="P12" s="1478"/>
      <c r="Q12" s="1471"/>
      <c r="R12" s="1471"/>
      <c r="S12" s="1471"/>
      <c r="T12" s="1471"/>
      <c r="U12" s="1471"/>
      <c r="V12" s="1471"/>
    </row>
    <row r="13" spans="1:22">
      <c r="A13" s="1088"/>
    </row>
    <row r="14" spans="1:22" ht="16.5" customHeight="1">
      <c r="B14" s="5656" t="s">
        <v>4825</v>
      </c>
      <c r="C14" s="5656"/>
      <c r="D14" s="5656"/>
      <c r="E14" s="5656"/>
      <c r="F14" s="5656"/>
      <c r="G14" s="5656"/>
      <c r="H14" s="5656"/>
      <c r="I14" s="5656"/>
      <c r="J14" s="5656"/>
      <c r="K14" s="5656"/>
      <c r="L14" s="5656"/>
      <c r="M14" s="5656"/>
      <c r="N14" s="5656"/>
      <c r="O14" s="1477"/>
      <c r="P14" s="1478"/>
    </row>
    <row r="15" spans="1:22">
      <c r="B15" s="1478"/>
      <c r="C15" s="1479"/>
      <c r="D15" s="1479"/>
      <c r="E15" s="1479"/>
      <c r="F15" s="1479"/>
      <c r="G15" s="1479"/>
      <c r="H15" s="1478"/>
      <c r="I15" s="1478"/>
      <c r="J15" s="1478"/>
      <c r="K15" s="1478"/>
      <c r="L15" s="1478"/>
      <c r="M15" s="1478"/>
      <c r="N15" s="1478"/>
      <c r="O15" s="1478"/>
      <c r="P15" s="1478"/>
    </row>
    <row r="16" spans="1:22" ht="16.5" customHeight="1">
      <c r="B16" s="5667" t="s">
        <v>0</v>
      </c>
      <c r="C16" s="5667" t="s">
        <v>33</v>
      </c>
      <c r="D16" s="5670" t="s">
        <v>4229</v>
      </c>
      <c r="E16" s="5671"/>
      <c r="F16" s="5671"/>
      <c r="G16" s="5671"/>
      <c r="H16" s="5671"/>
      <c r="I16" s="5671"/>
      <c r="J16" s="5671"/>
      <c r="K16" s="5672"/>
      <c r="L16" s="5673" t="s">
        <v>4</v>
      </c>
      <c r="M16" s="5674"/>
      <c r="N16" s="5675"/>
      <c r="O16" s="5659" t="s">
        <v>4230</v>
      </c>
      <c r="P16" s="5660"/>
    </row>
    <row r="17" spans="2:22" ht="16.5" customHeight="1">
      <c r="B17" s="5668"/>
      <c r="C17" s="5668"/>
      <c r="D17" s="5661" t="s">
        <v>4231</v>
      </c>
      <c r="E17" s="5662"/>
      <c r="F17" s="5661" t="s">
        <v>4232</v>
      </c>
      <c r="G17" s="5662"/>
      <c r="H17" s="5661" t="s">
        <v>4233</v>
      </c>
      <c r="I17" s="5662"/>
      <c r="J17" s="5682" t="s">
        <v>4234</v>
      </c>
      <c r="K17" s="5682"/>
      <c r="L17" s="5676"/>
      <c r="M17" s="5677"/>
      <c r="N17" s="5678"/>
      <c r="O17" s="5664" t="s">
        <v>2337</v>
      </c>
      <c r="P17" s="5666" t="s">
        <v>2338</v>
      </c>
    </row>
    <row r="18" spans="2:22">
      <c r="B18" s="5669"/>
      <c r="C18" s="5669"/>
      <c r="D18" s="1490" t="s">
        <v>55</v>
      </c>
      <c r="E18" s="1490" t="s">
        <v>56</v>
      </c>
      <c r="F18" s="1490" t="s">
        <v>55</v>
      </c>
      <c r="G18" s="1490" t="s">
        <v>56</v>
      </c>
      <c r="H18" s="1490" t="s">
        <v>55</v>
      </c>
      <c r="I18" s="1490" t="s">
        <v>56</v>
      </c>
      <c r="J18" s="1490" t="s">
        <v>55</v>
      </c>
      <c r="K18" s="1490" t="s">
        <v>56</v>
      </c>
      <c r="L18" s="1490" t="s">
        <v>55</v>
      </c>
      <c r="M18" s="1490" t="s">
        <v>56</v>
      </c>
      <c r="N18" s="1497" t="s">
        <v>24</v>
      </c>
      <c r="O18" s="5665"/>
      <c r="P18" s="5665"/>
    </row>
    <row r="19" spans="2:22" ht="24">
      <c r="B19" s="1498" t="s">
        <v>1</v>
      </c>
      <c r="C19" s="1499" t="s">
        <v>4236</v>
      </c>
      <c r="D19" s="1500">
        <v>2</v>
      </c>
      <c r="E19" s="1500">
        <v>3</v>
      </c>
      <c r="F19" s="1500">
        <v>0</v>
      </c>
      <c r="G19" s="1500">
        <v>1</v>
      </c>
      <c r="H19" s="1500"/>
      <c r="I19" s="1500"/>
      <c r="J19" s="1500"/>
      <c r="K19" s="1500"/>
      <c r="L19" s="1500">
        <f>SUM(D19,F19,H19)</f>
        <v>2</v>
      </c>
      <c r="M19" s="1500">
        <f>SUM(E19,G19,I19)</f>
        <v>4</v>
      </c>
      <c r="N19" s="3967">
        <f>SUM(D19:I19)</f>
        <v>6</v>
      </c>
      <c r="O19" s="1501">
        <v>0</v>
      </c>
      <c r="P19" s="1501">
        <v>0</v>
      </c>
    </row>
    <row r="20" spans="2:22">
      <c r="B20" s="1498" t="s">
        <v>3</v>
      </c>
      <c r="C20" s="1498" t="s">
        <v>4237</v>
      </c>
      <c r="D20" s="1500">
        <v>1</v>
      </c>
      <c r="E20" s="1500">
        <v>0</v>
      </c>
      <c r="F20" s="1500">
        <v>1</v>
      </c>
      <c r="G20" s="1500">
        <v>0</v>
      </c>
      <c r="H20" s="1502"/>
      <c r="I20" s="1502"/>
      <c r="J20" s="1502"/>
      <c r="K20" s="1502"/>
      <c r="L20" s="1500">
        <f t="shared" ref="L20:M22" si="2">SUM(D20,F20,H20)</f>
        <v>2</v>
      </c>
      <c r="M20" s="1500">
        <f t="shared" si="2"/>
        <v>0</v>
      </c>
      <c r="N20" s="3967">
        <f>SUM(D20:I20)</f>
        <v>2</v>
      </c>
      <c r="O20" s="1501">
        <v>0</v>
      </c>
      <c r="P20" s="1501">
        <v>0</v>
      </c>
    </row>
    <row r="21" spans="2:22">
      <c r="B21" s="1498" t="s">
        <v>2</v>
      </c>
      <c r="C21" s="1498" t="s">
        <v>4235</v>
      </c>
      <c r="D21" s="1500">
        <v>2</v>
      </c>
      <c r="E21" s="1500">
        <v>0</v>
      </c>
      <c r="F21" s="1500">
        <v>0</v>
      </c>
      <c r="G21" s="1500">
        <v>0</v>
      </c>
      <c r="H21" s="1502"/>
      <c r="I21" s="1502"/>
      <c r="J21" s="1502"/>
      <c r="K21" s="1502"/>
      <c r="L21" s="1500">
        <f t="shared" si="2"/>
        <v>2</v>
      </c>
      <c r="M21" s="1500">
        <f t="shared" si="2"/>
        <v>0</v>
      </c>
      <c r="N21" s="3967">
        <f>SUM(D21:I21)</f>
        <v>2</v>
      </c>
      <c r="O21" s="1501">
        <v>0</v>
      </c>
      <c r="P21" s="1501">
        <v>0</v>
      </c>
    </row>
    <row r="22" spans="2:22">
      <c r="B22" s="1489"/>
      <c r="C22" s="3953" t="s">
        <v>24</v>
      </c>
      <c r="D22" s="3956">
        <f t="shared" ref="D22:K22" si="3">SUM(D19:D21)</f>
        <v>5</v>
      </c>
      <c r="E22" s="3954">
        <f t="shared" si="3"/>
        <v>3</v>
      </c>
      <c r="F22" s="3954">
        <f t="shared" si="3"/>
        <v>1</v>
      </c>
      <c r="G22" s="3954">
        <f t="shared" si="3"/>
        <v>1</v>
      </c>
      <c r="H22" s="3954">
        <f t="shared" si="3"/>
        <v>0</v>
      </c>
      <c r="I22" s="3954">
        <f t="shared" si="3"/>
        <v>0</v>
      </c>
      <c r="J22" s="3954">
        <f t="shared" si="3"/>
        <v>0</v>
      </c>
      <c r="K22" s="3954">
        <f t="shared" si="3"/>
        <v>0</v>
      </c>
      <c r="L22" s="3955">
        <f t="shared" si="2"/>
        <v>6</v>
      </c>
      <c r="M22" s="3955">
        <f t="shared" si="2"/>
        <v>4</v>
      </c>
      <c r="N22" s="3954">
        <f>SUM(N19:N21)</f>
        <v>10</v>
      </c>
      <c r="O22" s="3954">
        <f>SUM(O19:O21)</f>
        <v>0</v>
      </c>
      <c r="P22" s="3954">
        <f>SUM(P19:P21)</f>
        <v>0</v>
      </c>
    </row>
    <row r="23" spans="2:22">
      <c r="B23" s="1478" t="s">
        <v>4824</v>
      </c>
      <c r="C23" s="1478"/>
      <c r="D23" s="1491"/>
      <c r="E23" s="1492"/>
      <c r="F23" s="1492"/>
      <c r="G23" s="1492"/>
      <c r="H23" s="1478"/>
      <c r="I23" s="1478"/>
      <c r="J23" s="1478"/>
      <c r="K23" s="1478"/>
      <c r="L23" s="1478"/>
      <c r="M23" s="1478"/>
      <c r="N23" s="1478"/>
      <c r="O23" s="1478"/>
      <c r="P23" s="1478"/>
      <c r="Q23" s="1471"/>
      <c r="R23" s="1471"/>
      <c r="S23" s="1471"/>
      <c r="T23" s="1471"/>
      <c r="U23" s="1471"/>
      <c r="V23" s="1471"/>
    </row>
    <row r="24" spans="2:22" ht="18" customHeight="1">
      <c r="D24" s="1472"/>
      <c r="E24" s="1472"/>
      <c r="F24" s="1472"/>
      <c r="G24" s="1472"/>
      <c r="H24" s="1472"/>
      <c r="I24" s="1472"/>
      <c r="J24" s="1472"/>
      <c r="K24" s="1472"/>
      <c r="L24" s="1472"/>
      <c r="M24" s="1472"/>
    </row>
    <row r="25" spans="2:22">
      <c r="C25" s="1474"/>
      <c r="D25" s="1474"/>
      <c r="E25" s="1474"/>
      <c r="F25" s="1474"/>
      <c r="G25" s="1474"/>
    </row>
    <row r="26" spans="2:22">
      <c r="C26" s="1496"/>
    </row>
    <row r="35" spans="1:7" ht="17.25">
      <c r="A35" s="1476"/>
      <c r="B35" s="1476"/>
      <c r="C35" s="1476"/>
      <c r="D35" s="1476"/>
      <c r="E35" s="1476"/>
      <c r="F35" s="1476"/>
      <c r="G35" s="1476"/>
    </row>
    <row r="53" spans="1:7" ht="17.25">
      <c r="A53" s="1476"/>
      <c r="B53" s="1476"/>
      <c r="C53" s="1476"/>
      <c r="D53" s="1476"/>
      <c r="E53" s="1476"/>
      <c r="F53" s="1476"/>
      <c r="G53" s="1476"/>
    </row>
    <row r="63" spans="1:7" ht="17.25">
      <c r="A63" s="1476"/>
      <c r="B63" s="1476"/>
      <c r="C63" s="1476"/>
      <c r="D63" s="1476"/>
      <c r="E63" s="1476"/>
      <c r="F63" s="1476"/>
      <c r="G63" s="1476"/>
    </row>
    <row r="86" spans="1:7" ht="17.25">
      <c r="A86" s="1476"/>
      <c r="B86" s="1476"/>
      <c r="C86" s="1476"/>
      <c r="D86" s="1476"/>
      <c r="E86" s="1476"/>
      <c r="F86" s="1476"/>
      <c r="G86" s="1476"/>
    </row>
  </sheetData>
  <mergeCells count="24">
    <mergeCell ref="O17:O18"/>
    <mergeCell ref="P17:P18"/>
    <mergeCell ref="B14:N14"/>
    <mergeCell ref="B16:B18"/>
    <mergeCell ref="C16:C18"/>
    <mergeCell ref="D16:K16"/>
    <mergeCell ref="L16:N17"/>
    <mergeCell ref="O16:P16"/>
    <mergeCell ref="D17:E17"/>
    <mergeCell ref="F17:G17"/>
    <mergeCell ref="H17:I17"/>
    <mergeCell ref="J17:K17"/>
    <mergeCell ref="O4:P4"/>
    <mergeCell ref="D5:E5"/>
    <mergeCell ref="F5:G5"/>
    <mergeCell ref="H5:I5"/>
    <mergeCell ref="J5:K5"/>
    <mergeCell ref="O5:O6"/>
    <mergeCell ref="P5:P6"/>
    <mergeCell ref="B2:N2"/>
    <mergeCell ref="B4:B6"/>
    <mergeCell ref="C4:C6"/>
    <mergeCell ref="D4:K4"/>
    <mergeCell ref="L4:N5"/>
  </mergeCells>
  <hyperlinks>
    <hyperlink ref="A1" location="Índice!A1" display="ÍNDICE"/>
  </hyperlinks>
  <pageMargins left="0.70866141732283472" right="0.70866141732283472" top="0.74803149606299213" bottom="0.74803149606299213" header="0.31496062992125984" footer="0.31496062992125984"/>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AD25A8"/>
  </sheetPr>
  <dimension ref="A1:BK23"/>
  <sheetViews>
    <sheetView showGridLines="0" zoomScaleNormal="100" workbookViewId="0"/>
  </sheetViews>
  <sheetFormatPr baseColWidth="10" defaultColWidth="11.42578125" defaultRowHeight="15"/>
  <cols>
    <col min="1" max="1" width="7.140625" style="233" customWidth="1"/>
    <col min="2" max="4" width="5" style="233" bestFit="1" customWidth="1"/>
    <col min="5" max="8" width="5" style="232" bestFit="1" customWidth="1"/>
    <col min="9" max="9" width="5.140625" style="232" bestFit="1" customWidth="1"/>
    <col min="10" max="11" width="6.85546875" style="232" customWidth="1"/>
    <col min="12" max="12" width="9.85546875" style="232" customWidth="1"/>
    <col min="13" max="14" width="11.42578125" style="232"/>
    <col min="15" max="15" width="29.42578125" style="232" bestFit="1" customWidth="1"/>
    <col min="16" max="16" width="4.5703125" style="232" bestFit="1" customWidth="1"/>
    <col min="17" max="17" width="3.28515625" style="232" bestFit="1" customWidth="1"/>
    <col min="18" max="18" width="5.42578125" style="232" bestFit="1" customWidth="1"/>
    <col min="19" max="19" width="4.5703125" style="232" bestFit="1" customWidth="1"/>
    <col min="20" max="20" width="3.28515625" style="232" bestFit="1" customWidth="1"/>
    <col min="21" max="21" width="5.42578125" style="232" bestFit="1" customWidth="1"/>
    <col min="22" max="22" width="4.5703125" style="232" bestFit="1" customWidth="1"/>
    <col min="23" max="23" width="3.28515625" style="232" bestFit="1" customWidth="1"/>
    <col min="24" max="24" width="5.42578125" style="232" bestFit="1" customWidth="1"/>
    <col min="25" max="25" width="4.5703125" style="232" bestFit="1" customWidth="1"/>
    <col min="26" max="26" width="3.28515625" style="232" bestFit="1" customWidth="1"/>
    <col min="27" max="27" width="5.42578125" style="232" bestFit="1" customWidth="1"/>
    <col min="28" max="28" width="4.5703125" style="232" bestFit="1" customWidth="1"/>
    <col min="29" max="29" width="3.28515625" style="232" bestFit="1" customWidth="1"/>
    <col min="30" max="30" width="5.42578125" style="232" bestFit="1" customWidth="1"/>
    <col min="31" max="31" width="4.5703125" style="232" bestFit="1" customWidth="1"/>
    <col min="32" max="32" width="3.28515625" style="232" bestFit="1" customWidth="1"/>
    <col min="33" max="33" width="5.42578125" style="232" bestFit="1" customWidth="1"/>
    <col min="34" max="36" width="5.42578125" style="232" customWidth="1"/>
    <col min="37" max="38" width="11.42578125" style="232"/>
    <col min="39" max="39" width="29.42578125" style="232" bestFit="1" customWidth="1"/>
    <col min="40" max="40" width="7.140625" style="232" bestFit="1" customWidth="1"/>
    <col min="41" max="61" width="11.42578125" style="232"/>
    <col min="62" max="62" width="5.5703125" style="232" customWidth="1"/>
    <col min="63" max="63" width="44.28515625" style="232" customWidth="1"/>
    <col min="64" max="16384" width="11.42578125" style="232"/>
  </cols>
  <sheetData>
    <row r="1" spans="1:63" s="8" customFormat="1" ht="12.75">
      <c r="A1" s="815" t="s">
        <v>1621</v>
      </c>
      <c r="M1" s="759"/>
      <c r="AH1" s="759"/>
      <c r="AI1" s="759"/>
      <c r="AJ1" s="759"/>
      <c r="AT1" s="759"/>
    </row>
    <row r="2" spans="1:63" ht="21.75" thickBot="1">
      <c r="A2" s="4253" t="s">
        <v>792</v>
      </c>
      <c r="B2" s="234"/>
      <c r="C2" s="234"/>
      <c r="D2" s="234"/>
      <c r="N2" s="8"/>
      <c r="O2" s="8"/>
      <c r="P2" s="8"/>
      <c r="Q2" s="8"/>
      <c r="R2" s="8"/>
      <c r="S2" s="8"/>
      <c r="T2" s="8"/>
      <c r="U2" s="8"/>
      <c r="V2" s="8"/>
      <c r="W2" s="8"/>
      <c r="X2" s="8"/>
      <c r="Y2" s="8"/>
      <c r="Z2" s="8"/>
      <c r="AA2" s="8"/>
      <c r="AB2" s="8"/>
      <c r="AC2" s="8"/>
      <c r="AD2" s="8"/>
      <c r="AE2" s="8"/>
      <c r="AF2" s="8"/>
      <c r="AG2" s="8"/>
      <c r="AH2" s="759"/>
      <c r="AI2" s="759"/>
      <c r="AJ2" s="759"/>
      <c r="AL2" s="425" t="s">
        <v>966</v>
      </c>
    </row>
    <row r="3" spans="1:63" ht="15.75" thickBot="1">
      <c r="N3" s="216"/>
      <c r="O3" s="216"/>
      <c r="P3" s="5689">
        <v>2011</v>
      </c>
      <c r="Q3" s="5690"/>
      <c r="R3" s="5691"/>
      <c r="S3" s="5695">
        <v>2012</v>
      </c>
      <c r="T3" s="5690"/>
      <c r="U3" s="5696"/>
      <c r="V3" s="5689">
        <v>2013</v>
      </c>
      <c r="W3" s="5690"/>
      <c r="X3" s="5691"/>
      <c r="Y3" s="5695">
        <v>2014</v>
      </c>
      <c r="Z3" s="5690"/>
      <c r="AA3" s="5696"/>
      <c r="AB3" s="5689">
        <v>2015</v>
      </c>
      <c r="AC3" s="5690"/>
      <c r="AD3" s="5691"/>
      <c r="AE3" s="5689">
        <v>2016</v>
      </c>
      <c r="AF3" s="5690"/>
      <c r="AG3" s="5691"/>
      <c r="AH3" s="5689">
        <v>2017</v>
      </c>
      <c r="AI3" s="5690"/>
      <c r="AJ3" s="5691"/>
      <c r="AL3" s="216"/>
      <c r="AM3" s="216"/>
      <c r="AN3" s="469">
        <f>P3</f>
        <v>2011</v>
      </c>
      <c r="AO3" s="470">
        <f>S3</f>
        <v>2012</v>
      </c>
      <c r="AP3" s="470">
        <f>V3</f>
        <v>2013</v>
      </c>
      <c r="AQ3" s="470">
        <f>Y3</f>
        <v>2014</v>
      </c>
      <c r="AR3" s="494">
        <f>AB3</f>
        <v>2015</v>
      </c>
      <c r="AS3" s="544">
        <v>2016</v>
      </c>
      <c r="AT3" s="3566">
        <v>2017</v>
      </c>
    </row>
    <row r="4" spans="1:63" ht="15.75" thickBot="1">
      <c r="A4" s="3957" t="s">
        <v>426</v>
      </c>
      <c r="B4" s="3957">
        <v>2010</v>
      </c>
      <c r="C4" s="3957">
        <v>2011</v>
      </c>
      <c r="D4" s="3957">
        <v>2012</v>
      </c>
      <c r="E4" s="3957">
        <v>2013</v>
      </c>
      <c r="F4" s="3957">
        <v>2014</v>
      </c>
      <c r="G4" s="3957">
        <v>2015</v>
      </c>
      <c r="H4" s="3957">
        <v>2016</v>
      </c>
      <c r="I4" s="3957">
        <v>2017</v>
      </c>
      <c r="N4" s="3957" t="s">
        <v>60</v>
      </c>
      <c r="O4" s="3957" t="s">
        <v>860</v>
      </c>
      <c r="P4" s="3958" t="s">
        <v>962</v>
      </c>
      <c r="Q4" s="3959" t="s">
        <v>963</v>
      </c>
      <c r="R4" s="3960" t="s">
        <v>24</v>
      </c>
      <c r="S4" s="3961" t="s">
        <v>962</v>
      </c>
      <c r="T4" s="3959" t="s">
        <v>963</v>
      </c>
      <c r="U4" s="3962" t="s">
        <v>24</v>
      </c>
      <c r="V4" s="3958" t="s">
        <v>962</v>
      </c>
      <c r="W4" s="3959" t="s">
        <v>963</v>
      </c>
      <c r="X4" s="3960" t="s">
        <v>24</v>
      </c>
      <c r="Y4" s="3961" t="s">
        <v>962</v>
      </c>
      <c r="Z4" s="3959" t="s">
        <v>963</v>
      </c>
      <c r="AA4" s="3962" t="s">
        <v>24</v>
      </c>
      <c r="AB4" s="3958" t="s">
        <v>962</v>
      </c>
      <c r="AC4" s="3959" t="s">
        <v>963</v>
      </c>
      <c r="AD4" s="3962" t="s">
        <v>24</v>
      </c>
      <c r="AE4" s="3958" t="s">
        <v>962</v>
      </c>
      <c r="AF4" s="3959" t="s">
        <v>963</v>
      </c>
      <c r="AG4" s="3960" t="s">
        <v>24</v>
      </c>
      <c r="AH4" s="3958" t="s">
        <v>962</v>
      </c>
      <c r="AI4" s="3959" t="s">
        <v>963</v>
      </c>
      <c r="AJ4" s="3960" t="s">
        <v>24</v>
      </c>
      <c r="AL4" s="469" t="s">
        <v>60</v>
      </c>
      <c r="AM4" s="470" t="s">
        <v>860</v>
      </c>
      <c r="AN4" s="498" t="s">
        <v>24</v>
      </c>
      <c r="AO4" s="498" t="s">
        <v>24</v>
      </c>
      <c r="AP4" s="498" t="s">
        <v>24</v>
      </c>
      <c r="AQ4" s="498" t="s">
        <v>24</v>
      </c>
      <c r="AR4" s="471" t="s">
        <v>24</v>
      </c>
      <c r="AS4" s="471" t="s">
        <v>24</v>
      </c>
      <c r="AT4" s="471" t="s">
        <v>24</v>
      </c>
    </row>
    <row r="5" spans="1:63">
      <c r="A5" s="361" t="s">
        <v>1</v>
      </c>
      <c r="B5" s="362">
        <v>5</v>
      </c>
      <c r="C5" s="363">
        <v>8</v>
      </c>
      <c r="D5" s="363">
        <v>16</v>
      </c>
      <c r="E5" s="363">
        <v>19</v>
      </c>
      <c r="F5" s="363">
        <v>19</v>
      </c>
      <c r="G5" s="363">
        <v>19</v>
      </c>
      <c r="H5" s="364">
        <v>23</v>
      </c>
      <c r="I5" s="3627">
        <v>23</v>
      </c>
      <c r="N5" s="5692" t="s">
        <v>1</v>
      </c>
      <c r="O5" s="473" t="s">
        <v>204</v>
      </c>
      <c r="P5" s="474">
        <v>1</v>
      </c>
      <c r="Q5" s="475"/>
      <c r="R5" s="476">
        <f t="shared" ref="R5:R19" si="0">SUM(P5:Q5)</f>
        <v>1</v>
      </c>
      <c r="S5" s="477">
        <v>3</v>
      </c>
      <c r="T5" s="475"/>
      <c r="U5" s="478">
        <f t="shared" ref="U5:U19" si="1">SUM(S5:T5)</f>
        <v>3</v>
      </c>
      <c r="V5" s="474">
        <v>3</v>
      </c>
      <c r="W5" s="475"/>
      <c r="X5" s="476">
        <f t="shared" ref="X5:X19" si="2">SUM(V5:W5)</f>
        <v>3</v>
      </c>
      <c r="Y5" s="477">
        <v>3</v>
      </c>
      <c r="Z5" s="475"/>
      <c r="AA5" s="478">
        <f t="shared" ref="AA5:AA19" si="3">SUM(Y5:Z5)</f>
        <v>3</v>
      </c>
      <c r="AB5" s="474">
        <v>3</v>
      </c>
      <c r="AC5" s="475"/>
      <c r="AD5" s="478">
        <f t="shared" ref="AD5:AD19" si="4">SUM(AB5:AC5)</f>
        <v>3</v>
      </c>
      <c r="AE5" s="474">
        <v>3</v>
      </c>
      <c r="AF5" s="475">
        <v>3</v>
      </c>
      <c r="AG5" s="476">
        <f t="shared" ref="AG5:AG19" si="5">SUM(AE5:AF5)</f>
        <v>6</v>
      </c>
      <c r="AH5" s="474">
        <v>3</v>
      </c>
      <c r="AI5" s="475">
        <v>3</v>
      </c>
      <c r="AJ5" s="3963">
        <f t="shared" ref="AJ5:AJ19" si="6">SUM(AH5:AI5)</f>
        <v>6</v>
      </c>
      <c r="AL5" s="5686" t="s">
        <v>1</v>
      </c>
      <c r="AM5" s="500" t="s">
        <v>204</v>
      </c>
      <c r="AN5" s="501">
        <f>R5</f>
        <v>1</v>
      </c>
      <c r="AO5" s="501">
        <f>U5-R5</f>
        <v>2</v>
      </c>
      <c r="AP5" s="501">
        <f>X5-U5</f>
        <v>0</v>
      </c>
      <c r="AQ5" s="501">
        <f>AA5-X5</f>
        <v>0</v>
      </c>
      <c r="AR5" s="479">
        <f>AD5-AA5</f>
        <v>0</v>
      </c>
      <c r="AS5" s="479">
        <f>AG5-AD5</f>
        <v>3</v>
      </c>
      <c r="AT5" s="479">
        <f>AJ5-AG5</f>
        <v>0</v>
      </c>
      <c r="BI5" s="5059" t="s">
        <v>60</v>
      </c>
      <c r="BJ5" s="5700" t="s">
        <v>860</v>
      </c>
      <c r="BK5" s="5700"/>
    </row>
    <row r="6" spans="1:63">
      <c r="A6" s="365" t="s">
        <v>3</v>
      </c>
      <c r="B6" s="366">
        <v>7</v>
      </c>
      <c r="C6" s="367">
        <v>10</v>
      </c>
      <c r="D6" s="367">
        <v>18</v>
      </c>
      <c r="E6" s="367">
        <v>21</v>
      </c>
      <c r="F6" s="367">
        <v>21</v>
      </c>
      <c r="G6" s="367">
        <v>20</v>
      </c>
      <c r="H6" s="368">
        <v>22</v>
      </c>
      <c r="I6" s="3628">
        <v>22</v>
      </c>
      <c r="N6" s="5693"/>
      <c r="O6" s="460" t="s">
        <v>187</v>
      </c>
      <c r="P6" s="462">
        <v>2</v>
      </c>
      <c r="Q6" s="419">
        <v>2</v>
      </c>
      <c r="R6" s="463">
        <f t="shared" si="0"/>
        <v>4</v>
      </c>
      <c r="S6" s="459">
        <v>4</v>
      </c>
      <c r="T6" s="419">
        <v>4</v>
      </c>
      <c r="U6" s="421">
        <f t="shared" si="1"/>
        <v>8</v>
      </c>
      <c r="V6" s="462">
        <v>5</v>
      </c>
      <c r="W6" s="419">
        <v>4</v>
      </c>
      <c r="X6" s="463">
        <f t="shared" si="2"/>
        <v>9</v>
      </c>
      <c r="Y6" s="459">
        <v>5</v>
      </c>
      <c r="Z6" s="419">
        <v>4</v>
      </c>
      <c r="AA6" s="421">
        <f t="shared" si="3"/>
        <v>9</v>
      </c>
      <c r="AB6" s="462">
        <v>5</v>
      </c>
      <c r="AC6" s="419">
        <v>4</v>
      </c>
      <c r="AD6" s="421">
        <f t="shared" si="4"/>
        <v>9</v>
      </c>
      <c r="AE6" s="462">
        <v>6</v>
      </c>
      <c r="AF6" s="419">
        <v>5</v>
      </c>
      <c r="AG6" s="463">
        <f t="shared" si="5"/>
        <v>11</v>
      </c>
      <c r="AH6" s="462">
        <v>6</v>
      </c>
      <c r="AI6" s="419">
        <v>5</v>
      </c>
      <c r="AJ6" s="3964">
        <f t="shared" si="6"/>
        <v>11</v>
      </c>
      <c r="AL6" s="5687"/>
      <c r="AM6" s="418" t="s">
        <v>187</v>
      </c>
      <c r="AN6" s="420">
        <f>R6</f>
        <v>4</v>
      </c>
      <c r="AO6" s="420">
        <f>U6-R6</f>
        <v>4</v>
      </c>
      <c r="AP6" s="420">
        <f>X6-U6</f>
        <v>1</v>
      </c>
      <c r="AQ6" s="420">
        <f>AA6-X6</f>
        <v>0</v>
      </c>
      <c r="AR6" s="455">
        <f>AD6-AA6</f>
        <v>0</v>
      </c>
      <c r="AS6" s="455">
        <f>AG6-AD6</f>
        <v>2</v>
      </c>
      <c r="AT6" s="455">
        <f>AJ6-AG6</f>
        <v>0</v>
      </c>
      <c r="BI6" s="5697" t="s">
        <v>1</v>
      </c>
      <c r="BJ6" s="5061" t="s">
        <v>306</v>
      </c>
      <c r="BK6" s="5060" t="s">
        <v>174</v>
      </c>
    </row>
    <row r="7" spans="1:63" ht="15.75" thickBot="1">
      <c r="A7" s="369" t="s">
        <v>2</v>
      </c>
      <c r="B7" s="370">
        <v>5</v>
      </c>
      <c r="C7" s="371">
        <v>8</v>
      </c>
      <c r="D7" s="371">
        <v>16</v>
      </c>
      <c r="E7" s="371">
        <v>25</v>
      </c>
      <c r="F7" s="371">
        <v>25</v>
      </c>
      <c r="G7" s="371">
        <v>25</v>
      </c>
      <c r="H7" s="372">
        <v>29</v>
      </c>
      <c r="I7" s="3629">
        <v>33</v>
      </c>
      <c r="N7" s="5693"/>
      <c r="O7" s="460" t="s">
        <v>960</v>
      </c>
      <c r="P7" s="462"/>
      <c r="Q7" s="419">
        <v>1</v>
      </c>
      <c r="R7" s="463">
        <f t="shared" si="0"/>
        <v>1</v>
      </c>
      <c r="S7" s="459">
        <v>1</v>
      </c>
      <c r="T7" s="419">
        <v>2</v>
      </c>
      <c r="U7" s="421">
        <f t="shared" si="1"/>
        <v>3</v>
      </c>
      <c r="V7" s="462">
        <v>1</v>
      </c>
      <c r="W7" s="419">
        <v>2</v>
      </c>
      <c r="X7" s="463">
        <f t="shared" si="2"/>
        <v>3</v>
      </c>
      <c r="Y7" s="459">
        <v>1</v>
      </c>
      <c r="Z7" s="419">
        <v>2</v>
      </c>
      <c r="AA7" s="421">
        <f t="shared" si="3"/>
        <v>3</v>
      </c>
      <c r="AB7" s="462">
        <v>1</v>
      </c>
      <c r="AC7" s="419">
        <v>2</v>
      </c>
      <c r="AD7" s="421">
        <f t="shared" si="4"/>
        <v>3</v>
      </c>
      <c r="AE7" s="462">
        <v>4</v>
      </c>
      <c r="AF7" s="419">
        <v>2</v>
      </c>
      <c r="AG7" s="463">
        <f t="shared" si="5"/>
        <v>6</v>
      </c>
      <c r="AH7" s="462">
        <v>4</v>
      </c>
      <c r="AI7" s="419">
        <v>2</v>
      </c>
      <c r="AJ7" s="3964">
        <f t="shared" si="6"/>
        <v>6</v>
      </c>
      <c r="AL7" s="5687"/>
      <c r="AM7" s="418" t="s">
        <v>960</v>
      </c>
      <c r="AN7" s="420">
        <f>R7</f>
        <v>1</v>
      </c>
      <c r="AO7" s="420">
        <f>U7-R7</f>
        <v>2</v>
      </c>
      <c r="AP7" s="420">
        <f>X7-U7</f>
        <v>0</v>
      </c>
      <c r="AQ7" s="420">
        <f>AA7-X7</f>
        <v>0</v>
      </c>
      <c r="AR7" s="455">
        <f>AD7-AA7</f>
        <v>0</v>
      </c>
      <c r="AS7" s="455">
        <f>AG7-AD7</f>
        <v>3</v>
      </c>
      <c r="AT7" s="455">
        <f>AJ7-AG7</f>
        <v>0</v>
      </c>
      <c r="BI7" s="5698"/>
      <c r="BJ7" s="5061" t="s">
        <v>308</v>
      </c>
      <c r="BK7" s="5060" t="s">
        <v>187</v>
      </c>
    </row>
    <row r="8" spans="1:63" ht="15.75" thickBot="1">
      <c r="A8" s="1507" t="s">
        <v>24</v>
      </c>
      <c r="B8" s="1504">
        <f t="shared" ref="B8:G8" si="7">SUM(B5:B7)</f>
        <v>17</v>
      </c>
      <c r="C8" s="1505">
        <f t="shared" si="7"/>
        <v>26</v>
      </c>
      <c r="D8" s="1505">
        <f t="shared" si="7"/>
        <v>50</v>
      </c>
      <c r="E8" s="1505">
        <f t="shared" si="7"/>
        <v>65</v>
      </c>
      <c r="F8" s="1505">
        <f t="shared" si="7"/>
        <v>65</v>
      </c>
      <c r="G8" s="1505">
        <f t="shared" si="7"/>
        <v>64</v>
      </c>
      <c r="H8" s="1506">
        <f>SUM(H5:H7)</f>
        <v>74</v>
      </c>
      <c r="I8" s="1506">
        <f>SUM(I5:I7)</f>
        <v>78</v>
      </c>
      <c r="N8" s="5693"/>
      <c r="O8" s="484" t="s">
        <v>961</v>
      </c>
      <c r="P8" s="485"/>
      <c r="Q8" s="486">
        <v>2</v>
      </c>
      <c r="R8" s="481">
        <f t="shared" si="0"/>
        <v>2</v>
      </c>
      <c r="S8" s="487"/>
      <c r="T8" s="486">
        <v>2</v>
      </c>
      <c r="U8" s="482">
        <f t="shared" si="1"/>
        <v>2</v>
      </c>
      <c r="V8" s="485"/>
      <c r="W8" s="486">
        <v>4</v>
      </c>
      <c r="X8" s="481">
        <f t="shared" si="2"/>
        <v>4</v>
      </c>
      <c r="Y8" s="487"/>
      <c r="Z8" s="486">
        <v>4</v>
      </c>
      <c r="AA8" s="482">
        <f t="shared" si="3"/>
        <v>4</v>
      </c>
      <c r="AB8" s="485"/>
      <c r="AC8" s="486">
        <v>4</v>
      </c>
      <c r="AD8" s="482">
        <f t="shared" si="4"/>
        <v>4</v>
      </c>
      <c r="AE8" s="485"/>
      <c r="AF8" s="486"/>
      <c r="AG8" s="481">
        <f t="shared" si="5"/>
        <v>0</v>
      </c>
      <c r="AH8" s="485"/>
      <c r="AI8" s="486"/>
      <c r="AJ8" s="3965">
        <f t="shared" si="6"/>
        <v>0</v>
      </c>
      <c r="AL8" s="5687"/>
      <c r="AM8" s="418" t="s">
        <v>961</v>
      </c>
      <c r="AN8" s="420">
        <f>R8</f>
        <v>2</v>
      </c>
      <c r="AO8" s="420">
        <f>U8-R8</f>
        <v>0</v>
      </c>
      <c r="AP8" s="420">
        <f>X8-U8</f>
        <v>2</v>
      </c>
      <c r="AQ8" s="420">
        <f>AA8-X8</f>
        <v>0</v>
      </c>
      <c r="AR8" s="455">
        <f>AD8-AA8</f>
        <v>0</v>
      </c>
      <c r="AS8" s="455">
        <v>0</v>
      </c>
      <c r="AT8" s="455">
        <f>AJ8-AG8</f>
        <v>0</v>
      </c>
      <c r="BI8" s="5699"/>
      <c r="BJ8" s="5061" t="s">
        <v>307</v>
      </c>
      <c r="BK8" s="5060" t="s">
        <v>249</v>
      </c>
    </row>
    <row r="9" spans="1:63" ht="15.75" thickBot="1">
      <c r="N9" s="5694"/>
      <c r="O9" s="488" t="s">
        <v>24</v>
      </c>
      <c r="P9" s="489">
        <f>SUM(P5:P8)</f>
        <v>3</v>
      </c>
      <c r="Q9" s="490">
        <f>SUM(Q5:Q8)</f>
        <v>5</v>
      </c>
      <c r="R9" s="491">
        <f t="shared" si="0"/>
        <v>8</v>
      </c>
      <c r="S9" s="492">
        <f>SUM(S5:S8)</f>
        <v>8</v>
      </c>
      <c r="T9" s="490">
        <f>SUM(T5:T8)</f>
        <v>8</v>
      </c>
      <c r="U9" s="493">
        <f t="shared" si="1"/>
        <v>16</v>
      </c>
      <c r="V9" s="489">
        <f>SUM(V5:V8)</f>
        <v>9</v>
      </c>
      <c r="W9" s="490">
        <f>SUM(W5:W8)</f>
        <v>10</v>
      </c>
      <c r="X9" s="491">
        <f>SUM(V9:W9)</f>
        <v>19</v>
      </c>
      <c r="Y9" s="492">
        <f>SUM(Y5:Y8)</f>
        <v>9</v>
      </c>
      <c r="Z9" s="490">
        <f>SUM(Z5:Z8)</f>
        <v>10</v>
      </c>
      <c r="AA9" s="493">
        <f t="shared" si="3"/>
        <v>19</v>
      </c>
      <c r="AB9" s="489">
        <f>SUM(AB5:AB8)</f>
        <v>9</v>
      </c>
      <c r="AC9" s="490">
        <f>SUM(AC5:AC8)</f>
        <v>10</v>
      </c>
      <c r="AD9" s="493">
        <f t="shared" si="4"/>
        <v>19</v>
      </c>
      <c r="AE9" s="489">
        <f>SUM(AE5:AE8)</f>
        <v>13</v>
      </c>
      <c r="AF9" s="490">
        <f>SUM(AF5:AF8)</f>
        <v>10</v>
      </c>
      <c r="AG9" s="491">
        <f t="shared" si="5"/>
        <v>23</v>
      </c>
      <c r="AH9" s="489">
        <f>SUM(AH5:AH8)</f>
        <v>13</v>
      </c>
      <c r="AI9" s="490">
        <f>SUM(AI5:AI8)</f>
        <v>10</v>
      </c>
      <c r="AJ9" s="3966">
        <f>SUM(AH9:AI9)</f>
        <v>23</v>
      </c>
      <c r="AL9" s="5688"/>
      <c r="AM9" s="456"/>
      <c r="AN9" s="457"/>
      <c r="AO9" s="457"/>
      <c r="AP9" s="457"/>
      <c r="AQ9" s="457"/>
      <c r="AR9" s="458"/>
      <c r="AS9" s="458"/>
      <c r="AT9" s="458"/>
      <c r="BI9" s="5697" t="s">
        <v>3</v>
      </c>
      <c r="BJ9" s="5061" t="s">
        <v>1063</v>
      </c>
      <c r="BK9" s="5060" t="s">
        <v>191</v>
      </c>
    </row>
    <row r="10" spans="1:63">
      <c r="A10" s="5144" t="s">
        <v>6045</v>
      </c>
      <c r="N10" s="5692" t="s">
        <v>3</v>
      </c>
      <c r="O10" s="473" t="s">
        <v>191</v>
      </c>
      <c r="P10" s="474"/>
      <c r="Q10" s="475">
        <v>5</v>
      </c>
      <c r="R10" s="476">
        <f>SUM(Q10)</f>
        <v>5</v>
      </c>
      <c r="S10" s="477"/>
      <c r="T10" s="475">
        <v>7</v>
      </c>
      <c r="U10" s="478">
        <f>SUM(T10)</f>
        <v>7</v>
      </c>
      <c r="V10" s="474"/>
      <c r="W10" s="475">
        <v>7</v>
      </c>
      <c r="X10" s="476">
        <f>SUM(W10)</f>
        <v>7</v>
      </c>
      <c r="Y10" s="477"/>
      <c r="Z10" s="475">
        <v>7</v>
      </c>
      <c r="AA10" s="478">
        <f>SUM(Z10)</f>
        <v>7</v>
      </c>
      <c r="AB10" s="474"/>
      <c r="AC10" s="475">
        <v>7</v>
      </c>
      <c r="AD10" s="478">
        <f>SUM(AB10:AC10)</f>
        <v>7</v>
      </c>
      <c r="AE10" s="474"/>
      <c r="AF10" s="475">
        <v>11</v>
      </c>
      <c r="AG10" s="476">
        <f t="shared" si="5"/>
        <v>11</v>
      </c>
      <c r="AH10" s="474"/>
      <c r="AI10" s="475">
        <v>11</v>
      </c>
      <c r="AJ10" s="3963">
        <f t="shared" si="6"/>
        <v>11</v>
      </c>
      <c r="AL10" s="5686" t="s">
        <v>3</v>
      </c>
      <c r="AM10" s="500" t="s">
        <v>191</v>
      </c>
      <c r="AN10" s="501">
        <f>R10</f>
        <v>5</v>
      </c>
      <c r="AO10" s="501">
        <f>U10-R10</f>
        <v>2</v>
      </c>
      <c r="AP10" s="501">
        <f>X10-U10</f>
        <v>0</v>
      </c>
      <c r="AQ10" s="501">
        <f>AA10-X10</f>
        <v>0</v>
      </c>
      <c r="AR10" s="479">
        <f>AD10-AA10</f>
        <v>0</v>
      </c>
      <c r="AS10" s="479">
        <f>AG10-AD10</f>
        <v>4</v>
      </c>
      <c r="AT10" s="479">
        <f>AJ10-AG10</f>
        <v>0</v>
      </c>
      <c r="BI10" s="5698"/>
      <c r="BJ10" s="5061" t="s">
        <v>1065</v>
      </c>
      <c r="BK10" s="5060" t="s">
        <v>218</v>
      </c>
    </row>
    <row r="11" spans="1:63">
      <c r="N11" s="5693"/>
      <c r="O11" s="460" t="s">
        <v>218</v>
      </c>
      <c r="P11" s="462"/>
      <c r="Q11" s="419">
        <v>1</v>
      </c>
      <c r="R11" s="463">
        <f>SUM(Q11)</f>
        <v>1</v>
      </c>
      <c r="S11" s="459"/>
      <c r="T11" s="419">
        <v>2</v>
      </c>
      <c r="U11" s="421">
        <f>SUM(T11)</f>
        <v>2</v>
      </c>
      <c r="V11" s="462"/>
      <c r="W11" s="419">
        <v>2</v>
      </c>
      <c r="X11" s="463">
        <f>SUM(W11)</f>
        <v>2</v>
      </c>
      <c r="Y11" s="459"/>
      <c r="Z11" s="419">
        <v>2</v>
      </c>
      <c r="AA11" s="421">
        <f>SUM(Z11)</f>
        <v>2</v>
      </c>
      <c r="AB11" s="462"/>
      <c r="AC11" s="419">
        <v>2</v>
      </c>
      <c r="AD11" s="421">
        <f>SUM(AB11:AC11)</f>
        <v>2</v>
      </c>
      <c r="AE11" s="462">
        <v>1</v>
      </c>
      <c r="AF11" s="419">
        <v>4</v>
      </c>
      <c r="AG11" s="463">
        <f t="shared" si="5"/>
        <v>5</v>
      </c>
      <c r="AH11" s="462">
        <v>1</v>
      </c>
      <c r="AI11" s="419">
        <v>4</v>
      </c>
      <c r="AJ11" s="3964">
        <f t="shared" si="6"/>
        <v>5</v>
      </c>
      <c r="AL11" s="5687"/>
      <c r="AM11" s="418" t="s">
        <v>218</v>
      </c>
      <c r="AN11" s="420">
        <f>R11</f>
        <v>1</v>
      </c>
      <c r="AO11" s="420">
        <f>U11-R11</f>
        <v>1</v>
      </c>
      <c r="AP11" s="420">
        <f>X11-U11</f>
        <v>0</v>
      </c>
      <c r="AQ11" s="420">
        <f>AA11-X11</f>
        <v>0</v>
      </c>
      <c r="AR11" s="455">
        <f>AD11-AA11</f>
        <v>0</v>
      </c>
      <c r="AS11" s="455">
        <f>AG11-AD11</f>
        <v>3</v>
      </c>
      <c r="AT11" s="455">
        <f>AJ11-AG11</f>
        <v>0</v>
      </c>
      <c r="BI11" s="5699"/>
      <c r="BJ11" s="5061" t="s">
        <v>487</v>
      </c>
      <c r="BK11" s="5060" t="s">
        <v>195</v>
      </c>
    </row>
    <row r="12" spans="1:63">
      <c r="N12" s="5693"/>
      <c r="O12" s="460" t="s">
        <v>195</v>
      </c>
      <c r="P12" s="462"/>
      <c r="Q12" s="419">
        <v>2</v>
      </c>
      <c r="R12" s="463">
        <f>SUM(Q12)</f>
        <v>2</v>
      </c>
      <c r="S12" s="459"/>
      <c r="T12" s="419">
        <v>4</v>
      </c>
      <c r="U12" s="421">
        <f>SUM(T12)</f>
        <v>4</v>
      </c>
      <c r="V12" s="462"/>
      <c r="W12" s="419">
        <v>4</v>
      </c>
      <c r="X12" s="463">
        <f>SUM(W12)</f>
        <v>4</v>
      </c>
      <c r="Y12" s="459"/>
      <c r="Z12" s="419">
        <v>4</v>
      </c>
      <c r="AA12" s="421">
        <f>SUM(Z12)</f>
        <v>4</v>
      </c>
      <c r="AB12" s="462"/>
      <c r="AC12" s="419">
        <v>4</v>
      </c>
      <c r="AD12" s="421">
        <f>SUM(AB12:AC12)</f>
        <v>4</v>
      </c>
      <c r="AE12" s="462">
        <v>3</v>
      </c>
      <c r="AF12" s="419">
        <v>2</v>
      </c>
      <c r="AG12" s="463">
        <f t="shared" si="5"/>
        <v>5</v>
      </c>
      <c r="AH12" s="462">
        <v>4</v>
      </c>
      <c r="AI12" s="419">
        <v>2</v>
      </c>
      <c r="AJ12" s="3964">
        <f t="shared" si="6"/>
        <v>6</v>
      </c>
      <c r="AL12" s="5687"/>
      <c r="AM12" s="418" t="s">
        <v>195</v>
      </c>
      <c r="AN12" s="420">
        <f>R12</f>
        <v>2</v>
      </c>
      <c r="AO12" s="420">
        <f>U12-R12</f>
        <v>2</v>
      </c>
      <c r="AP12" s="420">
        <f>X12-U12</f>
        <v>0</v>
      </c>
      <c r="AQ12" s="420">
        <f>AA12-X12</f>
        <v>0</v>
      </c>
      <c r="AR12" s="455">
        <f>AD12-AA12</f>
        <v>0</v>
      </c>
      <c r="AS12" s="455">
        <f>AG12-AD12</f>
        <v>1</v>
      </c>
      <c r="AT12" s="455">
        <f>AJ12-AG12</f>
        <v>1</v>
      </c>
      <c r="BI12" s="5697" t="s">
        <v>2</v>
      </c>
      <c r="BJ12" s="5061" t="s">
        <v>312</v>
      </c>
      <c r="BK12" s="5060" t="s">
        <v>4457</v>
      </c>
    </row>
    <row r="13" spans="1:63" ht="15.75" thickBot="1">
      <c r="N13" s="5693"/>
      <c r="O13" s="484" t="s">
        <v>961</v>
      </c>
      <c r="P13" s="485"/>
      <c r="Q13" s="486">
        <v>1</v>
      </c>
      <c r="R13" s="481">
        <f>SUM(Q13)</f>
        <v>1</v>
      </c>
      <c r="S13" s="487"/>
      <c r="T13" s="486">
        <v>4</v>
      </c>
      <c r="U13" s="482">
        <f>SUM(T13)</f>
        <v>4</v>
      </c>
      <c r="V13" s="485"/>
      <c r="W13" s="486">
        <v>7</v>
      </c>
      <c r="X13" s="481">
        <f>SUM(W13)</f>
        <v>7</v>
      </c>
      <c r="Y13" s="487"/>
      <c r="Z13" s="486">
        <v>7</v>
      </c>
      <c r="AA13" s="482">
        <f>SUM(Z13)</f>
        <v>7</v>
      </c>
      <c r="AB13" s="485"/>
      <c r="AC13" s="486">
        <v>7</v>
      </c>
      <c r="AD13" s="482">
        <f>SUM(AB13:AC13)</f>
        <v>7</v>
      </c>
      <c r="AE13" s="485">
        <v>1</v>
      </c>
      <c r="AF13" s="486"/>
      <c r="AG13" s="481">
        <f t="shared" si="5"/>
        <v>1</v>
      </c>
      <c r="AH13" s="485"/>
      <c r="AI13" s="486"/>
      <c r="AJ13" s="3965">
        <f t="shared" si="6"/>
        <v>0</v>
      </c>
      <c r="AL13" s="5687"/>
      <c r="AM13" s="418" t="s">
        <v>961</v>
      </c>
      <c r="AN13" s="420">
        <f>R13</f>
        <v>1</v>
      </c>
      <c r="AO13" s="420">
        <f>U13-R13</f>
        <v>3</v>
      </c>
      <c r="AP13" s="420">
        <f>X13-U13</f>
        <v>3</v>
      </c>
      <c r="AQ13" s="420">
        <f>AA13-X13</f>
        <v>0</v>
      </c>
      <c r="AR13" s="455">
        <f>AD13-AA13</f>
        <v>0</v>
      </c>
      <c r="AS13" s="455">
        <v>1</v>
      </c>
      <c r="AT13" s="455">
        <v>0</v>
      </c>
      <c r="BI13" s="5698"/>
      <c r="BJ13" s="5061" t="s">
        <v>313</v>
      </c>
      <c r="BK13" s="5060" t="s">
        <v>221</v>
      </c>
    </row>
    <row r="14" spans="1:63" ht="15.75" thickBot="1">
      <c r="N14" s="5694"/>
      <c r="O14" s="488" t="s">
        <v>304</v>
      </c>
      <c r="P14" s="489"/>
      <c r="Q14" s="490">
        <f>SUM(Q10:Q13)</f>
        <v>9</v>
      </c>
      <c r="R14" s="491">
        <f>SUM(Q14)</f>
        <v>9</v>
      </c>
      <c r="S14" s="492"/>
      <c r="T14" s="490">
        <f>SUM(T10:T13)</f>
        <v>17</v>
      </c>
      <c r="U14" s="493">
        <f>SUM(T14)</f>
        <v>17</v>
      </c>
      <c r="V14" s="489"/>
      <c r="W14" s="490">
        <f>SUM(W10:W13)</f>
        <v>20</v>
      </c>
      <c r="X14" s="491">
        <f>SUM(W14)</f>
        <v>20</v>
      </c>
      <c r="Y14" s="492"/>
      <c r="Z14" s="490">
        <f>SUM(Z10:Z13)</f>
        <v>20</v>
      </c>
      <c r="AA14" s="493">
        <f>SUM(Z14)</f>
        <v>20</v>
      </c>
      <c r="AB14" s="489">
        <f>SUM(AB10:AB13)</f>
        <v>0</v>
      </c>
      <c r="AC14" s="490">
        <f>SUM(AC10:AC13)</f>
        <v>20</v>
      </c>
      <c r="AD14" s="493">
        <f>SUM(AB14:AC14)</f>
        <v>20</v>
      </c>
      <c r="AE14" s="489">
        <f>SUM(AE10:AE13)</f>
        <v>5</v>
      </c>
      <c r="AF14" s="490">
        <f>SUM(AF10:AF13)</f>
        <v>17</v>
      </c>
      <c r="AG14" s="491">
        <f t="shared" si="5"/>
        <v>22</v>
      </c>
      <c r="AH14" s="489">
        <f>SUM(AH10:AH13)</f>
        <v>5</v>
      </c>
      <c r="AI14" s="490">
        <f>SUM(AI10:AI13)</f>
        <v>17</v>
      </c>
      <c r="AJ14" s="3966">
        <f t="shared" si="6"/>
        <v>22</v>
      </c>
      <c r="AL14" s="5688"/>
      <c r="AM14" s="456"/>
      <c r="AN14" s="457"/>
      <c r="AO14" s="457"/>
      <c r="AP14" s="457"/>
      <c r="AQ14" s="457"/>
      <c r="AR14" s="458"/>
      <c r="AS14" s="458"/>
      <c r="AT14" s="458"/>
      <c r="BI14" s="5699"/>
      <c r="BJ14" s="5061" t="s">
        <v>314</v>
      </c>
      <c r="BK14" s="5060" t="s">
        <v>6021</v>
      </c>
    </row>
    <row r="15" spans="1:63">
      <c r="N15" s="5692" t="s">
        <v>2</v>
      </c>
      <c r="O15" s="473" t="s">
        <v>225</v>
      </c>
      <c r="P15" s="474"/>
      <c r="Q15" s="475">
        <v>1</v>
      </c>
      <c r="R15" s="476">
        <f t="shared" si="0"/>
        <v>1</v>
      </c>
      <c r="S15" s="477"/>
      <c r="T15" s="475">
        <v>1</v>
      </c>
      <c r="U15" s="478">
        <f t="shared" si="1"/>
        <v>1</v>
      </c>
      <c r="V15" s="474"/>
      <c r="W15" s="475">
        <v>1</v>
      </c>
      <c r="X15" s="476">
        <f t="shared" si="2"/>
        <v>1</v>
      </c>
      <c r="Y15" s="477"/>
      <c r="Z15" s="475">
        <v>1</v>
      </c>
      <c r="AA15" s="478">
        <f t="shared" si="3"/>
        <v>1</v>
      </c>
      <c r="AB15" s="474"/>
      <c r="AC15" s="475">
        <v>1</v>
      </c>
      <c r="AD15" s="478">
        <f t="shared" si="4"/>
        <v>1</v>
      </c>
      <c r="AE15" s="474">
        <v>1</v>
      </c>
      <c r="AF15" s="475">
        <v>6</v>
      </c>
      <c r="AG15" s="476">
        <f t="shared" si="5"/>
        <v>7</v>
      </c>
      <c r="AH15" s="474">
        <v>2</v>
      </c>
      <c r="AI15" s="475">
        <v>7</v>
      </c>
      <c r="AJ15" s="3963">
        <f t="shared" si="6"/>
        <v>9</v>
      </c>
      <c r="AL15" s="5683" t="s">
        <v>2</v>
      </c>
      <c r="AM15" s="549" t="s">
        <v>225</v>
      </c>
      <c r="AN15" s="499">
        <f>R15</f>
        <v>1</v>
      </c>
      <c r="AO15" s="499">
        <f>U15-R15</f>
        <v>0</v>
      </c>
      <c r="AP15" s="499">
        <f>X15-U15</f>
        <v>0</v>
      </c>
      <c r="AQ15" s="499">
        <f>AA15-X15</f>
        <v>0</v>
      </c>
      <c r="AR15" s="472">
        <f>AD15-AA15</f>
        <v>0</v>
      </c>
      <c r="AS15" s="472">
        <f>AG15-AD15</f>
        <v>6</v>
      </c>
      <c r="AT15" s="472">
        <f>AJ15-AG15</f>
        <v>2</v>
      </c>
    </row>
    <row r="16" spans="1:63">
      <c r="N16" s="5693"/>
      <c r="O16" s="460" t="s">
        <v>221</v>
      </c>
      <c r="P16" s="462"/>
      <c r="Q16" s="545">
        <v>1</v>
      </c>
      <c r="R16" s="463">
        <f t="shared" si="0"/>
        <v>1</v>
      </c>
      <c r="S16" s="459"/>
      <c r="T16" s="545">
        <v>1</v>
      </c>
      <c r="U16" s="421">
        <f t="shared" si="1"/>
        <v>1</v>
      </c>
      <c r="V16" s="462"/>
      <c r="W16" s="545">
        <v>1</v>
      </c>
      <c r="X16" s="463">
        <f t="shared" si="2"/>
        <v>1</v>
      </c>
      <c r="Y16" s="459"/>
      <c r="Z16" s="545">
        <v>1</v>
      </c>
      <c r="AA16" s="421">
        <f t="shared" si="3"/>
        <v>1</v>
      </c>
      <c r="AB16" s="462"/>
      <c r="AC16" s="545">
        <v>1</v>
      </c>
      <c r="AD16" s="421">
        <f t="shared" si="4"/>
        <v>1</v>
      </c>
      <c r="AE16" s="462">
        <v>3</v>
      </c>
      <c r="AF16" s="545">
        <v>3</v>
      </c>
      <c r="AG16" s="463">
        <f t="shared" si="5"/>
        <v>6</v>
      </c>
      <c r="AH16" s="462">
        <v>3</v>
      </c>
      <c r="AI16" s="545">
        <v>4</v>
      </c>
      <c r="AJ16" s="3964">
        <f t="shared" si="6"/>
        <v>7</v>
      </c>
      <c r="AL16" s="5684"/>
      <c r="AM16" s="550" t="s">
        <v>221</v>
      </c>
      <c r="AN16" s="420">
        <f>R16</f>
        <v>1</v>
      </c>
      <c r="AO16" s="420">
        <f>U16-R16</f>
        <v>0</v>
      </c>
      <c r="AP16" s="420">
        <f>X16-U16</f>
        <v>0</v>
      </c>
      <c r="AQ16" s="420">
        <f>AA16-X16</f>
        <v>0</v>
      </c>
      <c r="AR16" s="455">
        <f>AD16-AA16</f>
        <v>0</v>
      </c>
      <c r="AS16" s="455">
        <f>AG16-AD16</f>
        <v>5</v>
      </c>
      <c r="AT16" s="472">
        <f>AJ16-AG16</f>
        <v>1</v>
      </c>
    </row>
    <row r="17" spans="14:46">
      <c r="N17" s="5693"/>
      <c r="O17" s="460" t="s">
        <v>174</v>
      </c>
      <c r="P17" s="462">
        <v>4</v>
      </c>
      <c r="Q17" s="545">
        <v>1</v>
      </c>
      <c r="R17" s="463">
        <f t="shared" si="0"/>
        <v>5</v>
      </c>
      <c r="S17" s="459">
        <v>8</v>
      </c>
      <c r="T17" s="545">
        <v>3</v>
      </c>
      <c r="U17" s="421">
        <f t="shared" si="1"/>
        <v>11</v>
      </c>
      <c r="V17" s="462">
        <v>11</v>
      </c>
      <c r="W17" s="545">
        <v>3</v>
      </c>
      <c r="X17" s="463">
        <f t="shared" si="2"/>
        <v>14</v>
      </c>
      <c r="Y17" s="459">
        <v>11</v>
      </c>
      <c r="Z17" s="545">
        <v>3</v>
      </c>
      <c r="AA17" s="421">
        <f t="shared" si="3"/>
        <v>14</v>
      </c>
      <c r="AB17" s="462">
        <v>11</v>
      </c>
      <c r="AC17" s="545">
        <v>3</v>
      </c>
      <c r="AD17" s="421">
        <f t="shared" si="4"/>
        <v>14</v>
      </c>
      <c r="AE17" s="462">
        <v>9</v>
      </c>
      <c r="AF17" s="545">
        <v>6</v>
      </c>
      <c r="AG17" s="463">
        <f t="shared" si="5"/>
        <v>15</v>
      </c>
      <c r="AH17" s="462">
        <v>10</v>
      </c>
      <c r="AI17" s="545">
        <v>7</v>
      </c>
      <c r="AJ17" s="3964">
        <f t="shared" si="6"/>
        <v>17</v>
      </c>
      <c r="AL17" s="5684"/>
      <c r="AM17" s="550" t="s">
        <v>174</v>
      </c>
      <c r="AN17" s="420">
        <f>R17</f>
        <v>5</v>
      </c>
      <c r="AO17" s="420">
        <f>U17-R17</f>
        <v>6</v>
      </c>
      <c r="AP17" s="420">
        <f>X17-U17</f>
        <v>3</v>
      </c>
      <c r="AQ17" s="420">
        <f>AA17-X17</f>
        <v>0</v>
      </c>
      <c r="AR17" s="455">
        <f>AD17-AA17</f>
        <v>0</v>
      </c>
      <c r="AS17" s="455">
        <f>AG17-AD17</f>
        <v>1</v>
      </c>
      <c r="AT17" s="472">
        <f>AJ17-AG17</f>
        <v>2</v>
      </c>
    </row>
    <row r="18" spans="14:46" ht="15.75" thickBot="1">
      <c r="N18" s="5693"/>
      <c r="O18" s="546" t="s">
        <v>961</v>
      </c>
      <c r="P18" s="485"/>
      <c r="Q18" s="547">
        <v>1</v>
      </c>
      <c r="R18" s="481">
        <f t="shared" si="0"/>
        <v>1</v>
      </c>
      <c r="S18" s="548"/>
      <c r="T18" s="547">
        <v>3</v>
      </c>
      <c r="U18" s="482">
        <f t="shared" si="1"/>
        <v>3</v>
      </c>
      <c r="V18" s="485"/>
      <c r="W18" s="547">
        <v>9</v>
      </c>
      <c r="X18" s="481">
        <f t="shared" si="2"/>
        <v>9</v>
      </c>
      <c r="Y18" s="548"/>
      <c r="Z18" s="547">
        <v>9</v>
      </c>
      <c r="AA18" s="482">
        <f t="shared" si="3"/>
        <v>9</v>
      </c>
      <c r="AB18" s="485"/>
      <c r="AC18" s="547">
        <v>9</v>
      </c>
      <c r="AD18" s="482">
        <f t="shared" si="4"/>
        <v>9</v>
      </c>
      <c r="AE18" s="485">
        <v>1</v>
      </c>
      <c r="AF18" s="547"/>
      <c r="AG18" s="481">
        <f t="shared" si="5"/>
        <v>1</v>
      </c>
      <c r="AH18" s="485"/>
      <c r="AI18" s="547"/>
      <c r="AJ18" s="3965">
        <f t="shared" si="6"/>
        <v>0</v>
      </c>
      <c r="AL18" s="5684"/>
      <c r="AM18" s="550" t="s">
        <v>961</v>
      </c>
      <c r="AN18" s="420">
        <f>R18</f>
        <v>1</v>
      </c>
      <c r="AO18" s="420">
        <f>U18-R18</f>
        <v>2</v>
      </c>
      <c r="AP18" s="420"/>
      <c r="AQ18" s="420"/>
      <c r="AR18" s="455"/>
      <c r="AS18" s="455"/>
      <c r="AT18" s="472">
        <f>AJ18-AG18</f>
        <v>-1</v>
      </c>
    </row>
    <row r="19" spans="14:46" ht="15.75" thickBot="1">
      <c r="N19" s="5694"/>
      <c r="O19" s="488" t="s">
        <v>24</v>
      </c>
      <c r="P19" s="489">
        <f>SUM(P15:P18)</f>
        <v>4</v>
      </c>
      <c r="Q19" s="490">
        <f>SUM(Q15:Q18)</f>
        <v>4</v>
      </c>
      <c r="R19" s="491">
        <f t="shared" si="0"/>
        <v>8</v>
      </c>
      <c r="S19" s="492">
        <f>SUM(S15:S18)</f>
        <v>8</v>
      </c>
      <c r="T19" s="490">
        <f>SUM(T15:T18)</f>
        <v>8</v>
      </c>
      <c r="U19" s="493">
        <f t="shared" si="1"/>
        <v>16</v>
      </c>
      <c r="V19" s="489">
        <f>SUM(V15:V18)</f>
        <v>11</v>
      </c>
      <c r="W19" s="490">
        <f>SUM(W15:W18)</f>
        <v>14</v>
      </c>
      <c r="X19" s="491">
        <f t="shared" si="2"/>
        <v>25</v>
      </c>
      <c r="Y19" s="492">
        <f>SUM(Y15:Y18)</f>
        <v>11</v>
      </c>
      <c r="Z19" s="490">
        <f>SUM(Z15:Z18)</f>
        <v>14</v>
      </c>
      <c r="AA19" s="493">
        <f t="shared" si="3"/>
        <v>25</v>
      </c>
      <c r="AB19" s="489">
        <f>SUM(AB15:AB18)</f>
        <v>11</v>
      </c>
      <c r="AC19" s="490">
        <f>SUM(AC15:AC18)</f>
        <v>14</v>
      </c>
      <c r="AD19" s="493">
        <f t="shared" si="4"/>
        <v>25</v>
      </c>
      <c r="AE19" s="489">
        <f>SUM(AE15:AE18)</f>
        <v>14</v>
      </c>
      <c r="AF19" s="490">
        <f>SUM(AF15:AF18)</f>
        <v>15</v>
      </c>
      <c r="AG19" s="491">
        <f t="shared" si="5"/>
        <v>29</v>
      </c>
      <c r="AH19" s="489">
        <f>SUM(AH15:AH18)</f>
        <v>15</v>
      </c>
      <c r="AI19" s="490">
        <f>SUM(AI15:AI18)</f>
        <v>18</v>
      </c>
      <c r="AJ19" s="3966">
        <f t="shared" si="6"/>
        <v>33</v>
      </c>
      <c r="AL19" s="5685"/>
      <c r="AM19" s="551"/>
      <c r="AN19" s="480"/>
      <c r="AO19" s="480"/>
      <c r="AP19" s="480"/>
      <c r="AQ19" s="480"/>
      <c r="AR19" s="483"/>
      <c r="AS19" s="483"/>
      <c r="AT19" s="483"/>
    </row>
    <row r="20" spans="14:46" ht="16.5" thickBot="1">
      <c r="N20" s="216"/>
      <c r="O20" s="461" t="s">
        <v>39</v>
      </c>
      <c r="P20" s="464">
        <f t="shared" ref="P20:AG20" si="8">P9+P19+P14</f>
        <v>7</v>
      </c>
      <c r="Q20" s="465">
        <f t="shared" si="8"/>
        <v>18</v>
      </c>
      <c r="R20" s="466">
        <f t="shared" si="8"/>
        <v>25</v>
      </c>
      <c r="S20" s="467">
        <f t="shared" si="8"/>
        <v>16</v>
      </c>
      <c r="T20" s="465">
        <f t="shared" si="8"/>
        <v>33</v>
      </c>
      <c r="U20" s="468">
        <f t="shared" si="8"/>
        <v>49</v>
      </c>
      <c r="V20" s="464">
        <f t="shared" si="8"/>
        <v>20</v>
      </c>
      <c r="W20" s="465">
        <f t="shared" si="8"/>
        <v>44</v>
      </c>
      <c r="X20" s="466">
        <f t="shared" si="8"/>
        <v>64</v>
      </c>
      <c r="Y20" s="467">
        <f t="shared" si="8"/>
        <v>20</v>
      </c>
      <c r="Z20" s="465">
        <f t="shared" si="8"/>
        <v>44</v>
      </c>
      <c r="AA20" s="468">
        <f t="shared" si="8"/>
        <v>64</v>
      </c>
      <c r="AB20" s="464">
        <f t="shared" si="8"/>
        <v>20</v>
      </c>
      <c r="AC20" s="465">
        <f t="shared" si="8"/>
        <v>44</v>
      </c>
      <c r="AD20" s="468">
        <f t="shared" si="8"/>
        <v>64</v>
      </c>
      <c r="AE20" s="464">
        <f t="shared" si="8"/>
        <v>32</v>
      </c>
      <c r="AF20" s="465">
        <f t="shared" si="8"/>
        <v>42</v>
      </c>
      <c r="AG20" s="466">
        <f t="shared" si="8"/>
        <v>74</v>
      </c>
      <c r="AH20" s="464">
        <f>AH9+AH19+AH14</f>
        <v>33</v>
      </c>
      <c r="AI20" s="465">
        <f>AI9+AI19+AI14</f>
        <v>45</v>
      </c>
      <c r="AJ20" s="466">
        <f>AJ9+AJ19+AJ14</f>
        <v>78</v>
      </c>
      <c r="AL20" s="216"/>
      <c r="AM20" s="495" t="s">
        <v>39</v>
      </c>
      <c r="AN20" s="496">
        <f t="shared" ref="AN20:AT20" si="9">SUM(AN5:AN19)</f>
        <v>25</v>
      </c>
      <c r="AO20" s="496">
        <f t="shared" si="9"/>
        <v>24</v>
      </c>
      <c r="AP20" s="496">
        <f t="shared" si="9"/>
        <v>9</v>
      </c>
      <c r="AQ20" s="496">
        <f t="shared" si="9"/>
        <v>0</v>
      </c>
      <c r="AR20" s="497">
        <f t="shared" si="9"/>
        <v>0</v>
      </c>
      <c r="AS20" s="497">
        <f t="shared" si="9"/>
        <v>29</v>
      </c>
      <c r="AT20" s="497">
        <f t="shared" si="9"/>
        <v>5</v>
      </c>
    </row>
    <row r="22" spans="14:46">
      <c r="O22" s="423" t="s">
        <v>964</v>
      </c>
    </row>
    <row r="23" spans="14:46">
      <c r="O23" s="423" t="s">
        <v>965</v>
      </c>
    </row>
  </sheetData>
  <mergeCells count="17">
    <mergeCell ref="BI6:BI8"/>
    <mergeCell ref="BI9:BI11"/>
    <mergeCell ref="BI12:BI14"/>
    <mergeCell ref="BJ5:BK5"/>
    <mergeCell ref="AL5:AL9"/>
    <mergeCell ref="AL15:AL19"/>
    <mergeCell ref="AL10:AL14"/>
    <mergeCell ref="AB3:AD3"/>
    <mergeCell ref="N5:N9"/>
    <mergeCell ref="N15:N19"/>
    <mergeCell ref="N10:N14"/>
    <mergeCell ref="P3:R3"/>
    <mergeCell ref="S3:U3"/>
    <mergeCell ref="V3:X3"/>
    <mergeCell ref="Y3:AA3"/>
    <mergeCell ref="AE3:AG3"/>
    <mergeCell ref="AH3:AJ3"/>
  </mergeCells>
  <hyperlinks>
    <hyperlink ref="A1" location="Índice!A1" display="ÍNDICE"/>
  </hyperlinks>
  <pageMargins left="0.25" right="0.25" top="0.75" bottom="0.75" header="0.3" footer="0.3"/>
  <pageSetup paperSize="163" orientation="landscape" r:id="rId1"/>
  <ignoredErrors>
    <ignoredError sqref="B8:I8" formulaRange="1"/>
    <ignoredError sqref="R9:AG19"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T9"/>
  <sheetViews>
    <sheetView showGridLines="0" zoomScaleNormal="100" workbookViewId="0"/>
  </sheetViews>
  <sheetFormatPr baseColWidth="10" defaultRowHeight="12.75"/>
  <cols>
    <col min="9" max="9" width="12.28515625" bestFit="1" customWidth="1"/>
    <col min="10" max="10" width="12.28515625" customWidth="1"/>
  </cols>
  <sheetData>
    <row r="1" spans="1:20">
      <c r="A1" s="1088" t="s">
        <v>1621</v>
      </c>
    </row>
    <row r="3" spans="1:20" ht="19.5" thickBot="1">
      <c r="B3" s="4254" t="s">
        <v>4252</v>
      </c>
      <c r="C3" s="1508"/>
      <c r="D3" s="1508"/>
      <c r="E3" s="1508"/>
      <c r="F3" s="1508"/>
      <c r="G3" s="1508"/>
      <c r="H3" s="1508"/>
      <c r="I3" s="1508"/>
      <c r="J3" s="1508"/>
      <c r="L3" s="4254" t="s">
        <v>4333</v>
      </c>
      <c r="M3" s="4255"/>
    </row>
    <row r="4" spans="1:20" ht="15.75" thickBot="1">
      <c r="B4" s="3970" t="s">
        <v>60</v>
      </c>
      <c r="C4" s="3971">
        <v>2010</v>
      </c>
      <c r="D4" s="3971">
        <v>2011</v>
      </c>
      <c r="E4" s="3971">
        <v>2012</v>
      </c>
      <c r="F4" s="3971">
        <v>2013</v>
      </c>
      <c r="G4" s="3971">
        <v>2014</v>
      </c>
      <c r="H4" s="3971">
        <v>2015</v>
      </c>
      <c r="I4" s="3971">
        <v>2016</v>
      </c>
      <c r="J4" s="3971">
        <v>2017</v>
      </c>
      <c r="L4" s="3970" t="s">
        <v>60</v>
      </c>
      <c r="M4" s="3971">
        <v>2010</v>
      </c>
      <c r="N4" s="3971">
        <v>2011</v>
      </c>
      <c r="O4" s="3971">
        <v>2012</v>
      </c>
      <c r="P4" s="3971">
        <v>2013</v>
      </c>
      <c r="Q4" s="3971">
        <v>2014</v>
      </c>
      <c r="R4" s="3971">
        <v>2015</v>
      </c>
      <c r="S4" s="3971">
        <v>2016</v>
      </c>
      <c r="T4" s="3971">
        <v>2017</v>
      </c>
    </row>
    <row r="5" spans="1:20" ht="15">
      <c r="B5" s="3972" t="s">
        <v>1</v>
      </c>
      <c r="C5" s="1509">
        <v>3</v>
      </c>
      <c r="D5" s="1509">
        <v>4</v>
      </c>
      <c r="E5" s="1509">
        <v>7</v>
      </c>
      <c r="F5" s="1509">
        <v>8</v>
      </c>
      <c r="G5" s="1509">
        <v>10</v>
      </c>
      <c r="H5" s="1509">
        <v>15</v>
      </c>
      <c r="I5" s="1509">
        <v>17</v>
      </c>
      <c r="J5" s="3974">
        <v>19</v>
      </c>
      <c r="L5" s="3972" t="s">
        <v>1</v>
      </c>
      <c r="M5" s="1549">
        <f>C5/'Plazas Div x Depto'!B5</f>
        <v>0.6</v>
      </c>
      <c r="N5" s="1549">
        <f>D5/'Plazas Div x Depto'!C5</f>
        <v>0.5</v>
      </c>
      <c r="O5" s="1549">
        <f>E5/'Plazas Div x Depto'!D5</f>
        <v>0.4375</v>
      </c>
      <c r="P5" s="1549">
        <f>F5/'Plazas Div x Depto'!E5</f>
        <v>0.42105263157894735</v>
      </c>
      <c r="Q5" s="1549">
        <f>G5/'Plazas Div x Depto'!F5</f>
        <v>0.52631578947368418</v>
      </c>
      <c r="R5" s="1549">
        <f>H5/'Plazas Div x Depto'!G5</f>
        <v>0.78947368421052633</v>
      </c>
      <c r="S5" s="1549">
        <f>I5/'Plazas Div x Depto'!H5</f>
        <v>0.73913043478260865</v>
      </c>
      <c r="T5" s="3052">
        <f>J5/'Plazas Div x Depto'!I5</f>
        <v>0.82608695652173914</v>
      </c>
    </row>
    <row r="6" spans="1:20" ht="15">
      <c r="B6" s="3973" t="s">
        <v>3</v>
      </c>
      <c r="C6" s="542">
        <v>5</v>
      </c>
      <c r="D6" s="542">
        <v>6</v>
      </c>
      <c r="E6" s="542">
        <v>9</v>
      </c>
      <c r="F6" s="542">
        <v>13</v>
      </c>
      <c r="G6" s="542">
        <v>13</v>
      </c>
      <c r="H6" s="542">
        <v>14</v>
      </c>
      <c r="I6" s="542">
        <v>16</v>
      </c>
      <c r="J6" s="3975">
        <v>18</v>
      </c>
      <c r="L6" s="3973" t="s">
        <v>3</v>
      </c>
      <c r="M6" s="1550">
        <f>C6/'Plazas Div x Depto'!B6</f>
        <v>0.7142857142857143</v>
      </c>
      <c r="N6" s="1550">
        <f>D6/'Plazas Div x Depto'!C6</f>
        <v>0.6</v>
      </c>
      <c r="O6" s="1550">
        <f>E6/'Plazas Div x Depto'!D6</f>
        <v>0.5</v>
      </c>
      <c r="P6" s="1550">
        <f>F6/'Plazas Div x Depto'!E6</f>
        <v>0.61904761904761907</v>
      </c>
      <c r="Q6" s="1550">
        <f>G6/'Plazas Div x Depto'!F6</f>
        <v>0.61904761904761907</v>
      </c>
      <c r="R6" s="1550">
        <f>H6/'Plazas Div x Depto'!G6</f>
        <v>0.7</v>
      </c>
      <c r="S6" s="1550">
        <f>I6/'Plazas Div x Depto'!H6</f>
        <v>0.72727272727272729</v>
      </c>
      <c r="T6" s="3978">
        <f>J6/'Plazas Div x Depto'!I6</f>
        <v>0.81818181818181823</v>
      </c>
    </row>
    <row r="7" spans="1:20" ht="15">
      <c r="B7" s="3973" t="s">
        <v>2</v>
      </c>
      <c r="C7" s="542">
        <v>2</v>
      </c>
      <c r="D7" s="542">
        <v>3</v>
      </c>
      <c r="E7" s="542">
        <v>6</v>
      </c>
      <c r="F7" s="542">
        <v>7</v>
      </c>
      <c r="G7" s="542">
        <v>13</v>
      </c>
      <c r="H7" s="542">
        <v>13</v>
      </c>
      <c r="I7" s="542">
        <v>21</v>
      </c>
      <c r="J7" s="3975">
        <v>28</v>
      </c>
      <c r="L7" s="3973" t="s">
        <v>2</v>
      </c>
      <c r="M7" s="1550">
        <f>C7/'Plazas Div x Depto'!B7</f>
        <v>0.4</v>
      </c>
      <c r="N7" s="1550">
        <f>D7/'Plazas Div x Depto'!C7</f>
        <v>0.375</v>
      </c>
      <c r="O7" s="1550">
        <f>E7/'Plazas Div x Depto'!D7</f>
        <v>0.375</v>
      </c>
      <c r="P7" s="1550">
        <f>F7/'Plazas Div x Depto'!E7</f>
        <v>0.28000000000000003</v>
      </c>
      <c r="Q7" s="1550">
        <f>G7/'Plazas Div x Depto'!F7</f>
        <v>0.52</v>
      </c>
      <c r="R7" s="1550">
        <f>H7/'Plazas Div x Depto'!G7</f>
        <v>0.52</v>
      </c>
      <c r="S7" s="1550">
        <f>I7/'Plazas Div x Depto'!H7</f>
        <v>0.72413793103448276</v>
      </c>
      <c r="T7" s="3978">
        <f>J7/'Plazas Div x Depto'!I7</f>
        <v>0.84848484848484851</v>
      </c>
    </row>
    <row r="8" spans="1:20" ht="15.75" thickBot="1">
      <c r="B8" s="543" t="s">
        <v>973</v>
      </c>
      <c r="C8" s="3976">
        <f t="shared" ref="C8:J8" si="0">SUM(C5:C7)</f>
        <v>10</v>
      </c>
      <c r="D8" s="3976">
        <f t="shared" si="0"/>
        <v>13</v>
      </c>
      <c r="E8" s="3976">
        <f t="shared" si="0"/>
        <v>22</v>
      </c>
      <c r="F8" s="3976">
        <f t="shared" si="0"/>
        <v>28</v>
      </c>
      <c r="G8" s="3976">
        <f t="shared" si="0"/>
        <v>36</v>
      </c>
      <c r="H8" s="3976">
        <f t="shared" si="0"/>
        <v>42</v>
      </c>
      <c r="I8" s="3976">
        <f t="shared" si="0"/>
        <v>54</v>
      </c>
      <c r="J8" s="3976">
        <f t="shared" si="0"/>
        <v>65</v>
      </c>
      <c r="L8" s="543" t="s">
        <v>973</v>
      </c>
      <c r="M8" s="3977">
        <f>C8/'Plazas Div x Depto'!B8</f>
        <v>0.58823529411764708</v>
      </c>
      <c r="N8" s="3977">
        <f>D8/'Plazas Div x Depto'!C8</f>
        <v>0.5</v>
      </c>
      <c r="O8" s="3977">
        <f>E8/'Plazas Div x Depto'!D8</f>
        <v>0.44</v>
      </c>
      <c r="P8" s="3977">
        <f>F8/'Plazas Div x Depto'!E8</f>
        <v>0.43076923076923079</v>
      </c>
      <c r="Q8" s="3977">
        <f>G8/'Plazas Div x Depto'!F8</f>
        <v>0.55384615384615388</v>
      </c>
      <c r="R8" s="3977">
        <f>H8/'Plazas Div x Depto'!G8</f>
        <v>0.65625</v>
      </c>
      <c r="S8" s="3977">
        <f>I8/'Plazas Div x Depto'!H8</f>
        <v>0.72972972972972971</v>
      </c>
      <c r="T8" s="3977">
        <f>J8/'Plazas Div x Depto'!I8</f>
        <v>0.83333333333333337</v>
      </c>
    </row>
    <row r="9" spans="1:20" ht="15">
      <c r="B9" s="1510" t="s">
        <v>4250</v>
      </c>
    </row>
  </sheetData>
  <hyperlinks>
    <hyperlink ref="A1" location="Índice!A1" display="ÍNDICE"/>
  </hyperlinks>
  <pageMargins left="0.7" right="0.7" top="0.75" bottom="0.75" header="0.3" footer="0.3"/>
  <ignoredErrors>
    <ignoredError sqref="C8:J8" formulaRange="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AD25A8"/>
  </sheetPr>
  <dimension ref="A1:BM12"/>
  <sheetViews>
    <sheetView showGridLines="0" workbookViewId="0"/>
  </sheetViews>
  <sheetFormatPr baseColWidth="10" defaultColWidth="12.5703125" defaultRowHeight="15"/>
  <cols>
    <col min="1" max="1" width="9.7109375" style="166" customWidth="1"/>
    <col min="2" max="2" width="7.5703125" style="166" bestFit="1" customWidth="1"/>
    <col min="3" max="3" width="8" style="166" bestFit="1" customWidth="1"/>
    <col min="4" max="4" width="8" style="166" customWidth="1"/>
    <col min="5" max="5" width="7.5703125" style="166" bestFit="1" customWidth="1"/>
    <col min="6" max="8" width="6.28515625" style="166" customWidth="1"/>
    <col min="9" max="9" width="7.5703125" style="166" bestFit="1" customWidth="1"/>
    <col min="10" max="10" width="7.5703125" style="166" customWidth="1"/>
    <col min="11" max="11" width="7.7109375" style="166" bestFit="1" customWidth="1"/>
    <col min="12" max="12" width="6.28515625" style="166" bestFit="1" customWidth="1"/>
    <col min="13" max="14" width="6.28515625" style="166" customWidth="1"/>
    <col min="15" max="15" width="7.5703125" style="166" bestFit="1" customWidth="1"/>
    <col min="16" max="16" width="7.5703125" style="166" customWidth="1"/>
    <col min="17" max="17" width="7.7109375" style="166" bestFit="1" customWidth="1"/>
    <col min="18" max="18" width="6.28515625" style="166" bestFit="1" customWidth="1"/>
    <col min="19" max="20" width="6.28515625" style="166" customWidth="1"/>
    <col min="21" max="21" width="7.5703125" style="166" bestFit="1" customWidth="1"/>
    <col min="22" max="22" width="7.5703125" style="166" customWidth="1"/>
    <col min="23" max="23" width="7.7109375" style="166" bestFit="1" customWidth="1"/>
    <col min="24" max="24" width="6.28515625" style="166" bestFit="1" customWidth="1"/>
    <col min="25" max="26" width="6.28515625" style="166" customWidth="1"/>
    <col min="27" max="27" width="7.5703125" style="166" bestFit="1" customWidth="1"/>
    <col min="28" max="28" width="7.5703125" style="166" customWidth="1"/>
    <col min="29" max="29" width="7.7109375" style="166" bestFit="1" customWidth="1"/>
    <col min="30" max="30" width="6.28515625" style="166" bestFit="1" customWidth="1"/>
    <col min="31" max="32" width="6.28515625" style="166" customWidth="1"/>
    <col min="33" max="33" width="7.5703125" style="166" bestFit="1" customWidth="1"/>
    <col min="34" max="34" width="7.5703125" style="166" customWidth="1"/>
    <col min="35" max="35" width="7.7109375" style="166" bestFit="1" customWidth="1"/>
    <col min="36" max="36" width="6.28515625" style="166" bestFit="1" customWidth="1"/>
    <col min="37" max="37" width="8.42578125" style="166" bestFit="1" customWidth="1"/>
    <col min="38" max="38" width="7.5703125" style="166" bestFit="1" customWidth="1"/>
    <col min="39" max="40" width="7.7109375" style="166" bestFit="1" customWidth="1"/>
    <col min="41" max="41" width="6.5703125" style="166" bestFit="1" customWidth="1"/>
    <col min="42" max="42" width="8.42578125" style="166" customWidth="1"/>
    <col min="43" max="43" width="8.140625" style="166" customWidth="1"/>
    <col min="44" max="45" width="8.42578125" style="166" customWidth="1"/>
    <col min="46" max="46" width="8.42578125" style="166" bestFit="1" customWidth="1"/>
    <col min="47" max="47" width="8.140625" style="166" bestFit="1" customWidth="1"/>
    <col min="48" max="50" width="8.42578125" style="166" bestFit="1" customWidth="1"/>
    <col min="51" max="51" width="8.140625" style="166" bestFit="1" customWidth="1"/>
    <col min="52" max="54" width="8.42578125" style="166" bestFit="1" customWidth="1"/>
    <col min="55" max="55" width="8.140625" style="166" bestFit="1" customWidth="1"/>
    <col min="56" max="57" width="8.42578125" style="166" bestFit="1" customWidth="1"/>
    <col min="58" max="64" width="8.42578125" style="166" customWidth="1"/>
    <col min="65" max="65" width="7" style="166" bestFit="1" customWidth="1"/>
    <col min="66" max="234" width="12.5703125" style="166"/>
    <col min="235" max="235" width="0.85546875" style="166" customWidth="1"/>
    <col min="236" max="236" width="9.42578125" style="166" customWidth="1"/>
    <col min="237" max="237" width="14.7109375" style="166" customWidth="1"/>
    <col min="238" max="239" width="10.28515625" style="166" customWidth="1"/>
    <col min="240" max="240" width="12.42578125" style="166" bestFit="1" customWidth="1"/>
    <col min="241" max="241" width="11.85546875" style="166" bestFit="1" customWidth="1"/>
    <col min="242" max="243" width="10.28515625" style="166" customWidth="1"/>
    <col min="244" max="245" width="12.42578125" style="166" bestFit="1" customWidth="1"/>
    <col min="246" max="247" width="10.28515625" style="166" customWidth="1"/>
    <col min="248" max="249" width="12.42578125" style="166" bestFit="1" customWidth="1"/>
    <col min="250" max="251" width="10.28515625" style="166" customWidth="1"/>
    <col min="252" max="253" width="12.42578125" style="166" bestFit="1" customWidth="1"/>
    <col min="254" max="255" width="10.28515625" style="166" customWidth="1"/>
    <col min="256" max="257" width="12.42578125" style="166" bestFit="1" customWidth="1"/>
    <col min="258" max="259" width="10.28515625" style="166" customWidth="1"/>
    <col min="260" max="261" width="12.42578125" style="166" bestFit="1" customWidth="1"/>
    <col min="262" max="490" width="12.5703125" style="166"/>
    <col min="491" max="491" width="0.85546875" style="166" customWidth="1"/>
    <col min="492" max="492" width="9.42578125" style="166" customWidth="1"/>
    <col min="493" max="493" width="14.7109375" style="166" customWidth="1"/>
    <col min="494" max="495" width="10.28515625" style="166" customWidth="1"/>
    <col min="496" max="496" width="12.42578125" style="166" bestFit="1" customWidth="1"/>
    <col min="497" max="497" width="11.85546875" style="166" bestFit="1" customWidth="1"/>
    <col min="498" max="499" width="10.28515625" style="166" customWidth="1"/>
    <col min="500" max="501" width="12.42578125" style="166" bestFit="1" customWidth="1"/>
    <col min="502" max="503" width="10.28515625" style="166" customWidth="1"/>
    <col min="504" max="505" width="12.42578125" style="166" bestFit="1" customWidth="1"/>
    <col min="506" max="507" width="10.28515625" style="166" customWidth="1"/>
    <col min="508" max="509" width="12.42578125" style="166" bestFit="1" customWidth="1"/>
    <col min="510" max="511" width="10.28515625" style="166" customWidth="1"/>
    <col min="512" max="513" width="12.42578125" style="166" bestFit="1" customWidth="1"/>
    <col min="514" max="515" width="10.28515625" style="166" customWidth="1"/>
    <col min="516" max="517" width="12.42578125" style="166" bestFit="1" customWidth="1"/>
    <col min="518" max="746" width="12.5703125" style="166"/>
    <col min="747" max="747" width="0.85546875" style="166" customWidth="1"/>
    <col min="748" max="748" width="9.42578125" style="166" customWidth="1"/>
    <col min="749" max="749" width="14.7109375" style="166" customWidth="1"/>
    <col min="750" max="751" width="10.28515625" style="166" customWidth="1"/>
    <col min="752" max="752" width="12.42578125" style="166" bestFit="1" customWidth="1"/>
    <col min="753" max="753" width="11.85546875" style="166" bestFit="1" customWidth="1"/>
    <col min="754" max="755" width="10.28515625" style="166" customWidth="1"/>
    <col min="756" max="757" width="12.42578125" style="166" bestFit="1" customWidth="1"/>
    <col min="758" max="759" width="10.28515625" style="166" customWidth="1"/>
    <col min="760" max="761" width="12.42578125" style="166" bestFit="1" customWidth="1"/>
    <col min="762" max="763" width="10.28515625" style="166" customWidth="1"/>
    <col min="764" max="765" width="12.42578125" style="166" bestFit="1" customWidth="1"/>
    <col min="766" max="767" width="10.28515625" style="166" customWidth="1"/>
    <col min="768" max="769" width="12.42578125" style="166" bestFit="1" customWidth="1"/>
    <col min="770" max="771" width="10.28515625" style="166" customWidth="1"/>
    <col min="772" max="773" width="12.42578125" style="166" bestFit="1" customWidth="1"/>
    <col min="774" max="1002" width="12.5703125" style="166"/>
    <col min="1003" max="1003" width="0.85546875" style="166" customWidth="1"/>
    <col min="1004" max="1004" width="9.42578125" style="166" customWidth="1"/>
    <col min="1005" max="1005" width="14.7109375" style="166" customWidth="1"/>
    <col min="1006" max="1007" width="10.28515625" style="166" customWidth="1"/>
    <col min="1008" max="1008" width="12.42578125" style="166" bestFit="1" customWidth="1"/>
    <col min="1009" max="1009" width="11.85546875" style="166" bestFit="1" customWidth="1"/>
    <col min="1010" max="1011" width="10.28515625" style="166" customWidth="1"/>
    <col min="1012" max="1013" width="12.42578125" style="166" bestFit="1" customWidth="1"/>
    <col min="1014" max="1015" width="10.28515625" style="166" customWidth="1"/>
    <col min="1016" max="1017" width="12.42578125" style="166" bestFit="1" customWidth="1"/>
    <col min="1018" max="1019" width="10.28515625" style="166" customWidth="1"/>
    <col min="1020" max="1021" width="12.42578125" style="166" bestFit="1" customWidth="1"/>
    <col min="1022" max="1023" width="10.28515625" style="166" customWidth="1"/>
    <col min="1024" max="1025" width="12.42578125" style="166" bestFit="1" customWidth="1"/>
    <col min="1026" max="1027" width="10.28515625" style="166" customWidth="1"/>
    <col min="1028" max="1029" width="12.42578125" style="166" bestFit="1" customWidth="1"/>
    <col min="1030" max="1258" width="12.5703125" style="166"/>
    <col min="1259" max="1259" width="0.85546875" style="166" customWidth="1"/>
    <col min="1260" max="1260" width="9.42578125" style="166" customWidth="1"/>
    <col min="1261" max="1261" width="14.7109375" style="166" customWidth="1"/>
    <col min="1262" max="1263" width="10.28515625" style="166" customWidth="1"/>
    <col min="1264" max="1264" width="12.42578125" style="166" bestFit="1" customWidth="1"/>
    <col min="1265" max="1265" width="11.85546875" style="166" bestFit="1" customWidth="1"/>
    <col min="1266" max="1267" width="10.28515625" style="166" customWidth="1"/>
    <col min="1268" max="1269" width="12.42578125" style="166" bestFit="1" customWidth="1"/>
    <col min="1270" max="1271" width="10.28515625" style="166" customWidth="1"/>
    <col min="1272" max="1273" width="12.42578125" style="166" bestFit="1" customWidth="1"/>
    <col min="1274" max="1275" width="10.28515625" style="166" customWidth="1"/>
    <col min="1276" max="1277" width="12.42578125" style="166" bestFit="1" customWidth="1"/>
    <col min="1278" max="1279" width="10.28515625" style="166" customWidth="1"/>
    <col min="1280" max="1281" width="12.42578125" style="166" bestFit="1" customWidth="1"/>
    <col min="1282" max="1283" width="10.28515625" style="166" customWidth="1"/>
    <col min="1284" max="1285" width="12.42578125" style="166" bestFit="1" customWidth="1"/>
    <col min="1286" max="1514" width="12.5703125" style="166"/>
    <col min="1515" max="1515" width="0.85546875" style="166" customWidth="1"/>
    <col min="1516" max="1516" width="9.42578125" style="166" customWidth="1"/>
    <col min="1517" max="1517" width="14.7109375" style="166" customWidth="1"/>
    <col min="1518" max="1519" width="10.28515625" style="166" customWidth="1"/>
    <col min="1520" max="1520" width="12.42578125" style="166" bestFit="1" customWidth="1"/>
    <col min="1521" max="1521" width="11.85546875" style="166" bestFit="1" customWidth="1"/>
    <col min="1522" max="1523" width="10.28515625" style="166" customWidth="1"/>
    <col min="1524" max="1525" width="12.42578125" style="166" bestFit="1" customWidth="1"/>
    <col min="1526" max="1527" width="10.28515625" style="166" customWidth="1"/>
    <col min="1528" max="1529" width="12.42578125" style="166" bestFit="1" customWidth="1"/>
    <col min="1530" max="1531" width="10.28515625" style="166" customWidth="1"/>
    <col min="1532" max="1533" width="12.42578125" style="166" bestFit="1" customWidth="1"/>
    <col min="1534" max="1535" width="10.28515625" style="166" customWidth="1"/>
    <col min="1536" max="1537" width="12.42578125" style="166" bestFit="1" customWidth="1"/>
    <col min="1538" max="1539" width="10.28515625" style="166" customWidth="1"/>
    <col min="1540" max="1541" width="12.42578125" style="166" bestFit="1" customWidth="1"/>
    <col min="1542" max="1770" width="12.5703125" style="166"/>
    <col min="1771" max="1771" width="0.85546875" style="166" customWidth="1"/>
    <col min="1772" max="1772" width="9.42578125" style="166" customWidth="1"/>
    <col min="1773" max="1773" width="14.7109375" style="166" customWidth="1"/>
    <col min="1774" max="1775" width="10.28515625" style="166" customWidth="1"/>
    <col min="1776" max="1776" width="12.42578125" style="166" bestFit="1" customWidth="1"/>
    <col min="1777" max="1777" width="11.85546875" style="166" bestFit="1" customWidth="1"/>
    <col min="1778" max="1779" width="10.28515625" style="166" customWidth="1"/>
    <col min="1780" max="1781" width="12.42578125" style="166" bestFit="1" customWidth="1"/>
    <col min="1782" max="1783" width="10.28515625" style="166" customWidth="1"/>
    <col min="1784" max="1785" width="12.42578125" style="166" bestFit="1" customWidth="1"/>
    <col min="1786" max="1787" width="10.28515625" style="166" customWidth="1"/>
    <col min="1788" max="1789" width="12.42578125" style="166" bestFit="1" customWidth="1"/>
    <col min="1790" max="1791" width="10.28515625" style="166" customWidth="1"/>
    <col min="1792" max="1793" width="12.42578125" style="166" bestFit="1" customWidth="1"/>
    <col min="1794" max="1795" width="10.28515625" style="166" customWidth="1"/>
    <col min="1796" max="1797" width="12.42578125" style="166" bestFit="1" customWidth="1"/>
    <col min="1798" max="2026" width="12.5703125" style="166"/>
    <col min="2027" max="2027" width="0.85546875" style="166" customWidth="1"/>
    <col min="2028" max="2028" width="9.42578125" style="166" customWidth="1"/>
    <col min="2029" max="2029" width="14.7109375" style="166" customWidth="1"/>
    <col min="2030" max="2031" width="10.28515625" style="166" customWidth="1"/>
    <col min="2032" max="2032" width="12.42578125" style="166" bestFit="1" customWidth="1"/>
    <col min="2033" max="2033" width="11.85546875" style="166" bestFit="1" customWidth="1"/>
    <col min="2034" max="2035" width="10.28515625" style="166" customWidth="1"/>
    <col min="2036" max="2037" width="12.42578125" style="166" bestFit="1" customWidth="1"/>
    <col min="2038" max="2039" width="10.28515625" style="166" customWidth="1"/>
    <col min="2040" max="2041" width="12.42578125" style="166" bestFit="1" customWidth="1"/>
    <col min="2042" max="2043" width="10.28515625" style="166" customWidth="1"/>
    <col min="2044" max="2045" width="12.42578125" style="166" bestFit="1" customWidth="1"/>
    <col min="2046" max="2047" width="10.28515625" style="166" customWidth="1"/>
    <col min="2048" max="2049" width="12.42578125" style="166" bestFit="1" customWidth="1"/>
    <col min="2050" max="2051" width="10.28515625" style="166" customWidth="1"/>
    <col min="2052" max="2053" width="12.42578125" style="166" bestFit="1" customWidth="1"/>
    <col min="2054" max="2282" width="12.5703125" style="166"/>
    <col min="2283" max="2283" width="0.85546875" style="166" customWidth="1"/>
    <col min="2284" max="2284" width="9.42578125" style="166" customWidth="1"/>
    <col min="2285" max="2285" width="14.7109375" style="166" customWidth="1"/>
    <col min="2286" max="2287" width="10.28515625" style="166" customWidth="1"/>
    <col min="2288" max="2288" width="12.42578125" style="166" bestFit="1" customWidth="1"/>
    <col min="2289" max="2289" width="11.85546875" style="166" bestFit="1" customWidth="1"/>
    <col min="2290" max="2291" width="10.28515625" style="166" customWidth="1"/>
    <col min="2292" max="2293" width="12.42578125" style="166" bestFit="1" customWidth="1"/>
    <col min="2294" max="2295" width="10.28515625" style="166" customWidth="1"/>
    <col min="2296" max="2297" width="12.42578125" style="166" bestFit="1" customWidth="1"/>
    <col min="2298" max="2299" width="10.28515625" style="166" customWidth="1"/>
    <col min="2300" max="2301" width="12.42578125" style="166" bestFit="1" customWidth="1"/>
    <col min="2302" max="2303" width="10.28515625" style="166" customWidth="1"/>
    <col min="2304" max="2305" width="12.42578125" style="166" bestFit="1" customWidth="1"/>
    <col min="2306" max="2307" width="10.28515625" style="166" customWidth="1"/>
    <col min="2308" max="2309" width="12.42578125" style="166" bestFit="1" customWidth="1"/>
    <col min="2310" max="2538" width="12.5703125" style="166"/>
    <col min="2539" max="2539" width="0.85546875" style="166" customWidth="1"/>
    <col min="2540" max="2540" width="9.42578125" style="166" customWidth="1"/>
    <col min="2541" max="2541" width="14.7109375" style="166" customWidth="1"/>
    <col min="2542" max="2543" width="10.28515625" style="166" customWidth="1"/>
    <col min="2544" max="2544" width="12.42578125" style="166" bestFit="1" customWidth="1"/>
    <col min="2545" max="2545" width="11.85546875" style="166" bestFit="1" customWidth="1"/>
    <col min="2546" max="2547" width="10.28515625" style="166" customWidth="1"/>
    <col min="2548" max="2549" width="12.42578125" style="166" bestFit="1" customWidth="1"/>
    <col min="2550" max="2551" width="10.28515625" style="166" customWidth="1"/>
    <col min="2552" max="2553" width="12.42578125" style="166" bestFit="1" customWidth="1"/>
    <col min="2554" max="2555" width="10.28515625" style="166" customWidth="1"/>
    <col min="2556" max="2557" width="12.42578125" style="166" bestFit="1" customWidth="1"/>
    <col min="2558" max="2559" width="10.28515625" style="166" customWidth="1"/>
    <col min="2560" max="2561" width="12.42578125" style="166" bestFit="1" customWidth="1"/>
    <col min="2562" max="2563" width="10.28515625" style="166" customWidth="1"/>
    <col min="2564" max="2565" width="12.42578125" style="166" bestFit="1" customWidth="1"/>
    <col min="2566" max="2794" width="12.5703125" style="166"/>
    <col min="2795" max="2795" width="0.85546875" style="166" customWidth="1"/>
    <col min="2796" max="2796" width="9.42578125" style="166" customWidth="1"/>
    <col min="2797" max="2797" width="14.7109375" style="166" customWidth="1"/>
    <col min="2798" max="2799" width="10.28515625" style="166" customWidth="1"/>
    <col min="2800" max="2800" width="12.42578125" style="166" bestFit="1" customWidth="1"/>
    <col min="2801" max="2801" width="11.85546875" style="166" bestFit="1" customWidth="1"/>
    <col min="2802" max="2803" width="10.28515625" style="166" customWidth="1"/>
    <col min="2804" max="2805" width="12.42578125" style="166" bestFit="1" customWidth="1"/>
    <col min="2806" max="2807" width="10.28515625" style="166" customWidth="1"/>
    <col min="2808" max="2809" width="12.42578125" style="166" bestFit="1" customWidth="1"/>
    <col min="2810" max="2811" width="10.28515625" style="166" customWidth="1"/>
    <col min="2812" max="2813" width="12.42578125" style="166" bestFit="1" customWidth="1"/>
    <col min="2814" max="2815" width="10.28515625" style="166" customWidth="1"/>
    <col min="2816" max="2817" width="12.42578125" style="166" bestFit="1" customWidth="1"/>
    <col min="2818" max="2819" width="10.28515625" style="166" customWidth="1"/>
    <col min="2820" max="2821" width="12.42578125" style="166" bestFit="1" customWidth="1"/>
    <col min="2822" max="3050" width="12.5703125" style="166"/>
    <col min="3051" max="3051" width="0.85546875" style="166" customWidth="1"/>
    <col min="3052" max="3052" width="9.42578125" style="166" customWidth="1"/>
    <col min="3053" max="3053" width="14.7109375" style="166" customWidth="1"/>
    <col min="3054" max="3055" width="10.28515625" style="166" customWidth="1"/>
    <col min="3056" max="3056" width="12.42578125" style="166" bestFit="1" customWidth="1"/>
    <col min="3057" max="3057" width="11.85546875" style="166" bestFit="1" customWidth="1"/>
    <col min="3058" max="3059" width="10.28515625" style="166" customWidth="1"/>
    <col min="3060" max="3061" width="12.42578125" style="166" bestFit="1" customWidth="1"/>
    <col min="3062" max="3063" width="10.28515625" style="166" customWidth="1"/>
    <col min="3064" max="3065" width="12.42578125" style="166" bestFit="1" customWidth="1"/>
    <col min="3066" max="3067" width="10.28515625" style="166" customWidth="1"/>
    <col min="3068" max="3069" width="12.42578125" style="166" bestFit="1" customWidth="1"/>
    <col min="3070" max="3071" width="10.28515625" style="166" customWidth="1"/>
    <col min="3072" max="3073" width="12.42578125" style="166" bestFit="1" customWidth="1"/>
    <col min="3074" max="3075" width="10.28515625" style="166" customWidth="1"/>
    <col min="3076" max="3077" width="12.42578125" style="166" bestFit="1" customWidth="1"/>
    <col min="3078" max="3306" width="12.5703125" style="166"/>
    <col min="3307" max="3307" width="0.85546875" style="166" customWidth="1"/>
    <col min="3308" max="3308" width="9.42578125" style="166" customWidth="1"/>
    <col min="3309" max="3309" width="14.7109375" style="166" customWidth="1"/>
    <col min="3310" max="3311" width="10.28515625" style="166" customWidth="1"/>
    <col min="3312" max="3312" width="12.42578125" style="166" bestFit="1" customWidth="1"/>
    <col min="3313" max="3313" width="11.85546875" style="166" bestFit="1" customWidth="1"/>
    <col min="3314" max="3315" width="10.28515625" style="166" customWidth="1"/>
    <col min="3316" max="3317" width="12.42578125" style="166" bestFit="1" customWidth="1"/>
    <col min="3318" max="3319" width="10.28515625" style="166" customWidth="1"/>
    <col min="3320" max="3321" width="12.42578125" style="166" bestFit="1" customWidth="1"/>
    <col min="3322" max="3323" width="10.28515625" style="166" customWidth="1"/>
    <col min="3324" max="3325" width="12.42578125" style="166" bestFit="1" customWidth="1"/>
    <col min="3326" max="3327" width="10.28515625" style="166" customWidth="1"/>
    <col min="3328" max="3329" width="12.42578125" style="166" bestFit="1" customWidth="1"/>
    <col min="3330" max="3331" width="10.28515625" style="166" customWidth="1"/>
    <col min="3332" max="3333" width="12.42578125" style="166" bestFit="1" customWidth="1"/>
    <col min="3334" max="3562" width="12.5703125" style="166"/>
    <col min="3563" max="3563" width="0.85546875" style="166" customWidth="1"/>
    <col min="3564" max="3564" width="9.42578125" style="166" customWidth="1"/>
    <col min="3565" max="3565" width="14.7109375" style="166" customWidth="1"/>
    <col min="3566" max="3567" width="10.28515625" style="166" customWidth="1"/>
    <col min="3568" max="3568" width="12.42578125" style="166" bestFit="1" customWidth="1"/>
    <col min="3569" max="3569" width="11.85546875" style="166" bestFit="1" customWidth="1"/>
    <col min="3570" max="3571" width="10.28515625" style="166" customWidth="1"/>
    <col min="3572" max="3573" width="12.42578125" style="166" bestFit="1" customWidth="1"/>
    <col min="3574" max="3575" width="10.28515625" style="166" customWidth="1"/>
    <col min="3576" max="3577" width="12.42578125" style="166" bestFit="1" customWidth="1"/>
    <col min="3578" max="3579" width="10.28515625" style="166" customWidth="1"/>
    <col min="3580" max="3581" width="12.42578125" style="166" bestFit="1" customWidth="1"/>
    <col min="3582" max="3583" width="10.28515625" style="166" customWidth="1"/>
    <col min="3584" max="3585" width="12.42578125" style="166" bestFit="1" customWidth="1"/>
    <col min="3586" max="3587" width="10.28515625" style="166" customWidth="1"/>
    <col min="3588" max="3589" width="12.42578125" style="166" bestFit="1" customWidth="1"/>
    <col min="3590" max="3818" width="12.5703125" style="166"/>
    <col min="3819" max="3819" width="0.85546875" style="166" customWidth="1"/>
    <col min="3820" max="3820" width="9.42578125" style="166" customWidth="1"/>
    <col min="3821" max="3821" width="14.7109375" style="166" customWidth="1"/>
    <col min="3822" max="3823" width="10.28515625" style="166" customWidth="1"/>
    <col min="3824" max="3824" width="12.42578125" style="166" bestFit="1" customWidth="1"/>
    <col min="3825" max="3825" width="11.85546875" style="166" bestFit="1" customWidth="1"/>
    <col min="3826" max="3827" width="10.28515625" style="166" customWidth="1"/>
    <col min="3828" max="3829" width="12.42578125" style="166" bestFit="1" customWidth="1"/>
    <col min="3830" max="3831" width="10.28515625" style="166" customWidth="1"/>
    <col min="3832" max="3833" width="12.42578125" style="166" bestFit="1" customWidth="1"/>
    <col min="3834" max="3835" width="10.28515625" style="166" customWidth="1"/>
    <col min="3836" max="3837" width="12.42578125" style="166" bestFit="1" customWidth="1"/>
    <col min="3838" max="3839" width="10.28515625" style="166" customWidth="1"/>
    <col min="3840" max="3841" width="12.42578125" style="166" bestFit="1" customWidth="1"/>
    <col min="3842" max="3843" width="10.28515625" style="166" customWidth="1"/>
    <col min="3844" max="3845" width="12.42578125" style="166" bestFit="1" customWidth="1"/>
    <col min="3846" max="4074" width="12.5703125" style="166"/>
    <col min="4075" max="4075" width="0.85546875" style="166" customWidth="1"/>
    <col min="4076" max="4076" width="9.42578125" style="166" customWidth="1"/>
    <col min="4077" max="4077" width="14.7109375" style="166" customWidth="1"/>
    <col min="4078" max="4079" width="10.28515625" style="166" customWidth="1"/>
    <col min="4080" max="4080" width="12.42578125" style="166" bestFit="1" customWidth="1"/>
    <col min="4081" max="4081" width="11.85546875" style="166" bestFit="1" customWidth="1"/>
    <col min="4082" max="4083" width="10.28515625" style="166" customWidth="1"/>
    <col min="4084" max="4085" width="12.42578125" style="166" bestFit="1" customWidth="1"/>
    <col min="4086" max="4087" width="10.28515625" style="166" customWidth="1"/>
    <col min="4088" max="4089" width="12.42578125" style="166" bestFit="1" customWidth="1"/>
    <col min="4090" max="4091" width="10.28515625" style="166" customWidth="1"/>
    <col min="4092" max="4093" width="12.42578125" style="166" bestFit="1" customWidth="1"/>
    <col min="4094" max="4095" width="10.28515625" style="166" customWidth="1"/>
    <col min="4096" max="4097" width="12.42578125" style="166" bestFit="1" customWidth="1"/>
    <col min="4098" max="4099" width="10.28515625" style="166" customWidth="1"/>
    <col min="4100" max="4101" width="12.42578125" style="166" bestFit="1" customWidth="1"/>
    <col min="4102" max="4330" width="12.5703125" style="166"/>
    <col min="4331" max="4331" width="0.85546875" style="166" customWidth="1"/>
    <col min="4332" max="4332" width="9.42578125" style="166" customWidth="1"/>
    <col min="4333" max="4333" width="14.7109375" style="166" customWidth="1"/>
    <col min="4334" max="4335" width="10.28515625" style="166" customWidth="1"/>
    <col min="4336" max="4336" width="12.42578125" style="166" bestFit="1" customWidth="1"/>
    <col min="4337" max="4337" width="11.85546875" style="166" bestFit="1" customWidth="1"/>
    <col min="4338" max="4339" width="10.28515625" style="166" customWidth="1"/>
    <col min="4340" max="4341" width="12.42578125" style="166" bestFit="1" customWidth="1"/>
    <col min="4342" max="4343" width="10.28515625" style="166" customWidth="1"/>
    <col min="4344" max="4345" width="12.42578125" style="166" bestFit="1" customWidth="1"/>
    <col min="4346" max="4347" width="10.28515625" style="166" customWidth="1"/>
    <col min="4348" max="4349" width="12.42578125" style="166" bestFit="1" customWidth="1"/>
    <col min="4350" max="4351" width="10.28515625" style="166" customWidth="1"/>
    <col min="4352" max="4353" width="12.42578125" style="166" bestFit="1" customWidth="1"/>
    <col min="4354" max="4355" width="10.28515625" style="166" customWidth="1"/>
    <col min="4356" max="4357" width="12.42578125" style="166" bestFit="1" customWidth="1"/>
    <col min="4358" max="4586" width="12.5703125" style="166"/>
    <col min="4587" max="4587" width="0.85546875" style="166" customWidth="1"/>
    <col min="4588" max="4588" width="9.42578125" style="166" customWidth="1"/>
    <col min="4589" max="4589" width="14.7109375" style="166" customWidth="1"/>
    <col min="4590" max="4591" width="10.28515625" style="166" customWidth="1"/>
    <col min="4592" max="4592" width="12.42578125" style="166" bestFit="1" customWidth="1"/>
    <col min="4593" max="4593" width="11.85546875" style="166" bestFit="1" customWidth="1"/>
    <col min="4594" max="4595" width="10.28515625" style="166" customWidth="1"/>
    <col min="4596" max="4597" width="12.42578125" style="166" bestFit="1" customWidth="1"/>
    <col min="4598" max="4599" width="10.28515625" style="166" customWidth="1"/>
    <col min="4600" max="4601" width="12.42578125" style="166" bestFit="1" customWidth="1"/>
    <col min="4602" max="4603" width="10.28515625" style="166" customWidth="1"/>
    <col min="4604" max="4605" width="12.42578125" style="166" bestFit="1" customWidth="1"/>
    <col min="4606" max="4607" width="10.28515625" style="166" customWidth="1"/>
    <col min="4608" max="4609" width="12.42578125" style="166" bestFit="1" customWidth="1"/>
    <col min="4610" max="4611" width="10.28515625" style="166" customWidth="1"/>
    <col min="4612" max="4613" width="12.42578125" style="166" bestFit="1" customWidth="1"/>
    <col min="4614" max="4842" width="12.5703125" style="166"/>
    <col min="4843" max="4843" width="0.85546875" style="166" customWidth="1"/>
    <col min="4844" max="4844" width="9.42578125" style="166" customWidth="1"/>
    <col min="4845" max="4845" width="14.7109375" style="166" customWidth="1"/>
    <col min="4846" max="4847" width="10.28515625" style="166" customWidth="1"/>
    <col min="4848" max="4848" width="12.42578125" style="166" bestFit="1" customWidth="1"/>
    <col min="4849" max="4849" width="11.85546875" style="166" bestFit="1" customWidth="1"/>
    <col min="4850" max="4851" width="10.28515625" style="166" customWidth="1"/>
    <col min="4852" max="4853" width="12.42578125" style="166" bestFit="1" customWidth="1"/>
    <col min="4854" max="4855" width="10.28515625" style="166" customWidth="1"/>
    <col min="4856" max="4857" width="12.42578125" style="166" bestFit="1" customWidth="1"/>
    <col min="4858" max="4859" width="10.28515625" style="166" customWidth="1"/>
    <col min="4860" max="4861" width="12.42578125" style="166" bestFit="1" customWidth="1"/>
    <col min="4862" max="4863" width="10.28515625" style="166" customWidth="1"/>
    <col min="4864" max="4865" width="12.42578125" style="166" bestFit="1" customWidth="1"/>
    <col min="4866" max="4867" width="10.28515625" style="166" customWidth="1"/>
    <col min="4868" max="4869" width="12.42578125" style="166" bestFit="1" customWidth="1"/>
    <col min="4870" max="5098" width="12.5703125" style="166"/>
    <col min="5099" max="5099" width="0.85546875" style="166" customWidth="1"/>
    <col min="5100" max="5100" width="9.42578125" style="166" customWidth="1"/>
    <col min="5101" max="5101" width="14.7109375" style="166" customWidth="1"/>
    <col min="5102" max="5103" width="10.28515625" style="166" customWidth="1"/>
    <col min="5104" max="5104" width="12.42578125" style="166" bestFit="1" customWidth="1"/>
    <col min="5105" max="5105" width="11.85546875" style="166" bestFit="1" customWidth="1"/>
    <col min="5106" max="5107" width="10.28515625" style="166" customWidth="1"/>
    <col min="5108" max="5109" width="12.42578125" style="166" bestFit="1" customWidth="1"/>
    <col min="5110" max="5111" width="10.28515625" style="166" customWidth="1"/>
    <col min="5112" max="5113" width="12.42578125" style="166" bestFit="1" customWidth="1"/>
    <col min="5114" max="5115" width="10.28515625" style="166" customWidth="1"/>
    <col min="5116" max="5117" width="12.42578125" style="166" bestFit="1" customWidth="1"/>
    <col min="5118" max="5119" width="10.28515625" style="166" customWidth="1"/>
    <col min="5120" max="5121" width="12.42578125" style="166" bestFit="1" customWidth="1"/>
    <col min="5122" max="5123" width="10.28515625" style="166" customWidth="1"/>
    <col min="5124" max="5125" width="12.42578125" style="166" bestFit="1" customWidth="1"/>
    <col min="5126" max="5354" width="12.5703125" style="166"/>
    <col min="5355" max="5355" width="0.85546875" style="166" customWidth="1"/>
    <col min="5356" max="5356" width="9.42578125" style="166" customWidth="1"/>
    <col min="5357" max="5357" width="14.7109375" style="166" customWidth="1"/>
    <col min="5358" max="5359" width="10.28515625" style="166" customWidth="1"/>
    <col min="5360" max="5360" width="12.42578125" style="166" bestFit="1" customWidth="1"/>
    <col min="5361" max="5361" width="11.85546875" style="166" bestFit="1" customWidth="1"/>
    <col min="5362" max="5363" width="10.28515625" style="166" customWidth="1"/>
    <col min="5364" max="5365" width="12.42578125" style="166" bestFit="1" customWidth="1"/>
    <col min="5366" max="5367" width="10.28515625" style="166" customWidth="1"/>
    <col min="5368" max="5369" width="12.42578125" style="166" bestFit="1" customWidth="1"/>
    <col min="5370" max="5371" width="10.28515625" style="166" customWidth="1"/>
    <col min="5372" max="5373" width="12.42578125" style="166" bestFit="1" customWidth="1"/>
    <col min="5374" max="5375" width="10.28515625" style="166" customWidth="1"/>
    <col min="5376" max="5377" width="12.42578125" style="166" bestFit="1" customWidth="1"/>
    <col min="5378" max="5379" width="10.28515625" style="166" customWidth="1"/>
    <col min="5380" max="5381" width="12.42578125" style="166" bestFit="1" customWidth="1"/>
    <col min="5382" max="5610" width="12.5703125" style="166"/>
    <col min="5611" max="5611" width="0.85546875" style="166" customWidth="1"/>
    <col min="5612" max="5612" width="9.42578125" style="166" customWidth="1"/>
    <col min="5613" max="5613" width="14.7109375" style="166" customWidth="1"/>
    <col min="5614" max="5615" width="10.28515625" style="166" customWidth="1"/>
    <col min="5616" max="5616" width="12.42578125" style="166" bestFit="1" customWidth="1"/>
    <col min="5617" max="5617" width="11.85546875" style="166" bestFit="1" customWidth="1"/>
    <col min="5618" max="5619" width="10.28515625" style="166" customWidth="1"/>
    <col min="5620" max="5621" width="12.42578125" style="166" bestFit="1" customWidth="1"/>
    <col min="5622" max="5623" width="10.28515625" style="166" customWidth="1"/>
    <col min="5624" max="5625" width="12.42578125" style="166" bestFit="1" customWidth="1"/>
    <col min="5626" max="5627" width="10.28515625" style="166" customWidth="1"/>
    <col min="5628" max="5629" width="12.42578125" style="166" bestFit="1" customWidth="1"/>
    <col min="5630" max="5631" width="10.28515625" style="166" customWidth="1"/>
    <col min="5632" max="5633" width="12.42578125" style="166" bestFit="1" customWidth="1"/>
    <col min="5634" max="5635" width="10.28515625" style="166" customWidth="1"/>
    <col min="5636" max="5637" width="12.42578125" style="166" bestFit="1" customWidth="1"/>
    <col min="5638" max="5866" width="12.5703125" style="166"/>
    <col min="5867" max="5867" width="0.85546875" style="166" customWidth="1"/>
    <col min="5868" max="5868" width="9.42578125" style="166" customWidth="1"/>
    <col min="5869" max="5869" width="14.7109375" style="166" customWidth="1"/>
    <col min="5870" max="5871" width="10.28515625" style="166" customWidth="1"/>
    <col min="5872" max="5872" width="12.42578125" style="166" bestFit="1" customWidth="1"/>
    <col min="5873" max="5873" width="11.85546875" style="166" bestFit="1" customWidth="1"/>
    <col min="5874" max="5875" width="10.28515625" style="166" customWidth="1"/>
    <col min="5876" max="5877" width="12.42578125" style="166" bestFit="1" customWidth="1"/>
    <col min="5878" max="5879" width="10.28515625" style="166" customWidth="1"/>
    <col min="5880" max="5881" width="12.42578125" style="166" bestFit="1" customWidth="1"/>
    <col min="5882" max="5883" width="10.28515625" style="166" customWidth="1"/>
    <col min="5884" max="5885" width="12.42578125" style="166" bestFit="1" customWidth="1"/>
    <col min="5886" max="5887" width="10.28515625" style="166" customWidth="1"/>
    <col min="5888" max="5889" width="12.42578125" style="166" bestFit="1" customWidth="1"/>
    <col min="5890" max="5891" width="10.28515625" style="166" customWidth="1"/>
    <col min="5892" max="5893" width="12.42578125" style="166" bestFit="1" customWidth="1"/>
    <col min="5894" max="6122" width="12.5703125" style="166"/>
    <col min="6123" max="6123" width="0.85546875" style="166" customWidth="1"/>
    <col min="6124" max="6124" width="9.42578125" style="166" customWidth="1"/>
    <col min="6125" max="6125" width="14.7109375" style="166" customWidth="1"/>
    <col min="6126" max="6127" width="10.28515625" style="166" customWidth="1"/>
    <col min="6128" max="6128" width="12.42578125" style="166" bestFit="1" customWidth="1"/>
    <col min="6129" max="6129" width="11.85546875" style="166" bestFit="1" customWidth="1"/>
    <col min="6130" max="6131" width="10.28515625" style="166" customWidth="1"/>
    <col min="6132" max="6133" width="12.42578125" style="166" bestFit="1" customWidth="1"/>
    <col min="6134" max="6135" width="10.28515625" style="166" customWidth="1"/>
    <col min="6136" max="6137" width="12.42578125" style="166" bestFit="1" customWidth="1"/>
    <col min="6138" max="6139" width="10.28515625" style="166" customWidth="1"/>
    <col min="6140" max="6141" width="12.42578125" style="166" bestFit="1" customWidth="1"/>
    <col min="6142" max="6143" width="10.28515625" style="166" customWidth="1"/>
    <col min="6144" max="6145" width="12.42578125" style="166" bestFit="1" customWidth="1"/>
    <col min="6146" max="6147" width="10.28515625" style="166" customWidth="1"/>
    <col min="6148" max="6149" width="12.42578125" style="166" bestFit="1" customWidth="1"/>
    <col min="6150" max="6378" width="12.5703125" style="166"/>
    <col min="6379" max="6379" width="0.85546875" style="166" customWidth="1"/>
    <col min="6380" max="6380" width="9.42578125" style="166" customWidth="1"/>
    <col min="6381" max="6381" width="14.7109375" style="166" customWidth="1"/>
    <col min="6382" max="6383" width="10.28515625" style="166" customWidth="1"/>
    <col min="6384" max="6384" width="12.42578125" style="166" bestFit="1" customWidth="1"/>
    <col min="6385" max="6385" width="11.85546875" style="166" bestFit="1" customWidth="1"/>
    <col min="6386" max="6387" width="10.28515625" style="166" customWidth="1"/>
    <col min="6388" max="6389" width="12.42578125" style="166" bestFit="1" customWidth="1"/>
    <col min="6390" max="6391" width="10.28515625" style="166" customWidth="1"/>
    <col min="6392" max="6393" width="12.42578125" style="166" bestFit="1" customWidth="1"/>
    <col min="6394" max="6395" width="10.28515625" style="166" customWidth="1"/>
    <col min="6396" max="6397" width="12.42578125" style="166" bestFit="1" customWidth="1"/>
    <col min="6398" max="6399" width="10.28515625" style="166" customWidth="1"/>
    <col min="6400" max="6401" width="12.42578125" style="166" bestFit="1" customWidth="1"/>
    <col min="6402" max="6403" width="10.28515625" style="166" customWidth="1"/>
    <col min="6404" max="6405" width="12.42578125" style="166" bestFit="1" customWidth="1"/>
    <col min="6406" max="6634" width="12.5703125" style="166"/>
    <col min="6635" max="6635" width="0.85546875" style="166" customWidth="1"/>
    <col min="6636" max="6636" width="9.42578125" style="166" customWidth="1"/>
    <col min="6637" max="6637" width="14.7109375" style="166" customWidth="1"/>
    <col min="6638" max="6639" width="10.28515625" style="166" customWidth="1"/>
    <col min="6640" max="6640" width="12.42578125" style="166" bestFit="1" customWidth="1"/>
    <col min="6641" max="6641" width="11.85546875" style="166" bestFit="1" customWidth="1"/>
    <col min="6642" max="6643" width="10.28515625" style="166" customWidth="1"/>
    <col min="6644" max="6645" width="12.42578125" style="166" bestFit="1" customWidth="1"/>
    <col min="6646" max="6647" width="10.28515625" style="166" customWidth="1"/>
    <col min="6648" max="6649" width="12.42578125" style="166" bestFit="1" customWidth="1"/>
    <col min="6650" max="6651" width="10.28515625" style="166" customWidth="1"/>
    <col min="6652" max="6653" width="12.42578125" style="166" bestFit="1" customWidth="1"/>
    <col min="6654" max="6655" width="10.28515625" style="166" customWidth="1"/>
    <col min="6656" max="6657" width="12.42578125" style="166" bestFit="1" customWidth="1"/>
    <col min="6658" max="6659" width="10.28515625" style="166" customWidth="1"/>
    <col min="6660" max="6661" width="12.42578125" style="166" bestFit="1" customWidth="1"/>
    <col min="6662" max="6890" width="12.5703125" style="166"/>
    <col min="6891" max="6891" width="0.85546875" style="166" customWidth="1"/>
    <col min="6892" max="6892" width="9.42578125" style="166" customWidth="1"/>
    <col min="6893" max="6893" width="14.7109375" style="166" customWidth="1"/>
    <col min="6894" max="6895" width="10.28515625" style="166" customWidth="1"/>
    <col min="6896" max="6896" width="12.42578125" style="166" bestFit="1" customWidth="1"/>
    <col min="6897" max="6897" width="11.85546875" style="166" bestFit="1" customWidth="1"/>
    <col min="6898" max="6899" width="10.28515625" style="166" customWidth="1"/>
    <col min="6900" max="6901" width="12.42578125" style="166" bestFit="1" customWidth="1"/>
    <col min="6902" max="6903" width="10.28515625" style="166" customWidth="1"/>
    <col min="6904" max="6905" width="12.42578125" style="166" bestFit="1" customWidth="1"/>
    <col min="6906" max="6907" width="10.28515625" style="166" customWidth="1"/>
    <col min="6908" max="6909" width="12.42578125" style="166" bestFit="1" customWidth="1"/>
    <col min="6910" max="6911" width="10.28515625" style="166" customWidth="1"/>
    <col min="6912" max="6913" width="12.42578125" style="166" bestFit="1" customWidth="1"/>
    <col min="6914" max="6915" width="10.28515625" style="166" customWidth="1"/>
    <col min="6916" max="6917" width="12.42578125" style="166" bestFit="1" customWidth="1"/>
    <col min="6918" max="7146" width="12.5703125" style="166"/>
    <col min="7147" max="7147" width="0.85546875" style="166" customWidth="1"/>
    <col min="7148" max="7148" width="9.42578125" style="166" customWidth="1"/>
    <col min="7149" max="7149" width="14.7109375" style="166" customWidth="1"/>
    <col min="7150" max="7151" width="10.28515625" style="166" customWidth="1"/>
    <col min="7152" max="7152" width="12.42578125" style="166" bestFit="1" customWidth="1"/>
    <col min="7153" max="7153" width="11.85546875" style="166" bestFit="1" customWidth="1"/>
    <col min="7154" max="7155" width="10.28515625" style="166" customWidth="1"/>
    <col min="7156" max="7157" width="12.42578125" style="166" bestFit="1" customWidth="1"/>
    <col min="7158" max="7159" width="10.28515625" style="166" customWidth="1"/>
    <col min="7160" max="7161" width="12.42578125" style="166" bestFit="1" customWidth="1"/>
    <col min="7162" max="7163" width="10.28515625" style="166" customWidth="1"/>
    <col min="7164" max="7165" width="12.42578125" style="166" bestFit="1" customWidth="1"/>
    <col min="7166" max="7167" width="10.28515625" style="166" customWidth="1"/>
    <col min="7168" max="7169" width="12.42578125" style="166" bestFit="1" customWidth="1"/>
    <col min="7170" max="7171" width="10.28515625" style="166" customWidth="1"/>
    <col min="7172" max="7173" width="12.42578125" style="166" bestFit="1" customWidth="1"/>
    <col min="7174" max="7402" width="12.5703125" style="166"/>
    <col min="7403" max="7403" width="0.85546875" style="166" customWidth="1"/>
    <col min="7404" max="7404" width="9.42578125" style="166" customWidth="1"/>
    <col min="7405" max="7405" width="14.7109375" style="166" customWidth="1"/>
    <col min="7406" max="7407" width="10.28515625" style="166" customWidth="1"/>
    <col min="7408" max="7408" width="12.42578125" style="166" bestFit="1" customWidth="1"/>
    <col min="7409" max="7409" width="11.85546875" style="166" bestFit="1" customWidth="1"/>
    <col min="7410" max="7411" width="10.28515625" style="166" customWidth="1"/>
    <col min="7412" max="7413" width="12.42578125" style="166" bestFit="1" customWidth="1"/>
    <col min="7414" max="7415" width="10.28515625" style="166" customWidth="1"/>
    <col min="7416" max="7417" width="12.42578125" style="166" bestFit="1" customWidth="1"/>
    <col min="7418" max="7419" width="10.28515625" style="166" customWidth="1"/>
    <col min="7420" max="7421" width="12.42578125" style="166" bestFit="1" customWidth="1"/>
    <col min="7422" max="7423" width="10.28515625" style="166" customWidth="1"/>
    <col min="7424" max="7425" width="12.42578125" style="166" bestFit="1" customWidth="1"/>
    <col min="7426" max="7427" width="10.28515625" style="166" customWidth="1"/>
    <col min="7428" max="7429" width="12.42578125" style="166" bestFit="1" customWidth="1"/>
    <col min="7430" max="7658" width="12.5703125" style="166"/>
    <col min="7659" max="7659" width="0.85546875" style="166" customWidth="1"/>
    <col min="7660" max="7660" width="9.42578125" style="166" customWidth="1"/>
    <col min="7661" max="7661" width="14.7109375" style="166" customWidth="1"/>
    <col min="7662" max="7663" width="10.28515625" style="166" customWidth="1"/>
    <col min="7664" max="7664" width="12.42578125" style="166" bestFit="1" customWidth="1"/>
    <col min="7665" max="7665" width="11.85546875" style="166" bestFit="1" customWidth="1"/>
    <col min="7666" max="7667" width="10.28515625" style="166" customWidth="1"/>
    <col min="7668" max="7669" width="12.42578125" style="166" bestFit="1" customWidth="1"/>
    <col min="7670" max="7671" width="10.28515625" style="166" customWidth="1"/>
    <col min="7672" max="7673" width="12.42578125" style="166" bestFit="1" customWidth="1"/>
    <col min="7674" max="7675" width="10.28515625" style="166" customWidth="1"/>
    <col min="7676" max="7677" width="12.42578125" style="166" bestFit="1" customWidth="1"/>
    <col min="7678" max="7679" width="10.28515625" style="166" customWidth="1"/>
    <col min="7680" max="7681" width="12.42578125" style="166" bestFit="1" customWidth="1"/>
    <col min="7682" max="7683" width="10.28515625" style="166" customWidth="1"/>
    <col min="7684" max="7685" width="12.42578125" style="166" bestFit="1" customWidth="1"/>
    <col min="7686" max="7914" width="12.5703125" style="166"/>
    <col min="7915" max="7915" width="0.85546875" style="166" customWidth="1"/>
    <col min="7916" max="7916" width="9.42578125" style="166" customWidth="1"/>
    <col min="7917" max="7917" width="14.7109375" style="166" customWidth="1"/>
    <col min="7918" max="7919" width="10.28515625" style="166" customWidth="1"/>
    <col min="7920" max="7920" width="12.42578125" style="166" bestFit="1" customWidth="1"/>
    <col min="7921" max="7921" width="11.85546875" style="166" bestFit="1" customWidth="1"/>
    <col min="7922" max="7923" width="10.28515625" style="166" customWidth="1"/>
    <col min="7924" max="7925" width="12.42578125" style="166" bestFit="1" customWidth="1"/>
    <col min="7926" max="7927" width="10.28515625" style="166" customWidth="1"/>
    <col min="7928" max="7929" width="12.42578125" style="166" bestFit="1" customWidth="1"/>
    <col min="7930" max="7931" width="10.28515625" style="166" customWidth="1"/>
    <col min="7932" max="7933" width="12.42578125" style="166" bestFit="1" customWidth="1"/>
    <col min="7934" max="7935" width="10.28515625" style="166" customWidth="1"/>
    <col min="7936" max="7937" width="12.42578125" style="166" bestFit="1" customWidth="1"/>
    <col min="7938" max="7939" width="10.28515625" style="166" customWidth="1"/>
    <col min="7940" max="7941" width="12.42578125" style="166" bestFit="1" customWidth="1"/>
    <col min="7942" max="8170" width="12.5703125" style="166"/>
    <col min="8171" max="8171" width="0.85546875" style="166" customWidth="1"/>
    <col min="8172" max="8172" width="9.42578125" style="166" customWidth="1"/>
    <col min="8173" max="8173" width="14.7109375" style="166" customWidth="1"/>
    <col min="8174" max="8175" width="10.28515625" style="166" customWidth="1"/>
    <col min="8176" max="8176" width="12.42578125" style="166" bestFit="1" customWidth="1"/>
    <col min="8177" max="8177" width="11.85546875" style="166" bestFit="1" customWidth="1"/>
    <col min="8178" max="8179" width="10.28515625" style="166" customWidth="1"/>
    <col min="8180" max="8181" width="12.42578125" style="166" bestFit="1" customWidth="1"/>
    <col min="8182" max="8183" width="10.28515625" style="166" customWidth="1"/>
    <col min="8184" max="8185" width="12.42578125" style="166" bestFit="1" customWidth="1"/>
    <col min="8186" max="8187" width="10.28515625" style="166" customWidth="1"/>
    <col min="8188" max="8189" width="12.42578125" style="166" bestFit="1" customWidth="1"/>
    <col min="8190" max="8191" width="10.28515625" style="166" customWidth="1"/>
    <col min="8192" max="8193" width="12.42578125" style="166" bestFit="1" customWidth="1"/>
    <col min="8194" max="8195" width="10.28515625" style="166" customWidth="1"/>
    <col min="8196" max="8197" width="12.42578125" style="166" bestFit="1" customWidth="1"/>
    <col min="8198" max="8426" width="12.5703125" style="166"/>
    <col min="8427" max="8427" width="0.85546875" style="166" customWidth="1"/>
    <col min="8428" max="8428" width="9.42578125" style="166" customWidth="1"/>
    <col min="8429" max="8429" width="14.7109375" style="166" customWidth="1"/>
    <col min="8430" max="8431" width="10.28515625" style="166" customWidth="1"/>
    <col min="8432" max="8432" width="12.42578125" style="166" bestFit="1" customWidth="1"/>
    <col min="8433" max="8433" width="11.85546875" style="166" bestFit="1" customWidth="1"/>
    <col min="8434" max="8435" width="10.28515625" style="166" customWidth="1"/>
    <col min="8436" max="8437" width="12.42578125" style="166" bestFit="1" customWidth="1"/>
    <col min="8438" max="8439" width="10.28515625" style="166" customWidth="1"/>
    <col min="8440" max="8441" width="12.42578125" style="166" bestFit="1" customWidth="1"/>
    <col min="8442" max="8443" width="10.28515625" style="166" customWidth="1"/>
    <col min="8444" max="8445" width="12.42578125" style="166" bestFit="1" customWidth="1"/>
    <col min="8446" max="8447" width="10.28515625" style="166" customWidth="1"/>
    <col min="8448" max="8449" width="12.42578125" style="166" bestFit="1" customWidth="1"/>
    <col min="8450" max="8451" width="10.28515625" style="166" customWidth="1"/>
    <col min="8452" max="8453" width="12.42578125" style="166" bestFit="1" customWidth="1"/>
    <col min="8454" max="8682" width="12.5703125" style="166"/>
    <col min="8683" max="8683" width="0.85546875" style="166" customWidth="1"/>
    <col min="8684" max="8684" width="9.42578125" style="166" customWidth="1"/>
    <col min="8685" max="8685" width="14.7109375" style="166" customWidth="1"/>
    <col min="8686" max="8687" width="10.28515625" style="166" customWidth="1"/>
    <col min="8688" max="8688" width="12.42578125" style="166" bestFit="1" customWidth="1"/>
    <col min="8689" max="8689" width="11.85546875" style="166" bestFit="1" customWidth="1"/>
    <col min="8690" max="8691" width="10.28515625" style="166" customWidth="1"/>
    <col min="8692" max="8693" width="12.42578125" style="166" bestFit="1" customWidth="1"/>
    <col min="8694" max="8695" width="10.28515625" style="166" customWidth="1"/>
    <col min="8696" max="8697" width="12.42578125" style="166" bestFit="1" customWidth="1"/>
    <col min="8698" max="8699" width="10.28515625" style="166" customWidth="1"/>
    <col min="8700" max="8701" width="12.42578125" style="166" bestFit="1" customWidth="1"/>
    <col min="8702" max="8703" width="10.28515625" style="166" customWidth="1"/>
    <col min="8704" max="8705" width="12.42578125" style="166" bestFit="1" customWidth="1"/>
    <col min="8706" max="8707" width="10.28515625" style="166" customWidth="1"/>
    <col min="8708" max="8709" width="12.42578125" style="166" bestFit="1" customWidth="1"/>
    <col min="8710" max="8938" width="12.5703125" style="166"/>
    <col min="8939" max="8939" width="0.85546875" style="166" customWidth="1"/>
    <col min="8940" max="8940" width="9.42578125" style="166" customWidth="1"/>
    <col min="8941" max="8941" width="14.7109375" style="166" customWidth="1"/>
    <col min="8942" max="8943" width="10.28515625" style="166" customWidth="1"/>
    <col min="8944" max="8944" width="12.42578125" style="166" bestFit="1" customWidth="1"/>
    <col min="8945" max="8945" width="11.85546875" style="166" bestFit="1" customWidth="1"/>
    <col min="8946" max="8947" width="10.28515625" style="166" customWidth="1"/>
    <col min="8948" max="8949" width="12.42578125" style="166" bestFit="1" customWidth="1"/>
    <col min="8950" max="8951" width="10.28515625" style="166" customWidth="1"/>
    <col min="8952" max="8953" width="12.42578125" style="166" bestFit="1" customWidth="1"/>
    <col min="8954" max="8955" width="10.28515625" style="166" customWidth="1"/>
    <col min="8956" max="8957" width="12.42578125" style="166" bestFit="1" customWidth="1"/>
    <col min="8958" max="8959" width="10.28515625" style="166" customWidth="1"/>
    <col min="8960" max="8961" width="12.42578125" style="166" bestFit="1" customWidth="1"/>
    <col min="8962" max="8963" width="10.28515625" style="166" customWidth="1"/>
    <col min="8964" max="8965" width="12.42578125" style="166" bestFit="1" customWidth="1"/>
    <col min="8966" max="9194" width="12.5703125" style="166"/>
    <col min="9195" max="9195" width="0.85546875" style="166" customWidth="1"/>
    <col min="9196" max="9196" width="9.42578125" style="166" customWidth="1"/>
    <col min="9197" max="9197" width="14.7109375" style="166" customWidth="1"/>
    <col min="9198" max="9199" width="10.28515625" style="166" customWidth="1"/>
    <col min="9200" max="9200" width="12.42578125" style="166" bestFit="1" customWidth="1"/>
    <col min="9201" max="9201" width="11.85546875" style="166" bestFit="1" customWidth="1"/>
    <col min="9202" max="9203" width="10.28515625" style="166" customWidth="1"/>
    <col min="9204" max="9205" width="12.42578125" style="166" bestFit="1" customWidth="1"/>
    <col min="9206" max="9207" width="10.28515625" style="166" customWidth="1"/>
    <col min="9208" max="9209" width="12.42578125" style="166" bestFit="1" customWidth="1"/>
    <col min="9210" max="9211" width="10.28515625" style="166" customWidth="1"/>
    <col min="9212" max="9213" width="12.42578125" style="166" bestFit="1" customWidth="1"/>
    <col min="9214" max="9215" width="10.28515625" style="166" customWidth="1"/>
    <col min="9216" max="9217" width="12.42578125" style="166" bestFit="1" customWidth="1"/>
    <col min="9218" max="9219" width="10.28515625" style="166" customWidth="1"/>
    <col min="9220" max="9221" width="12.42578125" style="166" bestFit="1" customWidth="1"/>
    <col min="9222" max="9450" width="12.5703125" style="166"/>
    <col min="9451" max="9451" width="0.85546875" style="166" customWidth="1"/>
    <col min="9452" max="9452" width="9.42578125" style="166" customWidth="1"/>
    <col min="9453" max="9453" width="14.7109375" style="166" customWidth="1"/>
    <col min="9454" max="9455" width="10.28515625" style="166" customWidth="1"/>
    <col min="9456" max="9456" width="12.42578125" style="166" bestFit="1" customWidth="1"/>
    <col min="9457" max="9457" width="11.85546875" style="166" bestFit="1" customWidth="1"/>
    <col min="9458" max="9459" width="10.28515625" style="166" customWidth="1"/>
    <col min="9460" max="9461" width="12.42578125" style="166" bestFit="1" customWidth="1"/>
    <col min="9462" max="9463" width="10.28515625" style="166" customWidth="1"/>
    <col min="9464" max="9465" width="12.42578125" style="166" bestFit="1" customWidth="1"/>
    <col min="9466" max="9467" width="10.28515625" style="166" customWidth="1"/>
    <col min="9468" max="9469" width="12.42578125" style="166" bestFit="1" customWidth="1"/>
    <col min="9470" max="9471" width="10.28515625" style="166" customWidth="1"/>
    <col min="9472" max="9473" width="12.42578125" style="166" bestFit="1" customWidth="1"/>
    <col min="9474" max="9475" width="10.28515625" style="166" customWidth="1"/>
    <col min="9476" max="9477" width="12.42578125" style="166" bestFit="1" customWidth="1"/>
    <col min="9478" max="9706" width="12.5703125" style="166"/>
    <col min="9707" max="9707" width="0.85546875" style="166" customWidth="1"/>
    <col min="9708" max="9708" width="9.42578125" style="166" customWidth="1"/>
    <col min="9709" max="9709" width="14.7109375" style="166" customWidth="1"/>
    <col min="9710" max="9711" width="10.28515625" style="166" customWidth="1"/>
    <col min="9712" max="9712" width="12.42578125" style="166" bestFit="1" customWidth="1"/>
    <col min="9713" max="9713" width="11.85546875" style="166" bestFit="1" customWidth="1"/>
    <col min="9714" max="9715" width="10.28515625" style="166" customWidth="1"/>
    <col min="9716" max="9717" width="12.42578125" style="166" bestFit="1" customWidth="1"/>
    <col min="9718" max="9719" width="10.28515625" style="166" customWidth="1"/>
    <col min="9720" max="9721" width="12.42578125" style="166" bestFit="1" customWidth="1"/>
    <col min="9722" max="9723" width="10.28515625" style="166" customWidth="1"/>
    <col min="9724" max="9725" width="12.42578125" style="166" bestFit="1" customWidth="1"/>
    <col min="9726" max="9727" width="10.28515625" style="166" customWidth="1"/>
    <col min="9728" max="9729" width="12.42578125" style="166" bestFit="1" customWidth="1"/>
    <col min="9730" max="9731" width="10.28515625" style="166" customWidth="1"/>
    <col min="9732" max="9733" width="12.42578125" style="166" bestFit="1" customWidth="1"/>
    <col min="9734" max="9962" width="12.5703125" style="166"/>
    <col min="9963" max="9963" width="0.85546875" style="166" customWidth="1"/>
    <col min="9964" max="9964" width="9.42578125" style="166" customWidth="1"/>
    <col min="9965" max="9965" width="14.7109375" style="166" customWidth="1"/>
    <col min="9966" max="9967" width="10.28515625" style="166" customWidth="1"/>
    <col min="9968" max="9968" width="12.42578125" style="166" bestFit="1" customWidth="1"/>
    <col min="9969" max="9969" width="11.85546875" style="166" bestFit="1" customWidth="1"/>
    <col min="9970" max="9971" width="10.28515625" style="166" customWidth="1"/>
    <col min="9972" max="9973" width="12.42578125" style="166" bestFit="1" customWidth="1"/>
    <col min="9974" max="9975" width="10.28515625" style="166" customWidth="1"/>
    <col min="9976" max="9977" width="12.42578125" style="166" bestFit="1" customWidth="1"/>
    <col min="9978" max="9979" width="10.28515625" style="166" customWidth="1"/>
    <col min="9980" max="9981" width="12.42578125" style="166" bestFit="1" customWidth="1"/>
    <col min="9982" max="9983" width="10.28515625" style="166" customWidth="1"/>
    <col min="9984" max="9985" width="12.42578125" style="166" bestFit="1" customWidth="1"/>
    <col min="9986" max="9987" width="10.28515625" style="166" customWidth="1"/>
    <col min="9988" max="9989" width="12.42578125" style="166" bestFit="1" customWidth="1"/>
    <col min="9990" max="10218" width="12.5703125" style="166"/>
    <col min="10219" max="10219" width="0.85546875" style="166" customWidth="1"/>
    <col min="10220" max="10220" width="9.42578125" style="166" customWidth="1"/>
    <col min="10221" max="10221" width="14.7109375" style="166" customWidth="1"/>
    <col min="10222" max="10223" width="10.28515625" style="166" customWidth="1"/>
    <col min="10224" max="10224" width="12.42578125" style="166" bestFit="1" customWidth="1"/>
    <col min="10225" max="10225" width="11.85546875" style="166" bestFit="1" customWidth="1"/>
    <col min="10226" max="10227" width="10.28515625" style="166" customWidth="1"/>
    <col min="10228" max="10229" width="12.42578125" style="166" bestFit="1" customWidth="1"/>
    <col min="10230" max="10231" width="10.28515625" style="166" customWidth="1"/>
    <col min="10232" max="10233" width="12.42578125" style="166" bestFit="1" customWidth="1"/>
    <col min="10234" max="10235" width="10.28515625" style="166" customWidth="1"/>
    <col min="10236" max="10237" width="12.42578125" style="166" bestFit="1" customWidth="1"/>
    <col min="10238" max="10239" width="10.28515625" style="166" customWidth="1"/>
    <col min="10240" max="10241" width="12.42578125" style="166" bestFit="1" customWidth="1"/>
    <col min="10242" max="10243" width="10.28515625" style="166" customWidth="1"/>
    <col min="10244" max="10245" width="12.42578125" style="166" bestFit="1" customWidth="1"/>
    <col min="10246" max="10474" width="12.5703125" style="166"/>
    <col min="10475" max="10475" width="0.85546875" style="166" customWidth="1"/>
    <col min="10476" max="10476" width="9.42578125" style="166" customWidth="1"/>
    <col min="10477" max="10477" width="14.7109375" style="166" customWidth="1"/>
    <col min="10478" max="10479" width="10.28515625" style="166" customWidth="1"/>
    <col min="10480" max="10480" width="12.42578125" style="166" bestFit="1" customWidth="1"/>
    <col min="10481" max="10481" width="11.85546875" style="166" bestFit="1" customWidth="1"/>
    <col min="10482" max="10483" width="10.28515625" style="166" customWidth="1"/>
    <col min="10484" max="10485" width="12.42578125" style="166" bestFit="1" customWidth="1"/>
    <col min="10486" max="10487" width="10.28515625" style="166" customWidth="1"/>
    <col min="10488" max="10489" width="12.42578125" style="166" bestFit="1" customWidth="1"/>
    <col min="10490" max="10491" width="10.28515625" style="166" customWidth="1"/>
    <col min="10492" max="10493" width="12.42578125" style="166" bestFit="1" customWidth="1"/>
    <col min="10494" max="10495" width="10.28515625" style="166" customWidth="1"/>
    <col min="10496" max="10497" width="12.42578125" style="166" bestFit="1" customWidth="1"/>
    <col min="10498" max="10499" width="10.28515625" style="166" customWidth="1"/>
    <col min="10500" max="10501" width="12.42578125" style="166" bestFit="1" customWidth="1"/>
    <col min="10502" max="10730" width="12.5703125" style="166"/>
    <col min="10731" max="10731" width="0.85546875" style="166" customWidth="1"/>
    <col min="10732" max="10732" width="9.42578125" style="166" customWidth="1"/>
    <col min="10733" max="10733" width="14.7109375" style="166" customWidth="1"/>
    <col min="10734" max="10735" width="10.28515625" style="166" customWidth="1"/>
    <col min="10736" max="10736" width="12.42578125" style="166" bestFit="1" customWidth="1"/>
    <col min="10737" max="10737" width="11.85546875" style="166" bestFit="1" customWidth="1"/>
    <col min="10738" max="10739" width="10.28515625" style="166" customWidth="1"/>
    <col min="10740" max="10741" width="12.42578125" style="166" bestFit="1" customWidth="1"/>
    <col min="10742" max="10743" width="10.28515625" style="166" customWidth="1"/>
    <col min="10744" max="10745" width="12.42578125" style="166" bestFit="1" customWidth="1"/>
    <col min="10746" max="10747" width="10.28515625" style="166" customWidth="1"/>
    <col min="10748" max="10749" width="12.42578125" style="166" bestFit="1" customWidth="1"/>
    <col min="10750" max="10751" width="10.28515625" style="166" customWidth="1"/>
    <col min="10752" max="10753" width="12.42578125" style="166" bestFit="1" customWidth="1"/>
    <col min="10754" max="10755" width="10.28515625" style="166" customWidth="1"/>
    <col min="10756" max="10757" width="12.42578125" style="166" bestFit="1" customWidth="1"/>
    <col min="10758" max="10986" width="12.5703125" style="166"/>
    <col min="10987" max="10987" width="0.85546875" style="166" customWidth="1"/>
    <col min="10988" max="10988" width="9.42578125" style="166" customWidth="1"/>
    <col min="10989" max="10989" width="14.7109375" style="166" customWidth="1"/>
    <col min="10990" max="10991" width="10.28515625" style="166" customWidth="1"/>
    <col min="10992" max="10992" width="12.42578125" style="166" bestFit="1" customWidth="1"/>
    <col min="10993" max="10993" width="11.85546875" style="166" bestFit="1" customWidth="1"/>
    <col min="10994" max="10995" width="10.28515625" style="166" customWidth="1"/>
    <col min="10996" max="10997" width="12.42578125" style="166" bestFit="1" customWidth="1"/>
    <col min="10998" max="10999" width="10.28515625" style="166" customWidth="1"/>
    <col min="11000" max="11001" width="12.42578125" style="166" bestFit="1" customWidth="1"/>
    <col min="11002" max="11003" width="10.28515625" style="166" customWidth="1"/>
    <col min="11004" max="11005" width="12.42578125" style="166" bestFit="1" customWidth="1"/>
    <col min="11006" max="11007" width="10.28515625" style="166" customWidth="1"/>
    <col min="11008" max="11009" width="12.42578125" style="166" bestFit="1" customWidth="1"/>
    <col min="11010" max="11011" width="10.28515625" style="166" customWidth="1"/>
    <col min="11012" max="11013" width="12.42578125" style="166" bestFit="1" customWidth="1"/>
    <col min="11014" max="11242" width="12.5703125" style="166"/>
    <col min="11243" max="11243" width="0.85546875" style="166" customWidth="1"/>
    <col min="11244" max="11244" width="9.42578125" style="166" customWidth="1"/>
    <col min="11245" max="11245" width="14.7109375" style="166" customWidth="1"/>
    <col min="11246" max="11247" width="10.28515625" style="166" customWidth="1"/>
    <col min="11248" max="11248" width="12.42578125" style="166" bestFit="1" customWidth="1"/>
    <col min="11249" max="11249" width="11.85546875" style="166" bestFit="1" customWidth="1"/>
    <col min="11250" max="11251" width="10.28515625" style="166" customWidth="1"/>
    <col min="11252" max="11253" width="12.42578125" style="166" bestFit="1" customWidth="1"/>
    <col min="11254" max="11255" width="10.28515625" style="166" customWidth="1"/>
    <col min="11256" max="11257" width="12.42578125" style="166" bestFit="1" customWidth="1"/>
    <col min="11258" max="11259" width="10.28515625" style="166" customWidth="1"/>
    <col min="11260" max="11261" width="12.42578125" style="166" bestFit="1" customWidth="1"/>
    <col min="11262" max="11263" width="10.28515625" style="166" customWidth="1"/>
    <col min="11264" max="11265" width="12.42578125" style="166" bestFit="1" customWidth="1"/>
    <col min="11266" max="11267" width="10.28515625" style="166" customWidth="1"/>
    <col min="11268" max="11269" width="12.42578125" style="166" bestFit="1" customWidth="1"/>
    <col min="11270" max="11498" width="12.5703125" style="166"/>
    <col min="11499" max="11499" width="0.85546875" style="166" customWidth="1"/>
    <col min="11500" max="11500" width="9.42578125" style="166" customWidth="1"/>
    <col min="11501" max="11501" width="14.7109375" style="166" customWidth="1"/>
    <col min="11502" max="11503" width="10.28515625" style="166" customWidth="1"/>
    <col min="11504" max="11504" width="12.42578125" style="166" bestFit="1" customWidth="1"/>
    <col min="11505" max="11505" width="11.85546875" style="166" bestFit="1" customWidth="1"/>
    <col min="11506" max="11507" width="10.28515625" style="166" customWidth="1"/>
    <col min="11508" max="11509" width="12.42578125" style="166" bestFit="1" customWidth="1"/>
    <col min="11510" max="11511" width="10.28515625" style="166" customWidth="1"/>
    <col min="11512" max="11513" width="12.42578125" style="166" bestFit="1" customWidth="1"/>
    <col min="11514" max="11515" width="10.28515625" style="166" customWidth="1"/>
    <col min="11516" max="11517" width="12.42578125" style="166" bestFit="1" customWidth="1"/>
    <col min="11518" max="11519" width="10.28515625" style="166" customWidth="1"/>
    <col min="11520" max="11521" width="12.42578125" style="166" bestFit="1" customWidth="1"/>
    <col min="11522" max="11523" width="10.28515625" style="166" customWidth="1"/>
    <col min="11524" max="11525" width="12.42578125" style="166" bestFit="1" customWidth="1"/>
    <col min="11526" max="11754" width="12.5703125" style="166"/>
    <col min="11755" max="11755" width="0.85546875" style="166" customWidth="1"/>
    <col min="11756" max="11756" width="9.42578125" style="166" customWidth="1"/>
    <col min="11757" max="11757" width="14.7109375" style="166" customWidth="1"/>
    <col min="11758" max="11759" width="10.28515625" style="166" customWidth="1"/>
    <col min="11760" max="11760" width="12.42578125" style="166" bestFit="1" customWidth="1"/>
    <col min="11761" max="11761" width="11.85546875" style="166" bestFit="1" customWidth="1"/>
    <col min="11762" max="11763" width="10.28515625" style="166" customWidth="1"/>
    <col min="11764" max="11765" width="12.42578125" style="166" bestFit="1" customWidth="1"/>
    <col min="11766" max="11767" width="10.28515625" style="166" customWidth="1"/>
    <col min="11768" max="11769" width="12.42578125" style="166" bestFit="1" customWidth="1"/>
    <col min="11770" max="11771" width="10.28515625" style="166" customWidth="1"/>
    <col min="11772" max="11773" width="12.42578125" style="166" bestFit="1" customWidth="1"/>
    <col min="11774" max="11775" width="10.28515625" style="166" customWidth="1"/>
    <col min="11776" max="11777" width="12.42578125" style="166" bestFit="1" customWidth="1"/>
    <col min="11778" max="11779" width="10.28515625" style="166" customWidth="1"/>
    <col min="11780" max="11781" width="12.42578125" style="166" bestFit="1" customWidth="1"/>
    <col min="11782" max="12010" width="12.5703125" style="166"/>
    <col min="12011" max="12011" width="0.85546875" style="166" customWidth="1"/>
    <col min="12012" max="12012" width="9.42578125" style="166" customWidth="1"/>
    <col min="12013" max="12013" width="14.7109375" style="166" customWidth="1"/>
    <col min="12014" max="12015" width="10.28515625" style="166" customWidth="1"/>
    <col min="12016" max="12016" width="12.42578125" style="166" bestFit="1" customWidth="1"/>
    <col min="12017" max="12017" width="11.85546875" style="166" bestFit="1" customWidth="1"/>
    <col min="12018" max="12019" width="10.28515625" style="166" customWidth="1"/>
    <col min="12020" max="12021" width="12.42578125" style="166" bestFit="1" customWidth="1"/>
    <col min="12022" max="12023" width="10.28515625" style="166" customWidth="1"/>
    <col min="12024" max="12025" width="12.42578125" style="166" bestFit="1" customWidth="1"/>
    <col min="12026" max="12027" width="10.28515625" style="166" customWidth="1"/>
    <col min="12028" max="12029" width="12.42578125" style="166" bestFit="1" customWidth="1"/>
    <col min="12030" max="12031" width="10.28515625" style="166" customWidth="1"/>
    <col min="12032" max="12033" width="12.42578125" style="166" bestFit="1" customWidth="1"/>
    <col min="12034" max="12035" width="10.28515625" style="166" customWidth="1"/>
    <col min="12036" max="12037" width="12.42578125" style="166" bestFit="1" customWidth="1"/>
    <col min="12038" max="12266" width="12.5703125" style="166"/>
    <col min="12267" max="12267" width="0.85546875" style="166" customWidth="1"/>
    <col min="12268" max="12268" width="9.42578125" style="166" customWidth="1"/>
    <col min="12269" max="12269" width="14.7109375" style="166" customWidth="1"/>
    <col min="12270" max="12271" width="10.28515625" style="166" customWidth="1"/>
    <col min="12272" max="12272" width="12.42578125" style="166" bestFit="1" customWidth="1"/>
    <col min="12273" max="12273" width="11.85546875" style="166" bestFit="1" customWidth="1"/>
    <col min="12274" max="12275" width="10.28515625" style="166" customWidth="1"/>
    <col min="12276" max="12277" width="12.42578125" style="166" bestFit="1" customWidth="1"/>
    <col min="12278" max="12279" width="10.28515625" style="166" customWidth="1"/>
    <col min="12280" max="12281" width="12.42578125" style="166" bestFit="1" customWidth="1"/>
    <col min="12282" max="12283" width="10.28515625" style="166" customWidth="1"/>
    <col min="12284" max="12285" width="12.42578125" style="166" bestFit="1" customWidth="1"/>
    <col min="12286" max="12287" width="10.28515625" style="166" customWidth="1"/>
    <col min="12288" max="12289" width="12.42578125" style="166" bestFit="1" customWidth="1"/>
    <col min="12290" max="12291" width="10.28515625" style="166" customWidth="1"/>
    <col min="12292" max="12293" width="12.42578125" style="166" bestFit="1" customWidth="1"/>
    <col min="12294" max="12522" width="12.5703125" style="166"/>
    <col min="12523" max="12523" width="0.85546875" style="166" customWidth="1"/>
    <col min="12524" max="12524" width="9.42578125" style="166" customWidth="1"/>
    <col min="12525" max="12525" width="14.7109375" style="166" customWidth="1"/>
    <col min="12526" max="12527" width="10.28515625" style="166" customWidth="1"/>
    <col min="12528" max="12528" width="12.42578125" style="166" bestFit="1" customWidth="1"/>
    <col min="12529" max="12529" width="11.85546875" style="166" bestFit="1" customWidth="1"/>
    <col min="12530" max="12531" width="10.28515625" style="166" customWidth="1"/>
    <col min="12532" max="12533" width="12.42578125" style="166" bestFit="1" customWidth="1"/>
    <col min="12534" max="12535" width="10.28515625" style="166" customWidth="1"/>
    <col min="12536" max="12537" width="12.42578125" style="166" bestFit="1" customWidth="1"/>
    <col min="12538" max="12539" width="10.28515625" style="166" customWidth="1"/>
    <col min="12540" max="12541" width="12.42578125" style="166" bestFit="1" customWidth="1"/>
    <col min="12542" max="12543" width="10.28515625" style="166" customWidth="1"/>
    <col min="12544" max="12545" width="12.42578125" style="166" bestFit="1" customWidth="1"/>
    <col min="12546" max="12547" width="10.28515625" style="166" customWidth="1"/>
    <col min="12548" max="12549" width="12.42578125" style="166" bestFit="1" customWidth="1"/>
    <col min="12550" max="12778" width="12.5703125" style="166"/>
    <col min="12779" max="12779" width="0.85546875" style="166" customWidth="1"/>
    <col min="12780" max="12780" width="9.42578125" style="166" customWidth="1"/>
    <col min="12781" max="12781" width="14.7109375" style="166" customWidth="1"/>
    <col min="12782" max="12783" width="10.28515625" style="166" customWidth="1"/>
    <col min="12784" max="12784" width="12.42578125" style="166" bestFit="1" customWidth="1"/>
    <col min="12785" max="12785" width="11.85546875" style="166" bestFit="1" customWidth="1"/>
    <col min="12786" max="12787" width="10.28515625" style="166" customWidth="1"/>
    <col min="12788" max="12789" width="12.42578125" style="166" bestFit="1" customWidth="1"/>
    <col min="12790" max="12791" width="10.28515625" style="166" customWidth="1"/>
    <col min="12792" max="12793" width="12.42578125" style="166" bestFit="1" customWidth="1"/>
    <col min="12794" max="12795" width="10.28515625" style="166" customWidth="1"/>
    <col min="12796" max="12797" width="12.42578125" style="166" bestFit="1" customWidth="1"/>
    <col min="12798" max="12799" width="10.28515625" style="166" customWidth="1"/>
    <col min="12800" max="12801" width="12.42578125" style="166" bestFit="1" customWidth="1"/>
    <col min="12802" max="12803" width="10.28515625" style="166" customWidth="1"/>
    <col min="12804" max="12805" width="12.42578125" style="166" bestFit="1" customWidth="1"/>
    <col min="12806" max="13034" width="12.5703125" style="166"/>
    <col min="13035" max="13035" width="0.85546875" style="166" customWidth="1"/>
    <col min="13036" max="13036" width="9.42578125" style="166" customWidth="1"/>
    <col min="13037" max="13037" width="14.7109375" style="166" customWidth="1"/>
    <col min="13038" max="13039" width="10.28515625" style="166" customWidth="1"/>
    <col min="13040" max="13040" width="12.42578125" style="166" bestFit="1" customWidth="1"/>
    <col min="13041" max="13041" width="11.85546875" style="166" bestFit="1" customWidth="1"/>
    <col min="13042" max="13043" width="10.28515625" style="166" customWidth="1"/>
    <col min="13044" max="13045" width="12.42578125" style="166" bestFit="1" customWidth="1"/>
    <col min="13046" max="13047" width="10.28515625" style="166" customWidth="1"/>
    <col min="13048" max="13049" width="12.42578125" style="166" bestFit="1" customWidth="1"/>
    <col min="13050" max="13051" width="10.28515625" style="166" customWidth="1"/>
    <col min="13052" max="13053" width="12.42578125" style="166" bestFit="1" customWidth="1"/>
    <col min="13054" max="13055" width="10.28515625" style="166" customWidth="1"/>
    <col min="13056" max="13057" width="12.42578125" style="166" bestFit="1" customWidth="1"/>
    <col min="13058" max="13059" width="10.28515625" style="166" customWidth="1"/>
    <col min="13060" max="13061" width="12.42578125" style="166" bestFit="1" customWidth="1"/>
    <col min="13062" max="13290" width="12.5703125" style="166"/>
    <col min="13291" max="13291" width="0.85546875" style="166" customWidth="1"/>
    <col min="13292" max="13292" width="9.42578125" style="166" customWidth="1"/>
    <col min="13293" max="13293" width="14.7109375" style="166" customWidth="1"/>
    <col min="13294" max="13295" width="10.28515625" style="166" customWidth="1"/>
    <col min="13296" max="13296" width="12.42578125" style="166" bestFit="1" customWidth="1"/>
    <col min="13297" max="13297" width="11.85546875" style="166" bestFit="1" customWidth="1"/>
    <col min="13298" max="13299" width="10.28515625" style="166" customWidth="1"/>
    <col min="13300" max="13301" width="12.42578125" style="166" bestFit="1" customWidth="1"/>
    <col min="13302" max="13303" width="10.28515625" style="166" customWidth="1"/>
    <col min="13304" max="13305" width="12.42578125" style="166" bestFit="1" customWidth="1"/>
    <col min="13306" max="13307" width="10.28515625" style="166" customWidth="1"/>
    <col min="13308" max="13309" width="12.42578125" style="166" bestFit="1" customWidth="1"/>
    <col min="13310" max="13311" width="10.28515625" style="166" customWidth="1"/>
    <col min="13312" max="13313" width="12.42578125" style="166" bestFit="1" customWidth="1"/>
    <col min="13314" max="13315" width="10.28515625" style="166" customWidth="1"/>
    <col min="13316" max="13317" width="12.42578125" style="166" bestFit="1" customWidth="1"/>
    <col min="13318" max="13546" width="12.5703125" style="166"/>
    <col min="13547" max="13547" width="0.85546875" style="166" customWidth="1"/>
    <col min="13548" max="13548" width="9.42578125" style="166" customWidth="1"/>
    <col min="13549" max="13549" width="14.7109375" style="166" customWidth="1"/>
    <col min="13550" max="13551" width="10.28515625" style="166" customWidth="1"/>
    <col min="13552" max="13552" width="12.42578125" style="166" bestFit="1" customWidth="1"/>
    <col min="13553" max="13553" width="11.85546875" style="166" bestFit="1" customWidth="1"/>
    <col min="13554" max="13555" width="10.28515625" style="166" customWidth="1"/>
    <col min="13556" max="13557" width="12.42578125" style="166" bestFit="1" customWidth="1"/>
    <col min="13558" max="13559" width="10.28515625" style="166" customWidth="1"/>
    <col min="13560" max="13561" width="12.42578125" style="166" bestFit="1" customWidth="1"/>
    <col min="13562" max="13563" width="10.28515625" style="166" customWidth="1"/>
    <col min="13564" max="13565" width="12.42578125" style="166" bestFit="1" customWidth="1"/>
    <col min="13566" max="13567" width="10.28515625" style="166" customWidth="1"/>
    <col min="13568" max="13569" width="12.42578125" style="166" bestFit="1" customWidth="1"/>
    <col min="13570" max="13571" width="10.28515625" style="166" customWidth="1"/>
    <col min="13572" max="13573" width="12.42578125" style="166" bestFit="1" customWidth="1"/>
    <col min="13574" max="13802" width="12.5703125" style="166"/>
    <col min="13803" max="13803" width="0.85546875" style="166" customWidth="1"/>
    <col min="13804" max="13804" width="9.42578125" style="166" customWidth="1"/>
    <col min="13805" max="13805" width="14.7109375" style="166" customWidth="1"/>
    <col min="13806" max="13807" width="10.28515625" style="166" customWidth="1"/>
    <col min="13808" max="13808" width="12.42578125" style="166" bestFit="1" customWidth="1"/>
    <col min="13809" max="13809" width="11.85546875" style="166" bestFit="1" customWidth="1"/>
    <col min="13810" max="13811" width="10.28515625" style="166" customWidth="1"/>
    <col min="13812" max="13813" width="12.42578125" style="166" bestFit="1" customWidth="1"/>
    <col min="13814" max="13815" width="10.28515625" style="166" customWidth="1"/>
    <col min="13816" max="13817" width="12.42578125" style="166" bestFit="1" customWidth="1"/>
    <col min="13818" max="13819" width="10.28515625" style="166" customWidth="1"/>
    <col min="13820" max="13821" width="12.42578125" style="166" bestFit="1" customWidth="1"/>
    <col min="13822" max="13823" width="10.28515625" style="166" customWidth="1"/>
    <col min="13824" max="13825" width="12.42578125" style="166" bestFit="1" customWidth="1"/>
    <col min="13826" max="13827" width="10.28515625" style="166" customWidth="1"/>
    <col min="13828" max="13829" width="12.42578125" style="166" bestFit="1" customWidth="1"/>
    <col min="13830" max="14058" width="12.5703125" style="166"/>
    <col min="14059" max="14059" width="0.85546875" style="166" customWidth="1"/>
    <col min="14060" max="14060" width="9.42578125" style="166" customWidth="1"/>
    <col min="14061" max="14061" width="14.7109375" style="166" customWidth="1"/>
    <col min="14062" max="14063" width="10.28515625" style="166" customWidth="1"/>
    <col min="14064" max="14064" width="12.42578125" style="166" bestFit="1" customWidth="1"/>
    <col min="14065" max="14065" width="11.85546875" style="166" bestFit="1" customWidth="1"/>
    <col min="14066" max="14067" width="10.28515625" style="166" customWidth="1"/>
    <col min="14068" max="14069" width="12.42578125" style="166" bestFit="1" customWidth="1"/>
    <col min="14070" max="14071" width="10.28515625" style="166" customWidth="1"/>
    <col min="14072" max="14073" width="12.42578125" style="166" bestFit="1" customWidth="1"/>
    <col min="14074" max="14075" width="10.28515625" style="166" customWidth="1"/>
    <col min="14076" max="14077" width="12.42578125" style="166" bestFit="1" customWidth="1"/>
    <col min="14078" max="14079" width="10.28515625" style="166" customWidth="1"/>
    <col min="14080" max="14081" width="12.42578125" style="166" bestFit="1" customWidth="1"/>
    <col min="14082" max="14083" width="10.28515625" style="166" customWidth="1"/>
    <col min="14084" max="14085" width="12.42578125" style="166" bestFit="1" customWidth="1"/>
    <col min="14086" max="14314" width="12.5703125" style="166"/>
    <col min="14315" max="14315" width="0.85546875" style="166" customWidth="1"/>
    <col min="14316" max="14316" width="9.42578125" style="166" customWidth="1"/>
    <col min="14317" max="14317" width="14.7109375" style="166" customWidth="1"/>
    <col min="14318" max="14319" width="10.28515625" style="166" customWidth="1"/>
    <col min="14320" max="14320" width="12.42578125" style="166" bestFit="1" customWidth="1"/>
    <col min="14321" max="14321" width="11.85546875" style="166" bestFit="1" customWidth="1"/>
    <col min="14322" max="14323" width="10.28515625" style="166" customWidth="1"/>
    <col min="14324" max="14325" width="12.42578125" style="166" bestFit="1" customWidth="1"/>
    <col min="14326" max="14327" width="10.28515625" style="166" customWidth="1"/>
    <col min="14328" max="14329" width="12.42578125" style="166" bestFit="1" customWidth="1"/>
    <col min="14330" max="14331" width="10.28515625" style="166" customWidth="1"/>
    <col min="14332" max="14333" width="12.42578125" style="166" bestFit="1" customWidth="1"/>
    <col min="14334" max="14335" width="10.28515625" style="166" customWidth="1"/>
    <col min="14336" max="14337" width="12.42578125" style="166" bestFit="1" customWidth="1"/>
    <col min="14338" max="14339" width="10.28515625" style="166" customWidth="1"/>
    <col min="14340" max="14341" width="12.42578125" style="166" bestFit="1" customWidth="1"/>
    <col min="14342" max="14570" width="12.5703125" style="166"/>
    <col min="14571" max="14571" width="0.85546875" style="166" customWidth="1"/>
    <col min="14572" max="14572" width="9.42578125" style="166" customWidth="1"/>
    <col min="14573" max="14573" width="14.7109375" style="166" customWidth="1"/>
    <col min="14574" max="14575" width="10.28515625" style="166" customWidth="1"/>
    <col min="14576" max="14576" width="12.42578125" style="166" bestFit="1" customWidth="1"/>
    <col min="14577" max="14577" width="11.85546875" style="166" bestFit="1" customWidth="1"/>
    <col min="14578" max="14579" width="10.28515625" style="166" customWidth="1"/>
    <col min="14580" max="14581" width="12.42578125" style="166" bestFit="1" customWidth="1"/>
    <col min="14582" max="14583" width="10.28515625" style="166" customWidth="1"/>
    <col min="14584" max="14585" width="12.42578125" style="166" bestFit="1" customWidth="1"/>
    <col min="14586" max="14587" width="10.28515625" style="166" customWidth="1"/>
    <col min="14588" max="14589" width="12.42578125" style="166" bestFit="1" customWidth="1"/>
    <col min="14590" max="14591" width="10.28515625" style="166" customWidth="1"/>
    <col min="14592" max="14593" width="12.42578125" style="166" bestFit="1" customWidth="1"/>
    <col min="14594" max="14595" width="10.28515625" style="166" customWidth="1"/>
    <col min="14596" max="14597" width="12.42578125" style="166" bestFit="1" customWidth="1"/>
    <col min="14598" max="14826" width="12.5703125" style="166"/>
    <col min="14827" max="14827" width="0.85546875" style="166" customWidth="1"/>
    <col min="14828" max="14828" width="9.42578125" style="166" customWidth="1"/>
    <col min="14829" max="14829" width="14.7109375" style="166" customWidth="1"/>
    <col min="14830" max="14831" width="10.28515625" style="166" customWidth="1"/>
    <col min="14832" max="14832" width="12.42578125" style="166" bestFit="1" customWidth="1"/>
    <col min="14833" max="14833" width="11.85546875" style="166" bestFit="1" customWidth="1"/>
    <col min="14834" max="14835" width="10.28515625" style="166" customWidth="1"/>
    <col min="14836" max="14837" width="12.42578125" style="166" bestFit="1" customWidth="1"/>
    <col min="14838" max="14839" width="10.28515625" style="166" customWidth="1"/>
    <col min="14840" max="14841" width="12.42578125" style="166" bestFit="1" customWidth="1"/>
    <col min="14842" max="14843" width="10.28515625" style="166" customWidth="1"/>
    <col min="14844" max="14845" width="12.42578125" style="166" bestFit="1" customWidth="1"/>
    <col min="14846" max="14847" width="10.28515625" style="166" customWidth="1"/>
    <col min="14848" max="14849" width="12.42578125" style="166" bestFit="1" customWidth="1"/>
    <col min="14850" max="14851" width="10.28515625" style="166" customWidth="1"/>
    <col min="14852" max="14853" width="12.42578125" style="166" bestFit="1" customWidth="1"/>
    <col min="14854" max="15082" width="12.5703125" style="166"/>
    <col min="15083" max="15083" width="0.85546875" style="166" customWidth="1"/>
    <col min="15084" max="15084" width="9.42578125" style="166" customWidth="1"/>
    <col min="15085" max="15085" width="14.7109375" style="166" customWidth="1"/>
    <col min="15086" max="15087" width="10.28515625" style="166" customWidth="1"/>
    <col min="15088" max="15088" width="12.42578125" style="166" bestFit="1" customWidth="1"/>
    <col min="15089" max="15089" width="11.85546875" style="166" bestFit="1" customWidth="1"/>
    <col min="15090" max="15091" width="10.28515625" style="166" customWidth="1"/>
    <col min="15092" max="15093" width="12.42578125" style="166" bestFit="1" customWidth="1"/>
    <col min="15094" max="15095" width="10.28515625" style="166" customWidth="1"/>
    <col min="15096" max="15097" width="12.42578125" style="166" bestFit="1" customWidth="1"/>
    <col min="15098" max="15099" width="10.28515625" style="166" customWidth="1"/>
    <col min="15100" max="15101" width="12.42578125" style="166" bestFit="1" customWidth="1"/>
    <col min="15102" max="15103" width="10.28515625" style="166" customWidth="1"/>
    <col min="15104" max="15105" width="12.42578125" style="166" bestFit="1" customWidth="1"/>
    <col min="15106" max="15107" width="10.28515625" style="166" customWidth="1"/>
    <col min="15108" max="15109" width="12.42578125" style="166" bestFit="1" customWidth="1"/>
    <col min="15110" max="15338" width="12.5703125" style="166"/>
    <col min="15339" max="15339" width="0.85546875" style="166" customWidth="1"/>
    <col min="15340" max="15340" width="9.42578125" style="166" customWidth="1"/>
    <col min="15341" max="15341" width="14.7109375" style="166" customWidth="1"/>
    <col min="15342" max="15343" width="10.28515625" style="166" customWidth="1"/>
    <col min="15344" max="15344" width="12.42578125" style="166" bestFit="1" customWidth="1"/>
    <col min="15345" max="15345" width="11.85546875" style="166" bestFit="1" customWidth="1"/>
    <col min="15346" max="15347" width="10.28515625" style="166" customWidth="1"/>
    <col min="15348" max="15349" width="12.42578125" style="166" bestFit="1" customWidth="1"/>
    <col min="15350" max="15351" width="10.28515625" style="166" customWidth="1"/>
    <col min="15352" max="15353" width="12.42578125" style="166" bestFit="1" customWidth="1"/>
    <col min="15354" max="15355" width="10.28515625" style="166" customWidth="1"/>
    <col min="15356" max="15357" width="12.42578125" style="166" bestFit="1" customWidth="1"/>
    <col min="15358" max="15359" width="10.28515625" style="166" customWidth="1"/>
    <col min="15360" max="15361" width="12.42578125" style="166" bestFit="1" customWidth="1"/>
    <col min="15362" max="15363" width="10.28515625" style="166" customWidth="1"/>
    <col min="15364" max="15365" width="12.42578125" style="166" bestFit="1" customWidth="1"/>
    <col min="15366" max="15594" width="12.5703125" style="166"/>
    <col min="15595" max="15595" width="0.85546875" style="166" customWidth="1"/>
    <col min="15596" max="15596" width="9.42578125" style="166" customWidth="1"/>
    <col min="15597" max="15597" width="14.7109375" style="166" customWidth="1"/>
    <col min="15598" max="15599" width="10.28515625" style="166" customWidth="1"/>
    <col min="15600" max="15600" width="12.42578125" style="166" bestFit="1" customWidth="1"/>
    <col min="15601" max="15601" width="11.85546875" style="166" bestFit="1" customWidth="1"/>
    <col min="15602" max="15603" width="10.28515625" style="166" customWidth="1"/>
    <col min="15604" max="15605" width="12.42578125" style="166" bestFit="1" customWidth="1"/>
    <col min="15606" max="15607" width="10.28515625" style="166" customWidth="1"/>
    <col min="15608" max="15609" width="12.42578125" style="166" bestFit="1" customWidth="1"/>
    <col min="15610" max="15611" width="10.28515625" style="166" customWidth="1"/>
    <col min="15612" max="15613" width="12.42578125" style="166" bestFit="1" customWidth="1"/>
    <col min="15614" max="15615" width="10.28515625" style="166" customWidth="1"/>
    <col min="15616" max="15617" width="12.42578125" style="166" bestFit="1" customWidth="1"/>
    <col min="15618" max="15619" width="10.28515625" style="166" customWidth="1"/>
    <col min="15620" max="15621" width="12.42578125" style="166" bestFit="1" customWidth="1"/>
    <col min="15622" max="15850" width="12.5703125" style="166"/>
    <col min="15851" max="15851" width="0.85546875" style="166" customWidth="1"/>
    <col min="15852" max="15852" width="9.42578125" style="166" customWidth="1"/>
    <col min="15853" max="15853" width="14.7109375" style="166" customWidth="1"/>
    <col min="15854" max="15855" width="10.28515625" style="166" customWidth="1"/>
    <col min="15856" max="15856" width="12.42578125" style="166" bestFit="1" customWidth="1"/>
    <col min="15857" max="15857" width="11.85546875" style="166" bestFit="1" customWidth="1"/>
    <col min="15858" max="15859" width="10.28515625" style="166" customWidth="1"/>
    <col min="15860" max="15861" width="12.42578125" style="166" bestFit="1" customWidth="1"/>
    <col min="15862" max="15863" width="10.28515625" style="166" customWidth="1"/>
    <col min="15864" max="15865" width="12.42578125" style="166" bestFit="1" customWidth="1"/>
    <col min="15866" max="15867" width="10.28515625" style="166" customWidth="1"/>
    <col min="15868" max="15869" width="12.42578125" style="166" bestFit="1" customWidth="1"/>
    <col min="15870" max="15871" width="10.28515625" style="166" customWidth="1"/>
    <col min="15872" max="15873" width="12.42578125" style="166" bestFit="1" customWidth="1"/>
    <col min="15874" max="15875" width="10.28515625" style="166" customWidth="1"/>
    <col min="15876" max="15877" width="12.42578125" style="166" bestFit="1" customWidth="1"/>
    <col min="15878" max="16106" width="12.5703125" style="166"/>
    <col min="16107" max="16107" width="0.85546875" style="166" customWidth="1"/>
    <col min="16108" max="16108" width="9.42578125" style="166" customWidth="1"/>
    <col min="16109" max="16109" width="14.7109375" style="166" customWidth="1"/>
    <col min="16110" max="16111" width="10.28515625" style="166" customWidth="1"/>
    <col min="16112" max="16112" width="12.42578125" style="166" bestFit="1" customWidth="1"/>
    <col min="16113" max="16113" width="11.85546875" style="166" bestFit="1" customWidth="1"/>
    <col min="16114" max="16115" width="10.28515625" style="166" customWidth="1"/>
    <col min="16116" max="16117" width="12.42578125" style="166" bestFit="1" customWidth="1"/>
    <col min="16118" max="16119" width="10.28515625" style="166" customWidth="1"/>
    <col min="16120" max="16121" width="12.42578125" style="166" bestFit="1" customWidth="1"/>
    <col min="16122" max="16123" width="10.28515625" style="166" customWidth="1"/>
    <col min="16124" max="16125" width="12.42578125" style="166" bestFit="1" customWidth="1"/>
    <col min="16126" max="16127" width="10.28515625" style="166" customWidth="1"/>
    <col min="16128" max="16129" width="12.42578125" style="166" bestFit="1" customWidth="1"/>
    <col min="16130" max="16131" width="10.28515625" style="166" customWidth="1"/>
    <col min="16132" max="16133" width="12.42578125" style="166" bestFit="1" customWidth="1"/>
    <col min="16134" max="16384" width="12.5703125" style="166"/>
  </cols>
  <sheetData>
    <row r="1" spans="1:65" s="8" customFormat="1" ht="12.75">
      <c r="A1" s="815" t="s">
        <v>1621</v>
      </c>
    </row>
    <row r="2" spans="1:65" ht="19.5" thickBot="1">
      <c r="A2" s="4256" t="s">
        <v>4845</v>
      </c>
      <c r="B2" s="164"/>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I2" s="165"/>
      <c r="AJ2" s="165"/>
      <c r="AK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7"/>
      <c r="BM2" s="167" t="s">
        <v>24</v>
      </c>
    </row>
    <row r="3" spans="1:65">
      <c r="A3" s="5716" t="s">
        <v>0</v>
      </c>
      <c r="B3" s="5701">
        <v>2011</v>
      </c>
      <c r="C3" s="5702"/>
      <c r="D3" s="5702"/>
      <c r="E3" s="5702"/>
      <c r="F3" s="5702"/>
      <c r="G3" s="5703"/>
      <c r="H3" s="5701">
        <v>2012</v>
      </c>
      <c r="I3" s="5702"/>
      <c r="J3" s="5702"/>
      <c r="K3" s="5702"/>
      <c r="L3" s="5702"/>
      <c r="M3" s="5703"/>
      <c r="N3" s="5701">
        <v>2013</v>
      </c>
      <c r="O3" s="5702"/>
      <c r="P3" s="5702"/>
      <c r="Q3" s="5702"/>
      <c r="R3" s="5702"/>
      <c r="S3" s="5703"/>
      <c r="T3" s="5701">
        <v>2014</v>
      </c>
      <c r="U3" s="5702"/>
      <c r="V3" s="5702"/>
      <c r="W3" s="5702"/>
      <c r="X3" s="5702"/>
      <c r="Y3" s="5703"/>
      <c r="Z3" s="5701">
        <v>2015</v>
      </c>
      <c r="AA3" s="5702"/>
      <c r="AB3" s="5702"/>
      <c r="AC3" s="5702"/>
      <c r="AD3" s="5702"/>
      <c r="AE3" s="5703"/>
      <c r="AF3" s="5701">
        <v>2016</v>
      </c>
      <c r="AG3" s="5702"/>
      <c r="AH3" s="5702"/>
      <c r="AI3" s="5702"/>
      <c r="AJ3" s="5702"/>
      <c r="AK3" s="5703"/>
      <c r="AL3" s="5701">
        <v>2017</v>
      </c>
      <c r="AM3" s="5702"/>
      <c r="AN3" s="5702"/>
      <c r="AO3" s="5702"/>
      <c r="AP3" s="5702"/>
      <c r="AQ3" s="5703"/>
    </row>
    <row r="4" spans="1:65">
      <c r="A4" s="5717"/>
      <c r="B4" s="5704" t="s">
        <v>114</v>
      </c>
      <c r="C4" s="5711" t="s">
        <v>129</v>
      </c>
      <c r="D4" s="5712"/>
      <c r="E4" s="5713"/>
      <c r="F4" s="5713"/>
      <c r="G4" s="5714"/>
      <c r="H4" s="5704" t="s">
        <v>114</v>
      </c>
      <c r="I4" s="5711" t="s">
        <v>129</v>
      </c>
      <c r="J4" s="5712"/>
      <c r="K4" s="5713"/>
      <c r="L4" s="5713"/>
      <c r="M4" s="5714"/>
      <c r="N4" s="5704" t="s">
        <v>114</v>
      </c>
      <c r="O4" s="5711" t="s">
        <v>129</v>
      </c>
      <c r="P4" s="5712"/>
      <c r="Q4" s="5713"/>
      <c r="R4" s="5713"/>
      <c r="S4" s="5714"/>
      <c r="T4" s="5704" t="s">
        <v>114</v>
      </c>
      <c r="U4" s="5711" t="s">
        <v>129</v>
      </c>
      <c r="V4" s="5712"/>
      <c r="W4" s="5713"/>
      <c r="X4" s="5713"/>
      <c r="Y4" s="5714"/>
      <c r="Z4" s="5704" t="s">
        <v>114</v>
      </c>
      <c r="AA4" s="5706" t="s">
        <v>129</v>
      </c>
      <c r="AB4" s="5707"/>
      <c r="AC4" s="5707"/>
      <c r="AD4" s="5707"/>
      <c r="AE4" s="5708"/>
      <c r="AF4" s="5704" t="s">
        <v>114</v>
      </c>
      <c r="AG4" s="5706" t="s">
        <v>129</v>
      </c>
      <c r="AH4" s="5707"/>
      <c r="AI4" s="5707"/>
      <c r="AJ4" s="5707"/>
      <c r="AK4" s="5708"/>
      <c r="AL4" s="5704" t="s">
        <v>114</v>
      </c>
      <c r="AM4" s="5706" t="s">
        <v>129</v>
      </c>
      <c r="AN4" s="5707"/>
      <c r="AO4" s="5707"/>
      <c r="AP4" s="5707"/>
      <c r="AQ4" s="5708"/>
    </row>
    <row r="5" spans="1:65">
      <c r="A5" s="5718"/>
      <c r="B5" s="5705"/>
      <c r="C5" s="168" t="s">
        <v>125</v>
      </c>
      <c r="D5" s="169" t="s">
        <v>82</v>
      </c>
      <c r="E5" s="170" t="s">
        <v>83</v>
      </c>
      <c r="F5" s="5709" t="s">
        <v>4</v>
      </c>
      <c r="G5" s="5715"/>
      <c r="H5" s="5705"/>
      <c r="I5" s="168" t="s">
        <v>125</v>
      </c>
      <c r="J5" s="169" t="s">
        <v>82</v>
      </c>
      <c r="K5" s="170" t="s">
        <v>83</v>
      </c>
      <c r="L5" s="5709" t="s">
        <v>4</v>
      </c>
      <c r="M5" s="5715"/>
      <c r="N5" s="5705"/>
      <c r="O5" s="168" t="s">
        <v>125</v>
      </c>
      <c r="P5" s="169" t="s">
        <v>82</v>
      </c>
      <c r="Q5" s="170" t="s">
        <v>83</v>
      </c>
      <c r="R5" s="5709" t="s">
        <v>4</v>
      </c>
      <c r="S5" s="5715"/>
      <c r="T5" s="5705"/>
      <c r="U5" s="168" t="s">
        <v>125</v>
      </c>
      <c r="V5" s="169" t="s">
        <v>82</v>
      </c>
      <c r="W5" s="170" t="s">
        <v>83</v>
      </c>
      <c r="X5" s="5709" t="s">
        <v>4</v>
      </c>
      <c r="Y5" s="5715"/>
      <c r="Z5" s="5705"/>
      <c r="AA5" s="168" t="s">
        <v>125</v>
      </c>
      <c r="AB5" s="169" t="s">
        <v>82</v>
      </c>
      <c r="AC5" s="229" t="s">
        <v>83</v>
      </c>
      <c r="AD5" s="5709" t="s">
        <v>4</v>
      </c>
      <c r="AE5" s="5710"/>
      <c r="AF5" s="5705"/>
      <c r="AG5" s="168" t="s">
        <v>125</v>
      </c>
      <c r="AH5" s="169" t="s">
        <v>82</v>
      </c>
      <c r="AI5" s="229" t="s">
        <v>83</v>
      </c>
      <c r="AJ5" s="5709" t="s">
        <v>4</v>
      </c>
      <c r="AK5" s="5710"/>
      <c r="AL5" s="5705"/>
      <c r="AM5" s="168" t="s">
        <v>125</v>
      </c>
      <c r="AN5" s="169" t="s">
        <v>82</v>
      </c>
      <c r="AO5" s="229" t="s">
        <v>83</v>
      </c>
      <c r="AP5" s="5709" t="s">
        <v>4</v>
      </c>
      <c r="AQ5" s="5710"/>
    </row>
    <row r="6" spans="1:65" ht="15" customHeight="1">
      <c r="A6" s="3979" t="s">
        <v>1</v>
      </c>
      <c r="B6" s="171">
        <v>8</v>
      </c>
      <c r="C6" s="172"/>
      <c r="D6" s="173"/>
      <c r="E6" s="174">
        <v>1</v>
      </c>
      <c r="F6" s="175">
        <f>SUM(C6:E6)</f>
        <v>1</v>
      </c>
      <c r="G6" s="75">
        <f>F6/B6</f>
        <v>0.125</v>
      </c>
      <c r="H6" s="171">
        <v>16</v>
      </c>
      <c r="I6" s="172"/>
      <c r="J6" s="173">
        <v>1</v>
      </c>
      <c r="K6" s="174">
        <v>3</v>
      </c>
      <c r="L6" s="175">
        <f>SUM(I6:K6)</f>
        <v>4</v>
      </c>
      <c r="M6" s="75">
        <f>L6/H6</f>
        <v>0.25</v>
      </c>
      <c r="N6" s="171">
        <v>19</v>
      </c>
      <c r="O6" s="172"/>
      <c r="P6" s="173">
        <v>2</v>
      </c>
      <c r="Q6" s="174">
        <v>3</v>
      </c>
      <c r="R6" s="175">
        <f>SUM(O6:Q6)</f>
        <v>5</v>
      </c>
      <c r="S6" s="75">
        <f>R6/N6</f>
        <v>0.26315789473684209</v>
      </c>
      <c r="T6" s="171">
        <v>19</v>
      </c>
      <c r="U6" s="172"/>
      <c r="V6" s="173">
        <v>3</v>
      </c>
      <c r="W6" s="174">
        <v>4</v>
      </c>
      <c r="X6" s="175">
        <f>SUM(U6:W6)</f>
        <v>7</v>
      </c>
      <c r="Y6" s="75">
        <f>X6/T6</f>
        <v>0.36842105263157893</v>
      </c>
      <c r="Z6" s="171">
        <v>19</v>
      </c>
      <c r="AA6" s="172"/>
      <c r="AB6" s="173">
        <v>7</v>
      </c>
      <c r="AC6" s="174">
        <v>7</v>
      </c>
      <c r="AD6" s="175">
        <f>SUM(AA6:AC6)</f>
        <v>14</v>
      </c>
      <c r="AE6" s="1454">
        <f>AD6/Z6</f>
        <v>0.73684210526315785</v>
      </c>
      <c r="AF6" s="171">
        <f>'Plazas Div x Depto'!AG9</f>
        <v>23</v>
      </c>
      <c r="AG6" s="172"/>
      <c r="AH6" s="173">
        <v>8</v>
      </c>
      <c r="AI6" s="174">
        <v>9</v>
      </c>
      <c r="AJ6" s="175">
        <f>SUM(AG6:AI6)</f>
        <v>17</v>
      </c>
      <c r="AK6" s="1454">
        <f>AJ6/AF6</f>
        <v>0.73913043478260865</v>
      </c>
      <c r="AL6" s="171">
        <v>23</v>
      </c>
      <c r="AM6" s="172"/>
      <c r="AN6" s="173">
        <v>10</v>
      </c>
      <c r="AO6" s="174">
        <v>9</v>
      </c>
      <c r="AP6" s="3981">
        <f>SUM(AM6:AO6)</f>
        <v>19</v>
      </c>
      <c r="AQ6" s="3982">
        <f>AP6/AL6</f>
        <v>0.82608695652173914</v>
      </c>
    </row>
    <row r="7" spans="1:65" ht="15" customHeight="1">
      <c r="A7" s="3980" t="s">
        <v>3</v>
      </c>
      <c r="B7" s="176">
        <v>10</v>
      </c>
      <c r="C7" s="172"/>
      <c r="D7" s="173"/>
      <c r="E7" s="174">
        <v>3</v>
      </c>
      <c r="F7" s="175">
        <f>SUM(C7:E7)</f>
        <v>3</v>
      </c>
      <c r="G7" s="75">
        <f>F7/B7</f>
        <v>0.3</v>
      </c>
      <c r="H7" s="176">
        <v>18</v>
      </c>
      <c r="I7" s="172"/>
      <c r="J7" s="173"/>
      <c r="K7" s="174">
        <v>5</v>
      </c>
      <c r="L7" s="175">
        <f>SUM(I7:K7)</f>
        <v>5</v>
      </c>
      <c r="M7" s="75">
        <f>L7/H7</f>
        <v>0.27777777777777779</v>
      </c>
      <c r="N7" s="176">
        <v>21</v>
      </c>
      <c r="O7" s="172"/>
      <c r="P7" s="173"/>
      <c r="Q7" s="174">
        <v>9</v>
      </c>
      <c r="R7" s="175">
        <f>SUM(O7:Q7)</f>
        <v>9</v>
      </c>
      <c r="S7" s="75">
        <f>R7/N7</f>
        <v>0.42857142857142855</v>
      </c>
      <c r="T7" s="176">
        <v>21</v>
      </c>
      <c r="U7" s="172"/>
      <c r="V7" s="173"/>
      <c r="W7" s="174">
        <v>11</v>
      </c>
      <c r="X7" s="175">
        <f>SUM(U7:W7)</f>
        <v>11</v>
      </c>
      <c r="Y7" s="75">
        <f>X7/T7</f>
        <v>0.52380952380952384</v>
      </c>
      <c r="Z7" s="176">
        <v>20</v>
      </c>
      <c r="AA7" s="172"/>
      <c r="AB7" s="173">
        <v>1</v>
      </c>
      <c r="AC7" s="174">
        <v>11</v>
      </c>
      <c r="AD7" s="175">
        <f>SUM(AA7:AC7)</f>
        <v>12</v>
      </c>
      <c r="AE7" s="1454">
        <f>AD7/Z7</f>
        <v>0.6</v>
      </c>
      <c r="AF7" s="176">
        <f>'Plazas Div x Depto'!AG14</f>
        <v>22</v>
      </c>
      <c r="AG7" s="172"/>
      <c r="AH7" s="173">
        <v>3</v>
      </c>
      <c r="AI7" s="174">
        <v>13</v>
      </c>
      <c r="AJ7" s="175">
        <f>SUM(AG7:AI7)</f>
        <v>16</v>
      </c>
      <c r="AK7" s="1454">
        <f>AJ7/AF7</f>
        <v>0.72727272727272729</v>
      </c>
      <c r="AL7" s="176">
        <v>22</v>
      </c>
      <c r="AM7" s="172"/>
      <c r="AN7" s="173">
        <v>3</v>
      </c>
      <c r="AO7" s="174">
        <v>15</v>
      </c>
      <c r="AP7" s="3981">
        <f>SUM(AM7:AO7)</f>
        <v>18</v>
      </c>
      <c r="AQ7" s="3982">
        <f>AP7/AL7</f>
        <v>0.81818181818181823</v>
      </c>
    </row>
    <row r="8" spans="1:65" ht="15" customHeight="1">
      <c r="A8" s="3980" t="s">
        <v>2</v>
      </c>
      <c r="B8" s="176">
        <v>8</v>
      </c>
      <c r="C8" s="172"/>
      <c r="D8" s="173"/>
      <c r="E8" s="174">
        <v>2</v>
      </c>
      <c r="F8" s="175">
        <f>SUM(C8:E8)</f>
        <v>2</v>
      </c>
      <c r="G8" s="75">
        <f>F8/B8</f>
        <v>0.25</v>
      </c>
      <c r="H8" s="176">
        <v>16</v>
      </c>
      <c r="I8" s="172"/>
      <c r="J8" s="173"/>
      <c r="K8" s="174">
        <v>3</v>
      </c>
      <c r="L8" s="175">
        <f>SUM(I8:K8)</f>
        <v>3</v>
      </c>
      <c r="M8" s="75">
        <f>L8/H8</f>
        <v>0.1875</v>
      </c>
      <c r="N8" s="176">
        <v>25</v>
      </c>
      <c r="O8" s="172"/>
      <c r="P8" s="173">
        <v>4</v>
      </c>
      <c r="Q8" s="174">
        <v>3</v>
      </c>
      <c r="R8" s="175">
        <f>SUM(O8:Q8)</f>
        <v>7</v>
      </c>
      <c r="S8" s="75">
        <f>R8/N8</f>
        <v>0.28000000000000003</v>
      </c>
      <c r="T8" s="176">
        <v>25</v>
      </c>
      <c r="U8" s="172"/>
      <c r="V8" s="173">
        <v>6</v>
      </c>
      <c r="W8" s="174">
        <v>4</v>
      </c>
      <c r="X8" s="175">
        <f>SUM(U8:W8)</f>
        <v>10</v>
      </c>
      <c r="Y8" s="75">
        <f>X8/T8</f>
        <v>0.4</v>
      </c>
      <c r="Z8" s="176">
        <v>25</v>
      </c>
      <c r="AA8" s="172"/>
      <c r="AB8" s="173">
        <v>9</v>
      </c>
      <c r="AC8" s="174">
        <v>10</v>
      </c>
      <c r="AD8" s="175">
        <f>SUM(AA8:AC8)</f>
        <v>19</v>
      </c>
      <c r="AE8" s="1454">
        <f>AD8/Z8</f>
        <v>0.76</v>
      </c>
      <c r="AF8" s="176">
        <f>'Plazas Div x Depto'!AG19</f>
        <v>29</v>
      </c>
      <c r="AG8" s="172"/>
      <c r="AH8" s="173">
        <v>8</v>
      </c>
      <c r="AI8" s="174">
        <v>13</v>
      </c>
      <c r="AJ8" s="175">
        <f>SUM(AG8:AI8)</f>
        <v>21</v>
      </c>
      <c r="AK8" s="1454">
        <f>AJ8/AF8</f>
        <v>0.72413793103448276</v>
      </c>
      <c r="AL8" s="176">
        <v>29</v>
      </c>
      <c r="AM8" s="172"/>
      <c r="AN8" s="173">
        <v>9</v>
      </c>
      <c r="AO8" s="174">
        <v>19</v>
      </c>
      <c r="AP8" s="3981">
        <f>SUM(AM8:AO8)</f>
        <v>28</v>
      </c>
      <c r="AQ8" s="3982">
        <f>AP8/AL8</f>
        <v>0.96551724137931039</v>
      </c>
    </row>
    <row r="9" spans="1:65" ht="15" customHeight="1" thickBot="1">
      <c r="A9" s="3983" t="s">
        <v>4</v>
      </c>
      <c r="B9" s="3984">
        <f>SUM(B6:B8)</f>
        <v>26</v>
      </c>
      <c r="C9" s="3985">
        <f>SUM(C6:C8)</f>
        <v>0</v>
      </c>
      <c r="D9" s="3986">
        <f>SUM(D6:D8)</f>
        <v>0</v>
      </c>
      <c r="E9" s="3987">
        <f>SUM(E6:E8)</f>
        <v>6</v>
      </c>
      <c r="F9" s="3985">
        <f>SUM(F6:F8)</f>
        <v>6</v>
      </c>
      <c r="G9" s="3988">
        <f>F9/B9</f>
        <v>0.23076923076923078</v>
      </c>
      <c r="H9" s="3984">
        <f>SUM(H6:H8)</f>
        <v>50</v>
      </c>
      <c r="I9" s="3985">
        <f>SUM(I6:I8)</f>
        <v>0</v>
      </c>
      <c r="J9" s="3986">
        <f>SUM(J6:J8)</f>
        <v>1</v>
      </c>
      <c r="K9" s="3987">
        <f>SUM(K6:K8)</f>
        <v>11</v>
      </c>
      <c r="L9" s="3985">
        <f>SUM(L6:L8)</f>
        <v>12</v>
      </c>
      <c r="M9" s="3988">
        <f>L9/H9</f>
        <v>0.24</v>
      </c>
      <c r="N9" s="3984">
        <f>SUM(N6:N8)</f>
        <v>65</v>
      </c>
      <c r="O9" s="3985">
        <f>SUM(O6:O8)</f>
        <v>0</v>
      </c>
      <c r="P9" s="3986">
        <f>SUM(P6:P8)</f>
        <v>6</v>
      </c>
      <c r="Q9" s="3987">
        <f>SUM(Q6:Q8)</f>
        <v>15</v>
      </c>
      <c r="R9" s="3985">
        <f>SUM(R6:R8)</f>
        <v>21</v>
      </c>
      <c r="S9" s="3988">
        <f>R9/N9</f>
        <v>0.32307692307692309</v>
      </c>
      <c r="T9" s="3984">
        <f>SUM(T6:T8)</f>
        <v>65</v>
      </c>
      <c r="U9" s="3985">
        <f>SUM(U6:U8)</f>
        <v>0</v>
      </c>
      <c r="V9" s="3986">
        <f>SUM(V6:V8)</f>
        <v>9</v>
      </c>
      <c r="W9" s="3987">
        <f>SUM(W6:W8)</f>
        <v>19</v>
      </c>
      <c r="X9" s="3985">
        <f>SUM(X6:X8)</f>
        <v>28</v>
      </c>
      <c r="Y9" s="3988">
        <f>X9/T9</f>
        <v>0.43076923076923079</v>
      </c>
      <c r="Z9" s="3989">
        <f>SUM(Z6:Z8)</f>
        <v>64</v>
      </c>
      <c r="AA9" s="3990">
        <f>SUM(AA6:AA8)</f>
        <v>0</v>
      </c>
      <c r="AB9" s="3991">
        <f>SUM(AB6:AB8)</f>
        <v>17</v>
      </c>
      <c r="AC9" s="3992">
        <f>SUM(AC6:AC8)</f>
        <v>28</v>
      </c>
      <c r="AD9" s="3990">
        <f>SUM(AD6:AD8)</f>
        <v>45</v>
      </c>
      <c r="AE9" s="3993">
        <f>AD9/Z9</f>
        <v>0.703125</v>
      </c>
      <c r="AF9" s="3989">
        <f>SUM(AF6:AF8)</f>
        <v>74</v>
      </c>
      <c r="AG9" s="3990">
        <f>SUM(AG6:AG8)</f>
        <v>0</v>
      </c>
      <c r="AH9" s="3991">
        <f>SUM(AH6:AH8)</f>
        <v>19</v>
      </c>
      <c r="AI9" s="3992">
        <f>SUM(AI6:AI8)</f>
        <v>35</v>
      </c>
      <c r="AJ9" s="3990">
        <f>SUM(AJ6:AJ8)</f>
        <v>54</v>
      </c>
      <c r="AK9" s="3993">
        <f>AJ9/AF9</f>
        <v>0.72972972972972971</v>
      </c>
      <c r="AL9" s="3989">
        <f>SUM(AL6:AL8)</f>
        <v>74</v>
      </c>
      <c r="AM9" s="3990">
        <f>SUM(AM6:AM8)</f>
        <v>0</v>
      </c>
      <c r="AN9" s="3991">
        <f>SUM(AN6:AN8)</f>
        <v>22</v>
      </c>
      <c r="AO9" s="3992">
        <f>SUM(AO6:AO8)</f>
        <v>43</v>
      </c>
      <c r="AP9" s="3994">
        <f>SUM(AP6:AP8)</f>
        <v>65</v>
      </c>
      <c r="AQ9" s="3995">
        <f>AP9/AL9</f>
        <v>0.8783783783783784</v>
      </c>
    </row>
    <row r="10" spans="1:65" ht="15" customHeight="1">
      <c r="B10" s="188"/>
      <c r="C10" s="189">
        <f>C9/F9</f>
        <v>0</v>
      </c>
      <c r="D10" s="190">
        <f>D9/F9</f>
        <v>0</v>
      </c>
      <c r="E10" s="190">
        <f>E9/F9</f>
        <v>1</v>
      </c>
      <c r="F10" s="191">
        <f>F9/F9</f>
        <v>1</v>
      </c>
      <c r="G10" s="188"/>
      <c r="H10" s="188"/>
      <c r="I10" s="189">
        <f>I9/L9</f>
        <v>0</v>
      </c>
      <c r="J10" s="190">
        <f>J9/L9</f>
        <v>8.3333333333333329E-2</v>
      </c>
      <c r="K10" s="190">
        <f>K9/L9</f>
        <v>0.91666666666666663</v>
      </c>
      <c r="L10" s="191">
        <f>L9/L9</f>
        <v>1</v>
      </c>
      <c r="M10" s="188"/>
      <c r="N10" s="188"/>
      <c r="O10" s="189">
        <f>O9/R9</f>
        <v>0</v>
      </c>
      <c r="P10" s="190">
        <f>P9/R9</f>
        <v>0.2857142857142857</v>
      </c>
      <c r="Q10" s="190">
        <f>Q9/R9</f>
        <v>0.7142857142857143</v>
      </c>
      <c r="R10" s="191">
        <f>R9/R9</f>
        <v>1</v>
      </c>
      <c r="S10" s="188"/>
      <c r="T10" s="188"/>
      <c r="U10" s="189">
        <f>U9/X9</f>
        <v>0</v>
      </c>
      <c r="V10" s="190">
        <f>V9/X9</f>
        <v>0.32142857142857145</v>
      </c>
      <c r="W10" s="190">
        <f>W9/X9</f>
        <v>0.6785714285714286</v>
      </c>
      <c r="X10" s="191">
        <f>X9/X9</f>
        <v>1</v>
      </c>
      <c r="Y10" s="188"/>
      <c r="Z10" s="188"/>
      <c r="AA10" s="189">
        <f>AA9/AD9</f>
        <v>0</v>
      </c>
      <c r="AB10" s="190">
        <f>AB9/AD9</f>
        <v>0.37777777777777777</v>
      </c>
      <c r="AC10" s="1551">
        <f>AC9/AD9</f>
        <v>0.62222222222222223</v>
      </c>
      <c r="AD10" s="191">
        <f>AD9/AD9</f>
        <v>1</v>
      </c>
      <c r="AE10" s="188"/>
      <c r="AF10" s="188"/>
      <c r="AG10" s="189">
        <f>AG9/AJ9</f>
        <v>0</v>
      </c>
      <c r="AH10" s="190">
        <f>AH9/AJ9</f>
        <v>0.35185185185185186</v>
      </c>
      <c r="AI10" s="1551">
        <f>AI9/AJ9</f>
        <v>0.64814814814814814</v>
      </c>
      <c r="AJ10" s="191">
        <f>AJ9/AJ9</f>
        <v>1</v>
      </c>
      <c r="AK10" s="188"/>
      <c r="AM10" s="189">
        <f>AM9/AP9</f>
        <v>0</v>
      </c>
      <c r="AN10" s="190">
        <f>AN9/AP9</f>
        <v>0.33846153846153848</v>
      </c>
      <c r="AO10" s="2433">
        <f>AO9/AP9</f>
        <v>0.66153846153846152</v>
      </c>
      <c r="AP10" s="191">
        <f>AP9/AP9</f>
        <v>1</v>
      </c>
    </row>
    <row r="11" spans="1:65">
      <c r="A11" s="193"/>
      <c r="B11" s="188"/>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row>
    <row r="12" spans="1:65">
      <c r="A12" s="166" t="s">
        <v>133</v>
      </c>
      <c r="B12" s="197" t="s">
        <v>6050</v>
      </c>
    </row>
  </sheetData>
  <mergeCells count="29">
    <mergeCell ref="AL3:AQ3"/>
    <mergeCell ref="AL4:AL5"/>
    <mergeCell ref="AM4:AQ4"/>
    <mergeCell ref="AP5:AQ5"/>
    <mergeCell ref="A3:A5"/>
    <mergeCell ref="F5:G5"/>
    <mergeCell ref="L5:M5"/>
    <mergeCell ref="R5:S5"/>
    <mergeCell ref="B3:G3"/>
    <mergeCell ref="H3:M3"/>
    <mergeCell ref="N3:S3"/>
    <mergeCell ref="B4:B5"/>
    <mergeCell ref="C4:G4"/>
    <mergeCell ref="H4:H5"/>
    <mergeCell ref="I4:M4"/>
    <mergeCell ref="N4:N5"/>
    <mergeCell ref="AF3:AK3"/>
    <mergeCell ref="AF4:AF5"/>
    <mergeCell ref="AG4:AK4"/>
    <mergeCell ref="AJ5:AK5"/>
    <mergeCell ref="O4:S4"/>
    <mergeCell ref="T3:Y3"/>
    <mergeCell ref="Z3:AE3"/>
    <mergeCell ref="Z4:Z5"/>
    <mergeCell ref="AA4:AE4"/>
    <mergeCell ref="AD5:AE5"/>
    <mergeCell ref="T4:T5"/>
    <mergeCell ref="U4:Y4"/>
    <mergeCell ref="X5:Y5"/>
  </mergeCells>
  <hyperlinks>
    <hyperlink ref="A1" location="Índice!A1" display="ÍNDICE"/>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7" min="1" max="138" man="1"/>
  </colBreaks>
  <ignoredErrors>
    <ignoredError sqref="F6:F8 L6:L8 R6:R8 X6:X8 AD6:AD8" formulaRange="1"/>
    <ignoredError sqref="AE9 AK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9B2195"/>
  </sheetPr>
  <dimension ref="A1:K32"/>
  <sheetViews>
    <sheetView showGridLines="0" zoomScaleNormal="100" workbookViewId="0"/>
  </sheetViews>
  <sheetFormatPr baseColWidth="10" defaultColWidth="11.42578125" defaultRowHeight="15"/>
  <cols>
    <col min="1" max="1" width="20.140625" style="374" bestFit="1" customWidth="1"/>
    <col min="2" max="2" width="12.85546875" style="373" customWidth="1"/>
    <col min="3" max="3" width="13.140625" style="373" customWidth="1"/>
    <col min="4" max="4" width="12.5703125" style="373" customWidth="1"/>
    <col min="5" max="5" width="13" style="373" customWidth="1"/>
    <col min="6" max="6" width="10.28515625" style="427" customWidth="1"/>
    <col min="7" max="7" width="10.28515625" style="373" customWidth="1"/>
    <col min="8" max="8" width="10.28515625" style="554" customWidth="1"/>
    <col min="9" max="16384" width="11.42578125" style="374"/>
  </cols>
  <sheetData>
    <row r="1" spans="1:11">
      <c r="A1" s="815" t="s">
        <v>65</v>
      </c>
      <c r="B1" s="5055"/>
      <c r="C1" s="5056"/>
      <c r="D1" s="5057"/>
      <c r="E1" s="424"/>
      <c r="G1" s="424"/>
    </row>
    <row r="2" spans="1:11" ht="18.75">
      <c r="A2" s="4243" t="s">
        <v>1187</v>
      </c>
    </row>
    <row r="3" spans="1:11" ht="15.75" thickBot="1">
      <c r="A3" s="2256"/>
      <c r="B3" s="2257"/>
      <c r="C3" s="2257"/>
      <c r="D3" s="2257"/>
      <c r="E3" s="2257"/>
      <c r="F3" s="2257"/>
      <c r="G3" s="2257"/>
      <c r="H3" s="2257"/>
      <c r="I3" s="2256"/>
      <c r="J3" s="2256"/>
      <c r="K3" s="2256"/>
    </row>
    <row r="4" spans="1:11" ht="15.75" customHeight="1" thickBot="1">
      <c r="A4" s="2348"/>
      <c r="B4" s="5250" t="s">
        <v>916</v>
      </c>
      <c r="C4" s="5251"/>
      <c r="D4" s="5251"/>
      <c r="E4" s="5251"/>
      <c r="F4" s="5251"/>
      <c r="G4" s="5251"/>
      <c r="H4" s="5251"/>
      <c r="I4" s="5251"/>
      <c r="J4" s="5251"/>
      <c r="K4" s="5252"/>
    </row>
    <row r="5" spans="1:11" ht="15.75" thickBot="1">
      <c r="A5" s="2348"/>
      <c r="B5" s="2507" t="s">
        <v>920</v>
      </c>
      <c r="C5" s="2508" t="s">
        <v>921</v>
      </c>
      <c r="D5" s="2508" t="s">
        <v>922</v>
      </c>
      <c r="E5" s="2509" t="s">
        <v>317</v>
      </c>
      <c r="F5" s="5244" t="s">
        <v>318</v>
      </c>
      <c r="G5" s="5245"/>
      <c r="H5" s="5246"/>
      <c r="I5" s="5244" t="s">
        <v>4399</v>
      </c>
      <c r="J5" s="5245"/>
      <c r="K5" s="5246"/>
    </row>
    <row r="6" spans="1:11" ht="15.75" thickBot="1">
      <c r="A6" s="2348"/>
      <c r="B6" s="606" t="s">
        <v>24</v>
      </c>
      <c r="C6" s="607" t="s">
        <v>24</v>
      </c>
      <c r="D6" s="607" t="s">
        <v>24</v>
      </c>
      <c r="E6" s="608" t="s">
        <v>24</v>
      </c>
      <c r="F6" s="606" t="s">
        <v>73</v>
      </c>
      <c r="G6" s="607" t="s">
        <v>74</v>
      </c>
      <c r="H6" s="608" t="s">
        <v>24</v>
      </c>
      <c r="I6" s="602" t="s">
        <v>73</v>
      </c>
      <c r="J6" s="603" t="s">
        <v>74</v>
      </c>
      <c r="K6" s="604" t="s">
        <v>24</v>
      </c>
    </row>
    <row r="7" spans="1:11">
      <c r="A7" s="385" t="s">
        <v>925</v>
      </c>
      <c r="B7" s="2349">
        <v>3575925</v>
      </c>
      <c r="C7" s="2350">
        <v>3672040</v>
      </c>
      <c r="D7" s="2350">
        <v>3729690</v>
      </c>
      <c r="E7" s="2351">
        <v>3906800</v>
      </c>
      <c r="F7" s="2349">
        <f t="shared" ref="F7:H9" si="0">F21-F14</f>
        <v>2009141</v>
      </c>
      <c r="G7" s="2350">
        <f t="shared" si="0"/>
        <v>2024839</v>
      </c>
      <c r="H7" s="2351">
        <f t="shared" si="0"/>
        <v>4033980</v>
      </c>
      <c r="I7" s="589">
        <v>2085797</v>
      </c>
      <c r="J7" s="590">
        <v>2079868</v>
      </c>
      <c r="K7" s="591">
        <f>I7+J7</f>
        <v>4165665</v>
      </c>
    </row>
    <row r="8" spans="1:11">
      <c r="A8" s="393" t="s">
        <v>926</v>
      </c>
      <c r="B8" s="2352">
        <v>443804</v>
      </c>
      <c r="C8" s="2353">
        <v>456480</v>
      </c>
      <c r="D8" s="2354">
        <v>462981</v>
      </c>
      <c r="E8" s="2355">
        <v>492356</v>
      </c>
      <c r="F8" s="2356">
        <f t="shared" si="0"/>
        <v>264652</v>
      </c>
      <c r="G8" s="2354">
        <f t="shared" si="0"/>
        <v>254453</v>
      </c>
      <c r="H8" s="2355">
        <f t="shared" si="0"/>
        <v>519105</v>
      </c>
      <c r="I8" s="581">
        <v>273995</v>
      </c>
      <c r="J8" s="582">
        <v>263403</v>
      </c>
      <c r="K8" s="583">
        <f>I8+J8</f>
        <v>537398</v>
      </c>
    </row>
    <row r="9" spans="1:11" ht="15.75" thickBot="1">
      <c r="A9" s="592" t="s">
        <v>927</v>
      </c>
      <c r="B9" s="2357">
        <v>67409</v>
      </c>
      <c r="C9" s="2358">
        <v>68287</v>
      </c>
      <c r="D9" s="2359">
        <v>31347</v>
      </c>
      <c r="E9" s="2360">
        <v>71997</v>
      </c>
      <c r="F9" s="2361">
        <f t="shared" si="0"/>
        <v>38429</v>
      </c>
      <c r="G9" s="2359">
        <f t="shared" si="0"/>
        <v>36839</v>
      </c>
      <c r="H9" s="2360">
        <f t="shared" si="0"/>
        <v>75268</v>
      </c>
      <c r="I9" s="594">
        <v>40481</v>
      </c>
      <c r="J9" s="595">
        <v>38419</v>
      </c>
      <c r="K9" s="596">
        <f>I9+J9</f>
        <v>78900</v>
      </c>
    </row>
    <row r="10" spans="1:11" ht="15.75" thickBot="1">
      <c r="A10" s="2362"/>
      <c r="B10" s="2363"/>
      <c r="C10" s="2363"/>
      <c r="D10" s="2363"/>
      <c r="E10" s="2364"/>
      <c r="F10" s="2364"/>
      <c r="G10" s="2364"/>
      <c r="H10" s="2364"/>
      <c r="I10" s="2362"/>
      <c r="J10" s="2362"/>
      <c r="K10" s="2362"/>
    </row>
    <row r="11" spans="1:11" ht="15.75" customHeight="1" thickBot="1">
      <c r="A11" s="2348"/>
      <c r="B11" s="5250" t="s">
        <v>931</v>
      </c>
      <c r="C11" s="5251"/>
      <c r="D11" s="5251"/>
      <c r="E11" s="5251"/>
      <c r="F11" s="5251"/>
      <c r="G11" s="5251"/>
      <c r="H11" s="5251"/>
      <c r="I11" s="5251"/>
      <c r="J11" s="5251"/>
      <c r="K11" s="5252"/>
    </row>
    <row r="12" spans="1:11" ht="15.75" thickBot="1">
      <c r="A12" s="2348"/>
      <c r="B12" s="2507" t="s">
        <v>920</v>
      </c>
      <c r="C12" s="2508" t="s">
        <v>921</v>
      </c>
      <c r="D12" s="2508" t="s">
        <v>922</v>
      </c>
      <c r="E12" s="2509" t="s">
        <v>317</v>
      </c>
      <c r="F12" s="5247" t="s">
        <v>318</v>
      </c>
      <c r="G12" s="5248"/>
      <c r="H12" s="5249"/>
      <c r="I12" s="5247" t="s">
        <v>4399</v>
      </c>
      <c r="J12" s="5248"/>
      <c r="K12" s="5249"/>
    </row>
    <row r="13" spans="1:11" ht="15.75" customHeight="1" thickBot="1">
      <c r="A13" s="2348"/>
      <c r="B13" s="606" t="s">
        <v>24</v>
      </c>
      <c r="C13" s="607" t="s">
        <v>24</v>
      </c>
      <c r="D13" s="607" t="s">
        <v>24</v>
      </c>
      <c r="E13" s="608" t="s">
        <v>24</v>
      </c>
      <c r="F13" s="606" t="s">
        <v>73</v>
      </c>
      <c r="G13" s="607" t="s">
        <v>74</v>
      </c>
      <c r="H13" s="608" t="s">
        <v>24</v>
      </c>
      <c r="I13" s="602" t="s">
        <v>73</v>
      </c>
      <c r="J13" s="603" t="s">
        <v>74</v>
      </c>
      <c r="K13" s="604" t="s">
        <v>24</v>
      </c>
    </row>
    <row r="14" spans="1:11">
      <c r="A14" s="385" t="s">
        <v>925</v>
      </c>
      <c r="B14" s="2349">
        <v>757664</v>
      </c>
      <c r="C14" s="2350">
        <v>771752</v>
      </c>
      <c r="D14" s="2350">
        <v>873147</v>
      </c>
      <c r="E14" s="2351">
        <v>906365</v>
      </c>
      <c r="F14" s="2349">
        <f>H14-G14</f>
        <v>451214</v>
      </c>
      <c r="G14" s="2350">
        <v>431426</v>
      </c>
      <c r="H14" s="2351">
        <v>882640</v>
      </c>
      <c r="I14" s="589">
        <f>499579</f>
        <v>499579</v>
      </c>
      <c r="J14" s="590">
        <v>463274</v>
      </c>
      <c r="K14" s="591">
        <f>I14+J14</f>
        <v>962853</v>
      </c>
    </row>
    <row r="15" spans="1:11">
      <c r="A15" s="393" t="s">
        <v>926</v>
      </c>
      <c r="B15" s="2365">
        <v>87560</v>
      </c>
      <c r="C15" s="2366">
        <v>87689</v>
      </c>
      <c r="D15" s="2354">
        <v>101400</v>
      </c>
      <c r="E15" s="2355">
        <v>102819</v>
      </c>
      <c r="F15" s="2356">
        <f>H15-G15</f>
        <v>50376</v>
      </c>
      <c r="G15" s="2366">
        <v>48437</v>
      </c>
      <c r="H15" s="2367">
        <v>98813</v>
      </c>
      <c r="I15" s="581">
        <v>53200</v>
      </c>
      <c r="J15" s="584">
        <v>51785</v>
      </c>
      <c r="K15" s="585">
        <f>I15+J15</f>
        <v>104985</v>
      </c>
    </row>
    <row r="16" spans="1:11" ht="15.75" thickBot="1">
      <c r="A16" s="592" t="s">
        <v>927</v>
      </c>
      <c r="B16" s="2368">
        <v>23773</v>
      </c>
      <c r="C16" s="2369">
        <v>23484</v>
      </c>
      <c r="D16" s="2359">
        <v>9976</v>
      </c>
      <c r="E16" s="2360">
        <v>24591</v>
      </c>
      <c r="F16" s="2361">
        <f>H16-G16</f>
        <v>11949</v>
      </c>
      <c r="G16" s="2369">
        <f>233+450+343+4825+49+444+61+5617</f>
        <v>12022</v>
      </c>
      <c r="H16" s="2370">
        <f>528+947+720+10289+89+953+110+10335</f>
        <v>23971</v>
      </c>
      <c r="I16" s="594">
        <v>13108</v>
      </c>
      <c r="J16" s="586">
        <v>13058</v>
      </c>
      <c r="K16" s="587">
        <f>I16+J16</f>
        <v>26166</v>
      </c>
    </row>
    <row r="17" spans="1:11" ht="15.75" thickBot="1">
      <c r="A17" s="2362"/>
      <c r="B17" s="2363"/>
      <c r="C17" s="2363"/>
      <c r="D17" s="2363"/>
      <c r="E17" s="2364"/>
      <c r="F17" s="2364"/>
      <c r="G17" s="2364"/>
      <c r="H17" s="2364"/>
      <c r="I17" s="2362"/>
      <c r="J17" s="2362"/>
      <c r="K17" s="2362"/>
    </row>
    <row r="18" spans="1:11" ht="15.75" customHeight="1" thickBot="1">
      <c r="A18" s="2348"/>
      <c r="B18" s="5250" t="s">
        <v>1188</v>
      </c>
      <c r="C18" s="5251"/>
      <c r="D18" s="5251"/>
      <c r="E18" s="5251"/>
      <c r="F18" s="5251"/>
      <c r="G18" s="5251"/>
      <c r="H18" s="5251"/>
      <c r="I18" s="5251"/>
      <c r="J18" s="5251"/>
      <c r="K18" s="5252"/>
    </row>
    <row r="19" spans="1:11" ht="15.75" thickBot="1">
      <c r="A19" s="2348"/>
      <c r="B19" s="2507" t="s">
        <v>920</v>
      </c>
      <c r="C19" s="2508" t="s">
        <v>921</v>
      </c>
      <c r="D19" s="2508" t="s">
        <v>922</v>
      </c>
      <c r="E19" s="2509" t="s">
        <v>317</v>
      </c>
      <c r="F19" s="5247" t="s">
        <v>318</v>
      </c>
      <c r="G19" s="5248"/>
      <c r="H19" s="5249"/>
      <c r="I19" s="5247" t="s">
        <v>4399</v>
      </c>
      <c r="J19" s="5248"/>
      <c r="K19" s="5249"/>
    </row>
    <row r="20" spans="1:11" ht="15.75" thickBot="1">
      <c r="A20" s="2348"/>
      <c r="B20" s="606" t="s">
        <v>24</v>
      </c>
      <c r="C20" s="607" t="s">
        <v>24</v>
      </c>
      <c r="D20" s="607" t="s">
        <v>24</v>
      </c>
      <c r="E20" s="608" t="s">
        <v>24</v>
      </c>
      <c r="F20" s="606" t="s">
        <v>73</v>
      </c>
      <c r="G20" s="607" t="s">
        <v>74</v>
      </c>
      <c r="H20" s="608" t="s">
        <v>24</v>
      </c>
      <c r="I20" s="602" t="s">
        <v>73</v>
      </c>
      <c r="J20" s="603" t="s">
        <v>74</v>
      </c>
      <c r="K20" s="604" t="s">
        <v>24</v>
      </c>
    </row>
    <row r="21" spans="1:11">
      <c r="A21" s="385" t="s">
        <v>925</v>
      </c>
      <c r="B21" s="2349">
        <f t="shared" ref="B21:C23" si="1">B14+B7</f>
        <v>4333589</v>
      </c>
      <c r="C21" s="2350">
        <f t="shared" si="1"/>
        <v>4443792</v>
      </c>
      <c r="D21" s="2350">
        <f t="shared" ref="D21:E23" si="2">D7+D14</f>
        <v>4602837</v>
      </c>
      <c r="E21" s="2351">
        <f t="shared" si="2"/>
        <v>4813165</v>
      </c>
      <c r="F21" s="2349">
        <f>H21-G21</f>
        <v>2460355</v>
      </c>
      <c r="G21" s="2371">
        <v>2456265</v>
      </c>
      <c r="H21" s="2351">
        <v>4916620</v>
      </c>
      <c r="I21" s="589">
        <f t="shared" ref="I21:J23" si="3">I7+I14</f>
        <v>2585376</v>
      </c>
      <c r="J21" s="589">
        <f t="shared" si="3"/>
        <v>2543142</v>
      </c>
      <c r="K21" s="591">
        <f>I21+J21</f>
        <v>5128518</v>
      </c>
    </row>
    <row r="22" spans="1:11">
      <c r="A22" s="393" t="s">
        <v>926</v>
      </c>
      <c r="B22" s="2365">
        <f t="shared" si="1"/>
        <v>531364</v>
      </c>
      <c r="C22" s="2366">
        <f t="shared" si="1"/>
        <v>544169</v>
      </c>
      <c r="D22" s="2354">
        <f t="shared" si="2"/>
        <v>564381</v>
      </c>
      <c r="E22" s="2367">
        <f t="shared" si="2"/>
        <v>595175</v>
      </c>
      <c r="F22" s="2365">
        <f>H22-G22</f>
        <v>315028</v>
      </c>
      <c r="G22" s="2372">
        <v>302890</v>
      </c>
      <c r="H22" s="2367">
        <v>617918</v>
      </c>
      <c r="I22" s="588">
        <f t="shared" si="3"/>
        <v>327195</v>
      </c>
      <c r="J22" s="2373">
        <f t="shared" si="3"/>
        <v>315188</v>
      </c>
      <c r="K22" s="585">
        <f>K8+K15</f>
        <v>642383</v>
      </c>
    </row>
    <row r="23" spans="1:11" ht="15.75" thickBot="1">
      <c r="A23" s="592" t="s">
        <v>927</v>
      </c>
      <c r="B23" s="2368">
        <f t="shared" si="1"/>
        <v>91182</v>
      </c>
      <c r="C23" s="2369">
        <f t="shared" si="1"/>
        <v>91771</v>
      </c>
      <c r="D23" s="2359">
        <f t="shared" si="2"/>
        <v>41323</v>
      </c>
      <c r="E23" s="2370">
        <f t="shared" si="2"/>
        <v>96588</v>
      </c>
      <c r="F23" s="2368">
        <f>H23-G23</f>
        <v>50378</v>
      </c>
      <c r="G23" s="2374">
        <f>467+3261+4596+14587+1546+871+1075+22458</f>
        <v>48861</v>
      </c>
      <c r="H23" s="2375">
        <f>1017+6607+8810+31064+2965+1844+2006+44926</f>
        <v>99239</v>
      </c>
      <c r="I23" s="598">
        <f t="shared" si="3"/>
        <v>53589</v>
      </c>
      <c r="J23" s="605">
        <f t="shared" si="3"/>
        <v>51477</v>
      </c>
      <c r="K23" s="2376">
        <f>K9+K16</f>
        <v>105066</v>
      </c>
    </row>
    <row r="24" spans="1:11">
      <c r="A24" s="401"/>
      <c r="B24" s="597"/>
      <c r="C24" s="597"/>
      <c r="D24" s="597"/>
      <c r="E24" s="597"/>
      <c r="F24" s="599"/>
      <c r="G24" s="601"/>
      <c r="H24" s="600"/>
    </row>
    <row r="25" spans="1:11">
      <c r="A25" s="439" t="s">
        <v>4400</v>
      </c>
      <c r="B25" s="1772"/>
      <c r="C25" s="1772"/>
      <c r="D25" s="1772"/>
      <c r="E25" s="1772"/>
      <c r="F25" s="1772"/>
      <c r="G25" s="1772"/>
      <c r="H25" s="1772"/>
    </row>
    <row r="26" spans="1:11" ht="15.75" customHeight="1">
      <c r="A26" s="5242" t="s">
        <v>928</v>
      </c>
      <c r="B26" s="5243"/>
      <c r="C26" s="5243"/>
      <c r="D26" s="5243"/>
      <c r="E26" s="5243"/>
      <c r="F26" s="5243"/>
      <c r="G26" s="5243"/>
      <c r="H26" s="5243"/>
    </row>
    <row r="32" spans="1:11" ht="15.75" customHeight="1"/>
  </sheetData>
  <mergeCells count="10">
    <mergeCell ref="A26:H26"/>
    <mergeCell ref="F5:H5"/>
    <mergeCell ref="F12:H12"/>
    <mergeCell ref="I5:K5"/>
    <mergeCell ref="B4:K4"/>
    <mergeCell ref="I12:K12"/>
    <mergeCell ref="I19:K19"/>
    <mergeCell ref="B18:K18"/>
    <mergeCell ref="B11:K11"/>
    <mergeCell ref="F19:H19"/>
  </mergeCells>
  <hyperlinks>
    <hyperlink ref="A1" location="Índice!A1" display="INDIC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AD25A8"/>
  </sheetPr>
  <dimension ref="A1:BF13"/>
  <sheetViews>
    <sheetView showGridLines="0" workbookViewId="0"/>
  </sheetViews>
  <sheetFormatPr baseColWidth="10" defaultColWidth="12.5703125" defaultRowHeight="15"/>
  <cols>
    <col min="1" max="1" width="9.7109375" style="166" customWidth="1"/>
    <col min="2" max="2" width="8" style="166" bestFit="1" customWidth="1"/>
    <col min="3" max="3" width="8" style="166" customWidth="1"/>
    <col min="4" max="5" width="7.5703125" style="166" bestFit="1" customWidth="1"/>
    <col min="6" max="6" width="7.5703125" style="166" customWidth="1"/>
    <col min="7" max="7" width="7.7109375" style="166" bestFit="1" customWidth="1"/>
    <col min="8" max="8" width="7.5703125" style="166" bestFit="1" customWidth="1"/>
    <col min="9" max="9" width="7.5703125" style="166" customWidth="1"/>
    <col min="10" max="10" width="7.7109375" style="166" bestFit="1" customWidth="1"/>
    <col min="11" max="11" width="7.5703125" style="166" bestFit="1" customWidth="1"/>
    <col min="12" max="13" width="7.5703125" style="166" customWidth="1"/>
    <col min="14" max="14" width="7.7109375" style="166" bestFit="1" customWidth="1"/>
    <col min="15" max="15" width="7.7109375" style="166" customWidth="1"/>
    <col min="16" max="16" width="7.5703125" style="166" bestFit="1" customWidth="1"/>
    <col min="17" max="18" width="7.5703125" style="166" customWidth="1"/>
    <col min="19" max="19" width="7.7109375" style="166" bestFit="1" customWidth="1"/>
    <col min="20" max="20" width="7.7109375" style="166" customWidth="1"/>
    <col min="21" max="21" width="6.28515625" style="166" customWidth="1"/>
    <col min="22" max="22" width="7.5703125" style="166" bestFit="1" customWidth="1"/>
    <col min="23" max="25" width="7.5703125" style="166" customWidth="1"/>
    <col min="26" max="26" width="7.7109375" style="166" bestFit="1" customWidth="1"/>
    <col min="27" max="27" width="6.28515625" style="166" bestFit="1" customWidth="1"/>
    <col min="28" max="28" width="6.28515625" style="166" customWidth="1"/>
    <col min="29" max="29" width="8.42578125" style="166" bestFit="1" customWidth="1"/>
    <col min="30" max="30" width="8.42578125" style="166" customWidth="1"/>
    <col min="31" max="31" width="7.5703125" style="166" bestFit="1" customWidth="1"/>
    <col min="32" max="32" width="7.7109375" style="166" bestFit="1" customWidth="1"/>
    <col min="33" max="33" width="6.28515625" style="166" bestFit="1" customWidth="1"/>
    <col min="34" max="34" width="6.5703125" style="166" bestFit="1" customWidth="1"/>
    <col min="35" max="35" width="8.42578125" style="166" customWidth="1"/>
    <col min="36" max="36" width="8.140625" style="166" customWidth="1"/>
    <col min="37" max="38" width="8.42578125" style="166" customWidth="1"/>
    <col min="39" max="39" width="8.42578125" style="166" bestFit="1" customWidth="1"/>
    <col min="40" max="40" width="8.140625" style="166" bestFit="1" customWidth="1"/>
    <col min="41" max="43" width="8.42578125" style="166" bestFit="1" customWidth="1"/>
    <col min="44" max="44" width="8.140625" style="166" bestFit="1" customWidth="1"/>
    <col min="45" max="47" width="8.42578125" style="166" bestFit="1" customWidth="1"/>
    <col min="48" max="48" width="8.140625" style="166" bestFit="1" customWidth="1"/>
    <col min="49" max="50" width="8.42578125" style="166" bestFit="1" customWidth="1"/>
    <col min="51" max="57" width="8.42578125" style="166" customWidth="1"/>
    <col min="58" max="58" width="7" style="166" bestFit="1" customWidth="1"/>
    <col min="59" max="227" width="12.5703125" style="166"/>
    <col min="228" max="228" width="0.85546875" style="166" customWidth="1"/>
    <col min="229" max="229" width="9.42578125" style="166" customWidth="1"/>
    <col min="230" max="230" width="14.7109375" style="166" customWidth="1"/>
    <col min="231" max="232" width="10.28515625" style="166" customWidth="1"/>
    <col min="233" max="233" width="12.42578125" style="166" bestFit="1" customWidth="1"/>
    <col min="234" max="234" width="11.85546875" style="166" bestFit="1" customWidth="1"/>
    <col min="235" max="236" width="10.28515625" style="166" customWidth="1"/>
    <col min="237" max="238" width="12.42578125" style="166" bestFit="1" customWidth="1"/>
    <col min="239" max="240" width="10.28515625" style="166" customWidth="1"/>
    <col min="241" max="242" width="12.42578125" style="166" bestFit="1" customWidth="1"/>
    <col min="243" max="244" width="10.28515625" style="166" customWidth="1"/>
    <col min="245" max="246" width="12.42578125" style="166" bestFit="1" customWidth="1"/>
    <col min="247" max="248" width="10.28515625" style="166" customWidth="1"/>
    <col min="249" max="250" width="12.42578125" style="166" bestFit="1" customWidth="1"/>
    <col min="251" max="252" width="10.28515625" style="166" customWidth="1"/>
    <col min="253" max="254" width="12.42578125" style="166" bestFit="1" customWidth="1"/>
    <col min="255" max="483" width="12.5703125" style="166"/>
    <col min="484" max="484" width="0.85546875" style="166" customWidth="1"/>
    <col min="485" max="485" width="9.42578125" style="166" customWidth="1"/>
    <col min="486" max="486" width="14.7109375" style="166" customWidth="1"/>
    <col min="487" max="488" width="10.28515625" style="166" customWidth="1"/>
    <col min="489" max="489" width="12.42578125" style="166" bestFit="1" customWidth="1"/>
    <col min="490" max="490" width="11.85546875" style="166" bestFit="1" customWidth="1"/>
    <col min="491" max="492" width="10.28515625" style="166" customWidth="1"/>
    <col min="493" max="494" width="12.42578125" style="166" bestFit="1" customWidth="1"/>
    <col min="495" max="496" width="10.28515625" style="166" customWidth="1"/>
    <col min="497" max="498" width="12.42578125" style="166" bestFit="1" customWidth="1"/>
    <col min="499" max="500" width="10.28515625" style="166" customWidth="1"/>
    <col min="501" max="502" width="12.42578125" style="166" bestFit="1" customWidth="1"/>
    <col min="503" max="504" width="10.28515625" style="166" customWidth="1"/>
    <col min="505" max="506" width="12.42578125" style="166" bestFit="1" customWidth="1"/>
    <col min="507" max="508" width="10.28515625" style="166" customWidth="1"/>
    <col min="509" max="510" width="12.42578125" style="166" bestFit="1" customWidth="1"/>
    <col min="511" max="739" width="12.5703125" style="166"/>
    <col min="740" max="740" width="0.85546875" style="166" customWidth="1"/>
    <col min="741" max="741" width="9.42578125" style="166" customWidth="1"/>
    <col min="742" max="742" width="14.7109375" style="166" customWidth="1"/>
    <col min="743" max="744" width="10.28515625" style="166" customWidth="1"/>
    <col min="745" max="745" width="12.42578125" style="166" bestFit="1" customWidth="1"/>
    <col min="746" max="746" width="11.85546875" style="166" bestFit="1" customWidth="1"/>
    <col min="747" max="748" width="10.28515625" style="166" customWidth="1"/>
    <col min="749" max="750" width="12.42578125" style="166" bestFit="1" customWidth="1"/>
    <col min="751" max="752" width="10.28515625" style="166" customWidth="1"/>
    <col min="753" max="754" width="12.42578125" style="166" bestFit="1" customWidth="1"/>
    <col min="755" max="756" width="10.28515625" style="166" customWidth="1"/>
    <col min="757" max="758" width="12.42578125" style="166" bestFit="1" customWidth="1"/>
    <col min="759" max="760" width="10.28515625" style="166" customWidth="1"/>
    <col min="761" max="762" width="12.42578125" style="166" bestFit="1" customWidth="1"/>
    <col min="763" max="764" width="10.28515625" style="166" customWidth="1"/>
    <col min="765" max="766" width="12.42578125" style="166" bestFit="1" customWidth="1"/>
    <col min="767" max="995" width="12.5703125" style="166"/>
    <col min="996" max="996" width="0.85546875" style="166" customWidth="1"/>
    <col min="997" max="997" width="9.42578125" style="166" customWidth="1"/>
    <col min="998" max="998" width="14.7109375" style="166" customWidth="1"/>
    <col min="999" max="1000" width="10.28515625" style="166" customWidth="1"/>
    <col min="1001" max="1001" width="12.42578125" style="166" bestFit="1" customWidth="1"/>
    <col min="1002" max="1002" width="11.85546875" style="166" bestFit="1" customWidth="1"/>
    <col min="1003" max="1004" width="10.28515625" style="166" customWidth="1"/>
    <col min="1005" max="1006" width="12.42578125" style="166" bestFit="1" customWidth="1"/>
    <col min="1007" max="1008" width="10.28515625" style="166" customWidth="1"/>
    <col min="1009" max="1010" width="12.42578125" style="166" bestFit="1" customWidth="1"/>
    <col min="1011" max="1012" width="10.28515625" style="166" customWidth="1"/>
    <col min="1013" max="1014" width="12.42578125" style="166" bestFit="1" customWidth="1"/>
    <col min="1015" max="1016" width="10.28515625" style="166" customWidth="1"/>
    <col min="1017" max="1018" width="12.42578125" style="166" bestFit="1" customWidth="1"/>
    <col min="1019" max="1020" width="10.28515625" style="166" customWidth="1"/>
    <col min="1021" max="1022" width="12.42578125" style="166" bestFit="1" customWidth="1"/>
    <col min="1023" max="1251" width="12.5703125" style="166"/>
    <col min="1252" max="1252" width="0.85546875" style="166" customWidth="1"/>
    <col min="1253" max="1253" width="9.42578125" style="166" customWidth="1"/>
    <col min="1254" max="1254" width="14.7109375" style="166" customWidth="1"/>
    <col min="1255" max="1256" width="10.28515625" style="166" customWidth="1"/>
    <col min="1257" max="1257" width="12.42578125" style="166" bestFit="1" customWidth="1"/>
    <col min="1258" max="1258" width="11.85546875" style="166" bestFit="1" customWidth="1"/>
    <col min="1259" max="1260" width="10.28515625" style="166" customWidth="1"/>
    <col min="1261" max="1262" width="12.42578125" style="166" bestFit="1" customWidth="1"/>
    <col min="1263" max="1264" width="10.28515625" style="166" customWidth="1"/>
    <col min="1265" max="1266" width="12.42578125" style="166" bestFit="1" customWidth="1"/>
    <col min="1267" max="1268" width="10.28515625" style="166" customWidth="1"/>
    <col min="1269" max="1270" width="12.42578125" style="166" bestFit="1" customWidth="1"/>
    <col min="1271" max="1272" width="10.28515625" style="166" customWidth="1"/>
    <col min="1273" max="1274" width="12.42578125" style="166" bestFit="1" customWidth="1"/>
    <col min="1275" max="1276" width="10.28515625" style="166" customWidth="1"/>
    <col min="1277" max="1278" width="12.42578125" style="166" bestFit="1" customWidth="1"/>
    <col min="1279" max="1507" width="12.5703125" style="166"/>
    <col min="1508" max="1508" width="0.85546875" style="166" customWidth="1"/>
    <col min="1509" max="1509" width="9.42578125" style="166" customWidth="1"/>
    <col min="1510" max="1510" width="14.7109375" style="166" customWidth="1"/>
    <col min="1511" max="1512" width="10.28515625" style="166" customWidth="1"/>
    <col min="1513" max="1513" width="12.42578125" style="166" bestFit="1" customWidth="1"/>
    <col min="1514" max="1514" width="11.85546875" style="166" bestFit="1" customWidth="1"/>
    <col min="1515" max="1516" width="10.28515625" style="166" customWidth="1"/>
    <col min="1517" max="1518" width="12.42578125" style="166" bestFit="1" customWidth="1"/>
    <col min="1519" max="1520" width="10.28515625" style="166" customWidth="1"/>
    <col min="1521" max="1522" width="12.42578125" style="166" bestFit="1" customWidth="1"/>
    <col min="1523" max="1524" width="10.28515625" style="166" customWidth="1"/>
    <col min="1525" max="1526" width="12.42578125" style="166" bestFit="1" customWidth="1"/>
    <col min="1527" max="1528" width="10.28515625" style="166" customWidth="1"/>
    <col min="1529" max="1530" width="12.42578125" style="166" bestFit="1" customWidth="1"/>
    <col min="1531" max="1532" width="10.28515625" style="166" customWidth="1"/>
    <col min="1533" max="1534" width="12.42578125" style="166" bestFit="1" customWidth="1"/>
    <col min="1535" max="1763" width="12.5703125" style="166"/>
    <col min="1764" max="1764" width="0.85546875" style="166" customWidth="1"/>
    <col min="1765" max="1765" width="9.42578125" style="166" customWidth="1"/>
    <col min="1766" max="1766" width="14.7109375" style="166" customWidth="1"/>
    <col min="1767" max="1768" width="10.28515625" style="166" customWidth="1"/>
    <col min="1769" max="1769" width="12.42578125" style="166" bestFit="1" customWidth="1"/>
    <col min="1770" max="1770" width="11.85546875" style="166" bestFit="1" customWidth="1"/>
    <col min="1771" max="1772" width="10.28515625" style="166" customWidth="1"/>
    <col min="1773" max="1774" width="12.42578125" style="166" bestFit="1" customWidth="1"/>
    <col min="1775" max="1776" width="10.28515625" style="166" customWidth="1"/>
    <col min="1777" max="1778" width="12.42578125" style="166" bestFit="1" customWidth="1"/>
    <col min="1779" max="1780" width="10.28515625" style="166" customWidth="1"/>
    <col min="1781" max="1782" width="12.42578125" style="166" bestFit="1" customWidth="1"/>
    <col min="1783" max="1784" width="10.28515625" style="166" customWidth="1"/>
    <col min="1785" max="1786" width="12.42578125" style="166" bestFit="1" customWidth="1"/>
    <col min="1787" max="1788" width="10.28515625" style="166" customWidth="1"/>
    <col min="1789" max="1790" width="12.42578125" style="166" bestFit="1" customWidth="1"/>
    <col min="1791" max="2019" width="12.5703125" style="166"/>
    <col min="2020" max="2020" width="0.85546875" style="166" customWidth="1"/>
    <col min="2021" max="2021" width="9.42578125" style="166" customWidth="1"/>
    <col min="2022" max="2022" width="14.7109375" style="166" customWidth="1"/>
    <col min="2023" max="2024" width="10.28515625" style="166" customWidth="1"/>
    <col min="2025" max="2025" width="12.42578125" style="166" bestFit="1" customWidth="1"/>
    <col min="2026" max="2026" width="11.85546875" style="166" bestFit="1" customWidth="1"/>
    <col min="2027" max="2028" width="10.28515625" style="166" customWidth="1"/>
    <col min="2029" max="2030" width="12.42578125" style="166" bestFit="1" customWidth="1"/>
    <col min="2031" max="2032" width="10.28515625" style="166" customWidth="1"/>
    <col min="2033" max="2034" width="12.42578125" style="166" bestFit="1" customWidth="1"/>
    <col min="2035" max="2036" width="10.28515625" style="166" customWidth="1"/>
    <col min="2037" max="2038" width="12.42578125" style="166" bestFit="1" customWidth="1"/>
    <col min="2039" max="2040" width="10.28515625" style="166" customWidth="1"/>
    <col min="2041" max="2042" width="12.42578125" style="166" bestFit="1" customWidth="1"/>
    <col min="2043" max="2044" width="10.28515625" style="166" customWidth="1"/>
    <col min="2045" max="2046" width="12.42578125" style="166" bestFit="1" customWidth="1"/>
    <col min="2047" max="2275" width="12.5703125" style="166"/>
    <col min="2276" max="2276" width="0.85546875" style="166" customWidth="1"/>
    <col min="2277" max="2277" width="9.42578125" style="166" customWidth="1"/>
    <col min="2278" max="2278" width="14.7109375" style="166" customWidth="1"/>
    <col min="2279" max="2280" width="10.28515625" style="166" customWidth="1"/>
    <col min="2281" max="2281" width="12.42578125" style="166" bestFit="1" customWidth="1"/>
    <col min="2282" max="2282" width="11.85546875" style="166" bestFit="1" customWidth="1"/>
    <col min="2283" max="2284" width="10.28515625" style="166" customWidth="1"/>
    <col min="2285" max="2286" width="12.42578125" style="166" bestFit="1" customWidth="1"/>
    <col min="2287" max="2288" width="10.28515625" style="166" customWidth="1"/>
    <col min="2289" max="2290" width="12.42578125" style="166" bestFit="1" customWidth="1"/>
    <col min="2291" max="2292" width="10.28515625" style="166" customWidth="1"/>
    <col min="2293" max="2294" width="12.42578125" style="166" bestFit="1" customWidth="1"/>
    <col min="2295" max="2296" width="10.28515625" style="166" customWidth="1"/>
    <col min="2297" max="2298" width="12.42578125" style="166" bestFit="1" customWidth="1"/>
    <col min="2299" max="2300" width="10.28515625" style="166" customWidth="1"/>
    <col min="2301" max="2302" width="12.42578125" style="166" bestFit="1" customWidth="1"/>
    <col min="2303" max="2531" width="12.5703125" style="166"/>
    <col min="2532" max="2532" width="0.85546875" style="166" customWidth="1"/>
    <col min="2533" max="2533" width="9.42578125" style="166" customWidth="1"/>
    <col min="2534" max="2534" width="14.7109375" style="166" customWidth="1"/>
    <col min="2535" max="2536" width="10.28515625" style="166" customWidth="1"/>
    <col min="2537" max="2537" width="12.42578125" style="166" bestFit="1" customWidth="1"/>
    <col min="2538" max="2538" width="11.85546875" style="166" bestFit="1" customWidth="1"/>
    <col min="2539" max="2540" width="10.28515625" style="166" customWidth="1"/>
    <col min="2541" max="2542" width="12.42578125" style="166" bestFit="1" customWidth="1"/>
    <col min="2543" max="2544" width="10.28515625" style="166" customWidth="1"/>
    <col min="2545" max="2546" width="12.42578125" style="166" bestFit="1" customWidth="1"/>
    <col min="2547" max="2548" width="10.28515625" style="166" customWidth="1"/>
    <col min="2549" max="2550" width="12.42578125" style="166" bestFit="1" customWidth="1"/>
    <col min="2551" max="2552" width="10.28515625" style="166" customWidth="1"/>
    <col min="2553" max="2554" width="12.42578125" style="166" bestFit="1" customWidth="1"/>
    <col min="2555" max="2556" width="10.28515625" style="166" customWidth="1"/>
    <col min="2557" max="2558" width="12.42578125" style="166" bestFit="1" customWidth="1"/>
    <col min="2559" max="2787" width="12.5703125" style="166"/>
    <col min="2788" max="2788" width="0.85546875" style="166" customWidth="1"/>
    <col min="2789" max="2789" width="9.42578125" style="166" customWidth="1"/>
    <col min="2790" max="2790" width="14.7109375" style="166" customWidth="1"/>
    <col min="2791" max="2792" width="10.28515625" style="166" customWidth="1"/>
    <col min="2793" max="2793" width="12.42578125" style="166" bestFit="1" customWidth="1"/>
    <col min="2794" max="2794" width="11.85546875" style="166" bestFit="1" customWidth="1"/>
    <col min="2795" max="2796" width="10.28515625" style="166" customWidth="1"/>
    <col min="2797" max="2798" width="12.42578125" style="166" bestFit="1" customWidth="1"/>
    <col min="2799" max="2800" width="10.28515625" style="166" customWidth="1"/>
    <col min="2801" max="2802" width="12.42578125" style="166" bestFit="1" customWidth="1"/>
    <col min="2803" max="2804" width="10.28515625" style="166" customWidth="1"/>
    <col min="2805" max="2806" width="12.42578125" style="166" bestFit="1" customWidth="1"/>
    <col min="2807" max="2808" width="10.28515625" style="166" customWidth="1"/>
    <col min="2809" max="2810" width="12.42578125" style="166" bestFit="1" customWidth="1"/>
    <col min="2811" max="2812" width="10.28515625" style="166" customWidth="1"/>
    <col min="2813" max="2814" width="12.42578125" style="166" bestFit="1" customWidth="1"/>
    <col min="2815" max="3043" width="12.5703125" style="166"/>
    <col min="3044" max="3044" width="0.85546875" style="166" customWidth="1"/>
    <col min="3045" max="3045" width="9.42578125" style="166" customWidth="1"/>
    <col min="3046" max="3046" width="14.7109375" style="166" customWidth="1"/>
    <col min="3047" max="3048" width="10.28515625" style="166" customWidth="1"/>
    <col min="3049" max="3049" width="12.42578125" style="166" bestFit="1" customWidth="1"/>
    <col min="3050" max="3050" width="11.85546875" style="166" bestFit="1" customWidth="1"/>
    <col min="3051" max="3052" width="10.28515625" style="166" customWidth="1"/>
    <col min="3053" max="3054" width="12.42578125" style="166" bestFit="1" customWidth="1"/>
    <col min="3055" max="3056" width="10.28515625" style="166" customWidth="1"/>
    <col min="3057" max="3058" width="12.42578125" style="166" bestFit="1" customWidth="1"/>
    <col min="3059" max="3060" width="10.28515625" style="166" customWidth="1"/>
    <col min="3061" max="3062" width="12.42578125" style="166" bestFit="1" customWidth="1"/>
    <col min="3063" max="3064" width="10.28515625" style="166" customWidth="1"/>
    <col min="3065" max="3066" width="12.42578125" style="166" bestFit="1" customWidth="1"/>
    <col min="3067" max="3068" width="10.28515625" style="166" customWidth="1"/>
    <col min="3069" max="3070" width="12.42578125" style="166" bestFit="1" customWidth="1"/>
    <col min="3071" max="3299" width="12.5703125" style="166"/>
    <col min="3300" max="3300" width="0.85546875" style="166" customWidth="1"/>
    <col min="3301" max="3301" width="9.42578125" style="166" customWidth="1"/>
    <col min="3302" max="3302" width="14.7109375" style="166" customWidth="1"/>
    <col min="3303" max="3304" width="10.28515625" style="166" customWidth="1"/>
    <col min="3305" max="3305" width="12.42578125" style="166" bestFit="1" customWidth="1"/>
    <col min="3306" max="3306" width="11.85546875" style="166" bestFit="1" customWidth="1"/>
    <col min="3307" max="3308" width="10.28515625" style="166" customWidth="1"/>
    <col min="3309" max="3310" width="12.42578125" style="166" bestFit="1" customWidth="1"/>
    <col min="3311" max="3312" width="10.28515625" style="166" customWidth="1"/>
    <col min="3313" max="3314" width="12.42578125" style="166" bestFit="1" customWidth="1"/>
    <col min="3315" max="3316" width="10.28515625" style="166" customWidth="1"/>
    <col min="3317" max="3318" width="12.42578125" style="166" bestFit="1" customWidth="1"/>
    <col min="3319" max="3320" width="10.28515625" style="166" customWidth="1"/>
    <col min="3321" max="3322" width="12.42578125" style="166" bestFit="1" customWidth="1"/>
    <col min="3323" max="3324" width="10.28515625" style="166" customWidth="1"/>
    <col min="3325" max="3326" width="12.42578125" style="166" bestFit="1" customWidth="1"/>
    <col min="3327" max="3555" width="12.5703125" style="166"/>
    <col min="3556" max="3556" width="0.85546875" style="166" customWidth="1"/>
    <col min="3557" max="3557" width="9.42578125" style="166" customWidth="1"/>
    <col min="3558" max="3558" width="14.7109375" style="166" customWidth="1"/>
    <col min="3559" max="3560" width="10.28515625" style="166" customWidth="1"/>
    <col min="3561" max="3561" width="12.42578125" style="166" bestFit="1" customWidth="1"/>
    <col min="3562" max="3562" width="11.85546875" style="166" bestFit="1" customWidth="1"/>
    <col min="3563" max="3564" width="10.28515625" style="166" customWidth="1"/>
    <col min="3565" max="3566" width="12.42578125" style="166" bestFit="1" customWidth="1"/>
    <col min="3567" max="3568" width="10.28515625" style="166" customWidth="1"/>
    <col min="3569" max="3570" width="12.42578125" style="166" bestFit="1" customWidth="1"/>
    <col min="3571" max="3572" width="10.28515625" style="166" customWidth="1"/>
    <col min="3573" max="3574" width="12.42578125" style="166" bestFit="1" customWidth="1"/>
    <col min="3575" max="3576" width="10.28515625" style="166" customWidth="1"/>
    <col min="3577" max="3578" width="12.42578125" style="166" bestFit="1" customWidth="1"/>
    <col min="3579" max="3580" width="10.28515625" style="166" customWidth="1"/>
    <col min="3581" max="3582" width="12.42578125" style="166" bestFit="1" customWidth="1"/>
    <col min="3583" max="3811" width="12.5703125" style="166"/>
    <col min="3812" max="3812" width="0.85546875" style="166" customWidth="1"/>
    <col min="3813" max="3813" width="9.42578125" style="166" customWidth="1"/>
    <col min="3814" max="3814" width="14.7109375" style="166" customWidth="1"/>
    <col min="3815" max="3816" width="10.28515625" style="166" customWidth="1"/>
    <col min="3817" max="3817" width="12.42578125" style="166" bestFit="1" customWidth="1"/>
    <col min="3818" max="3818" width="11.85546875" style="166" bestFit="1" customWidth="1"/>
    <col min="3819" max="3820" width="10.28515625" style="166" customWidth="1"/>
    <col min="3821" max="3822" width="12.42578125" style="166" bestFit="1" customWidth="1"/>
    <col min="3823" max="3824" width="10.28515625" style="166" customWidth="1"/>
    <col min="3825" max="3826" width="12.42578125" style="166" bestFit="1" customWidth="1"/>
    <col min="3827" max="3828" width="10.28515625" style="166" customWidth="1"/>
    <col min="3829" max="3830" width="12.42578125" style="166" bestFit="1" customWidth="1"/>
    <col min="3831" max="3832" width="10.28515625" style="166" customWidth="1"/>
    <col min="3833" max="3834" width="12.42578125" style="166" bestFit="1" customWidth="1"/>
    <col min="3835" max="3836" width="10.28515625" style="166" customWidth="1"/>
    <col min="3837" max="3838" width="12.42578125" style="166" bestFit="1" customWidth="1"/>
    <col min="3839" max="4067" width="12.5703125" style="166"/>
    <col min="4068" max="4068" width="0.85546875" style="166" customWidth="1"/>
    <col min="4069" max="4069" width="9.42578125" style="166" customWidth="1"/>
    <col min="4070" max="4070" width="14.7109375" style="166" customWidth="1"/>
    <col min="4071" max="4072" width="10.28515625" style="166" customWidth="1"/>
    <col min="4073" max="4073" width="12.42578125" style="166" bestFit="1" customWidth="1"/>
    <col min="4074" max="4074" width="11.85546875" style="166" bestFit="1" customWidth="1"/>
    <col min="4075" max="4076" width="10.28515625" style="166" customWidth="1"/>
    <col min="4077" max="4078" width="12.42578125" style="166" bestFit="1" customWidth="1"/>
    <col min="4079" max="4080" width="10.28515625" style="166" customWidth="1"/>
    <col min="4081" max="4082" width="12.42578125" style="166" bestFit="1" customWidth="1"/>
    <col min="4083" max="4084" width="10.28515625" style="166" customWidth="1"/>
    <col min="4085" max="4086" width="12.42578125" style="166" bestFit="1" customWidth="1"/>
    <col min="4087" max="4088" width="10.28515625" style="166" customWidth="1"/>
    <col min="4089" max="4090" width="12.42578125" style="166" bestFit="1" customWidth="1"/>
    <col min="4091" max="4092" width="10.28515625" style="166" customWidth="1"/>
    <col min="4093" max="4094" width="12.42578125" style="166" bestFit="1" customWidth="1"/>
    <col min="4095" max="4323" width="12.5703125" style="166"/>
    <col min="4324" max="4324" width="0.85546875" style="166" customWidth="1"/>
    <col min="4325" max="4325" width="9.42578125" style="166" customWidth="1"/>
    <col min="4326" max="4326" width="14.7109375" style="166" customWidth="1"/>
    <col min="4327" max="4328" width="10.28515625" style="166" customWidth="1"/>
    <col min="4329" max="4329" width="12.42578125" style="166" bestFit="1" customWidth="1"/>
    <col min="4330" max="4330" width="11.85546875" style="166" bestFit="1" customWidth="1"/>
    <col min="4331" max="4332" width="10.28515625" style="166" customWidth="1"/>
    <col min="4333" max="4334" width="12.42578125" style="166" bestFit="1" customWidth="1"/>
    <col min="4335" max="4336" width="10.28515625" style="166" customWidth="1"/>
    <col min="4337" max="4338" width="12.42578125" style="166" bestFit="1" customWidth="1"/>
    <col min="4339" max="4340" width="10.28515625" style="166" customWidth="1"/>
    <col min="4341" max="4342" width="12.42578125" style="166" bestFit="1" customWidth="1"/>
    <col min="4343" max="4344" width="10.28515625" style="166" customWidth="1"/>
    <col min="4345" max="4346" width="12.42578125" style="166" bestFit="1" customWidth="1"/>
    <col min="4347" max="4348" width="10.28515625" style="166" customWidth="1"/>
    <col min="4349" max="4350" width="12.42578125" style="166" bestFit="1" customWidth="1"/>
    <col min="4351" max="4579" width="12.5703125" style="166"/>
    <col min="4580" max="4580" width="0.85546875" style="166" customWidth="1"/>
    <col min="4581" max="4581" width="9.42578125" style="166" customWidth="1"/>
    <col min="4582" max="4582" width="14.7109375" style="166" customWidth="1"/>
    <col min="4583" max="4584" width="10.28515625" style="166" customWidth="1"/>
    <col min="4585" max="4585" width="12.42578125" style="166" bestFit="1" customWidth="1"/>
    <col min="4586" max="4586" width="11.85546875" style="166" bestFit="1" customWidth="1"/>
    <col min="4587" max="4588" width="10.28515625" style="166" customWidth="1"/>
    <col min="4589" max="4590" width="12.42578125" style="166" bestFit="1" customWidth="1"/>
    <col min="4591" max="4592" width="10.28515625" style="166" customWidth="1"/>
    <col min="4593" max="4594" width="12.42578125" style="166" bestFit="1" customWidth="1"/>
    <col min="4595" max="4596" width="10.28515625" style="166" customWidth="1"/>
    <col min="4597" max="4598" width="12.42578125" style="166" bestFit="1" customWidth="1"/>
    <col min="4599" max="4600" width="10.28515625" style="166" customWidth="1"/>
    <col min="4601" max="4602" width="12.42578125" style="166" bestFit="1" customWidth="1"/>
    <col min="4603" max="4604" width="10.28515625" style="166" customWidth="1"/>
    <col min="4605" max="4606" width="12.42578125" style="166" bestFit="1" customWidth="1"/>
    <col min="4607" max="4835" width="12.5703125" style="166"/>
    <col min="4836" max="4836" width="0.85546875" style="166" customWidth="1"/>
    <col min="4837" max="4837" width="9.42578125" style="166" customWidth="1"/>
    <col min="4838" max="4838" width="14.7109375" style="166" customWidth="1"/>
    <col min="4839" max="4840" width="10.28515625" style="166" customWidth="1"/>
    <col min="4841" max="4841" width="12.42578125" style="166" bestFit="1" customWidth="1"/>
    <col min="4842" max="4842" width="11.85546875" style="166" bestFit="1" customWidth="1"/>
    <col min="4843" max="4844" width="10.28515625" style="166" customWidth="1"/>
    <col min="4845" max="4846" width="12.42578125" style="166" bestFit="1" customWidth="1"/>
    <col min="4847" max="4848" width="10.28515625" style="166" customWidth="1"/>
    <col min="4849" max="4850" width="12.42578125" style="166" bestFit="1" customWidth="1"/>
    <col min="4851" max="4852" width="10.28515625" style="166" customWidth="1"/>
    <col min="4853" max="4854" width="12.42578125" style="166" bestFit="1" customWidth="1"/>
    <col min="4855" max="4856" width="10.28515625" style="166" customWidth="1"/>
    <col min="4857" max="4858" width="12.42578125" style="166" bestFit="1" customWidth="1"/>
    <col min="4859" max="4860" width="10.28515625" style="166" customWidth="1"/>
    <col min="4861" max="4862" width="12.42578125" style="166" bestFit="1" customWidth="1"/>
    <col min="4863" max="5091" width="12.5703125" style="166"/>
    <col min="5092" max="5092" width="0.85546875" style="166" customWidth="1"/>
    <col min="5093" max="5093" width="9.42578125" style="166" customWidth="1"/>
    <col min="5094" max="5094" width="14.7109375" style="166" customWidth="1"/>
    <col min="5095" max="5096" width="10.28515625" style="166" customWidth="1"/>
    <col min="5097" max="5097" width="12.42578125" style="166" bestFit="1" customWidth="1"/>
    <col min="5098" max="5098" width="11.85546875" style="166" bestFit="1" customWidth="1"/>
    <col min="5099" max="5100" width="10.28515625" style="166" customWidth="1"/>
    <col min="5101" max="5102" width="12.42578125" style="166" bestFit="1" customWidth="1"/>
    <col min="5103" max="5104" width="10.28515625" style="166" customWidth="1"/>
    <col min="5105" max="5106" width="12.42578125" style="166" bestFit="1" customWidth="1"/>
    <col min="5107" max="5108" width="10.28515625" style="166" customWidth="1"/>
    <col min="5109" max="5110" width="12.42578125" style="166" bestFit="1" customWidth="1"/>
    <col min="5111" max="5112" width="10.28515625" style="166" customWidth="1"/>
    <col min="5113" max="5114" width="12.42578125" style="166" bestFit="1" customWidth="1"/>
    <col min="5115" max="5116" width="10.28515625" style="166" customWidth="1"/>
    <col min="5117" max="5118" width="12.42578125" style="166" bestFit="1" customWidth="1"/>
    <col min="5119" max="5347" width="12.5703125" style="166"/>
    <col min="5348" max="5348" width="0.85546875" style="166" customWidth="1"/>
    <col min="5349" max="5349" width="9.42578125" style="166" customWidth="1"/>
    <col min="5350" max="5350" width="14.7109375" style="166" customWidth="1"/>
    <col min="5351" max="5352" width="10.28515625" style="166" customWidth="1"/>
    <col min="5353" max="5353" width="12.42578125" style="166" bestFit="1" customWidth="1"/>
    <col min="5354" max="5354" width="11.85546875" style="166" bestFit="1" customWidth="1"/>
    <col min="5355" max="5356" width="10.28515625" style="166" customWidth="1"/>
    <col min="5357" max="5358" width="12.42578125" style="166" bestFit="1" customWidth="1"/>
    <col min="5359" max="5360" width="10.28515625" style="166" customWidth="1"/>
    <col min="5361" max="5362" width="12.42578125" style="166" bestFit="1" customWidth="1"/>
    <col min="5363" max="5364" width="10.28515625" style="166" customWidth="1"/>
    <col min="5365" max="5366" width="12.42578125" style="166" bestFit="1" customWidth="1"/>
    <col min="5367" max="5368" width="10.28515625" style="166" customWidth="1"/>
    <col min="5369" max="5370" width="12.42578125" style="166" bestFit="1" customWidth="1"/>
    <col min="5371" max="5372" width="10.28515625" style="166" customWidth="1"/>
    <col min="5373" max="5374" width="12.42578125" style="166" bestFit="1" customWidth="1"/>
    <col min="5375" max="5603" width="12.5703125" style="166"/>
    <col min="5604" max="5604" width="0.85546875" style="166" customWidth="1"/>
    <col min="5605" max="5605" width="9.42578125" style="166" customWidth="1"/>
    <col min="5606" max="5606" width="14.7109375" style="166" customWidth="1"/>
    <col min="5607" max="5608" width="10.28515625" style="166" customWidth="1"/>
    <col min="5609" max="5609" width="12.42578125" style="166" bestFit="1" customWidth="1"/>
    <col min="5610" max="5610" width="11.85546875" style="166" bestFit="1" customWidth="1"/>
    <col min="5611" max="5612" width="10.28515625" style="166" customWidth="1"/>
    <col min="5613" max="5614" width="12.42578125" style="166" bestFit="1" customWidth="1"/>
    <col min="5615" max="5616" width="10.28515625" style="166" customWidth="1"/>
    <col min="5617" max="5618" width="12.42578125" style="166" bestFit="1" customWidth="1"/>
    <col min="5619" max="5620" width="10.28515625" style="166" customWidth="1"/>
    <col min="5621" max="5622" width="12.42578125" style="166" bestFit="1" customWidth="1"/>
    <col min="5623" max="5624" width="10.28515625" style="166" customWidth="1"/>
    <col min="5625" max="5626" width="12.42578125" style="166" bestFit="1" customWidth="1"/>
    <col min="5627" max="5628" width="10.28515625" style="166" customWidth="1"/>
    <col min="5629" max="5630" width="12.42578125" style="166" bestFit="1" customWidth="1"/>
    <col min="5631" max="5859" width="12.5703125" style="166"/>
    <col min="5860" max="5860" width="0.85546875" style="166" customWidth="1"/>
    <col min="5861" max="5861" width="9.42578125" style="166" customWidth="1"/>
    <col min="5862" max="5862" width="14.7109375" style="166" customWidth="1"/>
    <col min="5863" max="5864" width="10.28515625" style="166" customWidth="1"/>
    <col min="5865" max="5865" width="12.42578125" style="166" bestFit="1" customWidth="1"/>
    <col min="5866" max="5866" width="11.85546875" style="166" bestFit="1" customWidth="1"/>
    <col min="5867" max="5868" width="10.28515625" style="166" customWidth="1"/>
    <col min="5869" max="5870" width="12.42578125" style="166" bestFit="1" customWidth="1"/>
    <col min="5871" max="5872" width="10.28515625" style="166" customWidth="1"/>
    <col min="5873" max="5874" width="12.42578125" style="166" bestFit="1" customWidth="1"/>
    <col min="5875" max="5876" width="10.28515625" style="166" customWidth="1"/>
    <col min="5877" max="5878" width="12.42578125" style="166" bestFit="1" customWidth="1"/>
    <col min="5879" max="5880" width="10.28515625" style="166" customWidth="1"/>
    <col min="5881" max="5882" width="12.42578125" style="166" bestFit="1" customWidth="1"/>
    <col min="5883" max="5884" width="10.28515625" style="166" customWidth="1"/>
    <col min="5885" max="5886" width="12.42578125" style="166" bestFit="1" customWidth="1"/>
    <col min="5887" max="6115" width="12.5703125" style="166"/>
    <col min="6116" max="6116" width="0.85546875" style="166" customWidth="1"/>
    <col min="6117" max="6117" width="9.42578125" style="166" customWidth="1"/>
    <col min="6118" max="6118" width="14.7109375" style="166" customWidth="1"/>
    <col min="6119" max="6120" width="10.28515625" style="166" customWidth="1"/>
    <col min="6121" max="6121" width="12.42578125" style="166" bestFit="1" customWidth="1"/>
    <col min="6122" max="6122" width="11.85546875" style="166" bestFit="1" customWidth="1"/>
    <col min="6123" max="6124" width="10.28515625" style="166" customWidth="1"/>
    <col min="6125" max="6126" width="12.42578125" style="166" bestFit="1" customWidth="1"/>
    <col min="6127" max="6128" width="10.28515625" style="166" customWidth="1"/>
    <col min="6129" max="6130" width="12.42578125" style="166" bestFit="1" customWidth="1"/>
    <col min="6131" max="6132" width="10.28515625" style="166" customWidth="1"/>
    <col min="6133" max="6134" width="12.42578125" style="166" bestFit="1" customWidth="1"/>
    <col min="6135" max="6136" width="10.28515625" style="166" customWidth="1"/>
    <col min="6137" max="6138" width="12.42578125" style="166" bestFit="1" customWidth="1"/>
    <col min="6139" max="6140" width="10.28515625" style="166" customWidth="1"/>
    <col min="6141" max="6142" width="12.42578125" style="166" bestFit="1" customWidth="1"/>
    <col min="6143" max="6371" width="12.5703125" style="166"/>
    <col min="6372" max="6372" width="0.85546875" style="166" customWidth="1"/>
    <col min="6373" max="6373" width="9.42578125" style="166" customWidth="1"/>
    <col min="6374" max="6374" width="14.7109375" style="166" customWidth="1"/>
    <col min="6375" max="6376" width="10.28515625" style="166" customWidth="1"/>
    <col min="6377" max="6377" width="12.42578125" style="166" bestFit="1" customWidth="1"/>
    <col min="6378" max="6378" width="11.85546875" style="166" bestFit="1" customWidth="1"/>
    <col min="6379" max="6380" width="10.28515625" style="166" customWidth="1"/>
    <col min="6381" max="6382" width="12.42578125" style="166" bestFit="1" customWidth="1"/>
    <col min="6383" max="6384" width="10.28515625" style="166" customWidth="1"/>
    <col min="6385" max="6386" width="12.42578125" style="166" bestFit="1" customWidth="1"/>
    <col min="6387" max="6388" width="10.28515625" style="166" customWidth="1"/>
    <col min="6389" max="6390" width="12.42578125" style="166" bestFit="1" customWidth="1"/>
    <col min="6391" max="6392" width="10.28515625" style="166" customWidth="1"/>
    <col min="6393" max="6394" width="12.42578125" style="166" bestFit="1" customWidth="1"/>
    <col min="6395" max="6396" width="10.28515625" style="166" customWidth="1"/>
    <col min="6397" max="6398" width="12.42578125" style="166" bestFit="1" customWidth="1"/>
    <col min="6399" max="6627" width="12.5703125" style="166"/>
    <col min="6628" max="6628" width="0.85546875" style="166" customWidth="1"/>
    <col min="6629" max="6629" width="9.42578125" style="166" customWidth="1"/>
    <col min="6630" max="6630" width="14.7109375" style="166" customWidth="1"/>
    <col min="6631" max="6632" width="10.28515625" style="166" customWidth="1"/>
    <col min="6633" max="6633" width="12.42578125" style="166" bestFit="1" customWidth="1"/>
    <col min="6634" max="6634" width="11.85546875" style="166" bestFit="1" customWidth="1"/>
    <col min="6635" max="6636" width="10.28515625" style="166" customWidth="1"/>
    <col min="6637" max="6638" width="12.42578125" style="166" bestFit="1" customWidth="1"/>
    <col min="6639" max="6640" width="10.28515625" style="166" customWidth="1"/>
    <col min="6641" max="6642" width="12.42578125" style="166" bestFit="1" customWidth="1"/>
    <col min="6643" max="6644" width="10.28515625" style="166" customWidth="1"/>
    <col min="6645" max="6646" width="12.42578125" style="166" bestFit="1" customWidth="1"/>
    <col min="6647" max="6648" width="10.28515625" style="166" customWidth="1"/>
    <col min="6649" max="6650" width="12.42578125" style="166" bestFit="1" customWidth="1"/>
    <col min="6651" max="6652" width="10.28515625" style="166" customWidth="1"/>
    <col min="6653" max="6654" width="12.42578125" style="166" bestFit="1" customWidth="1"/>
    <col min="6655" max="6883" width="12.5703125" style="166"/>
    <col min="6884" max="6884" width="0.85546875" style="166" customWidth="1"/>
    <col min="6885" max="6885" width="9.42578125" style="166" customWidth="1"/>
    <col min="6886" max="6886" width="14.7109375" style="166" customWidth="1"/>
    <col min="6887" max="6888" width="10.28515625" style="166" customWidth="1"/>
    <col min="6889" max="6889" width="12.42578125" style="166" bestFit="1" customWidth="1"/>
    <col min="6890" max="6890" width="11.85546875" style="166" bestFit="1" customWidth="1"/>
    <col min="6891" max="6892" width="10.28515625" style="166" customWidth="1"/>
    <col min="6893" max="6894" width="12.42578125" style="166" bestFit="1" customWidth="1"/>
    <col min="6895" max="6896" width="10.28515625" style="166" customWidth="1"/>
    <col min="6897" max="6898" width="12.42578125" style="166" bestFit="1" customWidth="1"/>
    <col min="6899" max="6900" width="10.28515625" style="166" customWidth="1"/>
    <col min="6901" max="6902" width="12.42578125" style="166" bestFit="1" customWidth="1"/>
    <col min="6903" max="6904" width="10.28515625" style="166" customWidth="1"/>
    <col min="6905" max="6906" width="12.42578125" style="166" bestFit="1" customWidth="1"/>
    <col min="6907" max="6908" width="10.28515625" style="166" customWidth="1"/>
    <col min="6909" max="6910" width="12.42578125" style="166" bestFit="1" customWidth="1"/>
    <col min="6911" max="7139" width="12.5703125" style="166"/>
    <col min="7140" max="7140" width="0.85546875" style="166" customWidth="1"/>
    <col min="7141" max="7141" width="9.42578125" style="166" customWidth="1"/>
    <col min="7142" max="7142" width="14.7109375" style="166" customWidth="1"/>
    <col min="7143" max="7144" width="10.28515625" style="166" customWidth="1"/>
    <col min="7145" max="7145" width="12.42578125" style="166" bestFit="1" customWidth="1"/>
    <col min="7146" max="7146" width="11.85546875" style="166" bestFit="1" customWidth="1"/>
    <col min="7147" max="7148" width="10.28515625" style="166" customWidth="1"/>
    <col min="7149" max="7150" width="12.42578125" style="166" bestFit="1" customWidth="1"/>
    <col min="7151" max="7152" width="10.28515625" style="166" customWidth="1"/>
    <col min="7153" max="7154" width="12.42578125" style="166" bestFit="1" customWidth="1"/>
    <col min="7155" max="7156" width="10.28515625" style="166" customWidth="1"/>
    <col min="7157" max="7158" width="12.42578125" style="166" bestFit="1" customWidth="1"/>
    <col min="7159" max="7160" width="10.28515625" style="166" customWidth="1"/>
    <col min="7161" max="7162" width="12.42578125" style="166" bestFit="1" customWidth="1"/>
    <col min="7163" max="7164" width="10.28515625" style="166" customWidth="1"/>
    <col min="7165" max="7166" width="12.42578125" style="166" bestFit="1" customWidth="1"/>
    <col min="7167" max="7395" width="12.5703125" style="166"/>
    <col min="7396" max="7396" width="0.85546875" style="166" customWidth="1"/>
    <col min="7397" max="7397" width="9.42578125" style="166" customWidth="1"/>
    <col min="7398" max="7398" width="14.7109375" style="166" customWidth="1"/>
    <col min="7399" max="7400" width="10.28515625" style="166" customWidth="1"/>
    <col min="7401" max="7401" width="12.42578125" style="166" bestFit="1" customWidth="1"/>
    <col min="7402" max="7402" width="11.85546875" style="166" bestFit="1" customWidth="1"/>
    <col min="7403" max="7404" width="10.28515625" style="166" customWidth="1"/>
    <col min="7405" max="7406" width="12.42578125" style="166" bestFit="1" customWidth="1"/>
    <col min="7407" max="7408" width="10.28515625" style="166" customWidth="1"/>
    <col min="7409" max="7410" width="12.42578125" style="166" bestFit="1" customWidth="1"/>
    <col min="7411" max="7412" width="10.28515625" style="166" customWidth="1"/>
    <col min="7413" max="7414" width="12.42578125" style="166" bestFit="1" customWidth="1"/>
    <col min="7415" max="7416" width="10.28515625" style="166" customWidth="1"/>
    <col min="7417" max="7418" width="12.42578125" style="166" bestFit="1" customWidth="1"/>
    <col min="7419" max="7420" width="10.28515625" style="166" customWidth="1"/>
    <col min="7421" max="7422" width="12.42578125" style="166" bestFit="1" customWidth="1"/>
    <col min="7423" max="7651" width="12.5703125" style="166"/>
    <col min="7652" max="7652" width="0.85546875" style="166" customWidth="1"/>
    <col min="7653" max="7653" width="9.42578125" style="166" customWidth="1"/>
    <col min="7654" max="7654" width="14.7109375" style="166" customWidth="1"/>
    <col min="7655" max="7656" width="10.28515625" style="166" customWidth="1"/>
    <col min="7657" max="7657" width="12.42578125" style="166" bestFit="1" customWidth="1"/>
    <col min="7658" max="7658" width="11.85546875" style="166" bestFit="1" customWidth="1"/>
    <col min="7659" max="7660" width="10.28515625" style="166" customWidth="1"/>
    <col min="7661" max="7662" width="12.42578125" style="166" bestFit="1" customWidth="1"/>
    <col min="7663" max="7664" width="10.28515625" style="166" customWidth="1"/>
    <col min="7665" max="7666" width="12.42578125" style="166" bestFit="1" customWidth="1"/>
    <col min="7667" max="7668" width="10.28515625" style="166" customWidth="1"/>
    <col min="7669" max="7670" width="12.42578125" style="166" bestFit="1" customWidth="1"/>
    <col min="7671" max="7672" width="10.28515625" style="166" customWidth="1"/>
    <col min="7673" max="7674" width="12.42578125" style="166" bestFit="1" customWidth="1"/>
    <col min="7675" max="7676" width="10.28515625" style="166" customWidth="1"/>
    <col min="7677" max="7678" width="12.42578125" style="166" bestFit="1" customWidth="1"/>
    <col min="7679" max="7907" width="12.5703125" style="166"/>
    <col min="7908" max="7908" width="0.85546875" style="166" customWidth="1"/>
    <col min="7909" max="7909" width="9.42578125" style="166" customWidth="1"/>
    <col min="7910" max="7910" width="14.7109375" style="166" customWidth="1"/>
    <col min="7911" max="7912" width="10.28515625" style="166" customWidth="1"/>
    <col min="7913" max="7913" width="12.42578125" style="166" bestFit="1" customWidth="1"/>
    <col min="7914" max="7914" width="11.85546875" style="166" bestFit="1" customWidth="1"/>
    <col min="7915" max="7916" width="10.28515625" style="166" customWidth="1"/>
    <col min="7917" max="7918" width="12.42578125" style="166" bestFit="1" customWidth="1"/>
    <col min="7919" max="7920" width="10.28515625" style="166" customWidth="1"/>
    <col min="7921" max="7922" width="12.42578125" style="166" bestFit="1" customWidth="1"/>
    <col min="7923" max="7924" width="10.28515625" style="166" customWidth="1"/>
    <col min="7925" max="7926" width="12.42578125" style="166" bestFit="1" customWidth="1"/>
    <col min="7927" max="7928" width="10.28515625" style="166" customWidth="1"/>
    <col min="7929" max="7930" width="12.42578125" style="166" bestFit="1" customWidth="1"/>
    <col min="7931" max="7932" width="10.28515625" style="166" customWidth="1"/>
    <col min="7933" max="7934" width="12.42578125" style="166" bestFit="1" customWidth="1"/>
    <col min="7935" max="8163" width="12.5703125" style="166"/>
    <col min="8164" max="8164" width="0.85546875" style="166" customWidth="1"/>
    <col min="8165" max="8165" width="9.42578125" style="166" customWidth="1"/>
    <col min="8166" max="8166" width="14.7109375" style="166" customWidth="1"/>
    <col min="8167" max="8168" width="10.28515625" style="166" customWidth="1"/>
    <col min="8169" max="8169" width="12.42578125" style="166" bestFit="1" customWidth="1"/>
    <col min="8170" max="8170" width="11.85546875" style="166" bestFit="1" customWidth="1"/>
    <col min="8171" max="8172" width="10.28515625" style="166" customWidth="1"/>
    <col min="8173" max="8174" width="12.42578125" style="166" bestFit="1" customWidth="1"/>
    <col min="8175" max="8176" width="10.28515625" style="166" customWidth="1"/>
    <col min="8177" max="8178" width="12.42578125" style="166" bestFit="1" customWidth="1"/>
    <col min="8179" max="8180" width="10.28515625" style="166" customWidth="1"/>
    <col min="8181" max="8182" width="12.42578125" style="166" bestFit="1" customWidth="1"/>
    <col min="8183" max="8184" width="10.28515625" style="166" customWidth="1"/>
    <col min="8185" max="8186" width="12.42578125" style="166" bestFit="1" customWidth="1"/>
    <col min="8187" max="8188" width="10.28515625" style="166" customWidth="1"/>
    <col min="8189" max="8190" width="12.42578125" style="166" bestFit="1" customWidth="1"/>
    <col min="8191" max="8419" width="12.5703125" style="166"/>
    <col min="8420" max="8420" width="0.85546875" style="166" customWidth="1"/>
    <col min="8421" max="8421" width="9.42578125" style="166" customWidth="1"/>
    <col min="8422" max="8422" width="14.7109375" style="166" customWidth="1"/>
    <col min="8423" max="8424" width="10.28515625" style="166" customWidth="1"/>
    <col min="8425" max="8425" width="12.42578125" style="166" bestFit="1" customWidth="1"/>
    <col min="8426" max="8426" width="11.85546875" style="166" bestFit="1" customWidth="1"/>
    <col min="8427" max="8428" width="10.28515625" style="166" customWidth="1"/>
    <col min="8429" max="8430" width="12.42578125" style="166" bestFit="1" customWidth="1"/>
    <col min="8431" max="8432" width="10.28515625" style="166" customWidth="1"/>
    <col min="8433" max="8434" width="12.42578125" style="166" bestFit="1" customWidth="1"/>
    <col min="8435" max="8436" width="10.28515625" style="166" customWidth="1"/>
    <col min="8437" max="8438" width="12.42578125" style="166" bestFit="1" customWidth="1"/>
    <col min="8439" max="8440" width="10.28515625" style="166" customWidth="1"/>
    <col min="8441" max="8442" width="12.42578125" style="166" bestFit="1" customWidth="1"/>
    <col min="8443" max="8444" width="10.28515625" style="166" customWidth="1"/>
    <col min="8445" max="8446" width="12.42578125" style="166" bestFit="1" customWidth="1"/>
    <col min="8447" max="8675" width="12.5703125" style="166"/>
    <col min="8676" max="8676" width="0.85546875" style="166" customWidth="1"/>
    <col min="8677" max="8677" width="9.42578125" style="166" customWidth="1"/>
    <col min="8678" max="8678" width="14.7109375" style="166" customWidth="1"/>
    <col min="8679" max="8680" width="10.28515625" style="166" customWidth="1"/>
    <col min="8681" max="8681" width="12.42578125" style="166" bestFit="1" customWidth="1"/>
    <col min="8682" max="8682" width="11.85546875" style="166" bestFit="1" customWidth="1"/>
    <col min="8683" max="8684" width="10.28515625" style="166" customWidth="1"/>
    <col min="8685" max="8686" width="12.42578125" style="166" bestFit="1" customWidth="1"/>
    <col min="8687" max="8688" width="10.28515625" style="166" customWidth="1"/>
    <col min="8689" max="8690" width="12.42578125" style="166" bestFit="1" customWidth="1"/>
    <col min="8691" max="8692" width="10.28515625" style="166" customWidth="1"/>
    <col min="8693" max="8694" width="12.42578125" style="166" bestFit="1" customWidth="1"/>
    <col min="8695" max="8696" width="10.28515625" style="166" customWidth="1"/>
    <col min="8697" max="8698" width="12.42578125" style="166" bestFit="1" customWidth="1"/>
    <col min="8699" max="8700" width="10.28515625" style="166" customWidth="1"/>
    <col min="8701" max="8702" width="12.42578125" style="166" bestFit="1" customWidth="1"/>
    <col min="8703" max="8931" width="12.5703125" style="166"/>
    <col min="8932" max="8932" width="0.85546875" style="166" customWidth="1"/>
    <col min="8933" max="8933" width="9.42578125" style="166" customWidth="1"/>
    <col min="8934" max="8934" width="14.7109375" style="166" customWidth="1"/>
    <col min="8935" max="8936" width="10.28515625" style="166" customWidth="1"/>
    <col min="8937" max="8937" width="12.42578125" style="166" bestFit="1" customWidth="1"/>
    <col min="8938" max="8938" width="11.85546875" style="166" bestFit="1" customWidth="1"/>
    <col min="8939" max="8940" width="10.28515625" style="166" customWidth="1"/>
    <col min="8941" max="8942" width="12.42578125" style="166" bestFit="1" customWidth="1"/>
    <col min="8943" max="8944" width="10.28515625" style="166" customWidth="1"/>
    <col min="8945" max="8946" width="12.42578125" style="166" bestFit="1" customWidth="1"/>
    <col min="8947" max="8948" width="10.28515625" style="166" customWidth="1"/>
    <col min="8949" max="8950" width="12.42578125" style="166" bestFit="1" customWidth="1"/>
    <col min="8951" max="8952" width="10.28515625" style="166" customWidth="1"/>
    <col min="8953" max="8954" width="12.42578125" style="166" bestFit="1" customWidth="1"/>
    <col min="8955" max="8956" width="10.28515625" style="166" customWidth="1"/>
    <col min="8957" max="8958" width="12.42578125" style="166" bestFit="1" customWidth="1"/>
    <col min="8959" max="9187" width="12.5703125" style="166"/>
    <col min="9188" max="9188" width="0.85546875" style="166" customWidth="1"/>
    <col min="9189" max="9189" width="9.42578125" style="166" customWidth="1"/>
    <col min="9190" max="9190" width="14.7109375" style="166" customWidth="1"/>
    <col min="9191" max="9192" width="10.28515625" style="166" customWidth="1"/>
    <col min="9193" max="9193" width="12.42578125" style="166" bestFit="1" customWidth="1"/>
    <col min="9194" max="9194" width="11.85546875" style="166" bestFit="1" customWidth="1"/>
    <col min="9195" max="9196" width="10.28515625" style="166" customWidth="1"/>
    <col min="9197" max="9198" width="12.42578125" style="166" bestFit="1" customWidth="1"/>
    <col min="9199" max="9200" width="10.28515625" style="166" customWidth="1"/>
    <col min="9201" max="9202" width="12.42578125" style="166" bestFit="1" customWidth="1"/>
    <col min="9203" max="9204" width="10.28515625" style="166" customWidth="1"/>
    <col min="9205" max="9206" width="12.42578125" style="166" bestFit="1" customWidth="1"/>
    <col min="9207" max="9208" width="10.28515625" style="166" customWidth="1"/>
    <col min="9209" max="9210" width="12.42578125" style="166" bestFit="1" customWidth="1"/>
    <col min="9211" max="9212" width="10.28515625" style="166" customWidth="1"/>
    <col min="9213" max="9214" width="12.42578125" style="166" bestFit="1" customWidth="1"/>
    <col min="9215" max="9443" width="12.5703125" style="166"/>
    <col min="9444" max="9444" width="0.85546875" style="166" customWidth="1"/>
    <col min="9445" max="9445" width="9.42578125" style="166" customWidth="1"/>
    <col min="9446" max="9446" width="14.7109375" style="166" customWidth="1"/>
    <col min="9447" max="9448" width="10.28515625" style="166" customWidth="1"/>
    <col min="9449" max="9449" width="12.42578125" style="166" bestFit="1" customWidth="1"/>
    <col min="9450" max="9450" width="11.85546875" style="166" bestFit="1" customWidth="1"/>
    <col min="9451" max="9452" width="10.28515625" style="166" customWidth="1"/>
    <col min="9453" max="9454" width="12.42578125" style="166" bestFit="1" customWidth="1"/>
    <col min="9455" max="9456" width="10.28515625" style="166" customWidth="1"/>
    <col min="9457" max="9458" width="12.42578125" style="166" bestFit="1" customWidth="1"/>
    <col min="9459" max="9460" width="10.28515625" style="166" customWidth="1"/>
    <col min="9461" max="9462" width="12.42578125" style="166" bestFit="1" customWidth="1"/>
    <col min="9463" max="9464" width="10.28515625" style="166" customWidth="1"/>
    <col min="9465" max="9466" width="12.42578125" style="166" bestFit="1" customWidth="1"/>
    <col min="9467" max="9468" width="10.28515625" style="166" customWidth="1"/>
    <col min="9469" max="9470" width="12.42578125" style="166" bestFit="1" customWidth="1"/>
    <col min="9471" max="9699" width="12.5703125" style="166"/>
    <col min="9700" max="9700" width="0.85546875" style="166" customWidth="1"/>
    <col min="9701" max="9701" width="9.42578125" style="166" customWidth="1"/>
    <col min="9702" max="9702" width="14.7109375" style="166" customWidth="1"/>
    <col min="9703" max="9704" width="10.28515625" style="166" customWidth="1"/>
    <col min="9705" max="9705" width="12.42578125" style="166" bestFit="1" customWidth="1"/>
    <col min="9706" max="9706" width="11.85546875" style="166" bestFit="1" customWidth="1"/>
    <col min="9707" max="9708" width="10.28515625" style="166" customWidth="1"/>
    <col min="9709" max="9710" width="12.42578125" style="166" bestFit="1" customWidth="1"/>
    <col min="9711" max="9712" width="10.28515625" style="166" customWidth="1"/>
    <col min="9713" max="9714" width="12.42578125" style="166" bestFit="1" customWidth="1"/>
    <col min="9715" max="9716" width="10.28515625" style="166" customWidth="1"/>
    <col min="9717" max="9718" width="12.42578125" style="166" bestFit="1" customWidth="1"/>
    <col min="9719" max="9720" width="10.28515625" style="166" customWidth="1"/>
    <col min="9721" max="9722" width="12.42578125" style="166" bestFit="1" customWidth="1"/>
    <col min="9723" max="9724" width="10.28515625" style="166" customWidth="1"/>
    <col min="9725" max="9726" width="12.42578125" style="166" bestFit="1" customWidth="1"/>
    <col min="9727" max="9955" width="12.5703125" style="166"/>
    <col min="9956" max="9956" width="0.85546875" style="166" customWidth="1"/>
    <col min="9957" max="9957" width="9.42578125" style="166" customWidth="1"/>
    <col min="9958" max="9958" width="14.7109375" style="166" customWidth="1"/>
    <col min="9959" max="9960" width="10.28515625" style="166" customWidth="1"/>
    <col min="9961" max="9961" width="12.42578125" style="166" bestFit="1" customWidth="1"/>
    <col min="9962" max="9962" width="11.85546875" style="166" bestFit="1" customWidth="1"/>
    <col min="9963" max="9964" width="10.28515625" style="166" customWidth="1"/>
    <col min="9965" max="9966" width="12.42578125" style="166" bestFit="1" customWidth="1"/>
    <col min="9967" max="9968" width="10.28515625" style="166" customWidth="1"/>
    <col min="9969" max="9970" width="12.42578125" style="166" bestFit="1" customWidth="1"/>
    <col min="9971" max="9972" width="10.28515625" style="166" customWidth="1"/>
    <col min="9973" max="9974" width="12.42578125" style="166" bestFit="1" customWidth="1"/>
    <col min="9975" max="9976" width="10.28515625" style="166" customWidth="1"/>
    <col min="9977" max="9978" width="12.42578125" style="166" bestFit="1" customWidth="1"/>
    <col min="9979" max="9980" width="10.28515625" style="166" customWidth="1"/>
    <col min="9981" max="9982" width="12.42578125" style="166" bestFit="1" customWidth="1"/>
    <col min="9983" max="10211" width="12.5703125" style="166"/>
    <col min="10212" max="10212" width="0.85546875" style="166" customWidth="1"/>
    <col min="10213" max="10213" width="9.42578125" style="166" customWidth="1"/>
    <col min="10214" max="10214" width="14.7109375" style="166" customWidth="1"/>
    <col min="10215" max="10216" width="10.28515625" style="166" customWidth="1"/>
    <col min="10217" max="10217" width="12.42578125" style="166" bestFit="1" customWidth="1"/>
    <col min="10218" max="10218" width="11.85546875" style="166" bestFit="1" customWidth="1"/>
    <col min="10219" max="10220" width="10.28515625" style="166" customWidth="1"/>
    <col min="10221" max="10222" width="12.42578125" style="166" bestFit="1" customWidth="1"/>
    <col min="10223" max="10224" width="10.28515625" style="166" customWidth="1"/>
    <col min="10225" max="10226" width="12.42578125" style="166" bestFit="1" customWidth="1"/>
    <col min="10227" max="10228" width="10.28515625" style="166" customWidth="1"/>
    <col min="10229" max="10230" width="12.42578125" style="166" bestFit="1" customWidth="1"/>
    <col min="10231" max="10232" width="10.28515625" style="166" customWidth="1"/>
    <col min="10233" max="10234" width="12.42578125" style="166" bestFit="1" customWidth="1"/>
    <col min="10235" max="10236" width="10.28515625" style="166" customWidth="1"/>
    <col min="10237" max="10238" width="12.42578125" style="166" bestFit="1" customWidth="1"/>
    <col min="10239" max="10467" width="12.5703125" style="166"/>
    <col min="10468" max="10468" width="0.85546875" style="166" customWidth="1"/>
    <col min="10469" max="10469" width="9.42578125" style="166" customWidth="1"/>
    <col min="10470" max="10470" width="14.7109375" style="166" customWidth="1"/>
    <col min="10471" max="10472" width="10.28515625" style="166" customWidth="1"/>
    <col min="10473" max="10473" width="12.42578125" style="166" bestFit="1" customWidth="1"/>
    <col min="10474" max="10474" width="11.85546875" style="166" bestFit="1" customWidth="1"/>
    <col min="10475" max="10476" width="10.28515625" style="166" customWidth="1"/>
    <col min="10477" max="10478" width="12.42578125" style="166" bestFit="1" customWidth="1"/>
    <col min="10479" max="10480" width="10.28515625" style="166" customWidth="1"/>
    <col min="10481" max="10482" width="12.42578125" style="166" bestFit="1" customWidth="1"/>
    <col min="10483" max="10484" width="10.28515625" style="166" customWidth="1"/>
    <col min="10485" max="10486" width="12.42578125" style="166" bestFit="1" customWidth="1"/>
    <col min="10487" max="10488" width="10.28515625" style="166" customWidth="1"/>
    <col min="10489" max="10490" width="12.42578125" style="166" bestFit="1" customWidth="1"/>
    <col min="10491" max="10492" width="10.28515625" style="166" customWidth="1"/>
    <col min="10493" max="10494" width="12.42578125" style="166" bestFit="1" customWidth="1"/>
    <col min="10495" max="10723" width="12.5703125" style="166"/>
    <col min="10724" max="10724" width="0.85546875" style="166" customWidth="1"/>
    <col min="10725" max="10725" width="9.42578125" style="166" customWidth="1"/>
    <col min="10726" max="10726" width="14.7109375" style="166" customWidth="1"/>
    <col min="10727" max="10728" width="10.28515625" style="166" customWidth="1"/>
    <col min="10729" max="10729" width="12.42578125" style="166" bestFit="1" customWidth="1"/>
    <col min="10730" max="10730" width="11.85546875" style="166" bestFit="1" customWidth="1"/>
    <col min="10731" max="10732" width="10.28515625" style="166" customWidth="1"/>
    <col min="10733" max="10734" width="12.42578125" style="166" bestFit="1" customWidth="1"/>
    <col min="10735" max="10736" width="10.28515625" style="166" customWidth="1"/>
    <col min="10737" max="10738" width="12.42578125" style="166" bestFit="1" customWidth="1"/>
    <col min="10739" max="10740" width="10.28515625" style="166" customWidth="1"/>
    <col min="10741" max="10742" width="12.42578125" style="166" bestFit="1" customWidth="1"/>
    <col min="10743" max="10744" width="10.28515625" style="166" customWidth="1"/>
    <col min="10745" max="10746" width="12.42578125" style="166" bestFit="1" customWidth="1"/>
    <col min="10747" max="10748" width="10.28515625" style="166" customWidth="1"/>
    <col min="10749" max="10750" width="12.42578125" style="166" bestFit="1" customWidth="1"/>
    <col min="10751" max="10979" width="12.5703125" style="166"/>
    <col min="10980" max="10980" width="0.85546875" style="166" customWidth="1"/>
    <col min="10981" max="10981" width="9.42578125" style="166" customWidth="1"/>
    <col min="10982" max="10982" width="14.7109375" style="166" customWidth="1"/>
    <col min="10983" max="10984" width="10.28515625" style="166" customWidth="1"/>
    <col min="10985" max="10985" width="12.42578125" style="166" bestFit="1" customWidth="1"/>
    <col min="10986" max="10986" width="11.85546875" style="166" bestFit="1" customWidth="1"/>
    <col min="10987" max="10988" width="10.28515625" style="166" customWidth="1"/>
    <col min="10989" max="10990" width="12.42578125" style="166" bestFit="1" customWidth="1"/>
    <col min="10991" max="10992" width="10.28515625" style="166" customWidth="1"/>
    <col min="10993" max="10994" width="12.42578125" style="166" bestFit="1" customWidth="1"/>
    <col min="10995" max="10996" width="10.28515625" style="166" customWidth="1"/>
    <col min="10997" max="10998" width="12.42578125" style="166" bestFit="1" customWidth="1"/>
    <col min="10999" max="11000" width="10.28515625" style="166" customWidth="1"/>
    <col min="11001" max="11002" width="12.42578125" style="166" bestFit="1" customWidth="1"/>
    <col min="11003" max="11004" width="10.28515625" style="166" customWidth="1"/>
    <col min="11005" max="11006" width="12.42578125" style="166" bestFit="1" customWidth="1"/>
    <col min="11007" max="11235" width="12.5703125" style="166"/>
    <col min="11236" max="11236" width="0.85546875" style="166" customWidth="1"/>
    <col min="11237" max="11237" width="9.42578125" style="166" customWidth="1"/>
    <col min="11238" max="11238" width="14.7109375" style="166" customWidth="1"/>
    <col min="11239" max="11240" width="10.28515625" style="166" customWidth="1"/>
    <col min="11241" max="11241" width="12.42578125" style="166" bestFit="1" customWidth="1"/>
    <col min="11242" max="11242" width="11.85546875" style="166" bestFit="1" customWidth="1"/>
    <col min="11243" max="11244" width="10.28515625" style="166" customWidth="1"/>
    <col min="11245" max="11246" width="12.42578125" style="166" bestFit="1" customWidth="1"/>
    <col min="11247" max="11248" width="10.28515625" style="166" customWidth="1"/>
    <col min="11249" max="11250" width="12.42578125" style="166" bestFit="1" customWidth="1"/>
    <col min="11251" max="11252" width="10.28515625" style="166" customWidth="1"/>
    <col min="11253" max="11254" width="12.42578125" style="166" bestFit="1" customWidth="1"/>
    <col min="11255" max="11256" width="10.28515625" style="166" customWidth="1"/>
    <col min="11257" max="11258" width="12.42578125" style="166" bestFit="1" customWidth="1"/>
    <col min="11259" max="11260" width="10.28515625" style="166" customWidth="1"/>
    <col min="11261" max="11262" width="12.42578125" style="166" bestFit="1" customWidth="1"/>
    <col min="11263" max="11491" width="12.5703125" style="166"/>
    <col min="11492" max="11492" width="0.85546875" style="166" customWidth="1"/>
    <col min="11493" max="11493" width="9.42578125" style="166" customWidth="1"/>
    <col min="11494" max="11494" width="14.7109375" style="166" customWidth="1"/>
    <col min="11495" max="11496" width="10.28515625" style="166" customWidth="1"/>
    <col min="11497" max="11497" width="12.42578125" style="166" bestFit="1" customWidth="1"/>
    <col min="11498" max="11498" width="11.85546875" style="166" bestFit="1" customWidth="1"/>
    <col min="11499" max="11500" width="10.28515625" style="166" customWidth="1"/>
    <col min="11501" max="11502" width="12.42578125" style="166" bestFit="1" customWidth="1"/>
    <col min="11503" max="11504" width="10.28515625" style="166" customWidth="1"/>
    <col min="11505" max="11506" width="12.42578125" style="166" bestFit="1" customWidth="1"/>
    <col min="11507" max="11508" width="10.28515625" style="166" customWidth="1"/>
    <col min="11509" max="11510" width="12.42578125" style="166" bestFit="1" customWidth="1"/>
    <col min="11511" max="11512" width="10.28515625" style="166" customWidth="1"/>
    <col min="11513" max="11514" width="12.42578125" style="166" bestFit="1" customWidth="1"/>
    <col min="11515" max="11516" width="10.28515625" style="166" customWidth="1"/>
    <col min="11517" max="11518" width="12.42578125" style="166" bestFit="1" customWidth="1"/>
    <col min="11519" max="11747" width="12.5703125" style="166"/>
    <col min="11748" max="11748" width="0.85546875" style="166" customWidth="1"/>
    <col min="11749" max="11749" width="9.42578125" style="166" customWidth="1"/>
    <col min="11750" max="11750" width="14.7109375" style="166" customWidth="1"/>
    <col min="11751" max="11752" width="10.28515625" style="166" customWidth="1"/>
    <col min="11753" max="11753" width="12.42578125" style="166" bestFit="1" customWidth="1"/>
    <col min="11754" max="11754" width="11.85546875" style="166" bestFit="1" customWidth="1"/>
    <col min="11755" max="11756" width="10.28515625" style="166" customWidth="1"/>
    <col min="11757" max="11758" width="12.42578125" style="166" bestFit="1" customWidth="1"/>
    <col min="11759" max="11760" width="10.28515625" style="166" customWidth="1"/>
    <col min="11761" max="11762" width="12.42578125" style="166" bestFit="1" customWidth="1"/>
    <col min="11763" max="11764" width="10.28515625" style="166" customWidth="1"/>
    <col min="11765" max="11766" width="12.42578125" style="166" bestFit="1" customWidth="1"/>
    <col min="11767" max="11768" width="10.28515625" style="166" customWidth="1"/>
    <col min="11769" max="11770" width="12.42578125" style="166" bestFit="1" customWidth="1"/>
    <col min="11771" max="11772" width="10.28515625" style="166" customWidth="1"/>
    <col min="11773" max="11774" width="12.42578125" style="166" bestFit="1" customWidth="1"/>
    <col min="11775" max="12003" width="12.5703125" style="166"/>
    <col min="12004" max="12004" width="0.85546875" style="166" customWidth="1"/>
    <col min="12005" max="12005" width="9.42578125" style="166" customWidth="1"/>
    <col min="12006" max="12006" width="14.7109375" style="166" customWidth="1"/>
    <col min="12007" max="12008" width="10.28515625" style="166" customWidth="1"/>
    <col min="12009" max="12009" width="12.42578125" style="166" bestFit="1" customWidth="1"/>
    <col min="12010" max="12010" width="11.85546875" style="166" bestFit="1" customWidth="1"/>
    <col min="12011" max="12012" width="10.28515625" style="166" customWidth="1"/>
    <col min="12013" max="12014" width="12.42578125" style="166" bestFit="1" customWidth="1"/>
    <col min="12015" max="12016" width="10.28515625" style="166" customWidth="1"/>
    <col min="12017" max="12018" width="12.42578125" style="166" bestFit="1" customWidth="1"/>
    <col min="12019" max="12020" width="10.28515625" style="166" customWidth="1"/>
    <col min="12021" max="12022" width="12.42578125" style="166" bestFit="1" customWidth="1"/>
    <col min="12023" max="12024" width="10.28515625" style="166" customWidth="1"/>
    <col min="12025" max="12026" width="12.42578125" style="166" bestFit="1" customWidth="1"/>
    <col min="12027" max="12028" width="10.28515625" style="166" customWidth="1"/>
    <col min="12029" max="12030" width="12.42578125" style="166" bestFit="1" customWidth="1"/>
    <col min="12031" max="12259" width="12.5703125" style="166"/>
    <col min="12260" max="12260" width="0.85546875" style="166" customWidth="1"/>
    <col min="12261" max="12261" width="9.42578125" style="166" customWidth="1"/>
    <col min="12262" max="12262" width="14.7109375" style="166" customWidth="1"/>
    <col min="12263" max="12264" width="10.28515625" style="166" customWidth="1"/>
    <col min="12265" max="12265" width="12.42578125" style="166" bestFit="1" customWidth="1"/>
    <col min="12266" max="12266" width="11.85546875" style="166" bestFit="1" customWidth="1"/>
    <col min="12267" max="12268" width="10.28515625" style="166" customWidth="1"/>
    <col min="12269" max="12270" width="12.42578125" style="166" bestFit="1" customWidth="1"/>
    <col min="12271" max="12272" width="10.28515625" style="166" customWidth="1"/>
    <col min="12273" max="12274" width="12.42578125" style="166" bestFit="1" customWidth="1"/>
    <col min="12275" max="12276" width="10.28515625" style="166" customWidth="1"/>
    <col min="12277" max="12278" width="12.42578125" style="166" bestFit="1" customWidth="1"/>
    <col min="12279" max="12280" width="10.28515625" style="166" customWidth="1"/>
    <col min="12281" max="12282" width="12.42578125" style="166" bestFit="1" customWidth="1"/>
    <col min="12283" max="12284" width="10.28515625" style="166" customWidth="1"/>
    <col min="12285" max="12286" width="12.42578125" style="166" bestFit="1" customWidth="1"/>
    <col min="12287" max="12515" width="12.5703125" style="166"/>
    <col min="12516" max="12516" width="0.85546875" style="166" customWidth="1"/>
    <col min="12517" max="12517" width="9.42578125" style="166" customWidth="1"/>
    <col min="12518" max="12518" width="14.7109375" style="166" customWidth="1"/>
    <col min="12519" max="12520" width="10.28515625" style="166" customWidth="1"/>
    <col min="12521" max="12521" width="12.42578125" style="166" bestFit="1" customWidth="1"/>
    <col min="12522" max="12522" width="11.85546875" style="166" bestFit="1" customWidth="1"/>
    <col min="12523" max="12524" width="10.28515625" style="166" customWidth="1"/>
    <col min="12525" max="12526" width="12.42578125" style="166" bestFit="1" customWidth="1"/>
    <col min="12527" max="12528" width="10.28515625" style="166" customWidth="1"/>
    <col min="12529" max="12530" width="12.42578125" style="166" bestFit="1" customWidth="1"/>
    <col min="12531" max="12532" width="10.28515625" style="166" customWidth="1"/>
    <col min="12533" max="12534" width="12.42578125" style="166" bestFit="1" customWidth="1"/>
    <col min="12535" max="12536" width="10.28515625" style="166" customWidth="1"/>
    <col min="12537" max="12538" width="12.42578125" style="166" bestFit="1" customWidth="1"/>
    <col min="12539" max="12540" width="10.28515625" style="166" customWidth="1"/>
    <col min="12541" max="12542" width="12.42578125" style="166" bestFit="1" customWidth="1"/>
    <col min="12543" max="12771" width="12.5703125" style="166"/>
    <col min="12772" max="12772" width="0.85546875" style="166" customWidth="1"/>
    <col min="12773" max="12773" width="9.42578125" style="166" customWidth="1"/>
    <col min="12774" max="12774" width="14.7109375" style="166" customWidth="1"/>
    <col min="12775" max="12776" width="10.28515625" style="166" customWidth="1"/>
    <col min="12777" max="12777" width="12.42578125" style="166" bestFit="1" customWidth="1"/>
    <col min="12778" max="12778" width="11.85546875" style="166" bestFit="1" customWidth="1"/>
    <col min="12779" max="12780" width="10.28515625" style="166" customWidth="1"/>
    <col min="12781" max="12782" width="12.42578125" style="166" bestFit="1" customWidth="1"/>
    <col min="12783" max="12784" width="10.28515625" style="166" customWidth="1"/>
    <col min="12785" max="12786" width="12.42578125" style="166" bestFit="1" customWidth="1"/>
    <col min="12787" max="12788" width="10.28515625" style="166" customWidth="1"/>
    <col min="12789" max="12790" width="12.42578125" style="166" bestFit="1" customWidth="1"/>
    <col min="12791" max="12792" width="10.28515625" style="166" customWidth="1"/>
    <col min="12793" max="12794" width="12.42578125" style="166" bestFit="1" customWidth="1"/>
    <col min="12795" max="12796" width="10.28515625" style="166" customWidth="1"/>
    <col min="12797" max="12798" width="12.42578125" style="166" bestFit="1" customWidth="1"/>
    <col min="12799" max="13027" width="12.5703125" style="166"/>
    <col min="13028" max="13028" width="0.85546875" style="166" customWidth="1"/>
    <col min="13029" max="13029" width="9.42578125" style="166" customWidth="1"/>
    <col min="13030" max="13030" width="14.7109375" style="166" customWidth="1"/>
    <col min="13031" max="13032" width="10.28515625" style="166" customWidth="1"/>
    <col min="13033" max="13033" width="12.42578125" style="166" bestFit="1" customWidth="1"/>
    <col min="13034" max="13034" width="11.85546875" style="166" bestFit="1" customWidth="1"/>
    <col min="13035" max="13036" width="10.28515625" style="166" customWidth="1"/>
    <col min="13037" max="13038" width="12.42578125" style="166" bestFit="1" customWidth="1"/>
    <col min="13039" max="13040" width="10.28515625" style="166" customWidth="1"/>
    <col min="13041" max="13042" width="12.42578125" style="166" bestFit="1" customWidth="1"/>
    <col min="13043" max="13044" width="10.28515625" style="166" customWidth="1"/>
    <col min="13045" max="13046" width="12.42578125" style="166" bestFit="1" customWidth="1"/>
    <col min="13047" max="13048" width="10.28515625" style="166" customWidth="1"/>
    <col min="13049" max="13050" width="12.42578125" style="166" bestFit="1" customWidth="1"/>
    <col min="13051" max="13052" width="10.28515625" style="166" customWidth="1"/>
    <col min="13053" max="13054" width="12.42578125" style="166" bestFit="1" customWidth="1"/>
    <col min="13055" max="13283" width="12.5703125" style="166"/>
    <col min="13284" max="13284" width="0.85546875" style="166" customWidth="1"/>
    <col min="13285" max="13285" width="9.42578125" style="166" customWidth="1"/>
    <col min="13286" max="13286" width="14.7109375" style="166" customWidth="1"/>
    <col min="13287" max="13288" width="10.28515625" style="166" customWidth="1"/>
    <col min="13289" max="13289" width="12.42578125" style="166" bestFit="1" customWidth="1"/>
    <col min="13290" max="13290" width="11.85546875" style="166" bestFit="1" customWidth="1"/>
    <col min="13291" max="13292" width="10.28515625" style="166" customWidth="1"/>
    <col min="13293" max="13294" width="12.42578125" style="166" bestFit="1" customWidth="1"/>
    <col min="13295" max="13296" width="10.28515625" style="166" customWidth="1"/>
    <col min="13297" max="13298" width="12.42578125" style="166" bestFit="1" customWidth="1"/>
    <col min="13299" max="13300" width="10.28515625" style="166" customWidth="1"/>
    <col min="13301" max="13302" width="12.42578125" style="166" bestFit="1" customWidth="1"/>
    <col min="13303" max="13304" width="10.28515625" style="166" customWidth="1"/>
    <col min="13305" max="13306" width="12.42578125" style="166" bestFit="1" customWidth="1"/>
    <col min="13307" max="13308" width="10.28515625" style="166" customWidth="1"/>
    <col min="13309" max="13310" width="12.42578125" style="166" bestFit="1" customWidth="1"/>
    <col min="13311" max="13539" width="12.5703125" style="166"/>
    <col min="13540" max="13540" width="0.85546875" style="166" customWidth="1"/>
    <col min="13541" max="13541" width="9.42578125" style="166" customWidth="1"/>
    <col min="13542" max="13542" width="14.7109375" style="166" customWidth="1"/>
    <col min="13543" max="13544" width="10.28515625" style="166" customWidth="1"/>
    <col min="13545" max="13545" width="12.42578125" style="166" bestFit="1" customWidth="1"/>
    <col min="13546" max="13546" width="11.85546875" style="166" bestFit="1" customWidth="1"/>
    <col min="13547" max="13548" width="10.28515625" style="166" customWidth="1"/>
    <col min="13549" max="13550" width="12.42578125" style="166" bestFit="1" customWidth="1"/>
    <col min="13551" max="13552" width="10.28515625" style="166" customWidth="1"/>
    <col min="13553" max="13554" width="12.42578125" style="166" bestFit="1" customWidth="1"/>
    <col min="13555" max="13556" width="10.28515625" style="166" customWidth="1"/>
    <col min="13557" max="13558" width="12.42578125" style="166" bestFit="1" customWidth="1"/>
    <col min="13559" max="13560" width="10.28515625" style="166" customWidth="1"/>
    <col min="13561" max="13562" width="12.42578125" style="166" bestFit="1" customWidth="1"/>
    <col min="13563" max="13564" width="10.28515625" style="166" customWidth="1"/>
    <col min="13565" max="13566" width="12.42578125" style="166" bestFit="1" customWidth="1"/>
    <col min="13567" max="13795" width="12.5703125" style="166"/>
    <col min="13796" max="13796" width="0.85546875" style="166" customWidth="1"/>
    <col min="13797" max="13797" width="9.42578125" style="166" customWidth="1"/>
    <col min="13798" max="13798" width="14.7109375" style="166" customWidth="1"/>
    <col min="13799" max="13800" width="10.28515625" style="166" customWidth="1"/>
    <col min="13801" max="13801" width="12.42578125" style="166" bestFit="1" customWidth="1"/>
    <col min="13802" max="13802" width="11.85546875" style="166" bestFit="1" customWidth="1"/>
    <col min="13803" max="13804" width="10.28515625" style="166" customWidth="1"/>
    <col min="13805" max="13806" width="12.42578125" style="166" bestFit="1" customWidth="1"/>
    <col min="13807" max="13808" width="10.28515625" style="166" customWidth="1"/>
    <col min="13809" max="13810" width="12.42578125" style="166" bestFit="1" customWidth="1"/>
    <col min="13811" max="13812" width="10.28515625" style="166" customWidth="1"/>
    <col min="13813" max="13814" width="12.42578125" style="166" bestFit="1" customWidth="1"/>
    <col min="13815" max="13816" width="10.28515625" style="166" customWidth="1"/>
    <col min="13817" max="13818" width="12.42578125" style="166" bestFit="1" customWidth="1"/>
    <col min="13819" max="13820" width="10.28515625" style="166" customWidth="1"/>
    <col min="13821" max="13822" width="12.42578125" style="166" bestFit="1" customWidth="1"/>
    <col min="13823" max="14051" width="12.5703125" style="166"/>
    <col min="14052" max="14052" width="0.85546875" style="166" customWidth="1"/>
    <col min="14053" max="14053" width="9.42578125" style="166" customWidth="1"/>
    <col min="14054" max="14054" width="14.7109375" style="166" customWidth="1"/>
    <col min="14055" max="14056" width="10.28515625" style="166" customWidth="1"/>
    <col min="14057" max="14057" width="12.42578125" style="166" bestFit="1" customWidth="1"/>
    <col min="14058" max="14058" width="11.85546875" style="166" bestFit="1" customWidth="1"/>
    <col min="14059" max="14060" width="10.28515625" style="166" customWidth="1"/>
    <col min="14061" max="14062" width="12.42578125" style="166" bestFit="1" customWidth="1"/>
    <col min="14063" max="14064" width="10.28515625" style="166" customWidth="1"/>
    <col min="14065" max="14066" width="12.42578125" style="166" bestFit="1" customWidth="1"/>
    <col min="14067" max="14068" width="10.28515625" style="166" customWidth="1"/>
    <col min="14069" max="14070" width="12.42578125" style="166" bestFit="1" customWidth="1"/>
    <col min="14071" max="14072" width="10.28515625" style="166" customWidth="1"/>
    <col min="14073" max="14074" width="12.42578125" style="166" bestFit="1" customWidth="1"/>
    <col min="14075" max="14076" width="10.28515625" style="166" customWidth="1"/>
    <col min="14077" max="14078" width="12.42578125" style="166" bestFit="1" customWidth="1"/>
    <col min="14079" max="14307" width="12.5703125" style="166"/>
    <col min="14308" max="14308" width="0.85546875" style="166" customWidth="1"/>
    <col min="14309" max="14309" width="9.42578125" style="166" customWidth="1"/>
    <col min="14310" max="14310" width="14.7109375" style="166" customWidth="1"/>
    <col min="14311" max="14312" width="10.28515625" style="166" customWidth="1"/>
    <col min="14313" max="14313" width="12.42578125" style="166" bestFit="1" customWidth="1"/>
    <col min="14314" max="14314" width="11.85546875" style="166" bestFit="1" customWidth="1"/>
    <col min="14315" max="14316" width="10.28515625" style="166" customWidth="1"/>
    <col min="14317" max="14318" width="12.42578125" style="166" bestFit="1" customWidth="1"/>
    <col min="14319" max="14320" width="10.28515625" style="166" customWidth="1"/>
    <col min="14321" max="14322" width="12.42578125" style="166" bestFit="1" customWidth="1"/>
    <col min="14323" max="14324" width="10.28515625" style="166" customWidth="1"/>
    <col min="14325" max="14326" width="12.42578125" style="166" bestFit="1" customWidth="1"/>
    <col min="14327" max="14328" width="10.28515625" style="166" customWidth="1"/>
    <col min="14329" max="14330" width="12.42578125" style="166" bestFit="1" customWidth="1"/>
    <col min="14331" max="14332" width="10.28515625" style="166" customWidth="1"/>
    <col min="14333" max="14334" width="12.42578125" style="166" bestFit="1" customWidth="1"/>
    <col min="14335" max="14563" width="12.5703125" style="166"/>
    <col min="14564" max="14564" width="0.85546875" style="166" customWidth="1"/>
    <col min="14565" max="14565" width="9.42578125" style="166" customWidth="1"/>
    <col min="14566" max="14566" width="14.7109375" style="166" customWidth="1"/>
    <col min="14567" max="14568" width="10.28515625" style="166" customWidth="1"/>
    <col min="14569" max="14569" width="12.42578125" style="166" bestFit="1" customWidth="1"/>
    <col min="14570" max="14570" width="11.85546875" style="166" bestFit="1" customWidth="1"/>
    <col min="14571" max="14572" width="10.28515625" style="166" customWidth="1"/>
    <col min="14573" max="14574" width="12.42578125" style="166" bestFit="1" customWidth="1"/>
    <col min="14575" max="14576" width="10.28515625" style="166" customWidth="1"/>
    <col min="14577" max="14578" width="12.42578125" style="166" bestFit="1" customWidth="1"/>
    <col min="14579" max="14580" width="10.28515625" style="166" customWidth="1"/>
    <col min="14581" max="14582" width="12.42578125" style="166" bestFit="1" customWidth="1"/>
    <col min="14583" max="14584" width="10.28515625" style="166" customWidth="1"/>
    <col min="14585" max="14586" width="12.42578125" style="166" bestFit="1" customWidth="1"/>
    <col min="14587" max="14588" width="10.28515625" style="166" customWidth="1"/>
    <col min="14589" max="14590" width="12.42578125" style="166" bestFit="1" customWidth="1"/>
    <col min="14591" max="14819" width="12.5703125" style="166"/>
    <col min="14820" max="14820" width="0.85546875" style="166" customWidth="1"/>
    <col min="14821" max="14821" width="9.42578125" style="166" customWidth="1"/>
    <col min="14822" max="14822" width="14.7109375" style="166" customWidth="1"/>
    <col min="14823" max="14824" width="10.28515625" style="166" customWidth="1"/>
    <col min="14825" max="14825" width="12.42578125" style="166" bestFit="1" customWidth="1"/>
    <col min="14826" max="14826" width="11.85546875" style="166" bestFit="1" customWidth="1"/>
    <col min="14827" max="14828" width="10.28515625" style="166" customWidth="1"/>
    <col min="14829" max="14830" width="12.42578125" style="166" bestFit="1" customWidth="1"/>
    <col min="14831" max="14832" width="10.28515625" style="166" customWidth="1"/>
    <col min="14833" max="14834" width="12.42578125" style="166" bestFit="1" customWidth="1"/>
    <col min="14835" max="14836" width="10.28515625" style="166" customWidth="1"/>
    <col min="14837" max="14838" width="12.42578125" style="166" bestFit="1" customWidth="1"/>
    <col min="14839" max="14840" width="10.28515625" style="166" customWidth="1"/>
    <col min="14841" max="14842" width="12.42578125" style="166" bestFit="1" customWidth="1"/>
    <col min="14843" max="14844" width="10.28515625" style="166" customWidth="1"/>
    <col min="14845" max="14846" width="12.42578125" style="166" bestFit="1" customWidth="1"/>
    <col min="14847" max="15075" width="12.5703125" style="166"/>
    <col min="15076" max="15076" width="0.85546875" style="166" customWidth="1"/>
    <col min="15077" max="15077" width="9.42578125" style="166" customWidth="1"/>
    <col min="15078" max="15078" width="14.7109375" style="166" customWidth="1"/>
    <col min="15079" max="15080" width="10.28515625" style="166" customWidth="1"/>
    <col min="15081" max="15081" width="12.42578125" style="166" bestFit="1" customWidth="1"/>
    <col min="15082" max="15082" width="11.85546875" style="166" bestFit="1" customWidth="1"/>
    <col min="15083" max="15084" width="10.28515625" style="166" customWidth="1"/>
    <col min="15085" max="15086" width="12.42578125" style="166" bestFit="1" customWidth="1"/>
    <col min="15087" max="15088" width="10.28515625" style="166" customWidth="1"/>
    <col min="15089" max="15090" width="12.42578125" style="166" bestFit="1" customWidth="1"/>
    <col min="15091" max="15092" width="10.28515625" style="166" customWidth="1"/>
    <col min="15093" max="15094" width="12.42578125" style="166" bestFit="1" customWidth="1"/>
    <col min="15095" max="15096" width="10.28515625" style="166" customWidth="1"/>
    <col min="15097" max="15098" width="12.42578125" style="166" bestFit="1" customWidth="1"/>
    <col min="15099" max="15100" width="10.28515625" style="166" customWidth="1"/>
    <col min="15101" max="15102" width="12.42578125" style="166" bestFit="1" customWidth="1"/>
    <col min="15103" max="15331" width="12.5703125" style="166"/>
    <col min="15332" max="15332" width="0.85546875" style="166" customWidth="1"/>
    <col min="15333" max="15333" width="9.42578125" style="166" customWidth="1"/>
    <col min="15334" max="15334" width="14.7109375" style="166" customWidth="1"/>
    <col min="15335" max="15336" width="10.28515625" style="166" customWidth="1"/>
    <col min="15337" max="15337" width="12.42578125" style="166" bestFit="1" customWidth="1"/>
    <col min="15338" max="15338" width="11.85546875" style="166" bestFit="1" customWidth="1"/>
    <col min="15339" max="15340" width="10.28515625" style="166" customWidth="1"/>
    <col min="15341" max="15342" width="12.42578125" style="166" bestFit="1" customWidth="1"/>
    <col min="15343" max="15344" width="10.28515625" style="166" customWidth="1"/>
    <col min="15345" max="15346" width="12.42578125" style="166" bestFit="1" customWidth="1"/>
    <col min="15347" max="15348" width="10.28515625" style="166" customWidth="1"/>
    <col min="15349" max="15350" width="12.42578125" style="166" bestFit="1" customWidth="1"/>
    <col min="15351" max="15352" width="10.28515625" style="166" customWidth="1"/>
    <col min="15353" max="15354" width="12.42578125" style="166" bestFit="1" customWidth="1"/>
    <col min="15355" max="15356" width="10.28515625" style="166" customWidth="1"/>
    <col min="15357" max="15358" width="12.42578125" style="166" bestFit="1" customWidth="1"/>
    <col min="15359" max="15587" width="12.5703125" style="166"/>
    <col min="15588" max="15588" width="0.85546875" style="166" customWidth="1"/>
    <col min="15589" max="15589" width="9.42578125" style="166" customWidth="1"/>
    <col min="15590" max="15590" width="14.7109375" style="166" customWidth="1"/>
    <col min="15591" max="15592" width="10.28515625" style="166" customWidth="1"/>
    <col min="15593" max="15593" width="12.42578125" style="166" bestFit="1" customWidth="1"/>
    <col min="15594" max="15594" width="11.85546875" style="166" bestFit="1" customWidth="1"/>
    <col min="15595" max="15596" width="10.28515625" style="166" customWidth="1"/>
    <col min="15597" max="15598" width="12.42578125" style="166" bestFit="1" customWidth="1"/>
    <col min="15599" max="15600" width="10.28515625" style="166" customWidth="1"/>
    <col min="15601" max="15602" width="12.42578125" style="166" bestFit="1" customWidth="1"/>
    <col min="15603" max="15604" width="10.28515625" style="166" customWidth="1"/>
    <col min="15605" max="15606" width="12.42578125" style="166" bestFit="1" customWidth="1"/>
    <col min="15607" max="15608" width="10.28515625" style="166" customWidth="1"/>
    <col min="15609" max="15610" width="12.42578125" style="166" bestFit="1" customWidth="1"/>
    <col min="15611" max="15612" width="10.28515625" style="166" customWidth="1"/>
    <col min="15613" max="15614" width="12.42578125" style="166" bestFit="1" customWidth="1"/>
    <col min="15615" max="15843" width="12.5703125" style="166"/>
    <col min="15844" max="15844" width="0.85546875" style="166" customWidth="1"/>
    <col min="15845" max="15845" width="9.42578125" style="166" customWidth="1"/>
    <col min="15846" max="15846" width="14.7109375" style="166" customWidth="1"/>
    <col min="15847" max="15848" width="10.28515625" style="166" customWidth="1"/>
    <col min="15849" max="15849" width="12.42578125" style="166" bestFit="1" customWidth="1"/>
    <col min="15850" max="15850" width="11.85546875" style="166" bestFit="1" customWidth="1"/>
    <col min="15851" max="15852" width="10.28515625" style="166" customWidth="1"/>
    <col min="15853" max="15854" width="12.42578125" style="166" bestFit="1" customWidth="1"/>
    <col min="15855" max="15856" width="10.28515625" style="166" customWidth="1"/>
    <col min="15857" max="15858" width="12.42578125" style="166" bestFit="1" customWidth="1"/>
    <col min="15859" max="15860" width="10.28515625" style="166" customWidth="1"/>
    <col min="15861" max="15862" width="12.42578125" style="166" bestFit="1" customWidth="1"/>
    <col min="15863" max="15864" width="10.28515625" style="166" customWidth="1"/>
    <col min="15865" max="15866" width="12.42578125" style="166" bestFit="1" customWidth="1"/>
    <col min="15867" max="15868" width="10.28515625" style="166" customWidth="1"/>
    <col min="15869" max="15870" width="12.42578125" style="166" bestFit="1" customWidth="1"/>
    <col min="15871" max="16099" width="12.5703125" style="166"/>
    <col min="16100" max="16100" width="0.85546875" style="166" customWidth="1"/>
    <col min="16101" max="16101" width="9.42578125" style="166" customWidth="1"/>
    <col min="16102" max="16102" width="14.7109375" style="166" customWidth="1"/>
    <col min="16103" max="16104" width="10.28515625" style="166" customWidth="1"/>
    <col min="16105" max="16105" width="12.42578125" style="166" bestFit="1" customWidth="1"/>
    <col min="16106" max="16106" width="11.85546875" style="166" bestFit="1" customWidth="1"/>
    <col min="16107" max="16108" width="10.28515625" style="166" customWidth="1"/>
    <col min="16109" max="16110" width="12.42578125" style="166" bestFit="1" customWidth="1"/>
    <col min="16111" max="16112" width="10.28515625" style="166" customWidth="1"/>
    <col min="16113" max="16114" width="12.42578125" style="166" bestFit="1" customWidth="1"/>
    <col min="16115" max="16116" width="10.28515625" style="166" customWidth="1"/>
    <col min="16117" max="16118" width="12.42578125" style="166" bestFit="1" customWidth="1"/>
    <col min="16119" max="16120" width="10.28515625" style="166" customWidth="1"/>
    <col min="16121" max="16122" width="12.42578125" style="166" bestFit="1" customWidth="1"/>
    <col min="16123" max="16124" width="10.28515625" style="166" customWidth="1"/>
    <col min="16125" max="16126" width="12.42578125" style="166" bestFit="1" customWidth="1"/>
    <col min="16127" max="16384" width="12.5703125" style="166"/>
  </cols>
  <sheetData>
    <row r="1" spans="1:58" s="8" customFormat="1" ht="12.75">
      <c r="A1" s="815" t="s">
        <v>1621</v>
      </c>
      <c r="B1" s="1696"/>
      <c r="C1" s="1696"/>
      <c r="D1" s="1696"/>
      <c r="M1" s="759"/>
      <c r="O1" s="759"/>
      <c r="R1" s="759"/>
      <c r="T1" s="759"/>
      <c r="W1" s="759"/>
      <c r="Y1" s="759"/>
      <c r="AB1" s="759"/>
      <c r="AD1" s="759"/>
    </row>
    <row r="2" spans="1:58" ht="19.5" thickBot="1">
      <c r="A2" s="4256" t="s">
        <v>4846</v>
      </c>
      <c r="B2" s="1694"/>
      <c r="C2" s="165"/>
      <c r="D2" s="1695"/>
      <c r="E2" s="165"/>
      <c r="F2" s="165"/>
      <c r="G2" s="165"/>
      <c r="H2" s="165"/>
      <c r="I2" s="165"/>
      <c r="J2" s="165"/>
      <c r="K2" s="165"/>
      <c r="L2" s="165"/>
      <c r="M2" s="165"/>
      <c r="N2" s="165"/>
      <c r="O2" s="165"/>
      <c r="P2" s="165"/>
      <c r="Q2" s="165"/>
      <c r="R2" s="165"/>
      <c r="S2" s="165"/>
      <c r="T2" s="165"/>
      <c r="U2" s="165"/>
      <c r="Z2" s="165"/>
      <c r="AA2" s="165"/>
      <c r="AB2" s="165"/>
      <c r="AC2" s="165"/>
      <c r="AD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7"/>
      <c r="BF2" s="167" t="s">
        <v>24</v>
      </c>
    </row>
    <row r="3" spans="1:58" ht="15.75" thickBot="1">
      <c r="A3" s="5723" t="s">
        <v>60</v>
      </c>
      <c r="B3" s="5701">
        <v>2011</v>
      </c>
      <c r="C3" s="5702"/>
      <c r="D3" s="5703"/>
      <c r="E3" s="5702">
        <v>2012</v>
      </c>
      <c r="F3" s="5702"/>
      <c r="G3" s="5702"/>
      <c r="H3" s="5701">
        <v>2013</v>
      </c>
      <c r="I3" s="5702"/>
      <c r="J3" s="5703"/>
      <c r="K3" s="5720">
        <v>2014</v>
      </c>
      <c r="L3" s="5721"/>
      <c r="M3" s="5721"/>
      <c r="N3" s="5721"/>
      <c r="O3" s="5722"/>
      <c r="P3" s="5701">
        <v>2015</v>
      </c>
      <c r="Q3" s="5702"/>
      <c r="R3" s="5702"/>
      <c r="S3" s="5702"/>
      <c r="T3" s="5703"/>
      <c r="U3" s="5701">
        <v>2016</v>
      </c>
      <c r="V3" s="5702"/>
      <c r="W3" s="5702"/>
      <c r="X3" s="5702"/>
      <c r="Y3" s="5703"/>
      <c r="Z3" s="5701">
        <v>2017</v>
      </c>
      <c r="AA3" s="5702"/>
      <c r="AB3" s="5702"/>
      <c r="AC3" s="5702"/>
      <c r="AD3" s="5703"/>
    </row>
    <row r="4" spans="1:58" ht="15.75" thickBot="1">
      <c r="A4" s="5724"/>
      <c r="B4" s="3999" t="s">
        <v>787</v>
      </c>
      <c r="C4" s="4000" t="s">
        <v>398</v>
      </c>
      <c r="D4" s="4001" t="s">
        <v>138</v>
      </c>
      <c r="E4" s="4000" t="s">
        <v>787</v>
      </c>
      <c r="F4" s="4000" t="s">
        <v>398</v>
      </c>
      <c r="G4" s="4000" t="s">
        <v>138</v>
      </c>
      <c r="H4" s="3999" t="s">
        <v>787</v>
      </c>
      <c r="I4" s="4000" t="s">
        <v>398</v>
      </c>
      <c r="J4" s="4001" t="s">
        <v>138</v>
      </c>
      <c r="K4" s="4002" t="s">
        <v>787</v>
      </c>
      <c r="L4" s="4002" t="s">
        <v>398</v>
      </c>
      <c r="M4" s="4002" t="s">
        <v>4681</v>
      </c>
      <c r="N4" s="4002" t="s">
        <v>138</v>
      </c>
      <c r="O4" s="4002" t="s">
        <v>4681</v>
      </c>
      <c r="P4" s="4003" t="s">
        <v>787</v>
      </c>
      <c r="Q4" s="4004" t="s">
        <v>398</v>
      </c>
      <c r="R4" s="4004" t="s">
        <v>4681</v>
      </c>
      <c r="S4" s="4004" t="s">
        <v>138</v>
      </c>
      <c r="T4" s="4004" t="s">
        <v>4681</v>
      </c>
      <c r="U4" s="4005" t="s">
        <v>787</v>
      </c>
      <c r="V4" s="4006" t="s">
        <v>398</v>
      </c>
      <c r="W4" s="4006"/>
      <c r="X4" s="4006" t="s">
        <v>138</v>
      </c>
      <c r="Y4" s="4006"/>
      <c r="Z4" s="4005" t="s">
        <v>787</v>
      </c>
      <c r="AA4" s="4006" t="s">
        <v>398</v>
      </c>
      <c r="AB4" s="4006" t="s">
        <v>4681</v>
      </c>
      <c r="AC4" s="4006" t="s">
        <v>138</v>
      </c>
      <c r="AD4" s="4007" t="s">
        <v>4681</v>
      </c>
    </row>
    <row r="5" spans="1:58" ht="15" customHeight="1">
      <c r="A5" s="3996" t="s">
        <v>1</v>
      </c>
      <c r="B5" s="504"/>
      <c r="C5" s="502"/>
      <c r="D5" s="505">
        <v>1</v>
      </c>
      <c r="E5" s="502"/>
      <c r="F5" s="502"/>
      <c r="G5" s="502">
        <v>4</v>
      </c>
      <c r="H5" s="504"/>
      <c r="I5" s="502"/>
      <c r="J5" s="505">
        <v>5</v>
      </c>
      <c r="K5" s="502"/>
      <c r="L5" s="502"/>
      <c r="M5" s="502"/>
      <c r="N5" s="502">
        <v>7</v>
      </c>
      <c r="O5" s="3366">
        <f>N5/O$9</f>
        <v>0.25</v>
      </c>
      <c r="P5" s="504"/>
      <c r="Q5" s="502">
        <v>1</v>
      </c>
      <c r="R5" s="3366">
        <f>Q5/T9</f>
        <v>2.2222222222222223E-2</v>
      </c>
      <c r="S5" s="502">
        <v>13</v>
      </c>
      <c r="T5" s="3366">
        <f>S5/T$9</f>
        <v>0.28888888888888886</v>
      </c>
      <c r="U5" s="504"/>
      <c r="V5" s="502">
        <v>1</v>
      </c>
      <c r="W5" s="3367">
        <f>V5/Y9</f>
        <v>1.8518518518518517E-2</v>
      </c>
      <c r="X5" s="502">
        <v>16</v>
      </c>
      <c r="Y5" s="3369">
        <f>X5/Y$9</f>
        <v>0.29629629629629628</v>
      </c>
      <c r="Z5" s="4018"/>
      <c r="AA5" s="4018">
        <v>1</v>
      </c>
      <c r="AB5" s="4019">
        <f>AA5/AD9</f>
        <v>1.5384615384615385E-2</v>
      </c>
      <c r="AC5" s="4018">
        <v>18</v>
      </c>
      <c r="AD5" s="4020">
        <f>AC5/AD$9</f>
        <v>0.27692307692307694</v>
      </c>
    </row>
    <row r="6" spans="1:58" ht="15" customHeight="1">
      <c r="A6" s="3997" t="s">
        <v>3</v>
      </c>
      <c r="B6" s="506"/>
      <c r="C6" s="173"/>
      <c r="D6" s="507">
        <v>3</v>
      </c>
      <c r="E6" s="173"/>
      <c r="F6" s="173"/>
      <c r="G6" s="173">
        <v>5</v>
      </c>
      <c r="H6" s="506"/>
      <c r="I6" s="173"/>
      <c r="J6" s="507">
        <v>9</v>
      </c>
      <c r="K6" s="173"/>
      <c r="L6" s="173"/>
      <c r="M6" s="173"/>
      <c r="N6" s="173">
        <v>11</v>
      </c>
      <c r="O6" s="2431">
        <f>N6/O$9</f>
        <v>0.39285714285714285</v>
      </c>
      <c r="P6" s="506"/>
      <c r="Q6" s="173"/>
      <c r="R6" s="2431"/>
      <c r="S6" s="173">
        <v>12</v>
      </c>
      <c r="T6" s="2431">
        <f>S6/T$9</f>
        <v>0.26666666666666666</v>
      </c>
      <c r="U6" s="506"/>
      <c r="V6" s="173"/>
      <c r="W6" s="2431"/>
      <c r="X6" s="173">
        <v>16</v>
      </c>
      <c r="Y6" s="3370">
        <f>X6/Y$9</f>
        <v>0.29629629629629628</v>
      </c>
      <c r="Z6" s="4021"/>
      <c r="AA6" s="4021"/>
      <c r="AB6" s="4022"/>
      <c r="AC6" s="4021">
        <v>18</v>
      </c>
      <c r="AD6" s="3982">
        <f>AC6/AD$9</f>
        <v>0.27692307692307694</v>
      </c>
    </row>
    <row r="7" spans="1:58" ht="15" customHeight="1" thickBot="1">
      <c r="A7" s="3998" t="s">
        <v>2</v>
      </c>
      <c r="B7" s="508"/>
      <c r="C7" s="503"/>
      <c r="D7" s="509">
        <v>2</v>
      </c>
      <c r="E7" s="503"/>
      <c r="F7" s="503"/>
      <c r="G7" s="503">
        <v>3</v>
      </c>
      <c r="H7" s="508"/>
      <c r="I7" s="503">
        <v>1</v>
      </c>
      <c r="J7" s="509">
        <v>6</v>
      </c>
      <c r="K7" s="503"/>
      <c r="L7" s="503">
        <v>2</v>
      </c>
      <c r="M7" s="3365">
        <f>L7/O9</f>
        <v>7.1428571428571425E-2</v>
      </c>
      <c r="N7" s="503">
        <v>8</v>
      </c>
      <c r="O7" s="3365">
        <f>N7/O$9</f>
        <v>0.2857142857142857</v>
      </c>
      <c r="P7" s="506"/>
      <c r="Q7" s="173">
        <v>5</v>
      </c>
      <c r="R7" s="2431">
        <f>Q7/T9</f>
        <v>0.1111111111111111</v>
      </c>
      <c r="S7" s="173">
        <v>14</v>
      </c>
      <c r="T7" s="2431">
        <f>S7/T$9</f>
        <v>0.31111111111111112</v>
      </c>
      <c r="U7" s="508"/>
      <c r="V7" s="503">
        <v>3</v>
      </c>
      <c r="W7" s="3368">
        <f>V7/Y9</f>
        <v>5.5555555555555552E-2</v>
      </c>
      <c r="X7" s="503">
        <v>18</v>
      </c>
      <c r="Y7" s="3371">
        <f>X7/Y$9</f>
        <v>0.33333333333333331</v>
      </c>
      <c r="Z7" s="4023"/>
      <c r="AA7" s="4023">
        <v>6</v>
      </c>
      <c r="AB7" s="4024">
        <f>AA7/AD9</f>
        <v>9.2307692307692313E-2</v>
      </c>
      <c r="AC7" s="4023">
        <v>22</v>
      </c>
      <c r="AD7" s="4025">
        <f>AC7/AD$9</f>
        <v>0.33846153846153848</v>
      </c>
    </row>
    <row r="8" spans="1:58" ht="15" customHeight="1" thickBot="1">
      <c r="A8" s="4008" t="s">
        <v>4</v>
      </c>
      <c r="B8" s="4009">
        <f t="shared" ref="B8:S8" si="0">SUM(B5:B7)</f>
        <v>0</v>
      </c>
      <c r="C8" s="4010">
        <f t="shared" si="0"/>
        <v>0</v>
      </c>
      <c r="D8" s="4011">
        <f t="shared" si="0"/>
        <v>6</v>
      </c>
      <c r="E8" s="4010">
        <f t="shared" si="0"/>
        <v>0</v>
      </c>
      <c r="F8" s="4010">
        <f t="shared" si="0"/>
        <v>0</v>
      </c>
      <c r="G8" s="4010">
        <f t="shared" si="0"/>
        <v>12</v>
      </c>
      <c r="H8" s="4009">
        <f t="shared" si="0"/>
        <v>0</v>
      </c>
      <c r="I8" s="4010">
        <f t="shared" si="0"/>
        <v>1</v>
      </c>
      <c r="J8" s="4011">
        <f t="shared" si="0"/>
        <v>20</v>
      </c>
      <c r="K8" s="4010">
        <f t="shared" si="0"/>
        <v>0</v>
      </c>
      <c r="L8" s="4010">
        <f t="shared" si="0"/>
        <v>2</v>
      </c>
      <c r="M8" s="2528">
        <f>L8/O9</f>
        <v>7.1428571428571425E-2</v>
      </c>
      <c r="N8" s="4010">
        <f t="shared" si="0"/>
        <v>26</v>
      </c>
      <c r="O8" s="2528">
        <f>N8/O9</f>
        <v>0.9285714285714286</v>
      </c>
      <c r="P8" s="4012">
        <f t="shared" si="0"/>
        <v>0</v>
      </c>
      <c r="Q8" s="4013">
        <f t="shared" si="0"/>
        <v>6</v>
      </c>
      <c r="R8" s="4014">
        <f>Q8/T9</f>
        <v>0.13333333333333333</v>
      </c>
      <c r="S8" s="4013">
        <f t="shared" si="0"/>
        <v>39</v>
      </c>
      <c r="T8" s="4014">
        <f>S8/T9</f>
        <v>0.8666666666666667</v>
      </c>
      <c r="U8" s="4009">
        <f>SUM(U5:U7)</f>
        <v>0</v>
      </c>
      <c r="V8" s="4010">
        <f>SUM(V5:V7)</f>
        <v>4</v>
      </c>
      <c r="W8" s="4015">
        <f>V8/Y9</f>
        <v>7.407407407407407E-2</v>
      </c>
      <c r="X8" s="4010">
        <f>SUM(X5:X7)</f>
        <v>50</v>
      </c>
      <c r="Y8" s="2528">
        <f>X8/Y9</f>
        <v>0.92592592592592593</v>
      </c>
      <c r="Z8" s="4009">
        <f>SUM(Z5:Z7)</f>
        <v>0</v>
      </c>
      <c r="AA8" s="4010">
        <f>SUM(AA5:AA7)</f>
        <v>7</v>
      </c>
      <c r="AB8" s="2528">
        <f>AA8/AD9</f>
        <v>0.1076923076923077</v>
      </c>
      <c r="AC8" s="4010">
        <f>SUM(AC5:AC7)</f>
        <v>58</v>
      </c>
      <c r="AD8" s="4016">
        <f>AC8/AD9</f>
        <v>0.89230769230769236</v>
      </c>
    </row>
    <row r="9" spans="1:58" ht="15" customHeight="1" thickBot="1">
      <c r="A9" s="3362"/>
      <c r="B9" s="3361"/>
      <c r="C9" s="3361"/>
      <c r="D9" s="3363">
        <f>SUM(B8:D8)</f>
        <v>6</v>
      </c>
      <c r="E9" s="3361"/>
      <c r="F9" s="3361"/>
      <c r="G9" s="3363">
        <f>SUM(E8:G8)</f>
        <v>12</v>
      </c>
      <c r="H9" s="3361"/>
      <c r="I9" s="3361"/>
      <c r="J9" s="3363">
        <f>SUM(H8:J8)</f>
        <v>21</v>
      </c>
      <c r="K9" s="3361"/>
      <c r="L9" s="3361"/>
      <c r="M9" s="3361"/>
      <c r="O9" s="3363">
        <f>SUM(K8+L8+N8)</f>
        <v>28</v>
      </c>
      <c r="P9" s="3361"/>
      <c r="Q9" s="3361"/>
      <c r="R9" s="3361"/>
      <c r="T9" s="3364">
        <f>SUM(P8+Q8+S8)</f>
        <v>45</v>
      </c>
      <c r="U9" s="3361"/>
      <c r="V9" s="3361"/>
      <c r="W9" s="3361"/>
      <c r="Y9" s="3364">
        <f>SUM(U8+V8+X8)</f>
        <v>54</v>
      </c>
      <c r="Z9" s="3361"/>
      <c r="AA9" s="3361"/>
      <c r="AB9" s="3361"/>
      <c r="AD9" s="4017">
        <f>SUM(Z8+AA8+AC8)</f>
        <v>65</v>
      </c>
    </row>
    <row r="10" spans="1:58">
      <c r="A10" s="5202" t="s">
        <v>6049</v>
      </c>
      <c r="B10" s="188"/>
      <c r="C10" s="188"/>
      <c r="D10" s="188"/>
      <c r="E10" s="188"/>
      <c r="F10" s="188"/>
      <c r="G10" s="188"/>
      <c r="H10" s="188"/>
      <c r="I10" s="188"/>
      <c r="J10" s="188"/>
      <c r="K10" s="188"/>
      <c r="L10" s="188"/>
      <c r="M10" s="188"/>
      <c r="N10" s="188"/>
      <c r="O10" s="188"/>
      <c r="P10" s="188"/>
      <c r="Q10" s="188"/>
      <c r="R10" s="188"/>
      <c r="S10" s="188"/>
      <c r="T10" s="188"/>
      <c r="U10" s="188"/>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row>
    <row r="11" spans="1:58">
      <c r="C11" s="166" t="s">
        <v>967</v>
      </c>
      <c r="D11" s="5719" t="s">
        <v>968</v>
      </c>
      <c r="E11" s="5719"/>
    </row>
    <row r="12" spans="1:58">
      <c r="C12" s="166" t="s">
        <v>398</v>
      </c>
      <c r="D12" s="5719" t="s">
        <v>969</v>
      </c>
      <c r="E12" s="5719"/>
    </row>
    <row r="13" spans="1:58">
      <c r="C13" s="166" t="s">
        <v>138</v>
      </c>
      <c r="D13" s="5719" t="s">
        <v>970</v>
      </c>
      <c r="E13" s="5719"/>
    </row>
  </sheetData>
  <mergeCells count="11">
    <mergeCell ref="P3:T3"/>
    <mergeCell ref="U3:Y3"/>
    <mergeCell ref="Z3:AD3"/>
    <mergeCell ref="A3:A4"/>
    <mergeCell ref="B3:D3"/>
    <mergeCell ref="E3:G3"/>
    <mergeCell ref="D11:E11"/>
    <mergeCell ref="D12:E12"/>
    <mergeCell ref="D13:E13"/>
    <mergeCell ref="H3:J3"/>
    <mergeCell ref="K3:O3"/>
  </mergeCells>
  <hyperlinks>
    <hyperlink ref="A1" location="Índice!A1" display="ÍNDICE"/>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0" min="1" max="138" man="1"/>
  </colBreaks>
  <ignoredErrors>
    <ignoredError sqref="O8 M8 R8 T8 W8 Y8 AB8"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AD25A8"/>
  </sheetPr>
  <dimension ref="A1:AI14"/>
  <sheetViews>
    <sheetView showGridLines="0" workbookViewId="0"/>
  </sheetViews>
  <sheetFormatPr baseColWidth="10" defaultColWidth="11.42578125" defaultRowHeight="15"/>
  <cols>
    <col min="1" max="1" width="10.28515625" style="42" customWidth="1"/>
    <col min="2" max="2" width="5.7109375" style="42" bestFit="1" customWidth="1"/>
    <col min="3" max="4" width="7.28515625" style="42" bestFit="1" customWidth="1"/>
    <col min="5" max="5" width="5.7109375" style="42" bestFit="1" customWidth="1"/>
    <col min="6" max="7" width="7.28515625" style="42" bestFit="1" customWidth="1"/>
    <col min="8" max="8" width="5.7109375" style="42" bestFit="1" customWidth="1"/>
    <col min="9" max="19" width="7.28515625" style="42" bestFit="1" customWidth="1"/>
    <col min="20" max="34" width="8.7109375" style="42" customWidth="1"/>
    <col min="35" max="35" width="4" style="42" bestFit="1" customWidth="1"/>
    <col min="36" max="50" width="8.7109375" style="42" customWidth="1"/>
    <col min="51" max="16384" width="11.42578125" style="42"/>
  </cols>
  <sheetData>
    <row r="1" spans="1:35" s="8" customFormat="1" ht="12.75">
      <c r="A1" s="815" t="s">
        <v>1621</v>
      </c>
    </row>
    <row r="2" spans="1:35" ht="19.5" thickBot="1">
      <c r="A2" s="133" t="s">
        <v>4259</v>
      </c>
      <c r="B2" s="133"/>
      <c r="AI2" s="49" t="s">
        <v>70</v>
      </c>
    </row>
    <row r="3" spans="1:35">
      <c r="A3" s="5364" t="s">
        <v>0</v>
      </c>
      <c r="B3" s="5725">
        <v>2011</v>
      </c>
      <c r="C3" s="5725"/>
      <c r="D3" s="5728"/>
      <c r="E3" s="5727">
        <v>2012</v>
      </c>
      <c r="F3" s="5725"/>
      <c r="G3" s="5726"/>
      <c r="H3" s="5725">
        <v>2013</v>
      </c>
      <c r="I3" s="5725"/>
      <c r="J3" s="5728"/>
      <c r="K3" s="5727">
        <v>2014</v>
      </c>
      <c r="L3" s="5725"/>
      <c r="M3" s="5726"/>
      <c r="N3" s="5725">
        <v>2015</v>
      </c>
      <c r="O3" s="5725"/>
      <c r="P3" s="5726"/>
      <c r="Q3" s="5725">
        <v>2016</v>
      </c>
      <c r="R3" s="5725"/>
      <c r="S3" s="5726"/>
      <c r="T3" s="5725">
        <v>2017</v>
      </c>
      <c r="U3" s="5725"/>
      <c r="V3" s="5726"/>
    </row>
    <row r="4" spans="1:35" ht="15.75" thickBot="1">
      <c r="A4" s="5365"/>
      <c r="B4" s="4028" t="s">
        <v>50</v>
      </c>
      <c r="C4" s="4029" t="s">
        <v>51</v>
      </c>
      <c r="D4" s="4026" t="s">
        <v>4</v>
      </c>
      <c r="E4" s="4030" t="s">
        <v>50</v>
      </c>
      <c r="F4" s="4029" t="s">
        <v>51</v>
      </c>
      <c r="G4" s="4027" t="s">
        <v>4</v>
      </c>
      <c r="H4" s="4028" t="s">
        <v>50</v>
      </c>
      <c r="I4" s="4029" t="s">
        <v>51</v>
      </c>
      <c r="J4" s="4026" t="s">
        <v>4</v>
      </c>
      <c r="K4" s="4030" t="s">
        <v>50</v>
      </c>
      <c r="L4" s="4029" t="s">
        <v>51</v>
      </c>
      <c r="M4" s="4027" t="s">
        <v>4</v>
      </c>
      <c r="N4" s="4028" t="s">
        <v>50</v>
      </c>
      <c r="O4" s="4029" t="s">
        <v>51</v>
      </c>
      <c r="P4" s="4027" t="s">
        <v>4</v>
      </c>
      <c r="Q4" s="4028" t="s">
        <v>50</v>
      </c>
      <c r="R4" s="4029" t="s">
        <v>51</v>
      </c>
      <c r="S4" s="4027" t="s">
        <v>4</v>
      </c>
      <c r="T4" s="4028" t="s">
        <v>50</v>
      </c>
      <c r="U4" s="4029" t="s">
        <v>51</v>
      </c>
      <c r="V4" s="4027" t="s">
        <v>4</v>
      </c>
    </row>
    <row r="5" spans="1:35">
      <c r="A5" s="517" t="s">
        <v>1</v>
      </c>
      <c r="B5" s="513"/>
      <c r="C5" s="513">
        <v>1</v>
      </c>
      <c r="D5" s="513">
        <f>SUM(B5:C5)</f>
        <v>1</v>
      </c>
      <c r="E5" s="521">
        <v>1</v>
      </c>
      <c r="F5" s="513">
        <v>3</v>
      </c>
      <c r="G5" s="514">
        <f>SUM(E5:F5)</f>
        <v>4</v>
      </c>
      <c r="H5" s="513">
        <v>1</v>
      </c>
      <c r="I5" s="513">
        <v>4</v>
      </c>
      <c r="J5" s="513">
        <f>SUM(H5:I5)</f>
        <v>5</v>
      </c>
      <c r="K5" s="521">
        <v>1</v>
      </c>
      <c r="L5" s="513">
        <v>6</v>
      </c>
      <c r="M5" s="514">
        <f>SUM(K5:L5)</f>
        <v>7</v>
      </c>
      <c r="N5" s="513">
        <v>2</v>
      </c>
      <c r="O5" s="513">
        <v>12</v>
      </c>
      <c r="P5" s="514">
        <f>SUM(N5:O5)</f>
        <v>14</v>
      </c>
      <c r="Q5" s="513">
        <v>2</v>
      </c>
      <c r="R5" s="513">
        <v>15</v>
      </c>
      <c r="S5" s="514">
        <f>SUM(Q5:R5)</f>
        <v>17</v>
      </c>
      <c r="T5" s="4031">
        <v>3</v>
      </c>
      <c r="U5" s="4031">
        <v>16</v>
      </c>
      <c r="V5" s="4032">
        <f>SUM(T5:U5)</f>
        <v>19</v>
      </c>
    </row>
    <row r="6" spans="1:35">
      <c r="A6" s="518" t="s">
        <v>3</v>
      </c>
      <c r="B6" s="43"/>
      <c r="C6" s="43">
        <v>3</v>
      </c>
      <c r="D6" s="43">
        <f>SUM(B6:C6)</f>
        <v>3</v>
      </c>
      <c r="E6" s="522">
        <v>1</v>
      </c>
      <c r="F6" s="43">
        <v>4</v>
      </c>
      <c r="G6" s="512">
        <f>SUM(E6:F6)</f>
        <v>5</v>
      </c>
      <c r="H6" s="43">
        <v>2</v>
      </c>
      <c r="I6" s="43">
        <v>7</v>
      </c>
      <c r="J6" s="43">
        <f>SUM(H6:I6)</f>
        <v>9</v>
      </c>
      <c r="K6" s="522">
        <v>2</v>
      </c>
      <c r="L6" s="43">
        <v>9</v>
      </c>
      <c r="M6" s="512">
        <f>SUM(K6:L6)</f>
        <v>11</v>
      </c>
      <c r="N6" s="43">
        <v>3</v>
      </c>
      <c r="O6" s="43">
        <v>9</v>
      </c>
      <c r="P6" s="512">
        <f>SUM(N6:O6)</f>
        <v>12</v>
      </c>
      <c r="Q6" s="43">
        <v>4</v>
      </c>
      <c r="R6" s="43">
        <v>12</v>
      </c>
      <c r="S6" s="512">
        <f>SUM(Q6:R6)</f>
        <v>16</v>
      </c>
      <c r="T6" s="4033">
        <v>5</v>
      </c>
      <c r="U6" s="4033">
        <v>13</v>
      </c>
      <c r="V6" s="4034">
        <f>SUM(T6:U6)</f>
        <v>18</v>
      </c>
    </row>
    <row r="7" spans="1:35" ht="15.75" thickBot="1">
      <c r="A7" s="519" t="s">
        <v>2</v>
      </c>
      <c r="B7" s="515">
        <v>1</v>
      </c>
      <c r="C7" s="515">
        <v>1</v>
      </c>
      <c r="D7" s="515">
        <f>SUM(B7:C7)</f>
        <v>2</v>
      </c>
      <c r="E7" s="523">
        <v>2</v>
      </c>
      <c r="F7" s="515">
        <v>1</v>
      </c>
      <c r="G7" s="516">
        <f>SUM(E7:F7)</f>
        <v>3</v>
      </c>
      <c r="H7" s="515">
        <v>3</v>
      </c>
      <c r="I7" s="515">
        <v>4</v>
      </c>
      <c r="J7" s="515">
        <f>SUM(H7:I7)</f>
        <v>7</v>
      </c>
      <c r="K7" s="523">
        <v>4</v>
      </c>
      <c r="L7" s="515">
        <v>6</v>
      </c>
      <c r="M7" s="516">
        <f>SUM(K7:L7)</f>
        <v>10</v>
      </c>
      <c r="N7" s="515">
        <v>9</v>
      </c>
      <c r="O7" s="515">
        <v>10</v>
      </c>
      <c r="P7" s="516">
        <f>SUM(N7:O7)</f>
        <v>19</v>
      </c>
      <c r="Q7" s="515">
        <v>9</v>
      </c>
      <c r="R7" s="515">
        <v>12</v>
      </c>
      <c r="S7" s="516">
        <f>SUM(Q7:R7)</f>
        <v>21</v>
      </c>
      <c r="T7" s="4035">
        <v>11</v>
      </c>
      <c r="U7" s="4035">
        <v>17</v>
      </c>
      <c r="V7" s="4036">
        <f>SUM(T7:U7)</f>
        <v>28</v>
      </c>
    </row>
    <row r="8" spans="1:35" ht="15.75" thickBot="1">
      <c r="A8" s="520" t="s">
        <v>4</v>
      </c>
      <c r="B8" s="4037">
        <f>SUM(B5:B7)</f>
        <v>1</v>
      </c>
      <c r="C8" s="4037">
        <f>SUM(C5:C7)</f>
        <v>5</v>
      </c>
      <c r="D8" s="4038">
        <f>SUM(B8:C8)</f>
        <v>6</v>
      </c>
      <c r="E8" s="4037">
        <f>SUM(E5:E7)</f>
        <v>4</v>
      </c>
      <c r="F8" s="4037">
        <f>SUM(F5:F7)</f>
        <v>8</v>
      </c>
      <c r="G8" s="4038">
        <f>SUM(E8:F8)</f>
        <v>12</v>
      </c>
      <c r="H8" s="4037">
        <f>SUM(H5:H7)</f>
        <v>6</v>
      </c>
      <c r="I8" s="4037">
        <f>SUM(I5:I7)</f>
        <v>15</v>
      </c>
      <c r="J8" s="4037">
        <f>SUM(H8:I8)</f>
        <v>21</v>
      </c>
      <c r="K8" s="4039">
        <f>SUM(K5:K7)</f>
        <v>7</v>
      </c>
      <c r="L8" s="4037">
        <f>SUM(L5:L7)</f>
        <v>21</v>
      </c>
      <c r="M8" s="4040">
        <f>SUM(K8:L8)</f>
        <v>28</v>
      </c>
      <c r="N8" s="4037">
        <f>SUM(N5:N7)</f>
        <v>14</v>
      </c>
      <c r="O8" s="4037">
        <f>SUM(O5:O7)</f>
        <v>31</v>
      </c>
      <c r="P8" s="4040">
        <f>SUM(N8:O8)</f>
        <v>45</v>
      </c>
      <c r="Q8" s="4037">
        <f>SUM(Q5:Q7)</f>
        <v>15</v>
      </c>
      <c r="R8" s="4037">
        <f>SUM(R5:R7)</f>
        <v>39</v>
      </c>
      <c r="S8" s="4040">
        <f>SUM(Q8:R8)</f>
        <v>54</v>
      </c>
      <c r="T8" s="3372">
        <f>SUM(T5:T7)</f>
        <v>19</v>
      </c>
      <c r="U8" s="3373">
        <f>SUM(U5:U7)</f>
        <v>46</v>
      </c>
      <c r="V8" s="3374">
        <f>SUM(T8:U8)</f>
        <v>65</v>
      </c>
    </row>
    <row r="9" spans="1:35" ht="15.75" thickBot="1">
      <c r="B9" s="510">
        <f>B8/D8</f>
        <v>0.16666666666666666</v>
      </c>
      <c r="C9" s="511">
        <f>C8/D8</f>
        <v>0.83333333333333337</v>
      </c>
      <c r="E9" s="510">
        <f>E8/G8</f>
        <v>0.33333333333333331</v>
      </c>
      <c r="F9" s="511">
        <f>F8/G8</f>
        <v>0.66666666666666663</v>
      </c>
      <c r="H9" s="510">
        <f>H8/J8</f>
        <v>0.2857142857142857</v>
      </c>
      <c r="I9" s="511">
        <f>I8/J8</f>
        <v>0.7142857142857143</v>
      </c>
      <c r="K9" s="510">
        <f>K8/M8</f>
        <v>0.25</v>
      </c>
      <c r="L9" s="511">
        <f>L8/M8</f>
        <v>0.75</v>
      </c>
      <c r="N9" s="3375">
        <f>N8/P8</f>
        <v>0.31111111111111112</v>
      </c>
      <c r="O9" s="3376">
        <f>O8/P8</f>
        <v>0.68888888888888888</v>
      </c>
      <c r="Q9" s="3375">
        <f>Q8/S8</f>
        <v>0.27777777777777779</v>
      </c>
      <c r="R9" s="3376">
        <f>R8/S8</f>
        <v>0.72222222222222221</v>
      </c>
      <c r="T9" s="4041">
        <f>T8/V8</f>
        <v>0.29230769230769232</v>
      </c>
      <c r="U9" s="4042">
        <f>U8/V8</f>
        <v>0.70769230769230773</v>
      </c>
    </row>
    <row r="11" spans="1:35" s="139" customFormat="1">
      <c r="A11" s="136" t="s">
        <v>16</v>
      </c>
      <c r="B11" s="137">
        <v>970</v>
      </c>
      <c r="C11" s="137">
        <v>1653</v>
      </c>
      <c r="D11" s="138">
        <v>2623</v>
      </c>
      <c r="E11" s="137">
        <v>991</v>
      </c>
      <c r="F11" s="137">
        <v>1672</v>
      </c>
      <c r="G11" s="138">
        <v>2663</v>
      </c>
      <c r="H11" s="137">
        <v>1011</v>
      </c>
      <c r="I11" s="137">
        <v>1694</v>
      </c>
      <c r="J11" s="138">
        <v>2705</v>
      </c>
      <c r="K11" s="137">
        <v>1032</v>
      </c>
      <c r="L11" s="137">
        <v>1727</v>
      </c>
      <c r="M11" s="138">
        <v>2759</v>
      </c>
      <c r="N11" s="137">
        <v>1021</v>
      </c>
      <c r="O11" s="137">
        <v>1722</v>
      </c>
      <c r="P11" s="138">
        <v>2743</v>
      </c>
      <c r="Q11" s="137">
        <v>1022</v>
      </c>
      <c r="R11" s="137">
        <v>1710</v>
      </c>
      <c r="S11" s="138">
        <v>2732</v>
      </c>
      <c r="T11" s="137">
        <v>1035</v>
      </c>
      <c r="U11" s="137">
        <v>1719</v>
      </c>
      <c r="V11" s="138">
        <f>T11+U11</f>
        <v>2754</v>
      </c>
    </row>
    <row r="12" spans="1:35">
      <c r="B12" s="134">
        <f>B11/D11</f>
        <v>0.36980556614563476</v>
      </c>
      <c r="C12" s="135">
        <f>C11/D11</f>
        <v>0.63019443385436524</v>
      </c>
      <c r="E12" s="134">
        <f>E11/G11</f>
        <v>0.37213668794592564</v>
      </c>
      <c r="F12" s="135">
        <f>F11/G11</f>
        <v>0.62786331205407431</v>
      </c>
      <c r="H12" s="134">
        <f>H11/J11</f>
        <v>0.37375231053604435</v>
      </c>
      <c r="I12" s="135">
        <f>I11/J11</f>
        <v>0.62624768946395559</v>
      </c>
      <c r="K12" s="134">
        <f>K11/M11</f>
        <v>0.37404856832185573</v>
      </c>
      <c r="L12" s="135">
        <f>L11/M11</f>
        <v>0.62595143167814427</v>
      </c>
      <c r="N12" s="134">
        <f>N11/P11</f>
        <v>0.37222019686474661</v>
      </c>
      <c r="O12" s="135">
        <f>O11/P11</f>
        <v>0.62777980313525339</v>
      </c>
      <c r="Q12" s="134">
        <f>Q11/S11</f>
        <v>0.37408491947291361</v>
      </c>
      <c r="R12" s="135">
        <f>R11/S11</f>
        <v>0.62591508052708633</v>
      </c>
      <c r="T12" s="134">
        <f>T11/V11</f>
        <v>0.37581699346405228</v>
      </c>
      <c r="U12" s="135">
        <f>U11/V11</f>
        <v>0.62418300653594772</v>
      </c>
    </row>
    <row r="14" spans="1:35">
      <c r="A14" s="1510" t="s">
        <v>4251</v>
      </c>
    </row>
  </sheetData>
  <mergeCells count="8">
    <mergeCell ref="T3:V3"/>
    <mergeCell ref="Q3:S3"/>
    <mergeCell ref="A3:A4"/>
    <mergeCell ref="N3:P3"/>
    <mergeCell ref="K3:M3"/>
    <mergeCell ref="H3:J3"/>
    <mergeCell ref="B3:D3"/>
    <mergeCell ref="E3:G3"/>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70" pageOrder="overThenDown" orientation="landscape" r:id="rId1"/>
  <colBreaks count="1" manualBreakCount="1">
    <brk id="17" min="1" max="142" man="1"/>
  </colBreaks>
  <ignoredErrors>
    <ignoredError sqref="B8:G8 J7 M7 D7 G7 G5 D5 M5 J5 J8 M8 S8 P8"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AD25A8"/>
  </sheetPr>
  <dimension ref="A1:BM23"/>
  <sheetViews>
    <sheetView showGridLines="0" workbookViewId="0"/>
  </sheetViews>
  <sheetFormatPr baseColWidth="10" defaultColWidth="12.5703125" defaultRowHeight="15"/>
  <cols>
    <col min="1" max="1" width="9.7109375" style="166" customWidth="1"/>
    <col min="2" max="2" width="7.5703125" style="166" bestFit="1" customWidth="1"/>
    <col min="3" max="3" width="8" style="166" bestFit="1" customWidth="1"/>
    <col min="4" max="4" width="8" style="166" customWidth="1"/>
    <col min="5" max="5" width="7.5703125" style="166" bestFit="1" customWidth="1"/>
    <col min="6" max="8" width="6.28515625" style="166" customWidth="1"/>
    <col min="9" max="9" width="7.5703125" style="166" bestFit="1" customWidth="1"/>
    <col min="10" max="10" width="7.5703125" style="166" customWidth="1"/>
    <col min="11" max="11" width="7.7109375" style="166" bestFit="1" customWidth="1"/>
    <col min="12" max="12" width="6.28515625" style="166" bestFit="1" customWidth="1"/>
    <col min="13" max="14" width="6.28515625" style="166" customWidth="1"/>
    <col min="15" max="15" width="7.5703125" style="166" bestFit="1" customWidth="1"/>
    <col min="16" max="16" width="7.5703125" style="166" customWidth="1"/>
    <col min="17" max="17" width="7.7109375" style="166" bestFit="1" customWidth="1"/>
    <col min="18" max="18" width="6.28515625" style="166" bestFit="1" customWidth="1"/>
    <col min="19" max="20" width="6.28515625" style="166" customWidth="1"/>
    <col min="21" max="21" width="7.5703125" style="166" bestFit="1" customWidth="1"/>
    <col min="22" max="22" width="7.5703125" style="166" customWidth="1"/>
    <col min="23" max="23" width="7.7109375" style="166" bestFit="1" customWidth="1"/>
    <col min="24" max="24" width="6.28515625" style="166" bestFit="1" customWidth="1"/>
    <col min="25" max="26" width="6.28515625" style="166" customWidth="1"/>
    <col min="27" max="27" width="7.5703125" style="166" bestFit="1" customWidth="1"/>
    <col min="28" max="28" width="7.5703125" style="166" customWidth="1"/>
    <col min="29" max="29" width="7.7109375" style="166" bestFit="1" customWidth="1"/>
    <col min="30" max="30" width="6.28515625" style="166" bestFit="1" customWidth="1"/>
    <col min="31" max="32" width="6.28515625" style="166" customWidth="1"/>
    <col min="33" max="33" width="7.5703125" style="166" bestFit="1" customWidth="1"/>
    <col min="34" max="34" width="7.5703125" style="166" customWidth="1"/>
    <col min="35" max="35" width="7.7109375" style="166" bestFit="1" customWidth="1"/>
    <col min="36" max="36" width="6.28515625" style="166" bestFit="1" customWidth="1"/>
    <col min="37" max="37" width="8.42578125" style="166" bestFit="1" customWidth="1"/>
    <col min="38" max="38" width="7.5703125" style="166" bestFit="1" customWidth="1"/>
    <col min="39" max="39" width="7.7109375" style="166" bestFit="1" customWidth="1"/>
    <col min="40" max="40" width="6.28515625" style="166" bestFit="1" customWidth="1"/>
    <col min="41" max="41" width="6.5703125" style="166" bestFit="1" customWidth="1"/>
    <col min="42" max="42" width="8.42578125" style="166" customWidth="1"/>
    <col min="43" max="43" width="8.140625" style="166" customWidth="1"/>
    <col min="44" max="45" width="8.42578125" style="166" customWidth="1"/>
    <col min="46" max="46" width="8.42578125" style="166" bestFit="1" customWidth="1"/>
    <col min="47" max="47" width="8.140625" style="166" bestFit="1" customWidth="1"/>
    <col min="48" max="50" width="8.42578125" style="166" bestFit="1" customWidth="1"/>
    <col min="51" max="51" width="8.140625" style="166" bestFit="1" customWidth="1"/>
    <col min="52" max="54" width="8.42578125" style="166" bestFit="1" customWidth="1"/>
    <col min="55" max="55" width="8.140625" style="166" bestFit="1" customWidth="1"/>
    <col min="56" max="57" width="8.42578125" style="166" bestFit="1" customWidth="1"/>
    <col min="58" max="64" width="8.42578125" style="166" customWidth="1"/>
    <col min="65" max="65" width="7" style="166" bestFit="1" customWidth="1"/>
    <col min="66" max="234" width="12.5703125" style="166"/>
    <col min="235" max="235" width="0.85546875" style="166" customWidth="1"/>
    <col min="236" max="236" width="9.42578125" style="166" customWidth="1"/>
    <col min="237" max="237" width="14.7109375" style="166" customWidth="1"/>
    <col min="238" max="239" width="10.28515625" style="166" customWidth="1"/>
    <col min="240" max="240" width="12.42578125" style="166" bestFit="1" customWidth="1"/>
    <col min="241" max="241" width="11.85546875" style="166" bestFit="1" customWidth="1"/>
    <col min="242" max="243" width="10.28515625" style="166" customWidth="1"/>
    <col min="244" max="245" width="12.42578125" style="166" bestFit="1" customWidth="1"/>
    <col min="246" max="247" width="10.28515625" style="166" customWidth="1"/>
    <col min="248" max="249" width="12.42578125" style="166" bestFit="1" customWidth="1"/>
    <col min="250" max="251" width="10.28515625" style="166" customWidth="1"/>
    <col min="252" max="253" width="12.42578125" style="166" bestFit="1" customWidth="1"/>
    <col min="254" max="255" width="10.28515625" style="166" customWidth="1"/>
    <col min="256" max="257" width="12.42578125" style="166" bestFit="1" customWidth="1"/>
    <col min="258" max="259" width="10.28515625" style="166" customWidth="1"/>
    <col min="260" max="261" width="12.42578125" style="166" bestFit="1" customWidth="1"/>
    <col min="262" max="490" width="12.5703125" style="166"/>
    <col min="491" max="491" width="0.85546875" style="166" customWidth="1"/>
    <col min="492" max="492" width="9.42578125" style="166" customWidth="1"/>
    <col min="493" max="493" width="14.7109375" style="166" customWidth="1"/>
    <col min="494" max="495" width="10.28515625" style="166" customWidth="1"/>
    <col min="496" max="496" width="12.42578125" style="166" bestFit="1" customWidth="1"/>
    <col min="497" max="497" width="11.85546875" style="166" bestFit="1" customWidth="1"/>
    <col min="498" max="499" width="10.28515625" style="166" customWidth="1"/>
    <col min="500" max="501" width="12.42578125" style="166" bestFit="1" customWidth="1"/>
    <col min="502" max="503" width="10.28515625" style="166" customWidth="1"/>
    <col min="504" max="505" width="12.42578125" style="166" bestFit="1" customWidth="1"/>
    <col min="506" max="507" width="10.28515625" style="166" customWidth="1"/>
    <col min="508" max="509" width="12.42578125" style="166" bestFit="1" customWidth="1"/>
    <col min="510" max="511" width="10.28515625" style="166" customWidth="1"/>
    <col min="512" max="513" width="12.42578125" style="166" bestFit="1" customWidth="1"/>
    <col min="514" max="515" width="10.28515625" style="166" customWidth="1"/>
    <col min="516" max="517" width="12.42578125" style="166" bestFit="1" customWidth="1"/>
    <col min="518" max="746" width="12.5703125" style="166"/>
    <col min="747" max="747" width="0.85546875" style="166" customWidth="1"/>
    <col min="748" max="748" width="9.42578125" style="166" customWidth="1"/>
    <col min="749" max="749" width="14.7109375" style="166" customWidth="1"/>
    <col min="750" max="751" width="10.28515625" style="166" customWidth="1"/>
    <col min="752" max="752" width="12.42578125" style="166" bestFit="1" customWidth="1"/>
    <col min="753" max="753" width="11.85546875" style="166" bestFit="1" customWidth="1"/>
    <col min="754" max="755" width="10.28515625" style="166" customWidth="1"/>
    <col min="756" max="757" width="12.42578125" style="166" bestFit="1" customWidth="1"/>
    <col min="758" max="759" width="10.28515625" style="166" customWidth="1"/>
    <col min="760" max="761" width="12.42578125" style="166" bestFit="1" customWidth="1"/>
    <col min="762" max="763" width="10.28515625" style="166" customWidth="1"/>
    <col min="764" max="765" width="12.42578125" style="166" bestFit="1" customWidth="1"/>
    <col min="766" max="767" width="10.28515625" style="166" customWidth="1"/>
    <col min="768" max="769" width="12.42578125" style="166" bestFit="1" customWidth="1"/>
    <col min="770" max="771" width="10.28515625" style="166" customWidth="1"/>
    <col min="772" max="773" width="12.42578125" style="166" bestFit="1" customWidth="1"/>
    <col min="774" max="1002" width="12.5703125" style="166"/>
    <col min="1003" max="1003" width="0.85546875" style="166" customWidth="1"/>
    <col min="1004" max="1004" width="9.42578125" style="166" customWidth="1"/>
    <col min="1005" max="1005" width="14.7109375" style="166" customWidth="1"/>
    <col min="1006" max="1007" width="10.28515625" style="166" customWidth="1"/>
    <col min="1008" max="1008" width="12.42578125" style="166" bestFit="1" customWidth="1"/>
    <col min="1009" max="1009" width="11.85546875" style="166" bestFit="1" customWidth="1"/>
    <col min="1010" max="1011" width="10.28515625" style="166" customWidth="1"/>
    <col min="1012" max="1013" width="12.42578125" style="166" bestFit="1" customWidth="1"/>
    <col min="1014" max="1015" width="10.28515625" style="166" customWidth="1"/>
    <col min="1016" max="1017" width="12.42578125" style="166" bestFit="1" customWidth="1"/>
    <col min="1018" max="1019" width="10.28515625" style="166" customWidth="1"/>
    <col min="1020" max="1021" width="12.42578125" style="166" bestFit="1" customWidth="1"/>
    <col min="1022" max="1023" width="10.28515625" style="166" customWidth="1"/>
    <col min="1024" max="1025" width="12.42578125" style="166" bestFit="1" customWidth="1"/>
    <col min="1026" max="1027" width="10.28515625" style="166" customWidth="1"/>
    <col min="1028" max="1029" width="12.42578125" style="166" bestFit="1" customWidth="1"/>
    <col min="1030" max="1258" width="12.5703125" style="166"/>
    <col min="1259" max="1259" width="0.85546875" style="166" customWidth="1"/>
    <col min="1260" max="1260" width="9.42578125" style="166" customWidth="1"/>
    <col min="1261" max="1261" width="14.7109375" style="166" customWidth="1"/>
    <col min="1262" max="1263" width="10.28515625" style="166" customWidth="1"/>
    <col min="1264" max="1264" width="12.42578125" style="166" bestFit="1" customWidth="1"/>
    <col min="1265" max="1265" width="11.85546875" style="166" bestFit="1" customWidth="1"/>
    <col min="1266" max="1267" width="10.28515625" style="166" customWidth="1"/>
    <col min="1268" max="1269" width="12.42578125" style="166" bestFit="1" customWidth="1"/>
    <col min="1270" max="1271" width="10.28515625" style="166" customWidth="1"/>
    <col min="1272" max="1273" width="12.42578125" style="166" bestFit="1" customWidth="1"/>
    <col min="1274" max="1275" width="10.28515625" style="166" customWidth="1"/>
    <col min="1276" max="1277" width="12.42578125" style="166" bestFit="1" customWidth="1"/>
    <col min="1278" max="1279" width="10.28515625" style="166" customWidth="1"/>
    <col min="1280" max="1281" width="12.42578125" style="166" bestFit="1" customWidth="1"/>
    <col min="1282" max="1283" width="10.28515625" style="166" customWidth="1"/>
    <col min="1284" max="1285" width="12.42578125" style="166" bestFit="1" customWidth="1"/>
    <col min="1286" max="1514" width="12.5703125" style="166"/>
    <col min="1515" max="1515" width="0.85546875" style="166" customWidth="1"/>
    <col min="1516" max="1516" width="9.42578125" style="166" customWidth="1"/>
    <col min="1517" max="1517" width="14.7109375" style="166" customWidth="1"/>
    <col min="1518" max="1519" width="10.28515625" style="166" customWidth="1"/>
    <col min="1520" max="1520" width="12.42578125" style="166" bestFit="1" customWidth="1"/>
    <col min="1521" max="1521" width="11.85546875" style="166" bestFit="1" customWidth="1"/>
    <col min="1522" max="1523" width="10.28515625" style="166" customWidth="1"/>
    <col min="1524" max="1525" width="12.42578125" style="166" bestFit="1" customWidth="1"/>
    <col min="1526" max="1527" width="10.28515625" style="166" customWidth="1"/>
    <col min="1528" max="1529" width="12.42578125" style="166" bestFit="1" customWidth="1"/>
    <col min="1530" max="1531" width="10.28515625" style="166" customWidth="1"/>
    <col min="1532" max="1533" width="12.42578125" style="166" bestFit="1" customWidth="1"/>
    <col min="1534" max="1535" width="10.28515625" style="166" customWidth="1"/>
    <col min="1536" max="1537" width="12.42578125" style="166" bestFit="1" customWidth="1"/>
    <col min="1538" max="1539" width="10.28515625" style="166" customWidth="1"/>
    <col min="1540" max="1541" width="12.42578125" style="166" bestFit="1" customWidth="1"/>
    <col min="1542" max="1770" width="12.5703125" style="166"/>
    <col min="1771" max="1771" width="0.85546875" style="166" customWidth="1"/>
    <col min="1772" max="1772" width="9.42578125" style="166" customWidth="1"/>
    <col min="1773" max="1773" width="14.7109375" style="166" customWidth="1"/>
    <col min="1774" max="1775" width="10.28515625" style="166" customWidth="1"/>
    <col min="1776" max="1776" width="12.42578125" style="166" bestFit="1" customWidth="1"/>
    <col min="1777" max="1777" width="11.85546875" style="166" bestFit="1" customWidth="1"/>
    <col min="1778" max="1779" width="10.28515625" style="166" customWidth="1"/>
    <col min="1780" max="1781" width="12.42578125" style="166" bestFit="1" customWidth="1"/>
    <col min="1782" max="1783" width="10.28515625" style="166" customWidth="1"/>
    <col min="1784" max="1785" width="12.42578125" style="166" bestFit="1" customWidth="1"/>
    <col min="1786" max="1787" width="10.28515625" style="166" customWidth="1"/>
    <col min="1788" max="1789" width="12.42578125" style="166" bestFit="1" customWidth="1"/>
    <col min="1790" max="1791" width="10.28515625" style="166" customWidth="1"/>
    <col min="1792" max="1793" width="12.42578125" style="166" bestFit="1" customWidth="1"/>
    <col min="1794" max="1795" width="10.28515625" style="166" customWidth="1"/>
    <col min="1796" max="1797" width="12.42578125" style="166" bestFit="1" customWidth="1"/>
    <col min="1798" max="2026" width="12.5703125" style="166"/>
    <col min="2027" max="2027" width="0.85546875" style="166" customWidth="1"/>
    <col min="2028" max="2028" width="9.42578125" style="166" customWidth="1"/>
    <col min="2029" max="2029" width="14.7109375" style="166" customWidth="1"/>
    <col min="2030" max="2031" width="10.28515625" style="166" customWidth="1"/>
    <col min="2032" max="2032" width="12.42578125" style="166" bestFit="1" customWidth="1"/>
    <col min="2033" max="2033" width="11.85546875" style="166" bestFit="1" customWidth="1"/>
    <col min="2034" max="2035" width="10.28515625" style="166" customWidth="1"/>
    <col min="2036" max="2037" width="12.42578125" style="166" bestFit="1" customWidth="1"/>
    <col min="2038" max="2039" width="10.28515625" style="166" customWidth="1"/>
    <col min="2040" max="2041" width="12.42578125" style="166" bestFit="1" customWidth="1"/>
    <col min="2042" max="2043" width="10.28515625" style="166" customWidth="1"/>
    <col min="2044" max="2045" width="12.42578125" style="166" bestFit="1" customWidth="1"/>
    <col min="2046" max="2047" width="10.28515625" style="166" customWidth="1"/>
    <col min="2048" max="2049" width="12.42578125" style="166" bestFit="1" customWidth="1"/>
    <col min="2050" max="2051" width="10.28515625" style="166" customWidth="1"/>
    <col min="2052" max="2053" width="12.42578125" style="166" bestFit="1" customWidth="1"/>
    <col min="2054" max="2282" width="12.5703125" style="166"/>
    <col min="2283" max="2283" width="0.85546875" style="166" customWidth="1"/>
    <col min="2284" max="2284" width="9.42578125" style="166" customWidth="1"/>
    <col min="2285" max="2285" width="14.7109375" style="166" customWidth="1"/>
    <col min="2286" max="2287" width="10.28515625" style="166" customWidth="1"/>
    <col min="2288" max="2288" width="12.42578125" style="166" bestFit="1" customWidth="1"/>
    <col min="2289" max="2289" width="11.85546875" style="166" bestFit="1" customWidth="1"/>
    <col min="2290" max="2291" width="10.28515625" style="166" customWidth="1"/>
    <col min="2292" max="2293" width="12.42578125" style="166" bestFit="1" customWidth="1"/>
    <col min="2294" max="2295" width="10.28515625" style="166" customWidth="1"/>
    <col min="2296" max="2297" width="12.42578125" style="166" bestFit="1" customWidth="1"/>
    <col min="2298" max="2299" width="10.28515625" style="166" customWidth="1"/>
    <col min="2300" max="2301" width="12.42578125" style="166" bestFit="1" customWidth="1"/>
    <col min="2302" max="2303" width="10.28515625" style="166" customWidth="1"/>
    <col min="2304" max="2305" width="12.42578125" style="166" bestFit="1" customWidth="1"/>
    <col min="2306" max="2307" width="10.28515625" style="166" customWidth="1"/>
    <col min="2308" max="2309" width="12.42578125" style="166" bestFit="1" customWidth="1"/>
    <col min="2310" max="2538" width="12.5703125" style="166"/>
    <col min="2539" max="2539" width="0.85546875" style="166" customWidth="1"/>
    <col min="2540" max="2540" width="9.42578125" style="166" customWidth="1"/>
    <col min="2541" max="2541" width="14.7109375" style="166" customWidth="1"/>
    <col min="2542" max="2543" width="10.28515625" style="166" customWidth="1"/>
    <col min="2544" max="2544" width="12.42578125" style="166" bestFit="1" customWidth="1"/>
    <col min="2545" max="2545" width="11.85546875" style="166" bestFit="1" customWidth="1"/>
    <col min="2546" max="2547" width="10.28515625" style="166" customWidth="1"/>
    <col min="2548" max="2549" width="12.42578125" style="166" bestFit="1" customWidth="1"/>
    <col min="2550" max="2551" width="10.28515625" style="166" customWidth="1"/>
    <col min="2552" max="2553" width="12.42578125" style="166" bestFit="1" customWidth="1"/>
    <col min="2554" max="2555" width="10.28515625" style="166" customWidth="1"/>
    <col min="2556" max="2557" width="12.42578125" style="166" bestFit="1" customWidth="1"/>
    <col min="2558" max="2559" width="10.28515625" style="166" customWidth="1"/>
    <col min="2560" max="2561" width="12.42578125" style="166" bestFit="1" customWidth="1"/>
    <col min="2562" max="2563" width="10.28515625" style="166" customWidth="1"/>
    <col min="2564" max="2565" width="12.42578125" style="166" bestFit="1" customWidth="1"/>
    <col min="2566" max="2794" width="12.5703125" style="166"/>
    <col min="2795" max="2795" width="0.85546875" style="166" customWidth="1"/>
    <col min="2796" max="2796" width="9.42578125" style="166" customWidth="1"/>
    <col min="2797" max="2797" width="14.7109375" style="166" customWidth="1"/>
    <col min="2798" max="2799" width="10.28515625" style="166" customWidth="1"/>
    <col min="2800" max="2800" width="12.42578125" style="166" bestFit="1" customWidth="1"/>
    <col min="2801" max="2801" width="11.85546875" style="166" bestFit="1" customWidth="1"/>
    <col min="2802" max="2803" width="10.28515625" style="166" customWidth="1"/>
    <col min="2804" max="2805" width="12.42578125" style="166" bestFit="1" customWidth="1"/>
    <col min="2806" max="2807" width="10.28515625" style="166" customWidth="1"/>
    <col min="2808" max="2809" width="12.42578125" style="166" bestFit="1" customWidth="1"/>
    <col min="2810" max="2811" width="10.28515625" style="166" customWidth="1"/>
    <col min="2812" max="2813" width="12.42578125" style="166" bestFit="1" customWidth="1"/>
    <col min="2814" max="2815" width="10.28515625" style="166" customWidth="1"/>
    <col min="2816" max="2817" width="12.42578125" style="166" bestFit="1" customWidth="1"/>
    <col min="2818" max="2819" width="10.28515625" style="166" customWidth="1"/>
    <col min="2820" max="2821" width="12.42578125" style="166" bestFit="1" customWidth="1"/>
    <col min="2822" max="3050" width="12.5703125" style="166"/>
    <col min="3051" max="3051" width="0.85546875" style="166" customWidth="1"/>
    <col min="3052" max="3052" width="9.42578125" style="166" customWidth="1"/>
    <col min="3053" max="3053" width="14.7109375" style="166" customWidth="1"/>
    <col min="3054" max="3055" width="10.28515625" style="166" customWidth="1"/>
    <col min="3056" max="3056" width="12.42578125" style="166" bestFit="1" customWidth="1"/>
    <col min="3057" max="3057" width="11.85546875" style="166" bestFit="1" customWidth="1"/>
    <col min="3058" max="3059" width="10.28515625" style="166" customWidth="1"/>
    <col min="3060" max="3061" width="12.42578125" style="166" bestFit="1" customWidth="1"/>
    <col min="3062" max="3063" width="10.28515625" style="166" customWidth="1"/>
    <col min="3064" max="3065" width="12.42578125" style="166" bestFit="1" customWidth="1"/>
    <col min="3066" max="3067" width="10.28515625" style="166" customWidth="1"/>
    <col min="3068" max="3069" width="12.42578125" style="166" bestFit="1" customWidth="1"/>
    <col min="3070" max="3071" width="10.28515625" style="166" customWidth="1"/>
    <col min="3072" max="3073" width="12.42578125" style="166" bestFit="1" customWidth="1"/>
    <col min="3074" max="3075" width="10.28515625" style="166" customWidth="1"/>
    <col min="3076" max="3077" width="12.42578125" style="166" bestFit="1" customWidth="1"/>
    <col min="3078" max="3306" width="12.5703125" style="166"/>
    <col min="3307" max="3307" width="0.85546875" style="166" customWidth="1"/>
    <col min="3308" max="3308" width="9.42578125" style="166" customWidth="1"/>
    <col min="3309" max="3309" width="14.7109375" style="166" customWidth="1"/>
    <col min="3310" max="3311" width="10.28515625" style="166" customWidth="1"/>
    <col min="3312" max="3312" width="12.42578125" style="166" bestFit="1" customWidth="1"/>
    <col min="3313" max="3313" width="11.85546875" style="166" bestFit="1" customWidth="1"/>
    <col min="3314" max="3315" width="10.28515625" style="166" customWidth="1"/>
    <col min="3316" max="3317" width="12.42578125" style="166" bestFit="1" customWidth="1"/>
    <col min="3318" max="3319" width="10.28515625" style="166" customWidth="1"/>
    <col min="3320" max="3321" width="12.42578125" style="166" bestFit="1" customWidth="1"/>
    <col min="3322" max="3323" width="10.28515625" style="166" customWidth="1"/>
    <col min="3324" max="3325" width="12.42578125" style="166" bestFit="1" customWidth="1"/>
    <col min="3326" max="3327" width="10.28515625" style="166" customWidth="1"/>
    <col min="3328" max="3329" width="12.42578125" style="166" bestFit="1" customWidth="1"/>
    <col min="3330" max="3331" width="10.28515625" style="166" customWidth="1"/>
    <col min="3332" max="3333" width="12.42578125" style="166" bestFit="1" customWidth="1"/>
    <col min="3334" max="3562" width="12.5703125" style="166"/>
    <col min="3563" max="3563" width="0.85546875" style="166" customWidth="1"/>
    <col min="3564" max="3564" width="9.42578125" style="166" customWidth="1"/>
    <col min="3565" max="3565" width="14.7109375" style="166" customWidth="1"/>
    <col min="3566" max="3567" width="10.28515625" style="166" customWidth="1"/>
    <col min="3568" max="3568" width="12.42578125" style="166" bestFit="1" customWidth="1"/>
    <col min="3569" max="3569" width="11.85546875" style="166" bestFit="1" customWidth="1"/>
    <col min="3570" max="3571" width="10.28515625" style="166" customWidth="1"/>
    <col min="3572" max="3573" width="12.42578125" style="166" bestFit="1" customWidth="1"/>
    <col min="3574" max="3575" width="10.28515625" style="166" customWidth="1"/>
    <col min="3576" max="3577" width="12.42578125" style="166" bestFit="1" customWidth="1"/>
    <col min="3578" max="3579" width="10.28515625" style="166" customWidth="1"/>
    <col min="3580" max="3581" width="12.42578125" style="166" bestFit="1" customWidth="1"/>
    <col min="3582" max="3583" width="10.28515625" style="166" customWidth="1"/>
    <col min="3584" max="3585" width="12.42578125" style="166" bestFit="1" customWidth="1"/>
    <col min="3586" max="3587" width="10.28515625" style="166" customWidth="1"/>
    <col min="3588" max="3589" width="12.42578125" style="166" bestFit="1" customWidth="1"/>
    <col min="3590" max="3818" width="12.5703125" style="166"/>
    <col min="3819" max="3819" width="0.85546875" style="166" customWidth="1"/>
    <col min="3820" max="3820" width="9.42578125" style="166" customWidth="1"/>
    <col min="3821" max="3821" width="14.7109375" style="166" customWidth="1"/>
    <col min="3822" max="3823" width="10.28515625" style="166" customWidth="1"/>
    <col min="3824" max="3824" width="12.42578125" style="166" bestFit="1" customWidth="1"/>
    <col min="3825" max="3825" width="11.85546875" style="166" bestFit="1" customWidth="1"/>
    <col min="3826" max="3827" width="10.28515625" style="166" customWidth="1"/>
    <col min="3828" max="3829" width="12.42578125" style="166" bestFit="1" customWidth="1"/>
    <col min="3830" max="3831" width="10.28515625" style="166" customWidth="1"/>
    <col min="3832" max="3833" width="12.42578125" style="166" bestFit="1" customWidth="1"/>
    <col min="3834" max="3835" width="10.28515625" style="166" customWidth="1"/>
    <col min="3836" max="3837" width="12.42578125" style="166" bestFit="1" customWidth="1"/>
    <col min="3838" max="3839" width="10.28515625" style="166" customWidth="1"/>
    <col min="3840" max="3841" width="12.42578125" style="166" bestFit="1" customWidth="1"/>
    <col min="3842" max="3843" width="10.28515625" style="166" customWidth="1"/>
    <col min="3844" max="3845" width="12.42578125" style="166" bestFit="1" customWidth="1"/>
    <col min="3846" max="4074" width="12.5703125" style="166"/>
    <col min="4075" max="4075" width="0.85546875" style="166" customWidth="1"/>
    <col min="4076" max="4076" width="9.42578125" style="166" customWidth="1"/>
    <col min="4077" max="4077" width="14.7109375" style="166" customWidth="1"/>
    <col min="4078" max="4079" width="10.28515625" style="166" customWidth="1"/>
    <col min="4080" max="4080" width="12.42578125" style="166" bestFit="1" customWidth="1"/>
    <col min="4081" max="4081" width="11.85546875" style="166" bestFit="1" customWidth="1"/>
    <col min="4082" max="4083" width="10.28515625" style="166" customWidth="1"/>
    <col min="4084" max="4085" width="12.42578125" style="166" bestFit="1" customWidth="1"/>
    <col min="4086" max="4087" width="10.28515625" style="166" customWidth="1"/>
    <col min="4088" max="4089" width="12.42578125" style="166" bestFit="1" customWidth="1"/>
    <col min="4090" max="4091" width="10.28515625" style="166" customWidth="1"/>
    <col min="4092" max="4093" width="12.42578125" style="166" bestFit="1" customWidth="1"/>
    <col min="4094" max="4095" width="10.28515625" style="166" customWidth="1"/>
    <col min="4096" max="4097" width="12.42578125" style="166" bestFit="1" customWidth="1"/>
    <col min="4098" max="4099" width="10.28515625" style="166" customWidth="1"/>
    <col min="4100" max="4101" width="12.42578125" style="166" bestFit="1" customWidth="1"/>
    <col min="4102" max="4330" width="12.5703125" style="166"/>
    <col min="4331" max="4331" width="0.85546875" style="166" customWidth="1"/>
    <col min="4332" max="4332" width="9.42578125" style="166" customWidth="1"/>
    <col min="4333" max="4333" width="14.7109375" style="166" customWidth="1"/>
    <col min="4334" max="4335" width="10.28515625" style="166" customWidth="1"/>
    <col min="4336" max="4336" width="12.42578125" style="166" bestFit="1" customWidth="1"/>
    <col min="4337" max="4337" width="11.85546875" style="166" bestFit="1" customWidth="1"/>
    <col min="4338" max="4339" width="10.28515625" style="166" customWidth="1"/>
    <col min="4340" max="4341" width="12.42578125" style="166" bestFit="1" customWidth="1"/>
    <col min="4342" max="4343" width="10.28515625" style="166" customWidth="1"/>
    <col min="4344" max="4345" width="12.42578125" style="166" bestFit="1" customWidth="1"/>
    <col min="4346" max="4347" width="10.28515625" style="166" customWidth="1"/>
    <col min="4348" max="4349" width="12.42578125" style="166" bestFit="1" customWidth="1"/>
    <col min="4350" max="4351" width="10.28515625" style="166" customWidth="1"/>
    <col min="4352" max="4353" width="12.42578125" style="166" bestFit="1" customWidth="1"/>
    <col min="4354" max="4355" width="10.28515625" style="166" customWidth="1"/>
    <col min="4356" max="4357" width="12.42578125" style="166" bestFit="1" customWidth="1"/>
    <col min="4358" max="4586" width="12.5703125" style="166"/>
    <col min="4587" max="4587" width="0.85546875" style="166" customWidth="1"/>
    <col min="4588" max="4588" width="9.42578125" style="166" customWidth="1"/>
    <col min="4589" max="4589" width="14.7109375" style="166" customWidth="1"/>
    <col min="4590" max="4591" width="10.28515625" style="166" customWidth="1"/>
    <col min="4592" max="4592" width="12.42578125" style="166" bestFit="1" customWidth="1"/>
    <col min="4593" max="4593" width="11.85546875" style="166" bestFit="1" customWidth="1"/>
    <col min="4594" max="4595" width="10.28515625" style="166" customWidth="1"/>
    <col min="4596" max="4597" width="12.42578125" style="166" bestFit="1" customWidth="1"/>
    <col min="4598" max="4599" width="10.28515625" style="166" customWidth="1"/>
    <col min="4600" max="4601" width="12.42578125" style="166" bestFit="1" customWidth="1"/>
    <col min="4602" max="4603" width="10.28515625" style="166" customWidth="1"/>
    <col min="4604" max="4605" width="12.42578125" style="166" bestFit="1" customWidth="1"/>
    <col min="4606" max="4607" width="10.28515625" style="166" customWidth="1"/>
    <col min="4608" max="4609" width="12.42578125" style="166" bestFit="1" customWidth="1"/>
    <col min="4610" max="4611" width="10.28515625" style="166" customWidth="1"/>
    <col min="4612" max="4613" width="12.42578125" style="166" bestFit="1" customWidth="1"/>
    <col min="4614" max="4842" width="12.5703125" style="166"/>
    <col min="4843" max="4843" width="0.85546875" style="166" customWidth="1"/>
    <col min="4844" max="4844" width="9.42578125" style="166" customWidth="1"/>
    <col min="4845" max="4845" width="14.7109375" style="166" customWidth="1"/>
    <col min="4846" max="4847" width="10.28515625" style="166" customWidth="1"/>
    <col min="4848" max="4848" width="12.42578125" style="166" bestFit="1" customWidth="1"/>
    <col min="4849" max="4849" width="11.85546875" style="166" bestFit="1" customWidth="1"/>
    <col min="4850" max="4851" width="10.28515625" style="166" customWidth="1"/>
    <col min="4852" max="4853" width="12.42578125" style="166" bestFit="1" customWidth="1"/>
    <col min="4854" max="4855" width="10.28515625" style="166" customWidth="1"/>
    <col min="4856" max="4857" width="12.42578125" style="166" bestFit="1" customWidth="1"/>
    <col min="4858" max="4859" width="10.28515625" style="166" customWidth="1"/>
    <col min="4860" max="4861" width="12.42578125" style="166" bestFit="1" customWidth="1"/>
    <col min="4862" max="4863" width="10.28515625" style="166" customWidth="1"/>
    <col min="4864" max="4865" width="12.42578125" style="166" bestFit="1" customWidth="1"/>
    <col min="4866" max="4867" width="10.28515625" style="166" customWidth="1"/>
    <col min="4868" max="4869" width="12.42578125" style="166" bestFit="1" customWidth="1"/>
    <col min="4870" max="5098" width="12.5703125" style="166"/>
    <col min="5099" max="5099" width="0.85546875" style="166" customWidth="1"/>
    <col min="5100" max="5100" width="9.42578125" style="166" customWidth="1"/>
    <col min="5101" max="5101" width="14.7109375" style="166" customWidth="1"/>
    <col min="5102" max="5103" width="10.28515625" style="166" customWidth="1"/>
    <col min="5104" max="5104" width="12.42578125" style="166" bestFit="1" customWidth="1"/>
    <col min="5105" max="5105" width="11.85546875" style="166" bestFit="1" customWidth="1"/>
    <col min="5106" max="5107" width="10.28515625" style="166" customWidth="1"/>
    <col min="5108" max="5109" width="12.42578125" style="166" bestFit="1" customWidth="1"/>
    <col min="5110" max="5111" width="10.28515625" style="166" customWidth="1"/>
    <col min="5112" max="5113" width="12.42578125" style="166" bestFit="1" customWidth="1"/>
    <col min="5114" max="5115" width="10.28515625" style="166" customWidth="1"/>
    <col min="5116" max="5117" width="12.42578125" style="166" bestFit="1" customWidth="1"/>
    <col min="5118" max="5119" width="10.28515625" style="166" customWidth="1"/>
    <col min="5120" max="5121" width="12.42578125" style="166" bestFit="1" customWidth="1"/>
    <col min="5122" max="5123" width="10.28515625" style="166" customWidth="1"/>
    <col min="5124" max="5125" width="12.42578125" style="166" bestFit="1" customWidth="1"/>
    <col min="5126" max="5354" width="12.5703125" style="166"/>
    <col min="5355" max="5355" width="0.85546875" style="166" customWidth="1"/>
    <col min="5356" max="5356" width="9.42578125" style="166" customWidth="1"/>
    <col min="5357" max="5357" width="14.7109375" style="166" customWidth="1"/>
    <col min="5358" max="5359" width="10.28515625" style="166" customWidth="1"/>
    <col min="5360" max="5360" width="12.42578125" style="166" bestFit="1" customWidth="1"/>
    <col min="5361" max="5361" width="11.85546875" style="166" bestFit="1" customWidth="1"/>
    <col min="5362" max="5363" width="10.28515625" style="166" customWidth="1"/>
    <col min="5364" max="5365" width="12.42578125" style="166" bestFit="1" customWidth="1"/>
    <col min="5366" max="5367" width="10.28515625" style="166" customWidth="1"/>
    <col min="5368" max="5369" width="12.42578125" style="166" bestFit="1" customWidth="1"/>
    <col min="5370" max="5371" width="10.28515625" style="166" customWidth="1"/>
    <col min="5372" max="5373" width="12.42578125" style="166" bestFit="1" customWidth="1"/>
    <col min="5374" max="5375" width="10.28515625" style="166" customWidth="1"/>
    <col min="5376" max="5377" width="12.42578125" style="166" bestFit="1" customWidth="1"/>
    <col min="5378" max="5379" width="10.28515625" style="166" customWidth="1"/>
    <col min="5380" max="5381" width="12.42578125" style="166" bestFit="1" customWidth="1"/>
    <col min="5382" max="5610" width="12.5703125" style="166"/>
    <col min="5611" max="5611" width="0.85546875" style="166" customWidth="1"/>
    <col min="5612" max="5612" width="9.42578125" style="166" customWidth="1"/>
    <col min="5613" max="5613" width="14.7109375" style="166" customWidth="1"/>
    <col min="5614" max="5615" width="10.28515625" style="166" customWidth="1"/>
    <col min="5616" max="5616" width="12.42578125" style="166" bestFit="1" customWidth="1"/>
    <col min="5617" max="5617" width="11.85546875" style="166" bestFit="1" customWidth="1"/>
    <col min="5618" max="5619" width="10.28515625" style="166" customWidth="1"/>
    <col min="5620" max="5621" width="12.42578125" style="166" bestFit="1" customWidth="1"/>
    <col min="5622" max="5623" width="10.28515625" style="166" customWidth="1"/>
    <col min="5624" max="5625" width="12.42578125" style="166" bestFit="1" customWidth="1"/>
    <col min="5626" max="5627" width="10.28515625" style="166" customWidth="1"/>
    <col min="5628" max="5629" width="12.42578125" style="166" bestFit="1" customWidth="1"/>
    <col min="5630" max="5631" width="10.28515625" style="166" customWidth="1"/>
    <col min="5632" max="5633" width="12.42578125" style="166" bestFit="1" customWidth="1"/>
    <col min="5634" max="5635" width="10.28515625" style="166" customWidth="1"/>
    <col min="5636" max="5637" width="12.42578125" style="166" bestFit="1" customWidth="1"/>
    <col min="5638" max="5866" width="12.5703125" style="166"/>
    <col min="5867" max="5867" width="0.85546875" style="166" customWidth="1"/>
    <col min="5868" max="5868" width="9.42578125" style="166" customWidth="1"/>
    <col min="5869" max="5869" width="14.7109375" style="166" customWidth="1"/>
    <col min="5870" max="5871" width="10.28515625" style="166" customWidth="1"/>
    <col min="5872" max="5872" width="12.42578125" style="166" bestFit="1" customWidth="1"/>
    <col min="5873" max="5873" width="11.85546875" style="166" bestFit="1" customWidth="1"/>
    <col min="5874" max="5875" width="10.28515625" style="166" customWidth="1"/>
    <col min="5876" max="5877" width="12.42578125" style="166" bestFit="1" customWidth="1"/>
    <col min="5878" max="5879" width="10.28515625" style="166" customWidth="1"/>
    <col min="5880" max="5881" width="12.42578125" style="166" bestFit="1" customWidth="1"/>
    <col min="5882" max="5883" width="10.28515625" style="166" customWidth="1"/>
    <col min="5884" max="5885" width="12.42578125" style="166" bestFit="1" customWidth="1"/>
    <col min="5886" max="5887" width="10.28515625" style="166" customWidth="1"/>
    <col min="5888" max="5889" width="12.42578125" style="166" bestFit="1" customWidth="1"/>
    <col min="5890" max="5891" width="10.28515625" style="166" customWidth="1"/>
    <col min="5892" max="5893" width="12.42578125" style="166" bestFit="1" customWidth="1"/>
    <col min="5894" max="6122" width="12.5703125" style="166"/>
    <col min="6123" max="6123" width="0.85546875" style="166" customWidth="1"/>
    <col min="6124" max="6124" width="9.42578125" style="166" customWidth="1"/>
    <col min="6125" max="6125" width="14.7109375" style="166" customWidth="1"/>
    <col min="6126" max="6127" width="10.28515625" style="166" customWidth="1"/>
    <col min="6128" max="6128" width="12.42578125" style="166" bestFit="1" customWidth="1"/>
    <col min="6129" max="6129" width="11.85546875" style="166" bestFit="1" customWidth="1"/>
    <col min="6130" max="6131" width="10.28515625" style="166" customWidth="1"/>
    <col min="6132" max="6133" width="12.42578125" style="166" bestFit="1" customWidth="1"/>
    <col min="6134" max="6135" width="10.28515625" style="166" customWidth="1"/>
    <col min="6136" max="6137" width="12.42578125" style="166" bestFit="1" customWidth="1"/>
    <col min="6138" max="6139" width="10.28515625" style="166" customWidth="1"/>
    <col min="6140" max="6141" width="12.42578125" style="166" bestFit="1" customWidth="1"/>
    <col min="6142" max="6143" width="10.28515625" style="166" customWidth="1"/>
    <col min="6144" max="6145" width="12.42578125" style="166" bestFit="1" customWidth="1"/>
    <col min="6146" max="6147" width="10.28515625" style="166" customWidth="1"/>
    <col min="6148" max="6149" width="12.42578125" style="166" bestFit="1" customWidth="1"/>
    <col min="6150" max="6378" width="12.5703125" style="166"/>
    <col min="6379" max="6379" width="0.85546875" style="166" customWidth="1"/>
    <col min="6380" max="6380" width="9.42578125" style="166" customWidth="1"/>
    <col min="6381" max="6381" width="14.7109375" style="166" customWidth="1"/>
    <col min="6382" max="6383" width="10.28515625" style="166" customWidth="1"/>
    <col min="6384" max="6384" width="12.42578125" style="166" bestFit="1" customWidth="1"/>
    <col min="6385" max="6385" width="11.85546875" style="166" bestFit="1" customWidth="1"/>
    <col min="6386" max="6387" width="10.28515625" style="166" customWidth="1"/>
    <col min="6388" max="6389" width="12.42578125" style="166" bestFit="1" customWidth="1"/>
    <col min="6390" max="6391" width="10.28515625" style="166" customWidth="1"/>
    <col min="6392" max="6393" width="12.42578125" style="166" bestFit="1" customWidth="1"/>
    <col min="6394" max="6395" width="10.28515625" style="166" customWidth="1"/>
    <col min="6396" max="6397" width="12.42578125" style="166" bestFit="1" customWidth="1"/>
    <col min="6398" max="6399" width="10.28515625" style="166" customWidth="1"/>
    <col min="6400" max="6401" width="12.42578125" style="166" bestFit="1" customWidth="1"/>
    <col min="6402" max="6403" width="10.28515625" style="166" customWidth="1"/>
    <col min="6404" max="6405" width="12.42578125" style="166" bestFit="1" customWidth="1"/>
    <col min="6406" max="6634" width="12.5703125" style="166"/>
    <col min="6635" max="6635" width="0.85546875" style="166" customWidth="1"/>
    <col min="6636" max="6636" width="9.42578125" style="166" customWidth="1"/>
    <col min="6637" max="6637" width="14.7109375" style="166" customWidth="1"/>
    <col min="6638" max="6639" width="10.28515625" style="166" customWidth="1"/>
    <col min="6640" max="6640" width="12.42578125" style="166" bestFit="1" customWidth="1"/>
    <col min="6641" max="6641" width="11.85546875" style="166" bestFit="1" customWidth="1"/>
    <col min="6642" max="6643" width="10.28515625" style="166" customWidth="1"/>
    <col min="6644" max="6645" width="12.42578125" style="166" bestFit="1" customWidth="1"/>
    <col min="6646" max="6647" width="10.28515625" style="166" customWidth="1"/>
    <col min="6648" max="6649" width="12.42578125" style="166" bestFit="1" customWidth="1"/>
    <col min="6650" max="6651" width="10.28515625" style="166" customWidth="1"/>
    <col min="6652" max="6653" width="12.42578125" style="166" bestFit="1" customWidth="1"/>
    <col min="6654" max="6655" width="10.28515625" style="166" customWidth="1"/>
    <col min="6656" max="6657" width="12.42578125" style="166" bestFit="1" customWidth="1"/>
    <col min="6658" max="6659" width="10.28515625" style="166" customWidth="1"/>
    <col min="6660" max="6661" width="12.42578125" style="166" bestFit="1" customWidth="1"/>
    <col min="6662" max="6890" width="12.5703125" style="166"/>
    <col min="6891" max="6891" width="0.85546875" style="166" customWidth="1"/>
    <col min="6892" max="6892" width="9.42578125" style="166" customWidth="1"/>
    <col min="6893" max="6893" width="14.7109375" style="166" customWidth="1"/>
    <col min="6894" max="6895" width="10.28515625" style="166" customWidth="1"/>
    <col min="6896" max="6896" width="12.42578125" style="166" bestFit="1" customWidth="1"/>
    <col min="6897" max="6897" width="11.85546875" style="166" bestFit="1" customWidth="1"/>
    <col min="6898" max="6899" width="10.28515625" style="166" customWidth="1"/>
    <col min="6900" max="6901" width="12.42578125" style="166" bestFit="1" customWidth="1"/>
    <col min="6902" max="6903" width="10.28515625" style="166" customWidth="1"/>
    <col min="6904" max="6905" width="12.42578125" style="166" bestFit="1" customWidth="1"/>
    <col min="6906" max="6907" width="10.28515625" style="166" customWidth="1"/>
    <col min="6908" max="6909" width="12.42578125" style="166" bestFit="1" customWidth="1"/>
    <col min="6910" max="6911" width="10.28515625" style="166" customWidth="1"/>
    <col min="6912" max="6913" width="12.42578125" style="166" bestFit="1" customWidth="1"/>
    <col min="6914" max="6915" width="10.28515625" style="166" customWidth="1"/>
    <col min="6916" max="6917" width="12.42578125" style="166" bestFit="1" customWidth="1"/>
    <col min="6918" max="7146" width="12.5703125" style="166"/>
    <col min="7147" max="7147" width="0.85546875" style="166" customWidth="1"/>
    <col min="7148" max="7148" width="9.42578125" style="166" customWidth="1"/>
    <col min="7149" max="7149" width="14.7109375" style="166" customWidth="1"/>
    <col min="7150" max="7151" width="10.28515625" style="166" customWidth="1"/>
    <col min="7152" max="7152" width="12.42578125" style="166" bestFit="1" customWidth="1"/>
    <col min="7153" max="7153" width="11.85546875" style="166" bestFit="1" customWidth="1"/>
    <col min="7154" max="7155" width="10.28515625" style="166" customWidth="1"/>
    <col min="7156" max="7157" width="12.42578125" style="166" bestFit="1" customWidth="1"/>
    <col min="7158" max="7159" width="10.28515625" style="166" customWidth="1"/>
    <col min="7160" max="7161" width="12.42578125" style="166" bestFit="1" customWidth="1"/>
    <col min="7162" max="7163" width="10.28515625" style="166" customWidth="1"/>
    <col min="7164" max="7165" width="12.42578125" style="166" bestFit="1" customWidth="1"/>
    <col min="7166" max="7167" width="10.28515625" style="166" customWidth="1"/>
    <col min="7168" max="7169" width="12.42578125" style="166" bestFit="1" customWidth="1"/>
    <col min="7170" max="7171" width="10.28515625" style="166" customWidth="1"/>
    <col min="7172" max="7173" width="12.42578125" style="166" bestFit="1" customWidth="1"/>
    <col min="7174" max="7402" width="12.5703125" style="166"/>
    <col min="7403" max="7403" width="0.85546875" style="166" customWidth="1"/>
    <col min="7404" max="7404" width="9.42578125" style="166" customWidth="1"/>
    <col min="7405" max="7405" width="14.7109375" style="166" customWidth="1"/>
    <col min="7406" max="7407" width="10.28515625" style="166" customWidth="1"/>
    <col min="7408" max="7408" width="12.42578125" style="166" bestFit="1" customWidth="1"/>
    <col min="7409" max="7409" width="11.85546875" style="166" bestFit="1" customWidth="1"/>
    <col min="7410" max="7411" width="10.28515625" style="166" customWidth="1"/>
    <col min="7412" max="7413" width="12.42578125" style="166" bestFit="1" customWidth="1"/>
    <col min="7414" max="7415" width="10.28515625" style="166" customWidth="1"/>
    <col min="7416" max="7417" width="12.42578125" style="166" bestFit="1" customWidth="1"/>
    <col min="7418" max="7419" width="10.28515625" style="166" customWidth="1"/>
    <col min="7420" max="7421" width="12.42578125" style="166" bestFit="1" customWidth="1"/>
    <col min="7422" max="7423" width="10.28515625" style="166" customWidth="1"/>
    <col min="7424" max="7425" width="12.42578125" style="166" bestFit="1" customWidth="1"/>
    <col min="7426" max="7427" width="10.28515625" style="166" customWidth="1"/>
    <col min="7428" max="7429" width="12.42578125" style="166" bestFit="1" customWidth="1"/>
    <col min="7430" max="7658" width="12.5703125" style="166"/>
    <col min="7659" max="7659" width="0.85546875" style="166" customWidth="1"/>
    <col min="7660" max="7660" width="9.42578125" style="166" customWidth="1"/>
    <col min="7661" max="7661" width="14.7109375" style="166" customWidth="1"/>
    <col min="7662" max="7663" width="10.28515625" style="166" customWidth="1"/>
    <col min="7664" max="7664" width="12.42578125" style="166" bestFit="1" customWidth="1"/>
    <col min="7665" max="7665" width="11.85546875" style="166" bestFit="1" customWidth="1"/>
    <col min="7666" max="7667" width="10.28515625" style="166" customWidth="1"/>
    <col min="7668" max="7669" width="12.42578125" style="166" bestFit="1" customWidth="1"/>
    <col min="7670" max="7671" width="10.28515625" style="166" customWidth="1"/>
    <col min="7672" max="7673" width="12.42578125" style="166" bestFit="1" customWidth="1"/>
    <col min="7674" max="7675" width="10.28515625" style="166" customWidth="1"/>
    <col min="7676" max="7677" width="12.42578125" style="166" bestFit="1" customWidth="1"/>
    <col min="7678" max="7679" width="10.28515625" style="166" customWidth="1"/>
    <col min="7680" max="7681" width="12.42578125" style="166" bestFit="1" customWidth="1"/>
    <col min="7682" max="7683" width="10.28515625" style="166" customWidth="1"/>
    <col min="7684" max="7685" width="12.42578125" style="166" bestFit="1" customWidth="1"/>
    <col min="7686" max="7914" width="12.5703125" style="166"/>
    <col min="7915" max="7915" width="0.85546875" style="166" customWidth="1"/>
    <col min="7916" max="7916" width="9.42578125" style="166" customWidth="1"/>
    <col min="7917" max="7917" width="14.7109375" style="166" customWidth="1"/>
    <col min="7918" max="7919" width="10.28515625" style="166" customWidth="1"/>
    <col min="7920" max="7920" width="12.42578125" style="166" bestFit="1" customWidth="1"/>
    <col min="7921" max="7921" width="11.85546875" style="166" bestFit="1" customWidth="1"/>
    <col min="7922" max="7923" width="10.28515625" style="166" customWidth="1"/>
    <col min="7924" max="7925" width="12.42578125" style="166" bestFit="1" customWidth="1"/>
    <col min="7926" max="7927" width="10.28515625" style="166" customWidth="1"/>
    <col min="7928" max="7929" width="12.42578125" style="166" bestFit="1" customWidth="1"/>
    <col min="7930" max="7931" width="10.28515625" style="166" customWidth="1"/>
    <col min="7932" max="7933" width="12.42578125" style="166" bestFit="1" customWidth="1"/>
    <col min="7934" max="7935" width="10.28515625" style="166" customWidth="1"/>
    <col min="7936" max="7937" width="12.42578125" style="166" bestFit="1" customWidth="1"/>
    <col min="7938" max="7939" width="10.28515625" style="166" customWidth="1"/>
    <col min="7940" max="7941" width="12.42578125" style="166" bestFit="1" customWidth="1"/>
    <col min="7942" max="8170" width="12.5703125" style="166"/>
    <col min="8171" max="8171" width="0.85546875" style="166" customWidth="1"/>
    <col min="8172" max="8172" width="9.42578125" style="166" customWidth="1"/>
    <col min="8173" max="8173" width="14.7109375" style="166" customWidth="1"/>
    <col min="8174" max="8175" width="10.28515625" style="166" customWidth="1"/>
    <col min="8176" max="8176" width="12.42578125" style="166" bestFit="1" customWidth="1"/>
    <col min="8177" max="8177" width="11.85546875" style="166" bestFit="1" customWidth="1"/>
    <col min="8178" max="8179" width="10.28515625" style="166" customWidth="1"/>
    <col min="8180" max="8181" width="12.42578125" style="166" bestFit="1" customWidth="1"/>
    <col min="8182" max="8183" width="10.28515625" style="166" customWidth="1"/>
    <col min="8184" max="8185" width="12.42578125" style="166" bestFit="1" customWidth="1"/>
    <col min="8186" max="8187" width="10.28515625" style="166" customWidth="1"/>
    <col min="8188" max="8189" width="12.42578125" style="166" bestFit="1" customWidth="1"/>
    <col min="8190" max="8191" width="10.28515625" style="166" customWidth="1"/>
    <col min="8192" max="8193" width="12.42578125" style="166" bestFit="1" customWidth="1"/>
    <col min="8194" max="8195" width="10.28515625" style="166" customWidth="1"/>
    <col min="8196" max="8197" width="12.42578125" style="166" bestFit="1" customWidth="1"/>
    <col min="8198" max="8426" width="12.5703125" style="166"/>
    <col min="8427" max="8427" width="0.85546875" style="166" customWidth="1"/>
    <col min="8428" max="8428" width="9.42578125" style="166" customWidth="1"/>
    <col min="8429" max="8429" width="14.7109375" style="166" customWidth="1"/>
    <col min="8430" max="8431" width="10.28515625" style="166" customWidth="1"/>
    <col min="8432" max="8432" width="12.42578125" style="166" bestFit="1" customWidth="1"/>
    <col min="8433" max="8433" width="11.85546875" style="166" bestFit="1" customWidth="1"/>
    <col min="8434" max="8435" width="10.28515625" style="166" customWidth="1"/>
    <col min="8436" max="8437" width="12.42578125" style="166" bestFit="1" customWidth="1"/>
    <col min="8438" max="8439" width="10.28515625" style="166" customWidth="1"/>
    <col min="8440" max="8441" width="12.42578125" style="166" bestFit="1" customWidth="1"/>
    <col min="8442" max="8443" width="10.28515625" style="166" customWidth="1"/>
    <col min="8444" max="8445" width="12.42578125" style="166" bestFit="1" customWidth="1"/>
    <col min="8446" max="8447" width="10.28515625" style="166" customWidth="1"/>
    <col min="8448" max="8449" width="12.42578125" style="166" bestFit="1" customWidth="1"/>
    <col min="8450" max="8451" width="10.28515625" style="166" customWidth="1"/>
    <col min="8452" max="8453" width="12.42578125" style="166" bestFit="1" customWidth="1"/>
    <col min="8454" max="8682" width="12.5703125" style="166"/>
    <col min="8683" max="8683" width="0.85546875" style="166" customWidth="1"/>
    <col min="8684" max="8684" width="9.42578125" style="166" customWidth="1"/>
    <col min="8685" max="8685" width="14.7109375" style="166" customWidth="1"/>
    <col min="8686" max="8687" width="10.28515625" style="166" customWidth="1"/>
    <col min="8688" max="8688" width="12.42578125" style="166" bestFit="1" customWidth="1"/>
    <col min="8689" max="8689" width="11.85546875" style="166" bestFit="1" customWidth="1"/>
    <col min="8690" max="8691" width="10.28515625" style="166" customWidth="1"/>
    <col min="8692" max="8693" width="12.42578125" style="166" bestFit="1" customWidth="1"/>
    <col min="8694" max="8695" width="10.28515625" style="166" customWidth="1"/>
    <col min="8696" max="8697" width="12.42578125" style="166" bestFit="1" customWidth="1"/>
    <col min="8698" max="8699" width="10.28515625" style="166" customWidth="1"/>
    <col min="8700" max="8701" width="12.42578125" style="166" bestFit="1" customWidth="1"/>
    <col min="8702" max="8703" width="10.28515625" style="166" customWidth="1"/>
    <col min="8704" max="8705" width="12.42578125" style="166" bestFit="1" customWidth="1"/>
    <col min="8706" max="8707" width="10.28515625" style="166" customWidth="1"/>
    <col min="8708" max="8709" width="12.42578125" style="166" bestFit="1" customWidth="1"/>
    <col min="8710" max="8938" width="12.5703125" style="166"/>
    <col min="8939" max="8939" width="0.85546875" style="166" customWidth="1"/>
    <col min="8940" max="8940" width="9.42578125" style="166" customWidth="1"/>
    <col min="8941" max="8941" width="14.7109375" style="166" customWidth="1"/>
    <col min="8942" max="8943" width="10.28515625" style="166" customWidth="1"/>
    <col min="8944" max="8944" width="12.42578125" style="166" bestFit="1" customWidth="1"/>
    <col min="8945" max="8945" width="11.85546875" style="166" bestFit="1" customWidth="1"/>
    <col min="8946" max="8947" width="10.28515625" style="166" customWidth="1"/>
    <col min="8948" max="8949" width="12.42578125" style="166" bestFit="1" customWidth="1"/>
    <col min="8950" max="8951" width="10.28515625" style="166" customWidth="1"/>
    <col min="8952" max="8953" width="12.42578125" style="166" bestFit="1" customWidth="1"/>
    <col min="8954" max="8955" width="10.28515625" style="166" customWidth="1"/>
    <col min="8956" max="8957" width="12.42578125" style="166" bestFit="1" customWidth="1"/>
    <col min="8958" max="8959" width="10.28515625" style="166" customWidth="1"/>
    <col min="8960" max="8961" width="12.42578125" style="166" bestFit="1" customWidth="1"/>
    <col min="8962" max="8963" width="10.28515625" style="166" customWidth="1"/>
    <col min="8964" max="8965" width="12.42578125" style="166" bestFit="1" customWidth="1"/>
    <col min="8966" max="9194" width="12.5703125" style="166"/>
    <col min="9195" max="9195" width="0.85546875" style="166" customWidth="1"/>
    <col min="9196" max="9196" width="9.42578125" style="166" customWidth="1"/>
    <col min="9197" max="9197" width="14.7109375" style="166" customWidth="1"/>
    <col min="9198" max="9199" width="10.28515625" style="166" customWidth="1"/>
    <col min="9200" max="9200" width="12.42578125" style="166" bestFit="1" customWidth="1"/>
    <col min="9201" max="9201" width="11.85546875" style="166" bestFit="1" customWidth="1"/>
    <col min="9202" max="9203" width="10.28515625" style="166" customWidth="1"/>
    <col min="9204" max="9205" width="12.42578125" style="166" bestFit="1" customWidth="1"/>
    <col min="9206" max="9207" width="10.28515625" style="166" customWidth="1"/>
    <col min="9208" max="9209" width="12.42578125" style="166" bestFit="1" customWidth="1"/>
    <col min="9210" max="9211" width="10.28515625" style="166" customWidth="1"/>
    <col min="9212" max="9213" width="12.42578125" style="166" bestFit="1" customWidth="1"/>
    <col min="9214" max="9215" width="10.28515625" style="166" customWidth="1"/>
    <col min="9216" max="9217" width="12.42578125" style="166" bestFit="1" customWidth="1"/>
    <col min="9218" max="9219" width="10.28515625" style="166" customWidth="1"/>
    <col min="9220" max="9221" width="12.42578125" style="166" bestFit="1" customWidth="1"/>
    <col min="9222" max="9450" width="12.5703125" style="166"/>
    <col min="9451" max="9451" width="0.85546875" style="166" customWidth="1"/>
    <col min="9452" max="9452" width="9.42578125" style="166" customWidth="1"/>
    <col min="9453" max="9453" width="14.7109375" style="166" customWidth="1"/>
    <col min="9454" max="9455" width="10.28515625" style="166" customWidth="1"/>
    <col min="9456" max="9456" width="12.42578125" style="166" bestFit="1" customWidth="1"/>
    <col min="9457" max="9457" width="11.85546875" style="166" bestFit="1" customWidth="1"/>
    <col min="9458" max="9459" width="10.28515625" style="166" customWidth="1"/>
    <col min="9460" max="9461" width="12.42578125" style="166" bestFit="1" customWidth="1"/>
    <col min="9462" max="9463" width="10.28515625" style="166" customWidth="1"/>
    <col min="9464" max="9465" width="12.42578125" style="166" bestFit="1" customWidth="1"/>
    <col min="9466" max="9467" width="10.28515625" style="166" customWidth="1"/>
    <col min="9468" max="9469" width="12.42578125" style="166" bestFit="1" customWidth="1"/>
    <col min="9470" max="9471" width="10.28515625" style="166" customWidth="1"/>
    <col min="9472" max="9473" width="12.42578125" style="166" bestFit="1" customWidth="1"/>
    <col min="9474" max="9475" width="10.28515625" style="166" customWidth="1"/>
    <col min="9476" max="9477" width="12.42578125" style="166" bestFit="1" customWidth="1"/>
    <col min="9478" max="9706" width="12.5703125" style="166"/>
    <col min="9707" max="9707" width="0.85546875" style="166" customWidth="1"/>
    <col min="9708" max="9708" width="9.42578125" style="166" customWidth="1"/>
    <col min="9709" max="9709" width="14.7109375" style="166" customWidth="1"/>
    <col min="9710" max="9711" width="10.28515625" style="166" customWidth="1"/>
    <col min="9712" max="9712" width="12.42578125" style="166" bestFit="1" customWidth="1"/>
    <col min="9713" max="9713" width="11.85546875" style="166" bestFit="1" customWidth="1"/>
    <col min="9714" max="9715" width="10.28515625" style="166" customWidth="1"/>
    <col min="9716" max="9717" width="12.42578125" style="166" bestFit="1" customWidth="1"/>
    <col min="9718" max="9719" width="10.28515625" style="166" customWidth="1"/>
    <col min="9720" max="9721" width="12.42578125" style="166" bestFit="1" customWidth="1"/>
    <col min="9722" max="9723" width="10.28515625" style="166" customWidth="1"/>
    <col min="9724" max="9725" width="12.42578125" style="166" bestFit="1" customWidth="1"/>
    <col min="9726" max="9727" width="10.28515625" style="166" customWidth="1"/>
    <col min="9728" max="9729" width="12.42578125" style="166" bestFit="1" customWidth="1"/>
    <col min="9730" max="9731" width="10.28515625" style="166" customWidth="1"/>
    <col min="9732" max="9733" width="12.42578125" style="166" bestFit="1" customWidth="1"/>
    <col min="9734" max="9962" width="12.5703125" style="166"/>
    <col min="9963" max="9963" width="0.85546875" style="166" customWidth="1"/>
    <col min="9964" max="9964" width="9.42578125" style="166" customWidth="1"/>
    <col min="9965" max="9965" width="14.7109375" style="166" customWidth="1"/>
    <col min="9966" max="9967" width="10.28515625" style="166" customWidth="1"/>
    <col min="9968" max="9968" width="12.42578125" style="166" bestFit="1" customWidth="1"/>
    <col min="9969" max="9969" width="11.85546875" style="166" bestFit="1" customWidth="1"/>
    <col min="9970" max="9971" width="10.28515625" style="166" customWidth="1"/>
    <col min="9972" max="9973" width="12.42578125" style="166" bestFit="1" customWidth="1"/>
    <col min="9974" max="9975" width="10.28515625" style="166" customWidth="1"/>
    <col min="9976" max="9977" width="12.42578125" style="166" bestFit="1" customWidth="1"/>
    <col min="9978" max="9979" width="10.28515625" style="166" customWidth="1"/>
    <col min="9980" max="9981" width="12.42578125" style="166" bestFit="1" customWidth="1"/>
    <col min="9982" max="9983" width="10.28515625" style="166" customWidth="1"/>
    <col min="9984" max="9985" width="12.42578125" style="166" bestFit="1" customWidth="1"/>
    <col min="9986" max="9987" width="10.28515625" style="166" customWidth="1"/>
    <col min="9988" max="9989" width="12.42578125" style="166" bestFit="1" customWidth="1"/>
    <col min="9990" max="10218" width="12.5703125" style="166"/>
    <col min="10219" max="10219" width="0.85546875" style="166" customWidth="1"/>
    <col min="10220" max="10220" width="9.42578125" style="166" customWidth="1"/>
    <col min="10221" max="10221" width="14.7109375" style="166" customWidth="1"/>
    <col min="10222" max="10223" width="10.28515625" style="166" customWidth="1"/>
    <col min="10224" max="10224" width="12.42578125" style="166" bestFit="1" customWidth="1"/>
    <col min="10225" max="10225" width="11.85546875" style="166" bestFit="1" customWidth="1"/>
    <col min="10226" max="10227" width="10.28515625" style="166" customWidth="1"/>
    <col min="10228" max="10229" width="12.42578125" style="166" bestFit="1" customWidth="1"/>
    <col min="10230" max="10231" width="10.28515625" style="166" customWidth="1"/>
    <col min="10232" max="10233" width="12.42578125" style="166" bestFit="1" customWidth="1"/>
    <col min="10234" max="10235" width="10.28515625" style="166" customWidth="1"/>
    <col min="10236" max="10237" width="12.42578125" style="166" bestFit="1" customWidth="1"/>
    <col min="10238" max="10239" width="10.28515625" style="166" customWidth="1"/>
    <col min="10240" max="10241" width="12.42578125" style="166" bestFit="1" customWidth="1"/>
    <col min="10242" max="10243" width="10.28515625" style="166" customWidth="1"/>
    <col min="10244" max="10245" width="12.42578125" style="166" bestFit="1" customWidth="1"/>
    <col min="10246" max="10474" width="12.5703125" style="166"/>
    <col min="10475" max="10475" width="0.85546875" style="166" customWidth="1"/>
    <col min="10476" max="10476" width="9.42578125" style="166" customWidth="1"/>
    <col min="10477" max="10477" width="14.7109375" style="166" customWidth="1"/>
    <col min="10478" max="10479" width="10.28515625" style="166" customWidth="1"/>
    <col min="10480" max="10480" width="12.42578125" style="166" bestFit="1" customWidth="1"/>
    <col min="10481" max="10481" width="11.85546875" style="166" bestFit="1" customWidth="1"/>
    <col min="10482" max="10483" width="10.28515625" style="166" customWidth="1"/>
    <col min="10484" max="10485" width="12.42578125" style="166" bestFit="1" customWidth="1"/>
    <col min="10486" max="10487" width="10.28515625" style="166" customWidth="1"/>
    <col min="10488" max="10489" width="12.42578125" style="166" bestFit="1" customWidth="1"/>
    <col min="10490" max="10491" width="10.28515625" style="166" customWidth="1"/>
    <col min="10492" max="10493" width="12.42578125" style="166" bestFit="1" customWidth="1"/>
    <col min="10494" max="10495" width="10.28515625" style="166" customWidth="1"/>
    <col min="10496" max="10497" width="12.42578125" style="166" bestFit="1" customWidth="1"/>
    <col min="10498" max="10499" width="10.28515625" style="166" customWidth="1"/>
    <col min="10500" max="10501" width="12.42578125" style="166" bestFit="1" customWidth="1"/>
    <col min="10502" max="10730" width="12.5703125" style="166"/>
    <col min="10731" max="10731" width="0.85546875" style="166" customWidth="1"/>
    <col min="10732" max="10732" width="9.42578125" style="166" customWidth="1"/>
    <col min="10733" max="10733" width="14.7109375" style="166" customWidth="1"/>
    <col min="10734" max="10735" width="10.28515625" style="166" customWidth="1"/>
    <col min="10736" max="10736" width="12.42578125" style="166" bestFit="1" customWidth="1"/>
    <col min="10737" max="10737" width="11.85546875" style="166" bestFit="1" customWidth="1"/>
    <col min="10738" max="10739" width="10.28515625" style="166" customWidth="1"/>
    <col min="10740" max="10741" width="12.42578125" style="166" bestFit="1" customWidth="1"/>
    <col min="10742" max="10743" width="10.28515625" style="166" customWidth="1"/>
    <col min="10744" max="10745" width="12.42578125" style="166" bestFit="1" customWidth="1"/>
    <col min="10746" max="10747" width="10.28515625" style="166" customWidth="1"/>
    <col min="10748" max="10749" width="12.42578125" style="166" bestFit="1" customWidth="1"/>
    <col min="10750" max="10751" width="10.28515625" style="166" customWidth="1"/>
    <col min="10752" max="10753" width="12.42578125" style="166" bestFit="1" customWidth="1"/>
    <col min="10754" max="10755" width="10.28515625" style="166" customWidth="1"/>
    <col min="10756" max="10757" width="12.42578125" style="166" bestFit="1" customWidth="1"/>
    <col min="10758" max="10986" width="12.5703125" style="166"/>
    <col min="10987" max="10987" width="0.85546875" style="166" customWidth="1"/>
    <col min="10988" max="10988" width="9.42578125" style="166" customWidth="1"/>
    <col min="10989" max="10989" width="14.7109375" style="166" customWidth="1"/>
    <col min="10990" max="10991" width="10.28515625" style="166" customWidth="1"/>
    <col min="10992" max="10992" width="12.42578125" style="166" bestFit="1" customWidth="1"/>
    <col min="10993" max="10993" width="11.85546875" style="166" bestFit="1" customWidth="1"/>
    <col min="10994" max="10995" width="10.28515625" style="166" customWidth="1"/>
    <col min="10996" max="10997" width="12.42578125" style="166" bestFit="1" customWidth="1"/>
    <col min="10998" max="10999" width="10.28515625" style="166" customWidth="1"/>
    <col min="11000" max="11001" width="12.42578125" style="166" bestFit="1" customWidth="1"/>
    <col min="11002" max="11003" width="10.28515625" style="166" customWidth="1"/>
    <col min="11004" max="11005" width="12.42578125" style="166" bestFit="1" customWidth="1"/>
    <col min="11006" max="11007" width="10.28515625" style="166" customWidth="1"/>
    <col min="11008" max="11009" width="12.42578125" style="166" bestFit="1" customWidth="1"/>
    <col min="11010" max="11011" width="10.28515625" style="166" customWidth="1"/>
    <col min="11012" max="11013" width="12.42578125" style="166" bestFit="1" customWidth="1"/>
    <col min="11014" max="11242" width="12.5703125" style="166"/>
    <col min="11243" max="11243" width="0.85546875" style="166" customWidth="1"/>
    <col min="11244" max="11244" width="9.42578125" style="166" customWidth="1"/>
    <col min="11245" max="11245" width="14.7109375" style="166" customWidth="1"/>
    <col min="11246" max="11247" width="10.28515625" style="166" customWidth="1"/>
    <col min="11248" max="11248" width="12.42578125" style="166" bestFit="1" customWidth="1"/>
    <col min="11249" max="11249" width="11.85546875" style="166" bestFit="1" customWidth="1"/>
    <col min="11250" max="11251" width="10.28515625" style="166" customWidth="1"/>
    <col min="11252" max="11253" width="12.42578125" style="166" bestFit="1" customWidth="1"/>
    <col min="11254" max="11255" width="10.28515625" style="166" customWidth="1"/>
    <col min="11256" max="11257" width="12.42578125" style="166" bestFit="1" customWidth="1"/>
    <col min="11258" max="11259" width="10.28515625" style="166" customWidth="1"/>
    <col min="11260" max="11261" width="12.42578125" style="166" bestFit="1" customWidth="1"/>
    <col min="11262" max="11263" width="10.28515625" style="166" customWidth="1"/>
    <col min="11264" max="11265" width="12.42578125" style="166" bestFit="1" customWidth="1"/>
    <col min="11266" max="11267" width="10.28515625" style="166" customWidth="1"/>
    <col min="11268" max="11269" width="12.42578125" style="166" bestFit="1" customWidth="1"/>
    <col min="11270" max="11498" width="12.5703125" style="166"/>
    <col min="11499" max="11499" width="0.85546875" style="166" customWidth="1"/>
    <col min="11500" max="11500" width="9.42578125" style="166" customWidth="1"/>
    <col min="11501" max="11501" width="14.7109375" style="166" customWidth="1"/>
    <col min="11502" max="11503" width="10.28515625" style="166" customWidth="1"/>
    <col min="11504" max="11504" width="12.42578125" style="166" bestFit="1" customWidth="1"/>
    <col min="11505" max="11505" width="11.85546875" style="166" bestFit="1" customWidth="1"/>
    <col min="11506" max="11507" width="10.28515625" style="166" customWidth="1"/>
    <col min="11508" max="11509" width="12.42578125" style="166" bestFit="1" customWidth="1"/>
    <col min="11510" max="11511" width="10.28515625" style="166" customWidth="1"/>
    <col min="11512" max="11513" width="12.42578125" style="166" bestFit="1" customWidth="1"/>
    <col min="11514" max="11515" width="10.28515625" style="166" customWidth="1"/>
    <col min="11516" max="11517" width="12.42578125" style="166" bestFit="1" customWidth="1"/>
    <col min="11518" max="11519" width="10.28515625" style="166" customWidth="1"/>
    <col min="11520" max="11521" width="12.42578125" style="166" bestFit="1" customWidth="1"/>
    <col min="11522" max="11523" width="10.28515625" style="166" customWidth="1"/>
    <col min="11524" max="11525" width="12.42578125" style="166" bestFit="1" customWidth="1"/>
    <col min="11526" max="11754" width="12.5703125" style="166"/>
    <col min="11755" max="11755" width="0.85546875" style="166" customWidth="1"/>
    <col min="11756" max="11756" width="9.42578125" style="166" customWidth="1"/>
    <col min="11757" max="11757" width="14.7109375" style="166" customWidth="1"/>
    <col min="11758" max="11759" width="10.28515625" style="166" customWidth="1"/>
    <col min="11760" max="11760" width="12.42578125" style="166" bestFit="1" customWidth="1"/>
    <col min="11761" max="11761" width="11.85546875" style="166" bestFit="1" customWidth="1"/>
    <col min="11762" max="11763" width="10.28515625" style="166" customWidth="1"/>
    <col min="11764" max="11765" width="12.42578125" style="166" bestFit="1" customWidth="1"/>
    <col min="11766" max="11767" width="10.28515625" style="166" customWidth="1"/>
    <col min="11768" max="11769" width="12.42578125" style="166" bestFit="1" customWidth="1"/>
    <col min="11770" max="11771" width="10.28515625" style="166" customWidth="1"/>
    <col min="11772" max="11773" width="12.42578125" style="166" bestFit="1" customWidth="1"/>
    <col min="11774" max="11775" width="10.28515625" style="166" customWidth="1"/>
    <col min="11776" max="11777" width="12.42578125" style="166" bestFit="1" customWidth="1"/>
    <col min="11778" max="11779" width="10.28515625" style="166" customWidth="1"/>
    <col min="11780" max="11781" width="12.42578125" style="166" bestFit="1" customWidth="1"/>
    <col min="11782" max="12010" width="12.5703125" style="166"/>
    <col min="12011" max="12011" width="0.85546875" style="166" customWidth="1"/>
    <col min="12012" max="12012" width="9.42578125" style="166" customWidth="1"/>
    <col min="12013" max="12013" width="14.7109375" style="166" customWidth="1"/>
    <col min="12014" max="12015" width="10.28515625" style="166" customWidth="1"/>
    <col min="12016" max="12016" width="12.42578125" style="166" bestFit="1" customWidth="1"/>
    <col min="12017" max="12017" width="11.85546875" style="166" bestFit="1" customWidth="1"/>
    <col min="12018" max="12019" width="10.28515625" style="166" customWidth="1"/>
    <col min="12020" max="12021" width="12.42578125" style="166" bestFit="1" customWidth="1"/>
    <col min="12022" max="12023" width="10.28515625" style="166" customWidth="1"/>
    <col min="12024" max="12025" width="12.42578125" style="166" bestFit="1" customWidth="1"/>
    <col min="12026" max="12027" width="10.28515625" style="166" customWidth="1"/>
    <col min="12028" max="12029" width="12.42578125" style="166" bestFit="1" customWidth="1"/>
    <col min="12030" max="12031" width="10.28515625" style="166" customWidth="1"/>
    <col min="12032" max="12033" width="12.42578125" style="166" bestFit="1" customWidth="1"/>
    <col min="12034" max="12035" width="10.28515625" style="166" customWidth="1"/>
    <col min="12036" max="12037" width="12.42578125" style="166" bestFit="1" customWidth="1"/>
    <col min="12038" max="12266" width="12.5703125" style="166"/>
    <col min="12267" max="12267" width="0.85546875" style="166" customWidth="1"/>
    <col min="12268" max="12268" width="9.42578125" style="166" customWidth="1"/>
    <col min="12269" max="12269" width="14.7109375" style="166" customWidth="1"/>
    <col min="12270" max="12271" width="10.28515625" style="166" customWidth="1"/>
    <col min="12272" max="12272" width="12.42578125" style="166" bestFit="1" customWidth="1"/>
    <col min="12273" max="12273" width="11.85546875" style="166" bestFit="1" customWidth="1"/>
    <col min="12274" max="12275" width="10.28515625" style="166" customWidth="1"/>
    <col min="12276" max="12277" width="12.42578125" style="166" bestFit="1" customWidth="1"/>
    <col min="12278" max="12279" width="10.28515625" style="166" customWidth="1"/>
    <col min="12280" max="12281" width="12.42578125" style="166" bestFit="1" customWidth="1"/>
    <col min="12282" max="12283" width="10.28515625" style="166" customWidth="1"/>
    <col min="12284" max="12285" width="12.42578125" style="166" bestFit="1" customWidth="1"/>
    <col min="12286" max="12287" width="10.28515625" style="166" customWidth="1"/>
    <col min="12288" max="12289" width="12.42578125" style="166" bestFit="1" customWidth="1"/>
    <col min="12290" max="12291" width="10.28515625" style="166" customWidth="1"/>
    <col min="12292" max="12293" width="12.42578125" style="166" bestFit="1" customWidth="1"/>
    <col min="12294" max="12522" width="12.5703125" style="166"/>
    <col min="12523" max="12523" width="0.85546875" style="166" customWidth="1"/>
    <col min="12524" max="12524" width="9.42578125" style="166" customWidth="1"/>
    <col min="12525" max="12525" width="14.7109375" style="166" customWidth="1"/>
    <col min="12526" max="12527" width="10.28515625" style="166" customWidth="1"/>
    <col min="12528" max="12528" width="12.42578125" style="166" bestFit="1" customWidth="1"/>
    <col min="12529" max="12529" width="11.85546875" style="166" bestFit="1" customWidth="1"/>
    <col min="12530" max="12531" width="10.28515625" style="166" customWidth="1"/>
    <col min="12532" max="12533" width="12.42578125" style="166" bestFit="1" customWidth="1"/>
    <col min="12534" max="12535" width="10.28515625" style="166" customWidth="1"/>
    <col min="12536" max="12537" width="12.42578125" style="166" bestFit="1" customWidth="1"/>
    <col min="12538" max="12539" width="10.28515625" style="166" customWidth="1"/>
    <col min="12540" max="12541" width="12.42578125" style="166" bestFit="1" customWidth="1"/>
    <col min="12542" max="12543" width="10.28515625" style="166" customWidth="1"/>
    <col min="12544" max="12545" width="12.42578125" style="166" bestFit="1" customWidth="1"/>
    <col min="12546" max="12547" width="10.28515625" style="166" customWidth="1"/>
    <col min="12548" max="12549" width="12.42578125" style="166" bestFit="1" customWidth="1"/>
    <col min="12550" max="12778" width="12.5703125" style="166"/>
    <col min="12779" max="12779" width="0.85546875" style="166" customWidth="1"/>
    <col min="12780" max="12780" width="9.42578125" style="166" customWidth="1"/>
    <col min="12781" max="12781" width="14.7109375" style="166" customWidth="1"/>
    <col min="12782" max="12783" width="10.28515625" style="166" customWidth="1"/>
    <col min="12784" max="12784" width="12.42578125" style="166" bestFit="1" customWidth="1"/>
    <col min="12785" max="12785" width="11.85546875" style="166" bestFit="1" customWidth="1"/>
    <col min="12786" max="12787" width="10.28515625" style="166" customWidth="1"/>
    <col min="12788" max="12789" width="12.42578125" style="166" bestFit="1" customWidth="1"/>
    <col min="12790" max="12791" width="10.28515625" style="166" customWidth="1"/>
    <col min="12792" max="12793" width="12.42578125" style="166" bestFit="1" customWidth="1"/>
    <col min="12794" max="12795" width="10.28515625" style="166" customWidth="1"/>
    <col min="12796" max="12797" width="12.42578125" style="166" bestFit="1" customWidth="1"/>
    <col min="12798" max="12799" width="10.28515625" style="166" customWidth="1"/>
    <col min="12800" max="12801" width="12.42578125" style="166" bestFit="1" customWidth="1"/>
    <col min="12802" max="12803" width="10.28515625" style="166" customWidth="1"/>
    <col min="12804" max="12805" width="12.42578125" style="166" bestFit="1" customWidth="1"/>
    <col min="12806" max="13034" width="12.5703125" style="166"/>
    <col min="13035" max="13035" width="0.85546875" style="166" customWidth="1"/>
    <col min="13036" max="13036" width="9.42578125" style="166" customWidth="1"/>
    <col min="13037" max="13037" width="14.7109375" style="166" customWidth="1"/>
    <col min="13038" max="13039" width="10.28515625" style="166" customWidth="1"/>
    <col min="13040" max="13040" width="12.42578125" style="166" bestFit="1" customWidth="1"/>
    <col min="13041" max="13041" width="11.85546875" style="166" bestFit="1" customWidth="1"/>
    <col min="13042" max="13043" width="10.28515625" style="166" customWidth="1"/>
    <col min="13044" max="13045" width="12.42578125" style="166" bestFit="1" customWidth="1"/>
    <col min="13046" max="13047" width="10.28515625" style="166" customWidth="1"/>
    <col min="13048" max="13049" width="12.42578125" style="166" bestFit="1" customWidth="1"/>
    <col min="13050" max="13051" width="10.28515625" style="166" customWidth="1"/>
    <col min="13052" max="13053" width="12.42578125" style="166" bestFit="1" customWidth="1"/>
    <col min="13054" max="13055" width="10.28515625" style="166" customWidth="1"/>
    <col min="13056" max="13057" width="12.42578125" style="166" bestFit="1" customWidth="1"/>
    <col min="13058" max="13059" width="10.28515625" style="166" customWidth="1"/>
    <col min="13060" max="13061" width="12.42578125" style="166" bestFit="1" customWidth="1"/>
    <col min="13062" max="13290" width="12.5703125" style="166"/>
    <col min="13291" max="13291" width="0.85546875" style="166" customWidth="1"/>
    <col min="13292" max="13292" width="9.42578125" style="166" customWidth="1"/>
    <col min="13293" max="13293" width="14.7109375" style="166" customWidth="1"/>
    <col min="13294" max="13295" width="10.28515625" style="166" customWidth="1"/>
    <col min="13296" max="13296" width="12.42578125" style="166" bestFit="1" customWidth="1"/>
    <col min="13297" max="13297" width="11.85546875" style="166" bestFit="1" customWidth="1"/>
    <col min="13298" max="13299" width="10.28515625" style="166" customWidth="1"/>
    <col min="13300" max="13301" width="12.42578125" style="166" bestFit="1" customWidth="1"/>
    <col min="13302" max="13303" width="10.28515625" style="166" customWidth="1"/>
    <col min="13304" max="13305" width="12.42578125" style="166" bestFit="1" customWidth="1"/>
    <col min="13306" max="13307" width="10.28515625" style="166" customWidth="1"/>
    <col min="13308" max="13309" width="12.42578125" style="166" bestFit="1" customWidth="1"/>
    <col min="13310" max="13311" width="10.28515625" style="166" customWidth="1"/>
    <col min="13312" max="13313" width="12.42578125" style="166" bestFit="1" customWidth="1"/>
    <col min="13314" max="13315" width="10.28515625" style="166" customWidth="1"/>
    <col min="13316" max="13317" width="12.42578125" style="166" bestFit="1" customWidth="1"/>
    <col min="13318" max="13546" width="12.5703125" style="166"/>
    <col min="13547" max="13547" width="0.85546875" style="166" customWidth="1"/>
    <col min="13548" max="13548" width="9.42578125" style="166" customWidth="1"/>
    <col min="13549" max="13549" width="14.7109375" style="166" customWidth="1"/>
    <col min="13550" max="13551" width="10.28515625" style="166" customWidth="1"/>
    <col min="13552" max="13552" width="12.42578125" style="166" bestFit="1" customWidth="1"/>
    <col min="13553" max="13553" width="11.85546875" style="166" bestFit="1" customWidth="1"/>
    <col min="13554" max="13555" width="10.28515625" style="166" customWidth="1"/>
    <col min="13556" max="13557" width="12.42578125" style="166" bestFit="1" customWidth="1"/>
    <col min="13558" max="13559" width="10.28515625" style="166" customWidth="1"/>
    <col min="13560" max="13561" width="12.42578125" style="166" bestFit="1" customWidth="1"/>
    <col min="13562" max="13563" width="10.28515625" style="166" customWidth="1"/>
    <col min="13564" max="13565" width="12.42578125" style="166" bestFit="1" customWidth="1"/>
    <col min="13566" max="13567" width="10.28515625" style="166" customWidth="1"/>
    <col min="13568" max="13569" width="12.42578125" style="166" bestFit="1" customWidth="1"/>
    <col min="13570" max="13571" width="10.28515625" style="166" customWidth="1"/>
    <col min="13572" max="13573" width="12.42578125" style="166" bestFit="1" customWidth="1"/>
    <col min="13574" max="13802" width="12.5703125" style="166"/>
    <col min="13803" max="13803" width="0.85546875" style="166" customWidth="1"/>
    <col min="13804" max="13804" width="9.42578125" style="166" customWidth="1"/>
    <col min="13805" max="13805" width="14.7109375" style="166" customWidth="1"/>
    <col min="13806" max="13807" width="10.28515625" style="166" customWidth="1"/>
    <col min="13808" max="13808" width="12.42578125" style="166" bestFit="1" customWidth="1"/>
    <col min="13809" max="13809" width="11.85546875" style="166" bestFit="1" customWidth="1"/>
    <col min="13810" max="13811" width="10.28515625" style="166" customWidth="1"/>
    <col min="13812" max="13813" width="12.42578125" style="166" bestFit="1" customWidth="1"/>
    <col min="13814" max="13815" width="10.28515625" style="166" customWidth="1"/>
    <col min="13816" max="13817" width="12.42578125" style="166" bestFit="1" customWidth="1"/>
    <col min="13818" max="13819" width="10.28515625" style="166" customWidth="1"/>
    <col min="13820" max="13821" width="12.42578125" style="166" bestFit="1" customWidth="1"/>
    <col min="13822" max="13823" width="10.28515625" style="166" customWidth="1"/>
    <col min="13824" max="13825" width="12.42578125" style="166" bestFit="1" customWidth="1"/>
    <col min="13826" max="13827" width="10.28515625" style="166" customWidth="1"/>
    <col min="13828" max="13829" width="12.42578125" style="166" bestFit="1" customWidth="1"/>
    <col min="13830" max="14058" width="12.5703125" style="166"/>
    <col min="14059" max="14059" width="0.85546875" style="166" customWidth="1"/>
    <col min="14060" max="14060" width="9.42578125" style="166" customWidth="1"/>
    <col min="14061" max="14061" width="14.7109375" style="166" customWidth="1"/>
    <col min="14062" max="14063" width="10.28515625" style="166" customWidth="1"/>
    <col min="14064" max="14064" width="12.42578125" style="166" bestFit="1" customWidth="1"/>
    <col min="14065" max="14065" width="11.85546875" style="166" bestFit="1" customWidth="1"/>
    <col min="14066" max="14067" width="10.28515625" style="166" customWidth="1"/>
    <col min="14068" max="14069" width="12.42578125" style="166" bestFit="1" customWidth="1"/>
    <col min="14070" max="14071" width="10.28515625" style="166" customWidth="1"/>
    <col min="14072" max="14073" width="12.42578125" style="166" bestFit="1" customWidth="1"/>
    <col min="14074" max="14075" width="10.28515625" style="166" customWidth="1"/>
    <col min="14076" max="14077" width="12.42578125" style="166" bestFit="1" customWidth="1"/>
    <col min="14078" max="14079" width="10.28515625" style="166" customWidth="1"/>
    <col min="14080" max="14081" width="12.42578125" style="166" bestFit="1" customWidth="1"/>
    <col min="14082" max="14083" width="10.28515625" style="166" customWidth="1"/>
    <col min="14084" max="14085" width="12.42578125" style="166" bestFit="1" customWidth="1"/>
    <col min="14086" max="14314" width="12.5703125" style="166"/>
    <col min="14315" max="14315" width="0.85546875" style="166" customWidth="1"/>
    <col min="14316" max="14316" width="9.42578125" style="166" customWidth="1"/>
    <col min="14317" max="14317" width="14.7109375" style="166" customWidth="1"/>
    <col min="14318" max="14319" width="10.28515625" style="166" customWidth="1"/>
    <col min="14320" max="14320" width="12.42578125" style="166" bestFit="1" customWidth="1"/>
    <col min="14321" max="14321" width="11.85546875" style="166" bestFit="1" customWidth="1"/>
    <col min="14322" max="14323" width="10.28515625" style="166" customWidth="1"/>
    <col min="14324" max="14325" width="12.42578125" style="166" bestFit="1" customWidth="1"/>
    <col min="14326" max="14327" width="10.28515625" style="166" customWidth="1"/>
    <col min="14328" max="14329" width="12.42578125" style="166" bestFit="1" customWidth="1"/>
    <col min="14330" max="14331" width="10.28515625" style="166" customWidth="1"/>
    <col min="14332" max="14333" width="12.42578125" style="166" bestFit="1" customWidth="1"/>
    <col min="14334" max="14335" width="10.28515625" style="166" customWidth="1"/>
    <col min="14336" max="14337" width="12.42578125" style="166" bestFit="1" customWidth="1"/>
    <col min="14338" max="14339" width="10.28515625" style="166" customWidth="1"/>
    <col min="14340" max="14341" width="12.42578125" style="166" bestFit="1" customWidth="1"/>
    <col min="14342" max="14570" width="12.5703125" style="166"/>
    <col min="14571" max="14571" width="0.85546875" style="166" customWidth="1"/>
    <col min="14572" max="14572" width="9.42578125" style="166" customWidth="1"/>
    <col min="14573" max="14573" width="14.7109375" style="166" customWidth="1"/>
    <col min="14574" max="14575" width="10.28515625" style="166" customWidth="1"/>
    <col min="14576" max="14576" width="12.42578125" style="166" bestFit="1" customWidth="1"/>
    <col min="14577" max="14577" width="11.85546875" style="166" bestFit="1" customWidth="1"/>
    <col min="14578" max="14579" width="10.28515625" style="166" customWidth="1"/>
    <col min="14580" max="14581" width="12.42578125" style="166" bestFit="1" customWidth="1"/>
    <col min="14582" max="14583" width="10.28515625" style="166" customWidth="1"/>
    <col min="14584" max="14585" width="12.42578125" style="166" bestFit="1" customWidth="1"/>
    <col min="14586" max="14587" width="10.28515625" style="166" customWidth="1"/>
    <col min="14588" max="14589" width="12.42578125" style="166" bestFit="1" customWidth="1"/>
    <col min="14590" max="14591" width="10.28515625" style="166" customWidth="1"/>
    <col min="14592" max="14593" width="12.42578125" style="166" bestFit="1" customWidth="1"/>
    <col min="14594" max="14595" width="10.28515625" style="166" customWidth="1"/>
    <col min="14596" max="14597" width="12.42578125" style="166" bestFit="1" customWidth="1"/>
    <col min="14598" max="14826" width="12.5703125" style="166"/>
    <col min="14827" max="14827" width="0.85546875" style="166" customWidth="1"/>
    <col min="14828" max="14828" width="9.42578125" style="166" customWidth="1"/>
    <col min="14829" max="14829" width="14.7109375" style="166" customWidth="1"/>
    <col min="14830" max="14831" width="10.28515625" style="166" customWidth="1"/>
    <col min="14832" max="14832" width="12.42578125" style="166" bestFit="1" customWidth="1"/>
    <col min="14833" max="14833" width="11.85546875" style="166" bestFit="1" customWidth="1"/>
    <col min="14834" max="14835" width="10.28515625" style="166" customWidth="1"/>
    <col min="14836" max="14837" width="12.42578125" style="166" bestFit="1" customWidth="1"/>
    <col min="14838" max="14839" width="10.28515625" style="166" customWidth="1"/>
    <col min="14840" max="14841" width="12.42578125" style="166" bestFit="1" customWidth="1"/>
    <col min="14842" max="14843" width="10.28515625" style="166" customWidth="1"/>
    <col min="14844" max="14845" width="12.42578125" style="166" bestFit="1" customWidth="1"/>
    <col min="14846" max="14847" width="10.28515625" style="166" customWidth="1"/>
    <col min="14848" max="14849" width="12.42578125" style="166" bestFit="1" customWidth="1"/>
    <col min="14850" max="14851" width="10.28515625" style="166" customWidth="1"/>
    <col min="14852" max="14853" width="12.42578125" style="166" bestFit="1" customWidth="1"/>
    <col min="14854" max="15082" width="12.5703125" style="166"/>
    <col min="15083" max="15083" width="0.85546875" style="166" customWidth="1"/>
    <col min="15084" max="15084" width="9.42578125" style="166" customWidth="1"/>
    <col min="15085" max="15085" width="14.7109375" style="166" customWidth="1"/>
    <col min="15086" max="15087" width="10.28515625" style="166" customWidth="1"/>
    <col min="15088" max="15088" width="12.42578125" style="166" bestFit="1" customWidth="1"/>
    <col min="15089" max="15089" width="11.85546875" style="166" bestFit="1" customWidth="1"/>
    <col min="15090" max="15091" width="10.28515625" style="166" customWidth="1"/>
    <col min="15092" max="15093" width="12.42578125" style="166" bestFit="1" customWidth="1"/>
    <col min="15094" max="15095" width="10.28515625" style="166" customWidth="1"/>
    <col min="15096" max="15097" width="12.42578125" style="166" bestFit="1" customWidth="1"/>
    <col min="15098" max="15099" width="10.28515625" style="166" customWidth="1"/>
    <col min="15100" max="15101" width="12.42578125" style="166" bestFit="1" customWidth="1"/>
    <col min="15102" max="15103" width="10.28515625" style="166" customWidth="1"/>
    <col min="15104" max="15105" width="12.42578125" style="166" bestFit="1" customWidth="1"/>
    <col min="15106" max="15107" width="10.28515625" style="166" customWidth="1"/>
    <col min="15108" max="15109" width="12.42578125" style="166" bestFit="1" customWidth="1"/>
    <col min="15110" max="15338" width="12.5703125" style="166"/>
    <col min="15339" max="15339" width="0.85546875" style="166" customWidth="1"/>
    <col min="15340" max="15340" width="9.42578125" style="166" customWidth="1"/>
    <col min="15341" max="15341" width="14.7109375" style="166" customWidth="1"/>
    <col min="15342" max="15343" width="10.28515625" style="166" customWidth="1"/>
    <col min="15344" max="15344" width="12.42578125" style="166" bestFit="1" customWidth="1"/>
    <col min="15345" max="15345" width="11.85546875" style="166" bestFit="1" customWidth="1"/>
    <col min="15346" max="15347" width="10.28515625" style="166" customWidth="1"/>
    <col min="15348" max="15349" width="12.42578125" style="166" bestFit="1" customWidth="1"/>
    <col min="15350" max="15351" width="10.28515625" style="166" customWidth="1"/>
    <col min="15352" max="15353" width="12.42578125" style="166" bestFit="1" customWidth="1"/>
    <col min="15354" max="15355" width="10.28515625" style="166" customWidth="1"/>
    <col min="15356" max="15357" width="12.42578125" style="166" bestFit="1" customWidth="1"/>
    <col min="15358" max="15359" width="10.28515625" style="166" customWidth="1"/>
    <col min="15360" max="15361" width="12.42578125" style="166" bestFit="1" customWidth="1"/>
    <col min="15362" max="15363" width="10.28515625" style="166" customWidth="1"/>
    <col min="15364" max="15365" width="12.42578125" style="166" bestFit="1" customWidth="1"/>
    <col min="15366" max="15594" width="12.5703125" style="166"/>
    <col min="15595" max="15595" width="0.85546875" style="166" customWidth="1"/>
    <col min="15596" max="15596" width="9.42578125" style="166" customWidth="1"/>
    <col min="15597" max="15597" width="14.7109375" style="166" customWidth="1"/>
    <col min="15598" max="15599" width="10.28515625" style="166" customWidth="1"/>
    <col min="15600" max="15600" width="12.42578125" style="166" bestFit="1" customWidth="1"/>
    <col min="15601" max="15601" width="11.85546875" style="166" bestFit="1" customWidth="1"/>
    <col min="15602" max="15603" width="10.28515625" style="166" customWidth="1"/>
    <col min="15604" max="15605" width="12.42578125" style="166" bestFit="1" customWidth="1"/>
    <col min="15606" max="15607" width="10.28515625" style="166" customWidth="1"/>
    <col min="15608" max="15609" width="12.42578125" style="166" bestFit="1" customWidth="1"/>
    <col min="15610" max="15611" width="10.28515625" style="166" customWidth="1"/>
    <col min="15612" max="15613" width="12.42578125" style="166" bestFit="1" customWidth="1"/>
    <col min="15614" max="15615" width="10.28515625" style="166" customWidth="1"/>
    <col min="15616" max="15617" width="12.42578125" style="166" bestFit="1" customWidth="1"/>
    <col min="15618" max="15619" width="10.28515625" style="166" customWidth="1"/>
    <col min="15620" max="15621" width="12.42578125" style="166" bestFit="1" customWidth="1"/>
    <col min="15622" max="15850" width="12.5703125" style="166"/>
    <col min="15851" max="15851" width="0.85546875" style="166" customWidth="1"/>
    <col min="15852" max="15852" width="9.42578125" style="166" customWidth="1"/>
    <col min="15853" max="15853" width="14.7109375" style="166" customWidth="1"/>
    <col min="15854" max="15855" width="10.28515625" style="166" customWidth="1"/>
    <col min="15856" max="15856" width="12.42578125" style="166" bestFit="1" customWidth="1"/>
    <col min="15857" max="15857" width="11.85546875" style="166" bestFit="1" customWidth="1"/>
    <col min="15858" max="15859" width="10.28515625" style="166" customWidth="1"/>
    <col min="15860" max="15861" width="12.42578125" style="166" bestFit="1" customWidth="1"/>
    <col min="15862" max="15863" width="10.28515625" style="166" customWidth="1"/>
    <col min="15864" max="15865" width="12.42578125" style="166" bestFit="1" customWidth="1"/>
    <col min="15866" max="15867" width="10.28515625" style="166" customWidth="1"/>
    <col min="15868" max="15869" width="12.42578125" style="166" bestFit="1" customWidth="1"/>
    <col min="15870" max="15871" width="10.28515625" style="166" customWidth="1"/>
    <col min="15872" max="15873" width="12.42578125" style="166" bestFit="1" customWidth="1"/>
    <col min="15874" max="15875" width="10.28515625" style="166" customWidth="1"/>
    <col min="15876" max="15877" width="12.42578125" style="166" bestFit="1" customWidth="1"/>
    <col min="15878" max="16106" width="12.5703125" style="166"/>
    <col min="16107" max="16107" width="0.85546875" style="166" customWidth="1"/>
    <col min="16108" max="16108" width="9.42578125" style="166" customWidth="1"/>
    <col min="16109" max="16109" width="14.7109375" style="166" customWidth="1"/>
    <col min="16110" max="16111" width="10.28515625" style="166" customWidth="1"/>
    <col min="16112" max="16112" width="12.42578125" style="166" bestFit="1" customWidth="1"/>
    <col min="16113" max="16113" width="11.85546875" style="166" bestFit="1" customWidth="1"/>
    <col min="16114" max="16115" width="10.28515625" style="166" customWidth="1"/>
    <col min="16116" max="16117" width="12.42578125" style="166" bestFit="1" customWidth="1"/>
    <col min="16118" max="16119" width="10.28515625" style="166" customWidth="1"/>
    <col min="16120" max="16121" width="12.42578125" style="166" bestFit="1" customWidth="1"/>
    <col min="16122" max="16123" width="10.28515625" style="166" customWidth="1"/>
    <col min="16124" max="16125" width="12.42578125" style="166" bestFit="1" customWidth="1"/>
    <col min="16126" max="16127" width="10.28515625" style="166" customWidth="1"/>
    <col min="16128" max="16129" width="12.42578125" style="166" bestFit="1" customWidth="1"/>
    <col min="16130" max="16131" width="10.28515625" style="166" customWidth="1"/>
    <col min="16132" max="16133" width="12.42578125" style="166" bestFit="1" customWidth="1"/>
    <col min="16134" max="16384" width="12.5703125" style="166"/>
  </cols>
  <sheetData>
    <row r="1" spans="1:65" s="8" customFormat="1" ht="12.75">
      <c r="A1" s="815" t="s">
        <v>1621</v>
      </c>
    </row>
    <row r="2" spans="1:65" ht="19.5" thickBot="1">
      <c r="A2" s="4256" t="s">
        <v>4847</v>
      </c>
      <c r="B2" s="164"/>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I2" s="165"/>
      <c r="AJ2" s="165"/>
      <c r="AK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7"/>
      <c r="BM2" s="167" t="s">
        <v>24</v>
      </c>
    </row>
    <row r="3" spans="1:65">
      <c r="A3" s="5744"/>
      <c r="B3" s="5737">
        <v>2011</v>
      </c>
      <c r="C3" s="5738"/>
      <c r="D3" s="5738"/>
      <c r="E3" s="5738"/>
      <c r="F3" s="5738"/>
      <c r="G3" s="5739"/>
      <c r="H3" s="5737">
        <v>2012</v>
      </c>
      <c r="I3" s="5738"/>
      <c r="J3" s="5738"/>
      <c r="K3" s="5738"/>
      <c r="L3" s="5738"/>
      <c r="M3" s="5739"/>
      <c r="N3" s="5737">
        <v>2013</v>
      </c>
      <c r="O3" s="5738"/>
      <c r="P3" s="5738"/>
      <c r="Q3" s="5738"/>
      <c r="R3" s="5738"/>
      <c r="S3" s="5739"/>
      <c r="T3" s="5737">
        <v>2014</v>
      </c>
      <c r="U3" s="5738"/>
      <c r="V3" s="5738"/>
      <c r="W3" s="5738"/>
      <c r="X3" s="5738"/>
      <c r="Y3" s="5739"/>
      <c r="Z3" s="5737">
        <v>2015</v>
      </c>
      <c r="AA3" s="5738"/>
      <c r="AB3" s="5738"/>
      <c r="AC3" s="5738"/>
      <c r="AD3" s="5738"/>
      <c r="AE3" s="5739"/>
      <c r="AF3" s="5737">
        <v>2016</v>
      </c>
      <c r="AG3" s="5738"/>
      <c r="AH3" s="5738"/>
      <c r="AI3" s="5738"/>
      <c r="AJ3" s="5738"/>
      <c r="AK3" s="5739"/>
      <c r="AL3" s="5737">
        <v>2017</v>
      </c>
      <c r="AM3" s="5738"/>
      <c r="AN3" s="5738"/>
      <c r="AO3" s="5738"/>
      <c r="AP3" s="5738"/>
      <c r="AQ3" s="5739"/>
    </row>
    <row r="4" spans="1:65">
      <c r="A4" s="5745"/>
      <c r="B4" s="5729" t="s">
        <v>114</v>
      </c>
      <c r="C4" s="5731" t="s">
        <v>129</v>
      </c>
      <c r="D4" s="5732"/>
      <c r="E4" s="5733"/>
      <c r="F4" s="5733"/>
      <c r="G4" s="5734"/>
      <c r="H4" s="5729" t="s">
        <v>114</v>
      </c>
      <c r="I4" s="5731" t="s">
        <v>129</v>
      </c>
      <c r="J4" s="5732"/>
      <c r="K4" s="5733"/>
      <c r="L4" s="5733"/>
      <c r="M4" s="5734"/>
      <c r="N4" s="5729" t="s">
        <v>114</v>
      </c>
      <c r="O4" s="5731" t="s">
        <v>129</v>
      </c>
      <c r="P4" s="5732"/>
      <c r="Q4" s="5733"/>
      <c r="R4" s="5733"/>
      <c r="S4" s="5734"/>
      <c r="T4" s="5729" t="s">
        <v>114</v>
      </c>
      <c r="U4" s="5731" t="s">
        <v>129</v>
      </c>
      <c r="V4" s="5732"/>
      <c r="W4" s="5733"/>
      <c r="X4" s="5733"/>
      <c r="Y4" s="5734"/>
      <c r="Z4" s="5729" t="s">
        <v>114</v>
      </c>
      <c r="AA4" s="5731" t="s">
        <v>129</v>
      </c>
      <c r="AB4" s="5732"/>
      <c r="AC4" s="5733"/>
      <c r="AD4" s="5733"/>
      <c r="AE4" s="5734"/>
      <c r="AF4" s="5729" t="s">
        <v>114</v>
      </c>
      <c r="AG4" s="5731" t="s">
        <v>129</v>
      </c>
      <c r="AH4" s="5732"/>
      <c r="AI4" s="5733"/>
      <c r="AJ4" s="5733"/>
      <c r="AK4" s="5734"/>
      <c r="AL4" s="5729" t="s">
        <v>114</v>
      </c>
      <c r="AM4" s="5731" t="s">
        <v>129</v>
      </c>
      <c r="AN4" s="5732"/>
      <c r="AO4" s="5733"/>
      <c r="AP4" s="5733"/>
      <c r="AQ4" s="5734"/>
    </row>
    <row r="5" spans="1:65">
      <c r="A5" s="5746"/>
      <c r="B5" s="5730"/>
      <c r="C5" s="168" t="s">
        <v>125</v>
      </c>
      <c r="D5" s="169" t="s">
        <v>82</v>
      </c>
      <c r="E5" s="170" t="s">
        <v>83</v>
      </c>
      <c r="F5" s="5735" t="s">
        <v>4</v>
      </c>
      <c r="G5" s="5740"/>
      <c r="H5" s="5730"/>
      <c r="I5" s="168" t="s">
        <v>125</v>
      </c>
      <c r="J5" s="169" t="s">
        <v>82</v>
      </c>
      <c r="K5" s="170" t="s">
        <v>83</v>
      </c>
      <c r="L5" s="5735" t="s">
        <v>4</v>
      </c>
      <c r="M5" s="5740"/>
      <c r="N5" s="5730"/>
      <c r="O5" s="168" t="s">
        <v>125</v>
      </c>
      <c r="P5" s="169" t="s">
        <v>82</v>
      </c>
      <c r="Q5" s="170" t="s">
        <v>83</v>
      </c>
      <c r="R5" s="5735" t="s">
        <v>4</v>
      </c>
      <c r="S5" s="5740"/>
      <c r="T5" s="5730"/>
      <c r="U5" s="168" t="s">
        <v>125</v>
      </c>
      <c r="V5" s="169" t="s">
        <v>82</v>
      </c>
      <c r="W5" s="170" t="s">
        <v>83</v>
      </c>
      <c r="X5" s="5735" t="s">
        <v>4</v>
      </c>
      <c r="Y5" s="5740"/>
      <c r="Z5" s="5730"/>
      <c r="AA5" s="168" t="s">
        <v>125</v>
      </c>
      <c r="AB5" s="169" t="s">
        <v>82</v>
      </c>
      <c r="AC5" s="170" t="s">
        <v>83</v>
      </c>
      <c r="AD5" s="5735" t="s">
        <v>4</v>
      </c>
      <c r="AE5" s="5740"/>
      <c r="AF5" s="5730"/>
      <c r="AG5" s="168" t="s">
        <v>125</v>
      </c>
      <c r="AH5" s="169" t="s">
        <v>82</v>
      </c>
      <c r="AI5" s="170" t="s">
        <v>83</v>
      </c>
      <c r="AJ5" s="5735" t="s">
        <v>4</v>
      </c>
      <c r="AK5" s="5740"/>
      <c r="AL5" s="5730"/>
      <c r="AM5" s="168" t="s">
        <v>125</v>
      </c>
      <c r="AN5" s="169" t="s">
        <v>82</v>
      </c>
      <c r="AO5" s="170" t="s">
        <v>83</v>
      </c>
      <c r="AP5" s="5735" t="s">
        <v>4</v>
      </c>
      <c r="AQ5" s="5740"/>
    </row>
    <row r="6" spans="1:65" ht="15" customHeight="1" thickBot="1">
      <c r="A6" s="177" t="s">
        <v>785</v>
      </c>
      <c r="B6" s="178">
        <v>26</v>
      </c>
      <c r="C6" s="179">
        <v>0</v>
      </c>
      <c r="D6" s="180">
        <v>0</v>
      </c>
      <c r="E6" s="181">
        <v>6</v>
      </c>
      <c r="F6" s="179">
        <f>SUM(C6:E6)</f>
        <v>6</v>
      </c>
      <c r="G6" s="182">
        <v>0.5</v>
      </c>
      <c r="H6" s="178">
        <v>50</v>
      </c>
      <c r="I6" s="179">
        <v>0</v>
      </c>
      <c r="J6" s="180">
        <v>1</v>
      </c>
      <c r="K6" s="181">
        <v>11</v>
      </c>
      <c r="L6" s="179">
        <f>SUM(I6:K6)</f>
        <v>12</v>
      </c>
      <c r="M6" s="182">
        <v>0.44</v>
      </c>
      <c r="N6" s="178">
        <v>65</v>
      </c>
      <c r="O6" s="179">
        <v>0</v>
      </c>
      <c r="P6" s="180">
        <v>6</v>
      </c>
      <c r="Q6" s="181">
        <v>15</v>
      </c>
      <c r="R6" s="179">
        <f>SUM(O6:Q6)</f>
        <v>21</v>
      </c>
      <c r="S6" s="182">
        <v>0.43076923076923079</v>
      </c>
      <c r="T6" s="178">
        <v>65</v>
      </c>
      <c r="U6" s="179">
        <v>0</v>
      </c>
      <c r="V6" s="180">
        <v>9</v>
      </c>
      <c r="W6" s="181">
        <v>19</v>
      </c>
      <c r="X6" s="179">
        <f>SUM(U6:W6)</f>
        <v>28</v>
      </c>
      <c r="Y6" s="182">
        <v>0.55384615384615388</v>
      </c>
      <c r="Z6" s="183">
        <v>64</v>
      </c>
      <c r="AA6" s="184">
        <v>0</v>
      </c>
      <c r="AB6" s="185">
        <v>17</v>
      </c>
      <c r="AC6" s="186">
        <v>28</v>
      </c>
      <c r="AD6" s="184">
        <f>SUM(AA6:AC6)</f>
        <v>45</v>
      </c>
      <c r="AE6" s="196">
        <v>0.65625</v>
      </c>
      <c r="AF6" s="183">
        <f>'Plazas Div x Depto'!H8</f>
        <v>74</v>
      </c>
      <c r="AG6" s="184">
        <v>0</v>
      </c>
      <c r="AH6" s="185">
        <f>'Definitivos x categoría'!AH9</f>
        <v>19</v>
      </c>
      <c r="AI6" s="186">
        <f>'Definitivos x categoría'!AI9</f>
        <v>35</v>
      </c>
      <c r="AJ6" s="184">
        <f>SUM(AG6:AI6)</f>
        <v>54</v>
      </c>
      <c r="AK6" s="187">
        <f>AJ6/AF6</f>
        <v>0.72972972972972971</v>
      </c>
      <c r="AL6" s="183">
        <f>'Plazas Div x Depto'!I8</f>
        <v>78</v>
      </c>
      <c r="AM6" s="184">
        <v>0</v>
      </c>
      <c r="AN6" s="185">
        <f>'Definitivos x categoría'!AN9</f>
        <v>22</v>
      </c>
      <c r="AO6" s="186">
        <f>'Definitivos x categoría'!AO9</f>
        <v>43</v>
      </c>
      <c r="AP6" s="184">
        <f>SUM(AM6:AO6)</f>
        <v>65</v>
      </c>
      <c r="AQ6" s="187">
        <f>AP6/AL6</f>
        <v>0.83333333333333337</v>
      </c>
    </row>
    <row r="7" spans="1:65" ht="15" customHeight="1">
      <c r="B7" s="188"/>
      <c r="C7" s="189">
        <f>C6/F6</f>
        <v>0</v>
      </c>
      <c r="D7" s="190">
        <f>D6/F6</f>
        <v>0</v>
      </c>
      <c r="E7" s="190">
        <f>E6/F6</f>
        <v>1</v>
      </c>
      <c r="F7" s="191">
        <f>F6/F6</f>
        <v>1</v>
      </c>
      <c r="G7" s="188"/>
      <c r="H7" s="188"/>
      <c r="I7" s="189">
        <f>I6/L6</f>
        <v>0</v>
      </c>
      <c r="J7" s="190">
        <f>J6/L6</f>
        <v>8.3333333333333329E-2</v>
      </c>
      <c r="K7" s="190">
        <f>K6/L6</f>
        <v>0.91666666666666663</v>
      </c>
      <c r="L7" s="191">
        <f>L6/L6</f>
        <v>1</v>
      </c>
      <c r="M7" s="188"/>
      <c r="N7" s="188"/>
      <c r="O7" s="189">
        <f>O6/R6</f>
        <v>0</v>
      </c>
      <c r="P7" s="190">
        <f>P6/R6</f>
        <v>0.2857142857142857</v>
      </c>
      <c r="Q7" s="190">
        <f>Q6/R6</f>
        <v>0.7142857142857143</v>
      </c>
      <c r="R7" s="191">
        <f>R6/R6</f>
        <v>1</v>
      </c>
      <c r="S7" s="188"/>
      <c r="T7" s="188"/>
      <c r="U7" s="189">
        <f>U6/X6</f>
        <v>0</v>
      </c>
      <c r="V7" s="190">
        <f>V6/X6</f>
        <v>0.32142857142857145</v>
      </c>
      <c r="W7" s="190">
        <f>W6/X6</f>
        <v>0.6785714285714286</v>
      </c>
      <c r="X7" s="191">
        <f>X6/X6</f>
        <v>1</v>
      </c>
      <c r="Y7" s="188"/>
      <c r="Z7" s="188"/>
      <c r="AA7" s="189">
        <f>AA6/AD6</f>
        <v>0</v>
      </c>
      <c r="AB7" s="190">
        <f>AB6/AD6</f>
        <v>0.37777777777777777</v>
      </c>
      <c r="AC7" s="190">
        <f>AC6/AD6</f>
        <v>0.62222222222222223</v>
      </c>
      <c r="AD7" s="191">
        <f>AD6/AD6</f>
        <v>1</v>
      </c>
      <c r="AE7" s="188"/>
      <c r="AF7" s="188"/>
      <c r="AG7" s="189">
        <f>AG6/AJ6</f>
        <v>0</v>
      </c>
      <c r="AH7" s="190">
        <f>AH6/AJ6</f>
        <v>0.35185185185185186</v>
      </c>
      <c r="AI7" s="192">
        <f>AI6/AJ6</f>
        <v>0.64814814814814814</v>
      </c>
      <c r="AJ7" s="191">
        <f>AJ6/AJ6</f>
        <v>1</v>
      </c>
      <c r="AK7" s="188"/>
      <c r="AL7" s="188"/>
      <c r="AM7" s="189">
        <f>AM6/AP6</f>
        <v>0</v>
      </c>
      <c r="AN7" s="190">
        <f>AN6/AP6</f>
        <v>0.33846153846153848</v>
      </c>
      <c r="AO7" s="192">
        <f>AO6/AP6</f>
        <v>0.66153846153846152</v>
      </c>
      <c r="AP7" s="191">
        <f>AP6/AP6</f>
        <v>1</v>
      </c>
      <c r="AQ7" s="188"/>
    </row>
    <row r="8" spans="1:65" ht="15.75" thickBot="1"/>
    <row r="9" spans="1:65">
      <c r="A9" s="5741" t="s">
        <v>130</v>
      </c>
      <c r="B9" s="5737">
        <v>2011</v>
      </c>
      <c r="C9" s="5738"/>
      <c r="D9" s="5738"/>
      <c r="E9" s="5738"/>
      <c r="F9" s="5738"/>
      <c r="G9" s="5739"/>
      <c r="H9" s="5737">
        <v>2012</v>
      </c>
      <c r="I9" s="5738"/>
      <c r="J9" s="5738"/>
      <c r="K9" s="5738"/>
      <c r="L9" s="5738"/>
      <c r="M9" s="5739"/>
      <c r="N9" s="5737">
        <v>2013</v>
      </c>
      <c r="O9" s="5738"/>
      <c r="P9" s="5738"/>
      <c r="Q9" s="5738"/>
      <c r="R9" s="5738"/>
      <c r="S9" s="5739"/>
      <c r="T9" s="5737">
        <v>2014</v>
      </c>
      <c r="U9" s="5738"/>
      <c r="V9" s="5738"/>
      <c r="W9" s="5738"/>
      <c r="X9" s="5738"/>
      <c r="Y9" s="5739"/>
      <c r="Z9" s="5737">
        <v>2015</v>
      </c>
      <c r="AA9" s="5738"/>
      <c r="AB9" s="5738"/>
      <c r="AC9" s="5738"/>
      <c r="AD9" s="5738"/>
      <c r="AE9" s="5739"/>
      <c r="AF9" s="5737">
        <v>2016</v>
      </c>
      <c r="AG9" s="5738"/>
      <c r="AH9" s="5738"/>
      <c r="AI9" s="5738"/>
      <c r="AJ9" s="5738"/>
      <c r="AK9" s="5739"/>
      <c r="AL9" s="5737">
        <v>2017</v>
      </c>
      <c r="AM9" s="5738"/>
      <c r="AN9" s="5738"/>
      <c r="AO9" s="5738"/>
      <c r="AP9" s="5738"/>
      <c r="AQ9" s="5739"/>
    </row>
    <row r="10" spans="1:65">
      <c r="A10" s="5742"/>
      <c r="B10" s="5729" t="s">
        <v>114</v>
      </c>
      <c r="C10" s="5731" t="s">
        <v>129</v>
      </c>
      <c r="D10" s="5732"/>
      <c r="E10" s="5733"/>
      <c r="F10" s="5733"/>
      <c r="G10" s="5734"/>
      <c r="H10" s="5729" t="s">
        <v>114</v>
      </c>
      <c r="I10" s="5731" t="s">
        <v>129</v>
      </c>
      <c r="J10" s="5732"/>
      <c r="K10" s="5733"/>
      <c r="L10" s="5733"/>
      <c r="M10" s="5734"/>
      <c r="N10" s="5729" t="s">
        <v>114</v>
      </c>
      <c r="O10" s="5731" t="s">
        <v>129</v>
      </c>
      <c r="P10" s="5732"/>
      <c r="Q10" s="5733"/>
      <c r="R10" s="5733"/>
      <c r="S10" s="5734"/>
      <c r="T10" s="5729" t="s">
        <v>114</v>
      </c>
      <c r="U10" s="5731" t="s">
        <v>129</v>
      </c>
      <c r="V10" s="5732"/>
      <c r="W10" s="5733"/>
      <c r="X10" s="5733"/>
      <c r="Y10" s="5734"/>
      <c r="Z10" s="5729" t="s">
        <v>114</v>
      </c>
      <c r="AA10" s="5731" t="s">
        <v>129</v>
      </c>
      <c r="AB10" s="5732"/>
      <c r="AC10" s="5733"/>
      <c r="AD10" s="5733"/>
      <c r="AE10" s="5734"/>
      <c r="AF10" s="5729" t="s">
        <v>114</v>
      </c>
      <c r="AG10" s="5731" t="s">
        <v>129</v>
      </c>
      <c r="AH10" s="5732"/>
      <c r="AI10" s="5733"/>
      <c r="AJ10" s="5733"/>
      <c r="AK10" s="5734"/>
      <c r="AL10" s="5729" t="s">
        <v>114</v>
      </c>
      <c r="AM10" s="5731" t="s">
        <v>129</v>
      </c>
      <c r="AN10" s="5732"/>
      <c r="AO10" s="5733"/>
      <c r="AP10" s="5733"/>
      <c r="AQ10" s="5734"/>
    </row>
    <row r="11" spans="1:65">
      <c r="A11" s="5742"/>
      <c r="B11" s="5730"/>
      <c r="C11" s="168" t="s">
        <v>125</v>
      </c>
      <c r="D11" s="169" t="s">
        <v>82</v>
      </c>
      <c r="E11" s="170" t="s">
        <v>83</v>
      </c>
      <c r="F11" s="5735" t="s">
        <v>4</v>
      </c>
      <c r="G11" s="5740"/>
      <c r="H11" s="5730"/>
      <c r="I11" s="168" t="s">
        <v>125</v>
      </c>
      <c r="J11" s="169" t="s">
        <v>82</v>
      </c>
      <c r="K11" s="170" t="s">
        <v>83</v>
      </c>
      <c r="L11" s="5735" t="s">
        <v>4</v>
      </c>
      <c r="M11" s="5740"/>
      <c r="N11" s="5730"/>
      <c r="O11" s="168" t="s">
        <v>125</v>
      </c>
      <c r="P11" s="169" t="s">
        <v>82</v>
      </c>
      <c r="Q11" s="170" t="s">
        <v>83</v>
      </c>
      <c r="R11" s="5735" t="s">
        <v>4</v>
      </c>
      <c r="S11" s="5740"/>
      <c r="T11" s="5730"/>
      <c r="U11" s="168" t="s">
        <v>125</v>
      </c>
      <c r="V11" s="169" t="s">
        <v>82</v>
      </c>
      <c r="W11" s="170" t="s">
        <v>83</v>
      </c>
      <c r="X11" s="5735" t="s">
        <v>4</v>
      </c>
      <c r="Y11" s="5740"/>
      <c r="Z11" s="5730"/>
      <c r="AA11" s="168" t="s">
        <v>125</v>
      </c>
      <c r="AB11" s="169" t="s">
        <v>82</v>
      </c>
      <c r="AC11" s="170" t="s">
        <v>83</v>
      </c>
      <c r="AD11" s="5735" t="s">
        <v>4</v>
      </c>
      <c r="AE11" s="5736"/>
      <c r="AF11" s="5730"/>
      <c r="AG11" s="168" t="s">
        <v>125</v>
      </c>
      <c r="AH11" s="169" t="s">
        <v>82</v>
      </c>
      <c r="AI11" s="170" t="s">
        <v>83</v>
      </c>
      <c r="AJ11" s="5735" t="s">
        <v>4</v>
      </c>
      <c r="AK11" s="5736"/>
      <c r="AL11" s="5730"/>
      <c r="AM11" s="168" t="s">
        <v>125</v>
      </c>
      <c r="AN11" s="169" t="s">
        <v>82</v>
      </c>
      <c r="AO11" s="170" t="s">
        <v>83</v>
      </c>
      <c r="AP11" s="5735" t="s">
        <v>4</v>
      </c>
      <c r="AQ11" s="5736"/>
    </row>
    <row r="12" spans="1:65" ht="15" customHeight="1" thickBot="1">
      <c r="A12" s="5743"/>
      <c r="B12" s="183">
        <v>183</v>
      </c>
      <c r="C12" s="184">
        <v>0</v>
      </c>
      <c r="D12" s="185">
        <v>13</v>
      </c>
      <c r="E12" s="186">
        <v>106</v>
      </c>
      <c r="F12" s="184">
        <f>SUM(C12:E12)</f>
        <v>119</v>
      </c>
      <c r="G12" s="195">
        <f>F12/B12</f>
        <v>0.65027322404371579</v>
      </c>
      <c r="H12" s="183">
        <v>194</v>
      </c>
      <c r="I12" s="184">
        <v>0</v>
      </c>
      <c r="J12" s="185">
        <v>21</v>
      </c>
      <c r="K12" s="186">
        <v>109</v>
      </c>
      <c r="L12" s="184">
        <f>SUM(I12:K12)</f>
        <v>130</v>
      </c>
      <c r="M12" s="195">
        <f>L12/H12</f>
        <v>0.67010309278350511</v>
      </c>
      <c r="N12" s="183">
        <v>204</v>
      </c>
      <c r="O12" s="184">
        <v>0</v>
      </c>
      <c r="P12" s="185">
        <v>22</v>
      </c>
      <c r="Q12" s="186">
        <v>112</v>
      </c>
      <c r="R12" s="184">
        <f>SUM(O12:Q12)</f>
        <v>134</v>
      </c>
      <c r="S12" s="195">
        <f>R12/N12</f>
        <v>0.65686274509803921</v>
      </c>
      <c r="T12" s="183">
        <v>217</v>
      </c>
      <c r="U12" s="184">
        <v>0</v>
      </c>
      <c r="V12" s="185">
        <v>23</v>
      </c>
      <c r="W12" s="186">
        <v>120</v>
      </c>
      <c r="X12" s="184">
        <f>SUM(U12:W12)</f>
        <v>143</v>
      </c>
      <c r="Y12" s="195">
        <f>X12/T12</f>
        <v>0.65898617511520741</v>
      </c>
      <c r="Z12" s="183">
        <v>218</v>
      </c>
      <c r="AA12" s="184">
        <v>0</v>
      </c>
      <c r="AB12" s="185">
        <v>23</v>
      </c>
      <c r="AC12" s="186">
        <v>124</v>
      </c>
      <c r="AD12" s="184">
        <f>SUM(AA12:AC12)</f>
        <v>147</v>
      </c>
      <c r="AE12" s="196">
        <f>AD12/Z12</f>
        <v>0.67431192660550454</v>
      </c>
      <c r="AF12" s="1561">
        <v>243</v>
      </c>
      <c r="AG12" s="184">
        <v>0</v>
      </c>
      <c r="AH12" s="185">
        <v>22</v>
      </c>
      <c r="AI12" s="186">
        <v>131</v>
      </c>
      <c r="AJ12" s="184">
        <f>SUM(AG12:AI12)</f>
        <v>153</v>
      </c>
      <c r="AK12" s="187">
        <f>AJ12/AF12</f>
        <v>0.62962962962962965</v>
      </c>
      <c r="AL12" s="183">
        <v>243</v>
      </c>
      <c r="AM12" s="184">
        <v>0</v>
      </c>
      <c r="AN12" s="185">
        <v>23</v>
      </c>
      <c r="AO12" s="186">
        <v>140</v>
      </c>
      <c r="AP12" s="184">
        <f>SUM(AM12:AO12)</f>
        <v>163</v>
      </c>
      <c r="AQ12" s="187">
        <f>AP12/AL12</f>
        <v>0.67078189300411528</v>
      </c>
    </row>
    <row r="13" spans="1:65" ht="15" customHeight="1">
      <c r="B13" s="188"/>
      <c r="C13" s="189">
        <f>C12/F12</f>
        <v>0</v>
      </c>
      <c r="D13" s="190">
        <f>D12/F12</f>
        <v>0.1092436974789916</v>
      </c>
      <c r="E13" s="190">
        <f>E12/F12</f>
        <v>0.89075630252100846</v>
      </c>
      <c r="F13" s="191">
        <f>F12/F12</f>
        <v>1</v>
      </c>
      <c r="G13" s="188"/>
      <c r="H13" s="188"/>
      <c r="I13" s="189">
        <f>I12/L12</f>
        <v>0</v>
      </c>
      <c r="J13" s="190">
        <f>J12/L12</f>
        <v>0.16153846153846155</v>
      </c>
      <c r="K13" s="190">
        <f>K12/L12</f>
        <v>0.83846153846153848</v>
      </c>
      <c r="L13" s="191">
        <f>L12/L12</f>
        <v>1</v>
      </c>
      <c r="M13" s="188"/>
      <c r="N13" s="188"/>
      <c r="O13" s="189">
        <f>O12/R12</f>
        <v>0</v>
      </c>
      <c r="P13" s="190">
        <f>P12/R12</f>
        <v>0.16417910447761194</v>
      </c>
      <c r="Q13" s="190">
        <f>Q12/R12</f>
        <v>0.83582089552238803</v>
      </c>
      <c r="R13" s="191">
        <f>R12/R12</f>
        <v>1</v>
      </c>
      <c r="S13" s="188"/>
      <c r="T13" s="188"/>
      <c r="U13" s="189">
        <f>U12/X12</f>
        <v>0</v>
      </c>
      <c r="V13" s="190">
        <f>V12/X12</f>
        <v>0.16083916083916083</v>
      </c>
      <c r="W13" s="190">
        <f>W12/X12</f>
        <v>0.83916083916083917</v>
      </c>
      <c r="X13" s="191">
        <f>X12/X12</f>
        <v>1</v>
      </c>
      <c r="Y13" s="188"/>
      <c r="Z13" s="188"/>
      <c r="AA13" s="189">
        <f>AA12/AD12</f>
        <v>0</v>
      </c>
      <c r="AB13" s="190">
        <f>AB12/AD12</f>
        <v>0.15646258503401361</v>
      </c>
      <c r="AC13" s="190">
        <f>AC12/AD12</f>
        <v>0.84353741496598644</v>
      </c>
      <c r="AD13" s="191">
        <f>AD12/AD12</f>
        <v>1</v>
      </c>
      <c r="AE13" s="188"/>
      <c r="AF13" s="188"/>
      <c r="AG13" s="189">
        <f>AG12/AJ12</f>
        <v>0</v>
      </c>
      <c r="AH13" s="190">
        <f>AH12/AJ12</f>
        <v>0.1437908496732026</v>
      </c>
      <c r="AI13" s="190">
        <f>AI12/AJ12</f>
        <v>0.85620915032679734</v>
      </c>
      <c r="AJ13" s="191">
        <f>AJ12/AJ12</f>
        <v>1</v>
      </c>
      <c r="AK13" s="188"/>
      <c r="AL13" s="188"/>
      <c r="AM13" s="189">
        <f>AM12/AP12</f>
        <v>0</v>
      </c>
      <c r="AN13" s="190">
        <f>AN12/AP12</f>
        <v>0.1411042944785276</v>
      </c>
      <c r="AO13" s="192">
        <f>AO12/AP12</f>
        <v>0.85889570552147243</v>
      </c>
      <c r="AP13" s="191">
        <f>AP12/AP12</f>
        <v>1</v>
      </c>
      <c r="AQ13" s="188"/>
    </row>
    <row r="14" spans="1:65" ht="15.75" thickBot="1"/>
    <row r="15" spans="1:65">
      <c r="A15" s="5741" t="s">
        <v>130</v>
      </c>
      <c r="B15" s="5737">
        <v>2005</v>
      </c>
      <c r="C15" s="5738"/>
      <c r="D15" s="5738"/>
      <c r="E15" s="5738"/>
      <c r="F15" s="5738"/>
      <c r="G15" s="5739"/>
      <c r="H15" s="5737">
        <v>2006</v>
      </c>
      <c r="I15" s="5738"/>
      <c r="J15" s="5738"/>
      <c r="K15" s="5738"/>
      <c r="L15" s="5738"/>
      <c r="M15" s="5739"/>
      <c r="N15" s="5737">
        <v>2007</v>
      </c>
      <c r="O15" s="5738"/>
      <c r="P15" s="5738"/>
      <c r="Q15" s="5738"/>
      <c r="R15" s="5738"/>
      <c r="S15" s="5739"/>
      <c r="T15" s="5737">
        <v>2008</v>
      </c>
      <c r="U15" s="5738"/>
      <c r="V15" s="5738"/>
      <c r="W15" s="5738"/>
      <c r="X15" s="5738"/>
      <c r="Y15" s="5739"/>
      <c r="Z15" s="5737">
        <v>2009</v>
      </c>
      <c r="AA15" s="5738"/>
      <c r="AB15" s="5738"/>
      <c r="AC15" s="5738"/>
      <c r="AD15" s="5738"/>
      <c r="AE15" s="5739"/>
      <c r="AF15" s="5737">
        <v>2010</v>
      </c>
      <c r="AG15" s="5738"/>
      <c r="AH15" s="5738"/>
      <c r="AI15" s="5738"/>
      <c r="AJ15" s="5738"/>
      <c r="AK15" s="5739"/>
      <c r="AL15" s="5737">
        <v>2011</v>
      </c>
      <c r="AM15" s="5738"/>
      <c r="AN15" s="5738"/>
      <c r="AO15" s="5738"/>
      <c r="AP15" s="5738"/>
      <c r="AQ15" s="5739"/>
    </row>
    <row r="16" spans="1:65">
      <c r="A16" s="5742"/>
      <c r="B16" s="5729" t="s">
        <v>114</v>
      </c>
      <c r="C16" s="5731" t="s">
        <v>129</v>
      </c>
      <c r="D16" s="5732"/>
      <c r="E16" s="5733"/>
      <c r="F16" s="5733"/>
      <c r="G16" s="5734"/>
      <c r="H16" s="5729" t="s">
        <v>114</v>
      </c>
      <c r="I16" s="5731" t="s">
        <v>129</v>
      </c>
      <c r="J16" s="5732"/>
      <c r="K16" s="5733"/>
      <c r="L16" s="5733"/>
      <c r="M16" s="5734"/>
      <c r="N16" s="5729" t="s">
        <v>114</v>
      </c>
      <c r="O16" s="5731" t="s">
        <v>129</v>
      </c>
      <c r="P16" s="5732"/>
      <c r="Q16" s="5733"/>
      <c r="R16" s="5733"/>
      <c r="S16" s="5734"/>
      <c r="T16" s="5729" t="s">
        <v>114</v>
      </c>
      <c r="U16" s="5731" t="s">
        <v>129</v>
      </c>
      <c r="V16" s="5732"/>
      <c r="W16" s="5733"/>
      <c r="X16" s="5733"/>
      <c r="Y16" s="5734"/>
      <c r="Z16" s="5729" t="s">
        <v>114</v>
      </c>
      <c r="AA16" s="5731" t="s">
        <v>129</v>
      </c>
      <c r="AB16" s="5732"/>
      <c r="AC16" s="5733"/>
      <c r="AD16" s="5733"/>
      <c r="AE16" s="5734"/>
      <c r="AF16" s="5729" t="s">
        <v>114</v>
      </c>
      <c r="AG16" s="5731" t="s">
        <v>129</v>
      </c>
      <c r="AH16" s="5732"/>
      <c r="AI16" s="5733"/>
      <c r="AJ16" s="5733"/>
      <c r="AK16" s="5734"/>
      <c r="AL16" s="5729" t="s">
        <v>114</v>
      </c>
      <c r="AM16" s="5731" t="s">
        <v>129</v>
      </c>
      <c r="AN16" s="5732"/>
      <c r="AO16" s="5733"/>
      <c r="AP16" s="5733"/>
      <c r="AQ16" s="5734"/>
    </row>
    <row r="17" spans="1:43">
      <c r="A17" s="5742"/>
      <c r="B17" s="5730"/>
      <c r="C17" s="168" t="s">
        <v>125</v>
      </c>
      <c r="D17" s="169" t="s">
        <v>82</v>
      </c>
      <c r="E17" s="170" t="s">
        <v>83</v>
      </c>
      <c r="F17" s="5735" t="s">
        <v>4</v>
      </c>
      <c r="G17" s="5740"/>
      <c r="H17" s="5730"/>
      <c r="I17" s="168" t="s">
        <v>125</v>
      </c>
      <c r="J17" s="169" t="s">
        <v>82</v>
      </c>
      <c r="K17" s="170" t="s">
        <v>83</v>
      </c>
      <c r="L17" s="5735" t="s">
        <v>4</v>
      </c>
      <c r="M17" s="5740"/>
      <c r="N17" s="5730"/>
      <c r="O17" s="168" t="s">
        <v>125</v>
      </c>
      <c r="P17" s="169" t="s">
        <v>82</v>
      </c>
      <c r="Q17" s="170" t="s">
        <v>83</v>
      </c>
      <c r="R17" s="5735" t="s">
        <v>4</v>
      </c>
      <c r="S17" s="5740"/>
      <c r="T17" s="5730"/>
      <c r="U17" s="168" t="s">
        <v>125</v>
      </c>
      <c r="V17" s="169" t="s">
        <v>82</v>
      </c>
      <c r="W17" s="170" t="s">
        <v>83</v>
      </c>
      <c r="X17" s="5735" t="s">
        <v>4</v>
      </c>
      <c r="Y17" s="5740"/>
      <c r="Z17" s="5730"/>
      <c r="AA17" s="168" t="s">
        <v>125</v>
      </c>
      <c r="AB17" s="169" t="s">
        <v>82</v>
      </c>
      <c r="AC17" s="170" t="s">
        <v>83</v>
      </c>
      <c r="AD17" s="5735" t="s">
        <v>4</v>
      </c>
      <c r="AE17" s="5740"/>
      <c r="AF17" s="5730"/>
      <c r="AG17" s="168" t="s">
        <v>125</v>
      </c>
      <c r="AH17" s="169" t="s">
        <v>82</v>
      </c>
      <c r="AI17" s="170" t="s">
        <v>83</v>
      </c>
      <c r="AJ17" s="5735" t="s">
        <v>4</v>
      </c>
      <c r="AK17" s="5736"/>
      <c r="AL17" s="5730"/>
      <c r="AM17" s="168" t="s">
        <v>125</v>
      </c>
      <c r="AN17" s="169" t="s">
        <v>82</v>
      </c>
      <c r="AO17" s="170" t="s">
        <v>83</v>
      </c>
      <c r="AP17" s="5735" t="s">
        <v>4</v>
      </c>
      <c r="AQ17" s="5736"/>
    </row>
    <row r="18" spans="1:43" ht="15" customHeight="1" thickBot="1">
      <c r="A18" s="5743"/>
      <c r="B18" s="183">
        <v>25</v>
      </c>
      <c r="C18" s="184">
        <v>0</v>
      </c>
      <c r="D18" s="185">
        <v>0</v>
      </c>
      <c r="E18" s="186">
        <v>13</v>
      </c>
      <c r="F18" s="184">
        <f>SUM(C18:E18)</f>
        <v>13</v>
      </c>
      <c r="G18" s="195">
        <f>F18/B18</f>
        <v>0.52</v>
      </c>
      <c r="H18" s="183">
        <v>60</v>
      </c>
      <c r="I18" s="184">
        <v>0</v>
      </c>
      <c r="J18" s="185">
        <v>1</v>
      </c>
      <c r="K18" s="186">
        <v>21</v>
      </c>
      <c r="L18" s="184">
        <f>SUM(I18:K18)</f>
        <v>22</v>
      </c>
      <c r="M18" s="195">
        <f>L18/H18</f>
        <v>0.36666666666666664</v>
      </c>
      <c r="N18" s="183">
        <v>82</v>
      </c>
      <c r="O18" s="184">
        <v>0</v>
      </c>
      <c r="P18" s="185">
        <v>4</v>
      </c>
      <c r="Q18" s="186">
        <v>48</v>
      </c>
      <c r="R18" s="184">
        <f>SUM(O18:Q18)</f>
        <v>52</v>
      </c>
      <c r="S18" s="195">
        <f>R18/N18</f>
        <v>0.63414634146341464</v>
      </c>
      <c r="T18" s="183">
        <v>110</v>
      </c>
      <c r="U18" s="184">
        <v>0</v>
      </c>
      <c r="V18" s="185">
        <v>9</v>
      </c>
      <c r="W18" s="186">
        <v>61</v>
      </c>
      <c r="X18" s="184">
        <f>SUM(U18:W18)</f>
        <v>70</v>
      </c>
      <c r="Y18" s="195">
        <f>X18/T18</f>
        <v>0.63636363636363635</v>
      </c>
      <c r="Z18" s="183">
        <v>142</v>
      </c>
      <c r="AA18" s="184">
        <v>0</v>
      </c>
      <c r="AB18" s="185">
        <v>11</v>
      </c>
      <c r="AC18" s="186">
        <v>71</v>
      </c>
      <c r="AD18" s="184">
        <f>SUM(AA18:AC18)</f>
        <v>82</v>
      </c>
      <c r="AE18" s="195">
        <f>AD18/Z18</f>
        <v>0.57746478873239437</v>
      </c>
      <c r="AF18" s="183">
        <v>185</v>
      </c>
      <c r="AG18" s="184">
        <v>0</v>
      </c>
      <c r="AH18" s="185">
        <v>14</v>
      </c>
      <c r="AI18" s="186">
        <v>89</v>
      </c>
      <c r="AJ18" s="184">
        <f>SUM(AG18:AI18)</f>
        <v>103</v>
      </c>
      <c r="AK18" s="187">
        <f>AJ18/AF18</f>
        <v>0.55675675675675673</v>
      </c>
      <c r="AL18" s="183">
        <v>183</v>
      </c>
      <c r="AM18" s="184">
        <v>0</v>
      </c>
      <c r="AN18" s="185">
        <v>13</v>
      </c>
      <c r="AO18" s="186">
        <v>106</v>
      </c>
      <c r="AP18" s="184">
        <f>AN18+AO18</f>
        <v>119</v>
      </c>
      <c r="AQ18" s="187">
        <f>AP18/AL18</f>
        <v>0.65027322404371579</v>
      </c>
    </row>
    <row r="19" spans="1:43">
      <c r="B19" s="188"/>
      <c r="C19" s="189">
        <f>C18/F18</f>
        <v>0</v>
      </c>
      <c r="D19" s="190">
        <f>D18/F18</f>
        <v>0</v>
      </c>
      <c r="E19" s="190">
        <f>E18/F18</f>
        <v>1</v>
      </c>
      <c r="F19" s="191">
        <f>F18/F18</f>
        <v>1</v>
      </c>
      <c r="G19" s="188"/>
      <c r="H19" s="188"/>
      <c r="I19" s="189">
        <f>I18/L18</f>
        <v>0</v>
      </c>
      <c r="J19" s="190">
        <f>J18/L18</f>
        <v>4.5454545454545456E-2</v>
      </c>
      <c r="K19" s="190">
        <f>K18/L18</f>
        <v>0.95454545454545459</v>
      </c>
      <c r="L19" s="191">
        <f>L18/L18</f>
        <v>1</v>
      </c>
      <c r="M19" s="188"/>
      <c r="N19" s="188"/>
      <c r="O19" s="189">
        <f>O18/R18</f>
        <v>0</v>
      </c>
      <c r="P19" s="190">
        <f>P18/R18</f>
        <v>7.6923076923076927E-2</v>
      </c>
      <c r="Q19" s="190">
        <f>Q18/R18</f>
        <v>0.92307692307692313</v>
      </c>
      <c r="R19" s="191">
        <f>R18/R18</f>
        <v>1</v>
      </c>
      <c r="S19" s="188"/>
      <c r="T19" s="188"/>
      <c r="U19" s="189">
        <f>U18/X18</f>
        <v>0</v>
      </c>
      <c r="V19" s="190">
        <f>V18/X18</f>
        <v>0.12857142857142856</v>
      </c>
      <c r="W19" s="190">
        <f>W18/X18</f>
        <v>0.87142857142857144</v>
      </c>
      <c r="X19" s="191">
        <f>X18/X18</f>
        <v>1</v>
      </c>
      <c r="Y19" s="188"/>
      <c r="Z19" s="188"/>
      <c r="AA19" s="189">
        <f>AA18/AD18</f>
        <v>0</v>
      </c>
      <c r="AB19" s="190">
        <f>AB18/AD18</f>
        <v>0.13414634146341464</v>
      </c>
      <c r="AC19" s="190">
        <f>AC18/AD18</f>
        <v>0.86585365853658536</v>
      </c>
      <c r="AD19" s="191">
        <f>AD18/AD18</f>
        <v>1</v>
      </c>
      <c r="AE19" s="188"/>
      <c r="AF19" s="188"/>
      <c r="AG19" s="189">
        <f>AG18/AJ18</f>
        <v>0</v>
      </c>
      <c r="AH19" s="190">
        <f>AH18/AJ18</f>
        <v>0.13592233009708737</v>
      </c>
      <c r="AI19" s="190">
        <f>AI18/AJ18</f>
        <v>0.86407766990291257</v>
      </c>
      <c r="AJ19" s="191">
        <f>AJ18/AJ18</f>
        <v>1</v>
      </c>
      <c r="AK19" s="188"/>
      <c r="AL19" s="188"/>
      <c r="AM19" s="189">
        <f>AM18/AP18</f>
        <v>0</v>
      </c>
      <c r="AN19" s="190">
        <f>AN18/AP18</f>
        <v>0.1092436974789916</v>
      </c>
      <c r="AO19" s="192">
        <f>AO18/AP18</f>
        <v>0.89075630252100846</v>
      </c>
      <c r="AP19" s="191">
        <f>AP18/AP18</f>
        <v>1</v>
      </c>
      <c r="AQ19" s="188"/>
    </row>
    <row r="20" spans="1:43">
      <c r="A20" s="166" t="s">
        <v>126</v>
      </c>
      <c r="B20" s="197" t="s">
        <v>123</v>
      </c>
    </row>
    <row r="21" spans="1:43">
      <c r="B21" s="197" t="s">
        <v>124</v>
      </c>
    </row>
    <row r="22" spans="1:43">
      <c r="B22" s="193" t="s">
        <v>127</v>
      </c>
    </row>
    <row r="23" spans="1:43">
      <c r="B23" s="197" t="s">
        <v>128</v>
      </c>
    </row>
  </sheetData>
  <mergeCells count="87">
    <mergeCell ref="I4:M4"/>
    <mergeCell ref="AD5:AE5"/>
    <mergeCell ref="Z4:Z5"/>
    <mergeCell ref="AA4:AE4"/>
    <mergeCell ref="AL3:AQ3"/>
    <mergeCell ref="AL4:AL5"/>
    <mergeCell ref="AM4:AQ4"/>
    <mergeCell ref="AP5:AQ5"/>
    <mergeCell ref="Z3:AE3"/>
    <mergeCell ref="A3:A5"/>
    <mergeCell ref="B3:G3"/>
    <mergeCell ref="H3:M3"/>
    <mergeCell ref="N3:S3"/>
    <mergeCell ref="T3:Y3"/>
    <mergeCell ref="F5:G5"/>
    <mergeCell ref="L5:M5"/>
    <mergeCell ref="R5:S5"/>
    <mergeCell ref="X5:Y5"/>
    <mergeCell ref="N4:N5"/>
    <mergeCell ref="O4:S4"/>
    <mergeCell ref="T4:T5"/>
    <mergeCell ref="U4:Y4"/>
    <mergeCell ref="B4:B5"/>
    <mergeCell ref="C4:G4"/>
    <mergeCell ref="H4:H5"/>
    <mergeCell ref="A9:A12"/>
    <mergeCell ref="B9:G9"/>
    <mergeCell ref="H9:M9"/>
    <mergeCell ref="N9:S9"/>
    <mergeCell ref="T9:Y9"/>
    <mergeCell ref="B10:B11"/>
    <mergeCell ref="C10:G10"/>
    <mergeCell ref="H10:H11"/>
    <mergeCell ref="I10:M10"/>
    <mergeCell ref="N10:N11"/>
    <mergeCell ref="F11:G11"/>
    <mergeCell ref="L11:M11"/>
    <mergeCell ref="T15:Y15"/>
    <mergeCell ref="R17:S17"/>
    <mergeCell ref="X17:Y17"/>
    <mergeCell ref="Z9:AE9"/>
    <mergeCell ref="O10:S10"/>
    <mergeCell ref="T10:T11"/>
    <mergeCell ref="U10:Y10"/>
    <mergeCell ref="Z10:Z11"/>
    <mergeCell ref="AA10:AE10"/>
    <mergeCell ref="R11:S11"/>
    <mergeCell ref="X11:Y11"/>
    <mergeCell ref="AD11:AE11"/>
    <mergeCell ref="AD17:AE17"/>
    <mergeCell ref="L17:M17"/>
    <mergeCell ref="A15:A18"/>
    <mergeCell ref="B15:G15"/>
    <mergeCell ref="H15:M15"/>
    <mergeCell ref="N15:S15"/>
    <mergeCell ref="AJ17:AK17"/>
    <mergeCell ref="AF15:AK15"/>
    <mergeCell ref="B16:B17"/>
    <mergeCell ref="C16:G16"/>
    <mergeCell ref="H16:H17"/>
    <mergeCell ref="I16:M16"/>
    <mergeCell ref="N16:N17"/>
    <mergeCell ref="O16:S16"/>
    <mergeCell ref="T16:T17"/>
    <mergeCell ref="U16:Y16"/>
    <mergeCell ref="Z16:Z17"/>
    <mergeCell ref="Z15:AE15"/>
    <mergeCell ref="AA16:AE16"/>
    <mergeCell ref="AF16:AF17"/>
    <mergeCell ref="AG16:AK16"/>
    <mergeCell ref="F17:G17"/>
    <mergeCell ref="AF10:AF11"/>
    <mergeCell ref="AG10:AK10"/>
    <mergeCell ref="AJ11:AK11"/>
    <mergeCell ref="AF3:AK3"/>
    <mergeCell ref="AF4:AF5"/>
    <mergeCell ref="AG4:AK4"/>
    <mergeCell ref="AJ5:AK5"/>
    <mergeCell ref="AF9:AK9"/>
    <mergeCell ref="AL16:AL17"/>
    <mergeCell ref="AM16:AQ16"/>
    <mergeCell ref="AP17:AQ17"/>
    <mergeCell ref="AL9:AQ9"/>
    <mergeCell ref="AL10:AL11"/>
    <mergeCell ref="AM10:AQ10"/>
    <mergeCell ref="AP11:AQ11"/>
    <mergeCell ref="AL15:AQ15"/>
  </mergeCells>
  <hyperlinks>
    <hyperlink ref="A1" location="Índice!A1" display="ÍNDICE"/>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7" min="1" max="138"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Q41"/>
  <sheetViews>
    <sheetView showGridLines="0" workbookViewId="0"/>
  </sheetViews>
  <sheetFormatPr baseColWidth="10" defaultRowHeight="12.75"/>
  <cols>
    <col min="2" max="2" width="29.28515625" bestFit="1" customWidth="1"/>
    <col min="7" max="7" width="23.140625" bestFit="1" customWidth="1"/>
    <col min="10" max="10" width="16.28515625" customWidth="1"/>
    <col min="11" max="11" width="13.5703125" bestFit="1" customWidth="1"/>
  </cols>
  <sheetData>
    <row r="1" spans="1:17">
      <c r="A1" s="1088" t="s">
        <v>1621</v>
      </c>
    </row>
    <row r="2" spans="1:17" ht="19.5" thickBot="1">
      <c r="B2" s="5747" t="s">
        <v>4848</v>
      </c>
      <c r="C2" s="5747"/>
      <c r="D2" s="5747"/>
      <c r="E2" s="5747"/>
      <c r="F2" s="5747"/>
      <c r="G2" s="5747"/>
      <c r="H2" s="5747"/>
      <c r="I2" s="5747"/>
      <c r="J2" s="5747"/>
      <c r="K2" s="5747"/>
    </row>
    <row r="3" spans="1:17" ht="24.75" thickBot="1">
      <c r="A3" s="4043" t="s">
        <v>60</v>
      </c>
      <c r="B3" s="4044" t="s">
        <v>299</v>
      </c>
      <c r="C3" s="4045" t="s">
        <v>1588</v>
      </c>
      <c r="D3" s="4045" t="s">
        <v>336</v>
      </c>
      <c r="E3" s="4045" t="s">
        <v>1589</v>
      </c>
      <c r="F3" s="4045" t="s">
        <v>301</v>
      </c>
      <c r="G3" s="4045" t="s">
        <v>860</v>
      </c>
      <c r="H3" s="4045" t="s">
        <v>429</v>
      </c>
      <c r="I3" s="4045" t="s">
        <v>1590</v>
      </c>
      <c r="J3" s="4045" t="s">
        <v>1591</v>
      </c>
      <c r="K3" s="4046" t="s">
        <v>1592</v>
      </c>
      <c r="M3" s="4047" t="s">
        <v>60</v>
      </c>
      <c r="N3" s="4048" t="s">
        <v>4494</v>
      </c>
      <c r="O3" s="4048" t="s">
        <v>114</v>
      </c>
      <c r="P3" s="4049" t="s">
        <v>861</v>
      </c>
      <c r="Q3" s="1532"/>
    </row>
    <row r="4" spans="1:17">
      <c r="A4" s="5748" t="s">
        <v>1</v>
      </c>
      <c r="B4" s="3317" t="s">
        <v>1306</v>
      </c>
      <c r="C4" s="2024">
        <v>37350</v>
      </c>
      <c r="D4" s="2024">
        <v>11290</v>
      </c>
      <c r="E4" s="3318" t="s">
        <v>192</v>
      </c>
      <c r="F4" s="2024" t="s">
        <v>139</v>
      </c>
      <c r="G4" s="3317" t="s">
        <v>187</v>
      </c>
      <c r="H4" s="3319">
        <v>58.7</v>
      </c>
      <c r="I4" s="3320">
        <v>42755</v>
      </c>
      <c r="J4" s="3320">
        <v>42756</v>
      </c>
      <c r="K4" s="3320">
        <v>43121</v>
      </c>
      <c r="M4" s="1116" t="s">
        <v>1</v>
      </c>
      <c r="N4" s="1117">
        <v>3</v>
      </c>
      <c r="O4" s="1117">
        <v>23</v>
      </c>
      <c r="P4" s="4050">
        <f>N4/O4</f>
        <v>0.13043478260869565</v>
      </c>
      <c r="Q4" s="1532"/>
    </row>
    <row r="5" spans="1:17">
      <c r="A5" s="5749"/>
      <c r="B5" s="3317" t="s">
        <v>4655</v>
      </c>
      <c r="C5" s="2024">
        <v>40114</v>
      </c>
      <c r="D5" s="2024">
        <v>9898</v>
      </c>
      <c r="E5" s="3318" t="s">
        <v>192</v>
      </c>
      <c r="F5" s="2024" t="s">
        <v>139</v>
      </c>
      <c r="G5" s="3317" t="s">
        <v>187</v>
      </c>
      <c r="H5" s="3319">
        <v>58.6</v>
      </c>
      <c r="I5" s="3320">
        <v>42755</v>
      </c>
      <c r="J5" s="3320">
        <v>42758</v>
      </c>
      <c r="K5" s="3320">
        <v>43122</v>
      </c>
      <c r="M5" s="1118" t="s">
        <v>3</v>
      </c>
      <c r="N5" s="1119">
        <v>2</v>
      </c>
      <c r="O5" s="1119">
        <v>22</v>
      </c>
      <c r="P5" s="4051">
        <f>N5/O5</f>
        <v>9.0909090909090912E-2</v>
      </c>
      <c r="Q5" s="1532"/>
    </row>
    <row r="6" spans="1:17" ht="13.5" thickBot="1">
      <c r="A6" s="5749"/>
      <c r="B6" s="3317" t="s">
        <v>852</v>
      </c>
      <c r="C6" s="2024">
        <v>28181</v>
      </c>
      <c r="D6" s="2024">
        <v>11108</v>
      </c>
      <c r="E6" s="3318" t="s">
        <v>192</v>
      </c>
      <c r="F6" s="2024" t="s">
        <v>139</v>
      </c>
      <c r="G6" s="3317" t="s">
        <v>187</v>
      </c>
      <c r="H6" s="3319">
        <v>67.400000000000006</v>
      </c>
      <c r="I6" s="3320">
        <v>42935</v>
      </c>
      <c r="J6" s="3320">
        <v>42982</v>
      </c>
      <c r="K6" s="3320">
        <v>43279</v>
      </c>
      <c r="M6" s="1120" t="s">
        <v>2</v>
      </c>
      <c r="N6" s="1121">
        <v>6</v>
      </c>
      <c r="O6" s="1121">
        <v>33</v>
      </c>
      <c r="P6" s="4052">
        <f>N6/O6</f>
        <v>0.18181818181818182</v>
      </c>
      <c r="Q6" s="1532"/>
    </row>
    <row r="7" spans="1:17" ht="12.75" customHeight="1" thickBot="1">
      <c r="A7" s="5749"/>
      <c r="B7" s="3321" t="s">
        <v>1306</v>
      </c>
      <c r="C7" s="3322">
        <v>37350</v>
      </c>
      <c r="D7" s="3322">
        <v>11290</v>
      </c>
      <c r="E7" s="3323" t="s">
        <v>192</v>
      </c>
      <c r="F7" s="3322" t="s">
        <v>139</v>
      </c>
      <c r="G7" s="3321" t="s">
        <v>187</v>
      </c>
      <c r="H7" s="3322">
        <v>41.4</v>
      </c>
      <c r="I7" s="3324">
        <v>42387</v>
      </c>
      <c r="J7" s="3325">
        <v>42388</v>
      </c>
      <c r="K7" s="3324">
        <v>42753</v>
      </c>
      <c r="M7" s="1122" t="s">
        <v>544</v>
      </c>
      <c r="N7" s="1123">
        <f>SUM(N4:N6)</f>
        <v>11</v>
      </c>
      <c r="O7" s="1123">
        <f>SUM(O4:O6)</f>
        <v>78</v>
      </c>
      <c r="P7" s="4053">
        <f>N7/O7</f>
        <v>0.14102564102564102</v>
      </c>
      <c r="Q7" s="1532"/>
    </row>
    <row r="8" spans="1:17" ht="12.75" customHeight="1">
      <c r="A8" s="5749"/>
      <c r="B8" s="2000" t="s">
        <v>851</v>
      </c>
      <c r="C8" s="1996">
        <v>39425</v>
      </c>
      <c r="D8" s="1996">
        <v>11109</v>
      </c>
      <c r="E8" s="1997" t="s">
        <v>192</v>
      </c>
      <c r="F8" s="1996" t="s">
        <v>139</v>
      </c>
      <c r="G8" s="2000" t="s">
        <v>187</v>
      </c>
      <c r="H8" s="1996">
        <v>45.3</v>
      </c>
      <c r="I8" s="1998">
        <v>42485</v>
      </c>
      <c r="J8" s="1999">
        <v>42487</v>
      </c>
      <c r="K8" s="1998">
        <v>42851</v>
      </c>
      <c r="Q8" s="1532"/>
    </row>
    <row r="9" spans="1:17" ht="13.5" customHeight="1">
      <c r="A9" s="5749"/>
      <c r="B9" s="2000" t="s">
        <v>852</v>
      </c>
      <c r="C9" s="1996">
        <v>28181</v>
      </c>
      <c r="D9" s="1996">
        <v>11108</v>
      </c>
      <c r="E9" s="1997" t="s">
        <v>192</v>
      </c>
      <c r="F9" s="1996" t="s">
        <v>139</v>
      </c>
      <c r="G9" s="2000" t="s">
        <v>187</v>
      </c>
      <c r="H9" s="1996">
        <v>45.4</v>
      </c>
      <c r="I9" s="1998">
        <v>42485</v>
      </c>
      <c r="J9" s="1999">
        <v>42508</v>
      </c>
      <c r="K9" s="1998">
        <v>42872</v>
      </c>
    </row>
    <row r="10" spans="1:17" ht="13.5" customHeight="1">
      <c r="A10" s="5749"/>
      <c r="B10" s="2000" t="s">
        <v>851</v>
      </c>
      <c r="C10" s="1996">
        <f>C8</f>
        <v>39425</v>
      </c>
      <c r="D10" s="1996">
        <f t="shared" ref="D10:G11" si="0">D8</f>
        <v>11109</v>
      </c>
      <c r="E10" s="1997" t="str">
        <f t="shared" si="0"/>
        <v>Titular</v>
      </c>
      <c r="F10" s="1996" t="str">
        <f t="shared" si="0"/>
        <v>B</v>
      </c>
      <c r="G10" s="2000" t="str">
        <f t="shared" si="0"/>
        <v>Recursos de la Tierra</v>
      </c>
      <c r="H10" s="1996">
        <v>24.4</v>
      </c>
      <c r="I10" s="1998">
        <v>42062</v>
      </c>
      <c r="J10" s="1998">
        <v>42121</v>
      </c>
      <c r="K10" s="1999">
        <v>42486</v>
      </c>
    </row>
    <row r="11" spans="1:17" ht="12.75" customHeight="1">
      <c r="A11" s="5749"/>
      <c r="B11" s="2000" t="s">
        <v>852</v>
      </c>
      <c r="C11" s="1996">
        <f>C9</f>
        <v>28181</v>
      </c>
      <c r="D11" s="1996">
        <f t="shared" si="0"/>
        <v>11108</v>
      </c>
      <c r="E11" s="1997" t="str">
        <f t="shared" si="0"/>
        <v>Titular</v>
      </c>
      <c r="F11" s="1996" t="str">
        <f t="shared" si="0"/>
        <v>B</v>
      </c>
      <c r="G11" s="2000" t="str">
        <f>G9</f>
        <v>Recursos de la Tierra</v>
      </c>
      <c r="H11" s="1996">
        <v>29.3</v>
      </c>
      <c r="I11" s="1998">
        <v>42121</v>
      </c>
      <c r="J11" s="1999">
        <v>42121</v>
      </c>
      <c r="K11" s="1998">
        <v>42486</v>
      </c>
    </row>
    <row r="12" spans="1:17" ht="13.5" customHeight="1" thickBot="1">
      <c r="A12" s="5750"/>
      <c r="B12" s="2000" t="s">
        <v>1593</v>
      </c>
      <c r="C12" s="1996">
        <v>38563</v>
      </c>
      <c r="D12" s="1996">
        <v>11415</v>
      </c>
      <c r="E12" s="1997" t="s">
        <v>1292</v>
      </c>
      <c r="F12" s="1996" t="s">
        <v>139</v>
      </c>
      <c r="G12" s="2000" t="s">
        <v>204</v>
      </c>
      <c r="H12" s="1996">
        <v>29.4</v>
      </c>
      <c r="I12" s="1998">
        <v>42121</v>
      </c>
      <c r="J12" s="1999">
        <v>42177</v>
      </c>
      <c r="K12" s="1998">
        <v>42542</v>
      </c>
    </row>
    <row r="13" spans="1:17" ht="13.5" customHeight="1">
      <c r="A13" s="5748" t="s">
        <v>3</v>
      </c>
      <c r="B13" s="3308" t="s">
        <v>1595</v>
      </c>
      <c r="C13" s="3309">
        <v>40381</v>
      </c>
      <c r="D13" s="3309">
        <v>11236</v>
      </c>
      <c r="E13" s="3310" t="s">
        <v>1596</v>
      </c>
      <c r="F13" s="3309" t="s">
        <v>138</v>
      </c>
      <c r="G13" s="3308" t="s">
        <v>195</v>
      </c>
      <c r="H13" s="3309" t="s">
        <v>4435</v>
      </c>
      <c r="I13" s="3311">
        <v>42781</v>
      </c>
      <c r="J13" s="3312">
        <v>42826</v>
      </c>
      <c r="K13" s="3312" t="s">
        <v>4415</v>
      </c>
    </row>
    <row r="14" spans="1:17" ht="13.5" customHeight="1">
      <c r="A14" s="5749"/>
      <c r="B14" s="3308" t="s">
        <v>4434</v>
      </c>
      <c r="C14" s="3309">
        <v>41213</v>
      </c>
      <c r="D14" s="3309">
        <v>11760</v>
      </c>
      <c r="E14" s="3310" t="s">
        <v>175</v>
      </c>
      <c r="F14" s="3309" t="s">
        <v>138</v>
      </c>
      <c r="G14" s="3308" t="s">
        <v>195</v>
      </c>
      <c r="H14" s="3309" t="s">
        <v>4445</v>
      </c>
      <c r="I14" s="3312">
        <v>42835</v>
      </c>
      <c r="J14" s="3312">
        <v>42835</v>
      </c>
      <c r="K14" s="3312">
        <v>43199</v>
      </c>
    </row>
    <row r="15" spans="1:17" ht="12.75" customHeight="1">
      <c r="A15" s="5749"/>
      <c r="B15" s="2000" t="s">
        <v>854</v>
      </c>
      <c r="C15" s="1996">
        <v>39395</v>
      </c>
      <c r="D15" s="1996">
        <v>11302</v>
      </c>
      <c r="E15" s="2000" t="s">
        <v>1292</v>
      </c>
      <c r="F15" s="1996" t="s">
        <v>139</v>
      </c>
      <c r="G15" s="1997" t="s">
        <v>191</v>
      </c>
      <c r="H15" s="1996" t="s">
        <v>1594</v>
      </c>
      <c r="I15" s="1998">
        <v>42423</v>
      </c>
      <c r="J15" s="1999">
        <v>42461</v>
      </c>
      <c r="K15" s="1998">
        <v>42857</v>
      </c>
    </row>
    <row r="16" spans="1:17" ht="12.75" customHeight="1">
      <c r="A16" s="5749"/>
      <c r="B16" s="2000" t="s">
        <v>1595</v>
      </c>
      <c r="C16" s="1996">
        <v>40381</v>
      </c>
      <c r="D16" s="1996">
        <v>11236</v>
      </c>
      <c r="E16" s="2000" t="s">
        <v>1596</v>
      </c>
      <c r="F16" s="1996" t="s">
        <v>138</v>
      </c>
      <c r="G16" s="1997" t="s">
        <v>195</v>
      </c>
      <c r="H16" s="1996" t="s">
        <v>1597</v>
      </c>
      <c r="I16" s="3313" t="s">
        <v>1415</v>
      </c>
      <c r="J16" s="1999">
        <v>42461</v>
      </c>
      <c r="K16" s="3313" t="s">
        <v>1598</v>
      </c>
    </row>
    <row r="17" spans="1:11" ht="12.75" customHeight="1">
      <c r="A17" s="5749"/>
      <c r="B17" s="2000" t="s">
        <v>1599</v>
      </c>
      <c r="C17" s="1996">
        <v>40382</v>
      </c>
      <c r="D17" s="1996">
        <v>11306</v>
      </c>
      <c r="E17" s="2000" t="s">
        <v>192</v>
      </c>
      <c r="F17" s="1996" t="s">
        <v>140</v>
      </c>
      <c r="G17" s="1997" t="s">
        <v>195</v>
      </c>
      <c r="H17" s="1996" t="s">
        <v>1600</v>
      </c>
      <c r="I17" s="3313" t="s">
        <v>1415</v>
      </c>
      <c r="J17" s="1999">
        <v>42461</v>
      </c>
      <c r="K17" s="3313" t="s">
        <v>1598</v>
      </c>
    </row>
    <row r="18" spans="1:11" ht="12.75" customHeight="1">
      <c r="A18" s="5749"/>
      <c r="B18" s="2000" t="s">
        <v>853</v>
      </c>
      <c r="C18" s="1996">
        <v>37023</v>
      </c>
      <c r="D18" s="1996">
        <v>11118</v>
      </c>
      <c r="E18" s="2000" t="s">
        <v>192</v>
      </c>
      <c r="F18" s="1996" t="s">
        <v>137</v>
      </c>
      <c r="G18" s="1997" t="s">
        <v>191</v>
      </c>
      <c r="H18" s="1996" t="s">
        <v>1601</v>
      </c>
      <c r="I18" s="1998">
        <v>42030</v>
      </c>
      <c r="J18" s="1999">
        <v>42037</v>
      </c>
      <c r="K18" s="1998">
        <v>42262</v>
      </c>
    </row>
    <row r="19" spans="1:11" ht="12.75" customHeight="1">
      <c r="A19" s="5749"/>
      <c r="B19" s="2000" t="s">
        <v>854</v>
      </c>
      <c r="C19" s="1996">
        <f>C15</f>
        <v>39395</v>
      </c>
      <c r="D19" s="1996">
        <f>D15</f>
        <v>11302</v>
      </c>
      <c r="E19" s="1997" t="str">
        <f>E15</f>
        <v xml:space="preserve">Titular </v>
      </c>
      <c r="F19" s="1996" t="str">
        <f>F15</f>
        <v>B</v>
      </c>
      <c r="G19" s="1997" t="s">
        <v>191</v>
      </c>
      <c r="H19" s="1996" t="s">
        <v>1602</v>
      </c>
      <c r="I19" s="1998">
        <v>42030</v>
      </c>
      <c r="J19" s="1999">
        <v>42095</v>
      </c>
      <c r="K19" s="3313" t="s">
        <v>1415</v>
      </c>
    </row>
    <row r="20" spans="1:11" ht="12.75" customHeight="1">
      <c r="A20" s="5749"/>
      <c r="B20" s="2000" t="s">
        <v>1603</v>
      </c>
      <c r="C20" s="1996">
        <v>37900</v>
      </c>
      <c r="D20" s="1996">
        <v>11422</v>
      </c>
      <c r="E20" s="2000" t="s">
        <v>1292</v>
      </c>
      <c r="F20" s="1996" t="s">
        <v>137</v>
      </c>
      <c r="G20" s="1997" t="s">
        <v>191</v>
      </c>
      <c r="H20" s="1996" t="s">
        <v>1604</v>
      </c>
      <c r="I20" s="1998">
        <v>42185</v>
      </c>
      <c r="J20" s="1999">
        <v>42235</v>
      </c>
      <c r="K20" s="1998">
        <v>42600</v>
      </c>
    </row>
    <row r="21" spans="1:11" ht="12.75" customHeight="1">
      <c r="A21" s="5749"/>
      <c r="B21" s="2000" t="s">
        <v>855</v>
      </c>
      <c r="C21" s="1996">
        <v>30408</v>
      </c>
      <c r="D21" s="1996">
        <v>11283</v>
      </c>
      <c r="E21" s="2000" t="s">
        <v>1292</v>
      </c>
      <c r="F21" s="1996" t="s">
        <v>139</v>
      </c>
      <c r="G21" s="1997" t="s">
        <v>218</v>
      </c>
      <c r="H21" s="1996" t="s">
        <v>1605</v>
      </c>
      <c r="I21" s="1998">
        <v>42152</v>
      </c>
      <c r="J21" s="1999">
        <v>42156</v>
      </c>
      <c r="K21" s="1998">
        <v>42521</v>
      </c>
    </row>
    <row r="22" spans="1:11" ht="12.75" customHeight="1">
      <c r="A22" s="5749"/>
      <c r="B22" s="2000" t="s">
        <v>1606</v>
      </c>
      <c r="C22" s="1996">
        <v>37901</v>
      </c>
      <c r="D22" s="1996">
        <v>11421</v>
      </c>
      <c r="E22" s="2000" t="s">
        <v>1292</v>
      </c>
      <c r="F22" s="1996" t="s">
        <v>139</v>
      </c>
      <c r="G22" s="1997" t="s">
        <v>218</v>
      </c>
      <c r="H22" s="1996" t="s">
        <v>1607</v>
      </c>
      <c r="I22" s="1998">
        <v>42185</v>
      </c>
      <c r="J22" s="1999">
        <v>42235</v>
      </c>
      <c r="K22" s="1998">
        <v>42600</v>
      </c>
    </row>
    <row r="23" spans="1:11" ht="12.75" customHeight="1">
      <c r="A23" s="5749"/>
      <c r="B23" s="2000" t="s">
        <v>856</v>
      </c>
      <c r="C23" s="1996">
        <v>39145</v>
      </c>
      <c r="D23" s="1996">
        <v>11431</v>
      </c>
      <c r="E23" s="2000" t="s">
        <v>192</v>
      </c>
      <c r="F23" s="1996" t="s">
        <v>139</v>
      </c>
      <c r="G23" s="1997" t="s">
        <v>218</v>
      </c>
      <c r="H23" s="1996" t="s">
        <v>1608</v>
      </c>
      <c r="I23" s="1998">
        <v>42352</v>
      </c>
      <c r="J23" s="1999">
        <v>42312</v>
      </c>
      <c r="K23" s="1998">
        <v>42677</v>
      </c>
    </row>
    <row r="24" spans="1:11" ht="13.5" customHeight="1" thickBot="1">
      <c r="A24" s="5750"/>
      <c r="B24" s="3314" t="s">
        <v>1314</v>
      </c>
      <c r="C24" s="3315">
        <v>37902</v>
      </c>
      <c r="D24" s="3315">
        <v>11423</v>
      </c>
      <c r="E24" s="3314" t="s">
        <v>1596</v>
      </c>
      <c r="F24" s="3315" t="s">
        <v>138</v>
      </c>
      <c r="G24" s="3314" t="s">
        <v>195</v>
      </c>
      <c r="H24" s="3315" t="s">
        <v>1609</v>
      </c>
      <c r="I24" s="3316">
        <v>42185</v>
      </c>
      <c r="J24" s="3316">
        <v>42241</v>
      </c>
      <c r="K24" s="3316">
        <v>42490</v>
      </c>
    </row>
    <row r="25" spans="1:11" ht="13.5" customHeight="1">
      <c r="A25" s="5751" t="s">
        <v>2</v>
      </c>
      <c r="B25" s="2025" t="s">
        <v>4456</v>
      </c>
      <c r="C25" s="2024">
        <v>41067</v>
      </c>
      <c r="D25" s="2024">
        <v>11428</v>
      </c>
      <c r="E25" s="2025" t="s">
        <v>192</v>
      </c>
      <c r="F25" s="2024" t="s">
        <v>137</v>
      </c>
      <c r="G25" s="2025" t="s">
        <v>225</v>
      </c>
      <c r="H25" s="2024">
        <v>58.3</v>
      </c>
      <c r="I25" s="2026">
        <v>42755</v>
      </c>
      <c r="J25" s="2026">
        <v>42758</v>
      </c>
      <c r="K25" s="2026">
        <v>43122</v>
      </c>
    </row>
    <row r="26" spans="1:11" ht="13.5" customHeight="1">
      <c r="A26" s="5752"/>
      <c r="B26" s="2025" t="s">
        <v>4458</v>
      </c>
      <c r="C26" s="2024">
        <v>41090</v>
      </c>
      <c r="D26" s="2024">
        <v>11455</v>
      </c>
      <c r="E26" s="2025" t="s">
        <v>175</v>
      </c>
      <c r="F26" s="2024" t="s">
        <v>138</v>
      </c>
      <c r="G26" s="2025" t="s">
        <v>221</v>
      </c>
      <c r="H26" s="2024">
        <v>58.4</v>
      </c>
      <c r="I26" s="2026">
        <v>42755</v>
      </c>
      <c r="J26" s="2026">
        <v>42758</v>
      </c>
      <c r="K26" s="2026">
        <v>43122</v>
      </c>
    </row>
    <row r="27" spans="1:11" ht="13.5" customHeight="1">
      <c r="A27" s="5752"/>
      <c r="B27" s="2025" t="s">
        <v>1454</v>
      </c>
      <c r="C27" s="2024">
        <v>40356</v>
      </c>
      <c r="D27" s="2024">
        <v>11296</v>
      </c>
      <c r="E27" s="2025" t="s">
        <v>1596</v>
      </c>
      <c r="F27" s="2024" t="s">
        <v>138</v>
      </c>
      <c r="G27" s="2025" t="s">
        <v>174</v>
      </c>
      <c r="H27" s="2024">
        <v>59.8</v>
      </c>
      <c r="I27" s="2033" t="s">
        <v>4459</v>
      </c>
      <c r="J27" s="2033" t="s">
        <v>4459</v>
      </c>
      <c r="K27" s="2033" t="s">
        <v>4463</v>
      </c>
    </row>
    <row r="28" spans="1:11" ht="14.25" customHeight="1">
      <c r="A28" s="5752"/>
      <c r="B28" s="2025" t="s">
        <v>859</v>
      </c>
      <c r="C28" s="2024">
        <v>17734</v>
      </c>
      <c r="D28" s="2024">
        <v>11234</v>
      </c>
      <c r="E28" s="2025" t="s">
        <v>175</v>
      </c>
      <c r="F28" s="2024" t="s">
        <v>138</v>
      </c>
      <c r="G28" s="2025" t="s">
        <v>174</v>
      </c>
      <c r="H28" s="2024">
        <v>64.3</v>
      </c>
      <c r="I28" s="2033">
        <v>42894</v>
      </c>
      <c r="J28" s="2033">
        <v>42895</v>
      </c>
      <c r="K28" s="2033">
        <v>43259</v>
      </c>
    </row>
    <row r="29" spans="1:11" ht="14.25" customHeight="1">
      <c r="A29" s="5752"/>
      <c r="B29" s="2025" t="s">
        <v>4493</v>
      </c>
      <c r="C29" s="2024">
        <v>40692</v>
      </c>
      <c r="D29" s="2024">
        <v>11426</v>
      </c>
      <c r="E29" s="2025" t="s">
        <v>1596</v>
      </c>
      <c r="F29" s="2024" t="s">
        <v>138</v>
      </c>
      <c r="G29" s="2025" t="s">
        <v>174</v>
      </c>
      <c r="H29" s="2024">
        <v>66.3</v>
      </c>
      <c r="I29" s="2033">
        <v>42935</v>
      </c>
      <c r="J29" s="2033">
        <v>42976</v>
      </c>
      <c r="K29" s="2033" t="s">
        <v>4463</v>
      </c>
    </row>
    <row r="30" spans="1:11" ht="14.25" customHeight="1">
      <c r="A30" s="5752"/>
      <c r="B30" s="2025" t="s">
        <v>4598</v>
      </c>
      <c r="C30" s="3140">
        <v>38887</v>
      </c>
      <c r="D30" s="3140">
        <v>11295</v>
      </c>
      <c r="E30" s="3134" t="s">
        <v>192</v>
      </c>
      <c r="F30" s="3140" t="s">
        <v>137</v>
      </c>
      <c r="G30" s="2025" t="s">
        <v>4599</v>
      </c>
      <c r="H30" s="2024">
        <v>67.599999999999994</v>
      </c>
      <c r="I30" s="3135" t="s">
        <v>4601</v>
      </c>
      <c r="J30" s="3136">
        <v>43013</v>
      </c>
      <c r="K30" s="3135" t="s">
        <v>4600</v>
      </c>
    </row>
    <row r="31" spans="1:11">
      <c r="A31" s="5752"/>
      <c r="B31" s="2000" t="s">
        <v>1454</v>
      </c>
      <c r="C31" s="1996">
        <v>40356</v>
      </c>
      <c r="D31" s="2048">
        <v>11296</v>
      </c>
      <c r="E31" s="2000" t="s">
        <v>1596</v>
      </c>
      <c r="F31" s="1996" t="s">
        <v>138</v>
      </c>
      <c r="G31" s="1997" t="s">
        <v>174</v>
      </c>
      <c r="H31" s="1996">
        <v>45.7</v>
      </c>
      <c r="I31" s="3313" t="s">
        <v>1460</v>
      </c>
      <c r="J31" s="2049">
        <v>42431</v>
      </c>
      <c r="K31" s="3326" t="s">
        <v>1610</v>
      </c>
    </row>
    <row r="32" spans="1:11">
      <c r="A32" s="5752"/>
      <c r="B32" s="2000" t="s">
        <v>1611</v>
      </c>
      <c r="C32" s="1996">
        <v>40482</v>
      </c>
      <c r="D32" s="2048">
        <v>11295</v>
      </c>
      <c r="E32" s="2000" t="s">
        <v>192</v>
      </c>
      <c r="F32" s="1996" t="s">
        <v>137</v>
      </c>
      <c r="G32" s="1997" t="s">
        <v>174</v>
      </c>
      <c r="H32" s="1996">
        <v>49.6</v>
      </c>
      <c r="I32" s="1998">
        <v>42503</v>
      </c>
      <c r="J32" s="2049">
        <v>42502</v>
      </c>
      <c r="K32" s="3326">
        <v>42866</v>
      </c>
    </row>
    <row r="33" spans="1:11">
      <c r="A33" s="5752"/>
      <c r="B33" s="2000" t="s">
        <v>1612</v>
      </c>
      <c r="C33" s="1996">
        <v>38897</v>
      </c>
      <c r="D33" s="2048">
        <v>11428</v>
      </c>
      <c r="E33" s="2000" t="s">
        <v>1596</v>
      </c>
      <c r="F33" s="1996" t="s">
        <v>138</v>
      </c>
      <c r="G33" s="1997" t="s">
        <v>225</v>
      </c>
      <c r="H33" s="1996">
        <v>44.12</v>
      </c>
      <c r="I33" s="1998">
        <v>42395</v>
      </c>
      <c r="J33" s="2049">
        <v>42395</v>
      </c>
      <c r="K33" s="3326">
        <v>42760</v>
      </c>
    </row>
    <row r="34" spans="1:11">
      <c r="A34" s="5752"/>
      <c r="B34" s="2000" t="s">
        <v>1613</v>
      </c>
      <c r="C34" s="1996">
        <v>40692</v>
      </c>
      <c r="D34" s="2048">
        <v>11426</v>
      </c>
      <c r="E34" s="2000" t="s">
        <v>1596</v>
      </c>
      <c r="F34" s="1996" t="s">
        <v>138</v>
      </c>
      <c r="G34" s="1997" t="s">
        <v>174</v>
      </c>
      <c r="H34" s="1996">
        <v>54.4</v>
      </c>
      <c r="I34" s="1998">
        <v>42569</v>
      </c>
      <c r="J34" s="2049">
        <v>42611</v>
      </c>
      <c r="K34" s="3326">
        <v>42975</v>
      </c>
    </row>
    <row r="35" spans="1:11">
      <c r="A35" s="5752"/>
      <c r="B35" s="3327" t="s">
        <v>859</v>
      </c>
      <c r="C35" s="3328">
        <v>17734</v>
      </c>
      <c r="D35" s="3328">
        <v>11234</v>
      </c>
      <c r="E35" s="3329" t="s">
        <v>1596</v>
      </c>
      <c r="F35" s="3328" t="s">
        <v>138</v>
      </c>
      <c r="G35" s="3330" t="s">
        <v>174</v>
      </c>
      <c r="H35" s="3328">
        <v>52.3</v>
      </c>
      <c r="I35" s="3331">
        <v>42523</v>
      </c>
      <c r="J35" s="3325">
        <v>42529</v>
      </c>
      <c r="K35" s="3332">
        <v>42893</v>
      </c>
    </row>
    <row r="36" spans="1:11">
      <c r="A36" s="5752"/>
      <c r="B36" s="2000" t="s">
        <v>1316</v>
      </c>
      <c r="C36" s="1996">
        <v>38518</v>
      </c>
      <c r="D36" s="2048">
        <v>11430</v>
      </c>
      <c r="E36" s="2000" t="s">
        <v>1292</v>
      </c>
      <c r="F36" s="1996" t="s">
        <v>137</v>
      </c>
      <c r="G36" s="1997" t="s">
        <v>4457</v>
      </c>
      <c r="H36" s="1996">
        <v>26.5</v>
      </c>
      <c r="I36" s="1998" t="s">
        <v>1584</v>
      </c>
      <c r="J36" s="2049">
        <v>42095</v>
      </c>
      <c r="K36" s="3326">
        <v>42247</v>
      </c>
    </row>
    <row r="37" spans="1:11">
      <c r="A37" s="5752"/>
      <c r="B37" s="2000" t="s">
        <v>1612</v>
      </c>
      <c r="C37" s="1996">
        <f>C33</f>
        <v>38897</v>
      </c>
      <c r="D37" s="1996">
        <f>D33</f>
        <v>11428</v>
      </c>
      <c r="E37" s="1997" t="str">
        <f>E33</f>
        <v xml:space="preserve">Asociado </v>
      </c>
      <c r="F37" s="1996" t="str">
        <f>F33</f>
        <v>D</v>
      </c>
      <c r="G37" s="1997" t="s">
        <v>4457</v>
      </c>
      <c r="H37" s="1996">
        <v>29.4</v>
      </c>
      <c r="I37" s="1998">
        <v>42104</v>
      </c>
      <c r="J37" s="2049">
        <v>42107</v>
      </c>
      <c r="K37" s="3326">
        <v>42279</v>
      </c>
    </row>
    <row r="38" spans="1:11">
      <c r="A38" s="5752"/>
      <c r="B38" s="2000" t="s">
        <v>857</v>
      </c>
      <c r="C38" s="1996">
        <v>38165</v>
      </c>
      <c r="D38" s="2048">
        <v>11426</v>
      </c>
      <c r="E38" s="2000" t="s">
        <v>1596</v>
      </c>
      <c r="F38" s="1996" t="s">
        <v>137</v>
      </c>
      <c r="G38" s="1997" t="s">
        <v>174</v>
      </c>
      <c r="H38" s="1996">
        <v>24.5</v>
      </c>
      <c r="I38" s="1998">
        <v>42039</v>
      </c>
      <c r="J38" s="2049">
        <v>42023</v>
      </c>
      <c r="K38" s="3326">
        <v>42279</v>
      </c>
    </row>
    <row r="39" spans="1:11" ht="13.5" thickBot="1">
      <c r="A39" s="5753"/>
      <c r="B39" s="3333" t="s">
        <v>859</v>
      </c>
      <c r="C39" s="3322">
        <v>17311</v>
      </c>
      <c r="D39" s="3322">
        <v>11234</v>
      </c>
      <c r="E39" s="3333" t="s">
        <v>1614</v>
      </c>
      <c r="F39" s="3322" t="s">
        <v>138</v>
      </c>
      <c r="G39" s="3333" t="s">
        <v>174</v>
      </c>
      <c r="H39" s="3322">
        <v>36.799999999999997</v>
      </c>
      <c r="I39" s="3334">
        <v>42164</v>
      </c>
      <c r="J39" s="3334">
        <v>42164</v>
      </c>
      <c r="K39" s="3334">
        <v>42529</v>
      </c>
    </row>
    <row r="41" spans="1:11">
      <c r="A41" t="s">
        <v>4495</v>
      </c>
    </row>
  </sheetData>
  <mergeCells count="4">
    <mergeCell ref="B2:K2"/>
    <mergeCell ref="A4:A12"/>
    <mergeCell ref="A13:A24"/>
    <mergeCell ref="A25:A39"/>
  </mergeCells>
  <hyperlinks>
    <hyperlink ref="A1" location="Índice!A1" display="ÍNDICE"/>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K10"/>
  <sheetViews>
    <sheetView showGridLines="0" workbookViewId="0"/>
  </sheetViews>
  <sheetFormatPr baseColWidth="10" defaultRowHeight="12.75"/>
  <cols>
    <col min="2" max="2" width="32.28515625" bestFit="1" customWidth="1"/>
    <col min="3" max="3" width="17.140625" bestFit="1" customWidth="1"/>
    <col min="4" max="4" width="10.42578125" customWidth="1"/>
    <col min="7" max="7" width="35.28515625" bestFit="1" customWidth="1"/>
    <col min="8" max="8" width="6.85546875" bestFit="1" customWidth="1"/>
    <col min="9" max="9" width="4.7109375" bestFit="1" customWidth="1"/>
    <col min="10" max="10" width="6.85546875" bestFit="1" customWidth="1"/>
    <col min="11" max="11" width="65.7109375" bestFit="1" customWidth="1"/>
  </cols>
  <sheetData>
    <row r="1" spans="1:11">
      <c r="A1" s="1088" t="s">
        <v>1621</v>
      </c>
    </row>
    <row r="2" spans="1:11" ht="19.5" thickBot="1">
      <c r="A2" s="5747" t="s">
        <v>4849</v>
      </c>
      <c r="B2" s="5747"/>
      <c r="C2" s="5747"/>
      <c r="D2" s="5747"/>
      <c r="E2" s="5747"/>
      <c r="F2" s="5747"/>
      <c r="G2" s="5747"/>
      <c r="H2" s="5747"/>
      <c r="I2" s="5747"/>
    </row>
    <row r="3" spans="1:11" ht="13.5" thickBot="1">
      <c r="A3" s="4054" t="s">
        <v>60</v>
      </c>
      <c r="B3" s="4055" t="s">
        <v>299</v>
      </c>
      <c r="C3" s="4055" t="s">
        <v>4332</v>
      </c>
      <c r="D3" s="4056" t="s">
        <v>1588</v>
      </c>
      <c r="E3" s="4056" t="s">
        <v>1589</v>
      </c>
      <c r="F3" s="4056" t="s">
        <v>301</v>
      </c>
      <c r="G3" s="4056" t="s">
        <v>860</v>
      </c>
      <c r="H3" s="4056" t="s">
        <v>429</v>
      </c>
      <c r="I3" s="4056" t="s">
        <v>302</v>
      </c>
      <c r="J3" s="4057" t="s">
        <v>1615</v>
      </c>
      <c r="K3" s="4058" t="s">
        <v>386</v>
      </c>
    </row>
    <row r="4" spans="1:11" ht="12.75" customHeight="1">
      <c r="A4" s="5754" t="s">
        <v>1</v>
      </c>
      <c r="B4" s="1114" t="s">
        <v>1622</v>
      </c>
      <c r="C4" s="1546" t="s">
        <v>25</v>
      </c>
      <c r="D4" s="1079">
        <v>162</v>
      </c>
      <c r="E4" s="1079" t="s">
        <v>192</v>
      </c>
      <c r="F4" s="1079" t="s">
        <v>137</v>
      </c>
      <c r="G4" s="1074" t="s">
        <v>204</v>
      </c>
      <c r="H4" s="1082" t="s">
        <v>1616</v>
      </c>
      <c r="I4" s="1083" t="s">
        <v>1617</v>
      </c>
      <c r="J4" s="3593" t="s">
        <v>1617</v>
      </c>
      <c r="K4" s="3597" t="s">
        <v>4760</v>
      </c>
    </row>
    <row r="5" spans="1:11" ht="12.75" customHeight="1" thickBot="1">
      <c r="A5" s="5756"/>
      <c r="B5" s="1115" t="s">
        <v>2289</v>
      </c>
      <c r="C5" s="1547" t="s">
        <v>25</v>
      </c>
      <c r="D5" s="1081">
        <v>17114</v>
      </c>
      <c r="E5" s="1081" t="s">
        <v>192</v>
      </c>
      <c r="F5" s="1081" t="s">
        <v>139</v>
      </c>
      <c r="G5" s="1078" t="s">
        <v>249</v>
      </c>
      <c r="H5" s="1086" t="s">
        <v>1616</v>
      </c>
      <c r="I5" s="1087" t="s">
        <v>1617</v>
      </c>
      <c r="J5" s="3594" t="s">
        <v>2283</v>
      </c>
      <c r="K5" s="3598" t="s">
        <v>4759</v>
      </c>
    </row>
    <row r="6" spans="1:11">
      <c r="A6" s="5754" t="s">
        <v>2</v>
      </c>
      <c r="B6" s="1109" t="s">
        <v>1320</v>
      </c>
      <c r="C6" s="1109" t="s">
        <v>25</v>
      </c>
      <c r="D6" s="1110">
        <v>30062</v>
      </c>
      <c r="E6" s="1110" t="s">
        <v>175</v>
      </c>
      <c r="F6" s="1110" t="s">
        <v>138</v>
      </c>
      <c r="G6" s="1111" t="s">
        <v>174</v>
      </c>
      <c r="H6" s="1112" t="s">
        <v>1616</v>
      </c>
      <c r="I6" s="1113" t="s">
        <v>1617</v>
      </c>
      <c r="J6" s="3595" t="s">
        <v>1618</v>
      </c>
      <c r="K6" s="3597" t="s">
        <v>4758</v>
      </c>
    </row>
    <row r="7" spans="1:11">
      <c r="A7" s="5755"/>
      <c r="B7" s="1109" t="s">
        <v>4331</v>
      </c>
      <c r="C7" s="1109" t="s">
        <v>25</v>
      </c>
      <c r="D7" s="1110">
        <v>30037</v>
      </c>
      <c r="E7" s="1110" t="s">
        <v>192</v>
      </c>
      <c r="F7" s="1110" t="s">
        <v>137</v>
      </c>
      <c r="G7" s="1111" t="s">
        <v>225</v>
      </c>
      <c r="H7" s="1112" t="s">
        <v>1616</v>
      </c>
      <c r="I7" s="1113" t="s">
        <v>1617</v>
      </c>
      <c r="J7" s="3595" t="s">
        <v>1618</v>
      </c>
      <c r="K7" s="3599" t="s">
        <v>4758</v>
      </c>
    </row>
    <row r="8" spans="1:11">
      <c r="A8" s="5755"/>
      <c r="B8" s="1075" t="s">
        <v>1321</v>
      </c>
      <c r="C8" s="1548" t="s">
        <v>27</v>
      </c>
      <c r="D8" s="1080">
        <v>28178</v>
      </c>
      <c r="E8" s="1080" t="s">
        <v>175</v>
      </c>
      <c r="F8" s="1080" t="s">
        <v>139</v>
      </c>
      <c r="G8" s="1076" t="s">
        <v>174</v>
      </c>
      <c r="H8" s="1084" t="s">
        <v>1616</v>
      </c>
      <c r="I8" s="1085" t="s">
        <v>1617</v>
      </c>
      <c r="J8" s="3596" t="s">
        <v>1618</v>
      </c>
      <c r="K8" s="3599" t="s">
        <v>4758</v>
      </c>
    </row>
    <row r="9" spans="1:11">
      <c r="A9" s="5755"/>
      <c r="B9" s="1075" t="s">
        <v>1619</v>
      </c>
      <c r="C9" s="1548" t="s">
        <v>25</v>
      </c>
      <c r="D9" s="1080">
        <v>14851</v>
      </c>
      <c r="E9" s="1080" t="s">
        <v>192</v>
      </c>
      <c r="F9" s="1080" t="s">
        <v>137</v>
      </c>
      <c r="G9" s="1076" t="s">
        <v>225</v>
      </c>
      <c r="H9" s="1084" t="s">
        <v>1616</v>
      </c>
      <c r="I9" s="1085" t="s">
        <v>1617</v>
      </c>
      <c r="J9" s="3596" t="s">
        <v>4523</v>
      </c>
      <c r="K9" s="3599" t="s">
        <v>4730</v>
      </c>
    </row>
    <row r="10" spans="1:11" ht="13.5" thickBot="1">
      <c r="A10" s="5756"/>
      <c r="B10" s="1077" t="s">
        <v>1295</v>
      </c>
      <c r="C10" s="1547" t="s">
        <v>27</v>
      </c>
      <c r="D10" s="1081">
        <v>6598</v>
      </c>
      <c r="E10" s="1081" t="s">
        <v>1292</v>
      </c>
      <c r="F10" s="1081" t="s">
        <v>137</v>
      </c>
      <c r="G10" s="1078" t="s">
        <v>174</v>
      </c>
      <c r="H10" s="1086" t="s">
        <v>1616</v>
      </c>
      <c r="I10" s="1087" t="s">
        <v>1617</v>
      </c>
      <c r="J10" s="3594" t="s">
        <v>1618</v>
      </c>
      <c r="K10" s="3598" t="s">
        <v>4758</v>
      </c>
    </row>
  </sheetData>
  <mergeCells count="3">
    <mergeCell ref="A2:I2"/>
    <mergeCell ref="A6:A10"/>
    <mergeCell ref="A4:A5"/>
  </mergeCells>
  <hyperlinks>
    <hyperlink ref="A1" location="Índice!A1" display="ÍNDICE"/>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I11"/>
  <sheetViews>
    <sheetView showGridLines="0" workbookViewId="0"/>
  </sheetViews>
  <sheetFormatPr baseColWidth="10" defaultRowHeight="12.75"/>
  <cols>
    <col min="1" max="1" width="10.85546875" style="23" customWidth="1"/>
    <col min="2" max="2" width="6.42578125" style="23" bestFit="1" customWidth="1"/>
    <col min="3" max="3" width="7.28515625" style="23" bestFit="1" customWidth="1"/>
    <col min="4" max="7" width="6.28515625" style="23" bestFit="1" customWidth="1"/>
    <col min="8" max="9" width="7.7109375" style="23" customWidth="1"/>
    <col min="10" max="200" width="11.42578125" style="23"/>
    <col min="201" max="201" width="0.28515625" style="23" customWidth="1"/>
    <col min="202" max="202" width="19" style="23" customWidth="1"/>
    <col min="203" max="203" width="7.140625" style="23" customWidth="1"/>
    <col min="204" max="204" width="41.28515625" style="23" customWidth="1"/>
    <col min="205" max="206" width="9" style="23" customWidth="1"/>
    <col min="207" max="207" width="10.5703125" style="23" customWidth="1"/>
    <col min="208" max="208" width="9.42578125" style="23" customWidth="1"/>
    <col min="209" max="209" width="9.85546875" style="23" customWidth="1"/>
    <col min="210" max="210" width="10.5703125" style="23" customWidth="1"/>
    <col min="211" max="212" width="9.42578125" style="23" customWidth="1"/>
    <col min="213" max="213" width="10.5703125" style="23" customWidth="1"/>
    <col min="214" max="215" width="9" style="23" customWidth="1"/>
    <col min="216" max="216" width="10.5703125" style="23" customWidth="1"/>
    <col min="217" max="218" width="9.42578125" style="23" customWidth="1"/>
    <col min="219" max="219" width="10.5703125" style="23" customWidth="1"/>
    <col min="220" max="220" width="9.42578125" style="23" customWidth="1"/>
    <col min="221" max="221" width="9.85546875" style="23" customWidth="1"/>
    <col min="222" max="222" width="10.5703125" style="23" customWidth="1"/>
    <col min="223" max="223" width="9" style="23" customWidth="1"/>
    <col min="224" max="224" width="9.85546875" style="23" customWidth="1"/>
    <col min="225" max="225" width="12" style="23" customWidth="1"/>
    <col min="226" max="456" width="11.42578125" style="23"/>
    <col min="457" max="457" width="0.28515625" style="23" customWidth="1"/>
    <col min="458" max="458" width="19" style="23" customWidth="1"/>
    <col min="459" max="459" width="7.140625" style="23" customWidth="1"/>
    <col min="460" max="460" width="41.28515625" style="23" customWidth="1"/>
    <col min="461" max="462" width="9" style="23" customWidth="1"/>
    <col min="463" max="463" width="10.5703125" style="23" customWidth="1"/>
    <col min="464" max="464" width="9.42578125" style="23" customWidth="1"/>
    <col min="465" max="465" width="9.85546875" style="23" customWidth="1"/>
    <col min="466" max="466" width="10.5703125" style="23" customWidth="1"/>
    <col min="467" max="468" width="9.42578125" style="23" customWidth="1"/>
    <col min="469" max="469" width="10.5703125" style="23" customWidth="1"/>
    <col min="470" max="471" width="9" style="23" customWidth="1"/>
    <col min="472" max="472" width="10.5703125" style="23" customWidth="1"/>
    <col min="473" max="474" width="9.42578125" style="23" customWidth="1"/>
    <col min="475" max="475" width="10.5703125" style="23" customWidth="1"/>
    <col min="476" max="476" width="9.42578125" style="23" customWidth="1"/>
    <col min="477" max="477" width="9.85546875" style="23" customWidth="1"/>
    <col min="478" max="478" width="10.5703125" style="23" customWidth="1"/>
    <col min="479" max="479" width="9" style="23" customWidth="1"/>
    <col min="480" max="480" width="9.85546875" style="23" customWidth="1"/>
    <col min="481" max="481" width="12" style="23" customWidth="1"/>
    <col min="482" max="712" width="11.42578125" style="23"/>
    <col min="713" max="713" width="0.28515625" style="23" customWidth="1"/>
    <col min="714" max="714" width="19" style="23" customWidth="1"/>
    <col min="715" max="715" width="7.140625" style="23" customWidth="1"/>
    <col min="716" max="716" width="41.28515625" style="23" customWidth="1"/>
    <col min="717" max="718" width="9" style="23" customWidth="1"/>
    <col min="719" max="719" width="10.5703125" style="23" customWidth="1"/>
    <col min="720" max="720" width="9.42578125" style="23" customWidth="1"/>
    <col min="721" max="721" width="9.85546875" style="23" customWidth="1"/>
    <col min="722" max="722" width="10.5703125" style="23" customWidth="1"/>
    <col min="723" max="724" width="9.42578125" style="23" customWidth="1"/>
    <col min="725" max="725" width="10.5703125" style="23" customWidth="1"/>
    <col min="726" max="727" width="9" style="23" customWidth="1"/>
    <col min="728" max="728" width="10.5703125" style="23" customWidth="1"/>
    <col min="729" max="730" width="9.42578125" style="23" customWidth="1"/>
    <col min="731" max="731" width="10.5703125" style="23" customWidth="1"/>
    <col min="732" max="732" width="9.42578125" style="23" customWidth="1"/>
    <col min="733" max="733" width="9.85546875" style="23" customWidth="1"/>
    <col min="734" max="734" width="10.5703125" style="23" customWidth="1"/>
    <col min="735" max="735" width="9" style="23" customWidth="1"/>
    <col min="736" max="736" width="9.85546875" style="23" customWidth="1"/>
    <col min="737" max="737" width="12" style="23" customWidth="1"/>
    <col min="738" max="968" width="11.42578125" style="23"/>
    <col min="969" max="969" width="0.28515625" style="23" customWidth="1"/>
    <col min="970" max="970" width="19" style="23" customWidth="1"/>
    <col min="971" max="971" width="7.140625" style="23" customWidth="1"/>
    <col min="972" max="972" width="41.28515625" style="23" customWidth="1"/>
    <col min="973" max="974" width="9" style="23" customWidth="1"/>
    <col min="975" max="975" width="10.5703125" style="23" customWidth="1"/>
    <col min="976" max="976" width="9.42578125" style="23" customWidth="1"/>
    <col min="977" max="977" width="9.85546875" style="23" customWidth="1"/>
    <col min="978" max="978" width="10.5703125" style="23" customWidth="1"/>
    <col min="979" max="980" width="9.42578125" style="23" customWidth="1"/>
    <col min="981" max="981" width="10.5703125" style="23" customWidth="1"/>
    <col min="982" max="983" width="9" style="23" customWidth="1"/>
    <col min="984" max="984" width="10.5703125" style="23" customWidth="1"/>
    <col min="985" max="986" width="9.42578125" style="23" customWidth="1"/>
    <col min="987" max="987" width="10.5703125" style="23" customWidth="1"/>
    <col min="988" max="988" width="9.42578125" style="23" customWidth="1"/>
    <col min="989" max="989" width="9.85546875" style="23" customWidth="1"/>
    <col min="990" max="990" width="10.5703125" style="23" customWidth="1"/>
    <col min="991" max="991" width="9" style="23" customWidth="1"/>
    <col min="992" max="992" width="9.85546875" style="23" customWidth="1"/>
    <col min="993" max="993" width="12" style="23" customWidth="1"/>
    <col min="994" max="1224" width="11.42578125" style="23"/>
    <col min="1225" max="1225" width="0.28515625" style="23" customWidth="1"/>
    <col min="1226" max="1226" width="19" style="23" customWidth="1"/>
    <col min="1227" max="1227" width="7.140625" style="23" customWidth="1"/>
    <col min="1228" max="1228" width="41.28515625" style="23" customWidth="1"/>
    <col min="1229" max="1230" width="9" style="23" customWidth="1"/>
    <col min="1231" max="1231" width="10.5703125" style="23" customWidth="1"/>
    <col min="1232" max="1232" width="9.42578125" style="23" customWidth="1"/>
    <col min="1233" max="1233" width="9.85546875" style="23" customWidth="1"/>
    <col min="1234" max="1234" width="10.5703125" style="23" customWidth="1"/>
    <col min="1235" max="1236" width="9.42578125" style="23" customWidth="1"/>
    <col min="1237" max="1237" width="10.5703125" style="23" customWidth="1"/>
    <col min="1238" max="1239" width="9" style="23" customWidth="1"/>
    <col min="1240" max="1240" width="10.5703125" style="23" customWidth="1"/>
    <col min="1241" max="1242" width="9.42578125" style="23" customWidth="1"/>
    <col min="1243" max="1243" width="10.5703125" style="23" customWidth="1"/>
    <col min="1244" max="1244" width="9.42578125" style="23" customWidth="1"/>
    <col min="1245" max="1245" width="9.85546875" style="23" customWidth="1"/>
    <col min="1246" max="1246" width="10.5703125" style="23" customWidth="1"/>
    <col min="1247" max="1247" width="9" style="23" customWidth="1"/>
    <col min="1248" max="1248" width="9.85546875" style="23" customWidth="1"/>
    <col min="1249" max="1249" width="12" style="23" customWidth="1"/>
    <col min="1250" max="1480" width="11.42578125" style="23"/>
    <col min="1481" max="1481" width="0.28515625" style="23" customWidth="1"/>
    <col min="1482" max="1482" width="19" style="23" customWidth="1"/>
    <col min="1483" max="1483" width="7.140625" style="23" customWidth="1"/>
    <col min="1484" max="1484" width="41.28515625" style="23" customWidth="1"/>
    <col min="1485" max="1486" width="9" style="23" customWidth="1"/>
    <col min="1487" max="1487" width="10.5703125" style="23" customWidth="1"/>
    <col min="1488" max="1488" width="9.42578125" style="23" customWidth="1"/>
    <col min="1489" max="1489" width="9.85546875" style="23" customWidth="1"/>
    <col min="1490" max="1490" width="10.5703125" style="23" customWidth="1"/>
    <col min="1491" max="1492" width="9.42578125" style="23" customWidth="1"/>
    <col min="1493" max="1493" width="10.5703125" style="23" customWidth="1"/>
    <col min="1494" max="1495" width="9" style="23" customWidth="1"/>
    <col min="1496" max="1496" width="10.5703125" style="23" customWidth="1"/>
    <col min="1497" max="1498" width="9.42578125" style="23" customWidth="1"/>
    <col min="1499" max="1499" width="10.5703125" style="23" customWidth="1"/>
    <col min="1500" max="1500" width="9.42578125" style="23" customWidth="1"/>
    <col min="1501" max="1501" width="9.85546875" style="23" customWidth="1"/>
    <col min="1502" max="1502" width="10.5703125" style="23" customWidth="1"/>
    <col min="1503" max="1503" width="9" style="23" customWidth="1"/>
    <col min="1504" max="1504" width="9.85546875" style="23" customWidth="1"/>
    <col min="1505" max="1505" width="12" style="23" customWidth="1"/>
    <col min="1506" max="1736" width="11.42578125" style="23"/>
    <col min="1737" max="1737" width="0.28515625" style="23" customWidth="1"/>
    <col min="1738" max="1738" width="19" style="23" customWidth="1"/>
    <col min="1739" max="1739" width="7.140625" style="23" customWidth="1"/>
    <col min="1740" max="1740" width="41.28515625" style="23" customWidth="1"/>
    <col min="1741" max="1742" width="9" style="23" customWidth="1"/>
    <col min="1743" max="1743" width="10.5703125" style="23" customWidth="1"/>
    <col min="1744" max="1744" width="9.42578125" style="23" customWidth="1"/>
    <col min="1745" max="1745" width="9.85546875" style="23" customWidth="1"/>
    <col min="1746" max="1746" width="10.5703125" style="23" customWidth="1"/>
    <col min="1747" max="1748" width="9.42578125" style="23" customWidth="1"/>
    <col min="1749" max="1749" width="10.5703125" style="23" customWidth="1"/>
    <col min="1750" max="1751" width="9" style="23" customWidth="1"/>
    <col min="1752" max="1752" width="10.5703125" style="23" customWidth="1"/>
    <col min="1753" max="1754" width="9.42578125" style="23" customWidth="1"/>
    <col min="1755" max="1755" width="10.5703125" style="23" customWidth="1"/>
    <col min="1756" max="1756" width="9.42578125" style="23" customWidth="1"/>
    <col min="1757" max="1757" width="9.85546875" style="23" customWidth="1"/>
    <col min="1758" max="1758" width="10.5703125" style="23" customWidth="1"/>
    <col min="1759" max="1759" width="9" style="23" customWidth="1"/>
    <col min="1760" max="1760" width="9.85546875" style="23" customWidth="1"/>
    <col min="1761" max="1761" width="12" style="23" customWidth="1"/>
    <col min="1762" max="1992" width="11.42578125" style="23"/>
    <col min="1993" max="1993" width="0.28515625" style="23" customWidth="1"/>
    <col min="1994" max="1994" width="19" style="23" customWidth="1"/>
    <col min="1995" max="1995" width="7.140625" style="23" customWidth="1"/>
    <col min="1996" max="1996" width="41.28515625" style="23" customWidth="1"/>
    <col min="1997" max="1998" width="9" style="23" customWidth="1"/>
    <col min="1999" max="1999" width="10.5703125" style="23" customWidth="1"/>
    <col min="2000" max="2000" width="9.42578125" style="23" customWidth="1"/>
    <col min="2001" max="2001" width="9.85546875" style="23" customWidth="1"/>
    <col min="2002" max="2002" width="10.5703125" style="23" customWidth="1"/>
    <col min="2003" max="2004" width="9.42578125" style="23" customWidth="1"/>
    <col min="2005" max="2005" width="10.5703125" style="23" customWidth="1"/>
    <col min="2006" max="2007" width="9" style="23" customWidth="1"/>
    <col min="2008" max="2008" width="10.5703125" style="23" customWidth="1"/>
    <col min="2009" max="2010" width="9.42578125" style="23" customWidth="1"/>
    <col min="2011" max="2011" width="10.5703125" style="23" customWidth="1"/>
    <col min="2012" max="2012" width="9.42578125" style="23" customWidth="1"/>
    <col min="2013" max="2013" width="9.85546875" style="23" customWidth="1"/>
    <col min="2014" max="2014" width="10.5703125" style="23" customWidth="1"/>
    <col min="2015" max="2015" width="9" style="23" customWidth="1"/>
    <col min="2016" max="2016" width="9.85546875" style="23" customWidth="1"/>
    <col min="2017" max="2017" width="12" style="23" customWidth="1"/>
    <col min="2018" max="2248" width="11.42578125" style="23"/>
    <col min="2249" max="2249" width="0.28515625" style="23" customWidth="1"/>
    <col min="2250" max="2250" width="19" style="23" customWidth="1"/>
    <col min="2251" max="2251" width="7.140625" style="23" customWidth="1"/>
    <col min="2252" max="2252" width="41.28515625" style="23" customWidth="1"/>
    <col min="2253" max="2254" width="9" style="23" customWidth="1"/>
    <col min="2255" max="2255" width="10.5703125" style="23" customWidth="1"/>
    <col min="2256" max="2256" width="9.42578125" style="23" customWidth="1"/>
    <col min="2257" max="2257" width="9.85546875" style="23" customWidth="1"/>
    <col min="2258" max="2258" width="10.5703125" style="23" customWidth="1"/>
    <col min="2259" max="2260" width="9.42578125" style="23" customWidth="1"/>
    <col min="2261" max="2261" width="10.5703125" style="23" customWidth="1"/>
    <col min="2262" max="2263" width="9" style="23" customWidth="1"/>
    <col min="2264" max="2264" width="10.5703125" style="23" customWidth="1"/>
    <col min="2265" max="2266" width="9.42578125" style="23" customWidth="1"/>
    <col min="2267" max="2267" width="10.5703125" style="23" customWidth="1"/>
    <col min="2268" max="2268" width="9.42578125" style="23" customWidth="1"/>
    <col min="2269" max="2269" width="9.85546875" style="23" customWidth="1"/>
    <col min="2270" max="2270" width="10.5703125" style="23" customWidth="1"/>
    <col min="2271" max="2271" width="9" style="23" customWidth="1"/>
    <col min="2272" max="2272" width="9.85546875" style="23" customWidth="1"/>
    <col min="2273" max="2273" width="12" style="23" customWidth="1"/>
    <col min="2274" max="2504" width="11.42578125" style="23"/>
    <col min="2505" max="2505" width="0.28515625" style="23" customWidth="1"/>
    <col min="2506" max="2506" width="19" style="23" customWidth="1"/>
    <col min="2507" max="2507" width="7.140625" style="23" customWidth="1"/>
    <col min="2508" max="2508" width="41.28515625" style="23" customWidth="1"/>
    <col min="2509" max="2510" width="9" style="23" customWidth="1"/>
    <col min="2511" max="2511" width="10.5703125" style="23" customWidth="1"/>
    <col min="2512" max="2512" width="9.42578125" style="23" customWidth="1"/>
    <col min="2513" max="2513" width="9.85546875" style="23" customWidth="1"/>
    <col min="2514" max="2514" width="10.5703125" style="23" customWidth="1"/>
    <col min="2515" max="2516" width="9.42578125" style="23" customWidth="1"/>
    <col min="2517" max="2517" width="10.5703125" style="23" customWidth="1"/>
    <col min="2518" max="2519" width="9" style="23" customWidth="1"/>
    <col min="2520" max="2520" width="10.5703125" style="23" customWidth="1"/>
    <col min="2521" max="2522" width="9.42578125" style="23" customWidth="1"/>
    <col min="2523" max="2523" width="10.5703125" style="23" customWidth="1"/>
    <col min="2524" max="2524" width="9.42578125" style="23" customWidth="1"/>
    <col min="2525" max="2525" width="9.85546875" style="23" customWidth="1"/>
    <col min="2526" max="2526" width="10.5703125" style="23" customWidth="1"/>
    <col min="2527" max="2527" width="9" style="23" customWidth="1"/>
    <col min="2528" max="2528" width="9.85546875" style="23" customWidth="1"/>
    <col min="2529" max="2529" width="12" style="23" customWidth="1"/>
    <col min="2530" max="2760" width="11.42578125" style="23"/>
    <col min="2761" max="2761" width="0.28515625" style="23" customWidth="1"/>
    <col min="2762" max="2762" width="19" style="23" customWidth="1"/>
    <col min="2763" max="2763" width="7.140625" style="23" customWidth="1"/>
    <col min="2764" max="2764" width="41.28515625" style="23" customWidth="1"/>
    <col min="2765" max="2766" width="9" style="23" customWidth="1"/>
    <col min="2767" max="2767" width="10.5703125" style="23" customWidth="1"/>
    <col min="2768" max="2768" width="9.42578125" style="23" customWidth="1"/>
    <col min="2769" max="2769" width="9.85546875" style="23" customWidth="1"/>
    <col min="2770" max="2770" width="10.5703125" style="23" customWidth="1"/>
    <col min="2771" max="2772" width="9.42578125" style="23" customWidth="1"/>
    <col min="2773" max="2773" width="10.5703125" style="23" customWidth="1"/>
    <col min="2774" max="2775" width="9" style="23" customWidth="1"/>
    <col min="2776" max="2776" width="10.5703125" style="23" customWidth="1"/>
    <col min="2777" max="2778" width="9.42578125" style="23" customWidth="1"/>
    <col min="2779" max="2779" width="10.5703125" style="23" customWidth="1"/>
    <col min="2780" max="2780" width="9.42578125" style="23" customWidth="1"/>
    <col min="2781" max="2781" width="9.85546875" style="23" customWidth="1"/>
    <col min="2782" max="2782" width="10.5703125" style="23" customWidth="1"/>
    <col min="2783" max="2783" width="9" style="23" customWidth="1"/>
    <col min="2784" max="2784" width="9.85546875" style="23" customWidth="1"/>
    <col min="2785" max="2785" width="12" style="23" customWidth="1"/>
    <col min="2786" max="3016" width="11.42578125" style="23"/>
    <col min="3017" max="3017" width="0.28515625" style="23" customWidth="1"/>
    <col min="3018" max="3018" width="19" style="23" customWidth="1"/>
    <col min="3019" max="3019" width="7.140625" style="23" customWidth="1"/>
    <col min="3020" max="3020" width="41.28515625" style="23" customWidth="1"/>
    <col min="3021" max="3022" width="9" style="23" customWidth="1"/>
    <col min="3023" max="3023" width="10.5703125" style="23" customWidth="1"/>
    <col min="3024" max="3024" width="9.42578125" style="23" customWidth="1"/>
    <col min="3025" max="3025" width="9.85546875" style="23" customWidth="1"/>
    <col min="3026" max="3026" width="10.5703125" style="23" customWidth="1"/>
    <col min="3027" max="3028" width="9.42578125" style="23" customWidth="1"/>
    <col min="3029" max="3029" width="10.5703125" style="23" customWidth="1"/>
    <col min="3030" max="3031" width="9" style="23" customWidth="1"/>
    <col min="3032" max="3032" width="10.5703125" style="23" customWidth="1"/>
    <col min="3033" max="3034" width="9.42578125" style="23" customWidth="1"/>
    <col min="3035" max="3035" width="10.5703125" style="23" customWidth="1"/>
    <col min="3036" max="3036" width="9.42578125" style="23" customWidth="1"/>
    <col min="3037" max="3037" width="9.85546875" style="23" customWidth="1"/>
    <col min="3038" max="3038" width="10.5703125" style="23" customWidth="1"/>
    <col min="3039" max="3039" width="9" style="23" customWidth="1"/>
    <col min="3040" max="3040" width="9.85546875" style="23" customWidth="1"/>
    <col min="3041" max="3041" width="12" style="23" customWidth="1"/>
    <col min="3042" max="3272" width="11.42578125" style="23"/>
    <col min="3273" max="3273" width="0.28515625" style="23" customWidth="1"/>
    <col min="3274" max="3274" width="19" style="23" customWidth="1"/>
    <col min="3275" max="3275" width="7.140625" style="23" customWidth="1"/>
    <col min="3276" max="3276" width="41.28515625" style="23" customWidth="1"/>
    <col min="3277" max="3278" width="9" style="23" customWidth="1"/>
    <col min="3279" max="3279" width="10.5703125" style="23" customWidth="1"/>
    <col min="3280" max="3280" width="9.42578125" style="23" customWidth="1"/>
    <col min="3281" max="3281" width="9.85546875" style="23" customWidth="1"/>
    <col min="3282" max="3282" width="10.5703125" style="23" customWidth="1"/>
    <col min="3283" max="3284" width="9.42578125" style="23" customWidth="1"/>
    <col min="3285" max="3285" width="10.5703125" style="23" customWidth="1"/>
    <col min="3286" max="3287" width="9" style="23" customWidth="1"/>
    <col min="3288" max="3288" width="10.5703125" style="23" customWidth="1"/>
    <col min="3289" max="3290" width="9.42578125" style="23" customWidth="1"/>
    <col min="3291" max="3291" width="10.5703125" style="23" customWidth="1"/>
    <col min="3292" max="3292" width="9.42578125" style="23" customWidth="1"/>
    <col min="3293" max="3293" width="9.85546875" style="23" customWidth="1"/>
    <col min="3294" max="3294" width="10.5703125" style="23" customWidth="1"/>
    <col min="3295" max="3295" width="9" style="23" customWidth="1"/>
    <col min="3296" max="3296" width="9.85546875" style="23" customWidth="1"/>
    <col min="3297" max="3297" width="12" style="23" customWidth="1"/>
    <col min="3298" max="3528" width="11.42578125" style="23"/>
    <col min="3529" max="3529" width="0.28515625" style="23" customWidth="1"/>
    <col min="3530" max="3530" width="19" style="23" customWidth="1"/>
    <col min="3531" max="3531" width="7.140625" style="23" customWidth="1"/>
    <col min="3532" max="3532" width="41.28515625" style="23" customWidth="1"/>
    <col min="3533" max="3534" width="9" style="23" customWidth="1"/>
    <col min="3535" max="3535" width="10.5703125" style="23" customWidth="1"/>
    <col min="3536" max="3536" width="9.42578125" style="23" customWidth="1"/>
    <col min="3537" max="3537" width="9.85546875" style="23" customWidth="1"/>
    <col min="3538" max="3538" width="10.5703125" style="23" customWidth="1"/>
    <col min="3539" max="3540" width="9.42578125" style="23" customWidth="1"/>
    <col min="3541" max="3541" width="10.5703125" style="23" customWidth="1"/>
    <col min="3542" max="3543" width="9" style="23" customWidth="1"/>
    <col min="3544" max="3544" width="10.5703125" style="23" customWidth="1"/>
    <col min="3545" max="3546" width="9.42578125" style="23" customWidth="1"/>
    <col min="3547" max="3547" width="10.5703125" style="23" customWidth="1"/>
    <col min="3548" max="3548" width="9.42578125" style="23" customWidth="1"/>
    <col min="3549" max="3549" width="9.85546875" style="23" customWidth="1"/>
    <col min="3550" max="3550" width="10.5703125" style="23" customWidth="1"/>
    <col min="3551" max="3551" width="9" style="23" customWidth="1"/>
    <col min="3552" max="3552" width="9.85546875" style="23" customWidth="1"/>
    <col min="3553" max="3553" width="12" style="23" customWidth="1"/>
    <col min="3554" max="3784" width="11.42578125" style="23"/>
    <col min="3785" max="3785" width="0.28515625" style="23" customWidth="1"/>
    <col min="3786" max="3786" width="19" style="23" customWidth="1"/>
    <col min="3787" max="3787" width="7.140625" style="23" customWidth="1"/>
    <col min="3788" max="3788" width="41.28515625" style="23" customWidth="1"/>
    <col min="3789" max="3790" width="9" style="23" customWidth="1"/>
    <col min="3791" max="3791" width="10.5703125" style="23" customWidth="1"/>
    <col min="3792" max="3792" width="9.42578125" style="23" customWidth="1"/>
    <col min="3793" max="3793" width="9.85546875" style="23" customWidth="1"/>
    <col min="3794" max="3794" width="10.5703125" style="23" customWidth="1"/>
    <col min="3795" max="3796" width="9.42578125" style="23" customWidth="1"/>
    <col min="3797" max="3797" width="10.5703125" style="23" customWidth="1"/>
    <col min="3798" max="3799" width="9" style="23" customWidth="1"/>
    <col min="3800" max="3800" width="10.5703125" style="23" customWidth="1"/>
    <col min="3801" max="3802" width="9.42578125" style="23" customWidth="1"/>
    <col min="3803" max="3803" width="10.5703125" style="23" customWidth="1"/>
    <col min="3804" max="3804" width="9.42578125" style="23" customWidth="1"/>
    <col min="3805" max="3805" width="9.85546875" style="23" customWidth="1"/>
    <col min="3806" max="3806" width="10.5703125" style="23" customWidth="1"/>
    <col min="3807" max="3807" width="9" style="23" customWidth="1"/>
    <col min="3808" max="3808" width="9.85546875" style="23" customWidth="1"/>
    <col min="3809" max="3809" width="12" style="23" customWidth="1"/>
    <col min="3810" max="4040" width="11.42578125" style="23"/>
    <col min="4041" max="4041" width="0.28515625" style="23" customWidth="1"/>
    <col min="4042" max="4042" width="19" style="23" customWidth="1"/>
    <col min="4043" max="4043" width="7.140625" style="23" customWidth="1"/>
    <col min="4044" max="4044" width="41.28515625" style="23" customWidth="1"/>
    <col min="4045" max="4046" width="9" style="23" customWidth="1"/>
    <col min="4047" max="4047" width="10.5703125" style="23" customWidth="1"/>
    <col min="4048" max="4048" width="9.42578125" style="23" customWidth="1"/>
    <col min="4049" max="4049" width="9.85546875" style="23" customWidth="1"/>
    <col min="4050" max="4050" width="10.5703125" style="23" customWidth="1"/>
    <col min="4051" max="4052" width="9.42578125" style="23" customWidth="1"/>
    <col min="4053" max="4053" width="10.5703125" style="23" customWidth="1"/>
    <col min="4054" max="4055" width="9" style="23" customWidth="1"/>
    <col min="4056" max="4056" width="10.5703125" style="23" customWidth="1"/>
    <col min="4057" max="4058" width="9.42578125" style="23" customWidth="1"/>
    <col min="4059" max="4059" width="10.5703125" style="23" customWidth="1"/>
    <col min="4060" max="4060" width="9.42578125" style="23" customWidth="1"/>
    <col min="4061" max="4061" width="9.85546875" style="23" customWidth="1"/>
    <col min="4062" max="4062" width="10.5703125" style="23" customWidth="1"/>
    <col min="4063" max="4063" width="9" style="23" customWidth="1"/>
    <col min="4064" max="4064" width="9.85546875" style="23" customWidth="1"/>
    <col min="4065" max="4065" width="12" style="23" customWidth="1"/>
    <col min="4066" max="4296" width="11.42578125" style="23"/>
    <col min="4297" max="4297" width="0.28515625" style="23" customWidth="1"/>
    <col min="4298" max="4298" width="19" style="23" customWidth="1"/>
    <col min="4299" max="4299" width="7.140625" style="23" customWidth="1"/>
    <col min="4300" max="4300" width="41.28515625" style="23" customWidth="1"/>
    <col min="4301" max="4302" width="9" style="23" customWidth="1"/>
    <col min="4303" max="4303" width="10.5703125" style="23" customWidth="1"/>
    <col min="4304" max="4304" width="9.42578125" style="23" customWidth="1"/>
    <col min="4305" max="4305" width="9.85546875" style="23" customWidth="1"/>
    <col min="4306" max="4306" width="10.5703125" style="23" customWidth="1"/>
    <col min="4307" max="4308" width="9.42578125" style="23" customWidth="1"/>
    <col min="4309" max="4309" width="10.5703125" style="23" customWidth="1"/>
    <col min="4310" max="4311" width="9" style="23" customWidth="1"/>
    <col min="4312" max="4312" width="10.5703125" style="23" customWidth="1"/>
    <col min="4313" max="4314" width="9.42578125" style="23" customWidth="1"/>
    <col min="4315" max="4315" width="10.5703125" style="23" customWidth="1"/>
    <col min="4316" max="4316" width="9.42578125" style="23" customWidth="1"/>
    <col min="4317" max="4317" width="9.85546875" style="23" customWidth="1"/>
    <col min="4318" max="4318" width="10.5703125" style="23" customWidth="1"/>
    <col min="4319" max="4319" width="9" style="23" customWidth="1"/>
    <col min="4320" max="4320" width="9.85546875" style="23" customWidth="1"/>
    <col min="4321" max="4321" width="12" style="23" customWidth="1"/>
    <col min="4322" max="4552" width="11.42578125" style="23"/>
    <col min="4553" max="4553" width="0.28515625" style="23" customWidth="1"/>
    <col min="4554" max="4554" width="19" style="23" customWidth="1"/>
    <col min="4555" max="4555" width="7.140625" style="23" customWidth="1"/>
    <col min="4556" max="4556" width="41.28515625" style="23" customWidth="1"/>
    <col min="4557" max="4558" width="9" style="23" customWidth="1"/>
    <col min="4559" max="4559" width="10.5703125" style="23" customWidth="1"/>
    <col min="4560" max="4560" width="9.42578125" style="23" customWidth="1"/>
    <col min="4561" max="4561" width="9.85546875" style="23" customWidth="1"/>
    <col min="4562" max="4562" width="10.5703125" style="23" customWidth="1"/>
    <col min="4563" max="4564" width="9.42578125" style="23" customWidth="1"/>
    <col min="4565" max="4565" width="10.5703125" style="23" customWidth="1"/>
    <col min="4566" max="4567" width="9" style="23" customWidth="1"/>
    <col min="4568" max="4568" width="10.5703125" style="23" customWidth="1"/>
    <col min="4569" max="4570" width="9.42578125" style="23" customWidth="1"/>
    <col min="4571" max="4571" width="10.5703125" style="23" customWidth="1"/>
    <col min="4572" max="4572" width="9.42578125" style="23" customWidth="1"/>
    <col min="4573" max="4573" width="9.85546875" style="23" customWidth="1"/>
    <col min="4574" max="4574" width="10.5703125" style="23" customWidth="1"/>
    <col min="4575" max="4575" width="9" style="23" customWidth="1"/>
    <col min="4576" max="4576" width="9.85546875" style="23" customWidth="1"/>
    <col min="4577" max="4577" width="12" style="23" customWidth="1"/>
    <col min="4578" max="4808" width="11.42578125" style="23"/>
    <col min="4809" max="4809" width="0.28515625" style="23" customWidth="1"/>
    <col min="4810" max="4810" width="19" style="23" customWidth="1"/>
    <col min="4811" max="4811" width="7.140625" style="23" customWidth="1"/>
    <col min="4812" max="4812" width="41.28515625" style="23" customWidth="1"/>
    <col min="4813" max="4814" width="9" style="23" customWidth="1"/>
    <col min="4815" max="4815" width="10.5703125" style="23" customWidth="1"/>
    <col min="4816" max="4816" width="9.42578125" style="23" customWidth="1"/>
    <col min="4817" max="4817" width="9.85546875" style="23" customWidth="1"/>
    <col min="4818" max="4818" width="10.5703125" style="23" customWidth="1"/>
    <col min="4819" max="4820" width="9.42578125" style="23" customWidth="1"/>
    <col min="4821" max="4821" width="10.5703125" style="23" customWidth="1"/>
    <col min="4822" max="4823" width="9" style="23" customWidth="1"/>
    <col min="4824" max="4824" width="10.5703125" style="23" customWidth="1"/>
    <col min="4825" max="4826" width="9.42578125" style="23" customWidth="1"/>
    <col min="4827" max="4827" width="10.5703125" style="23" customWidth="1"/>
    <col min="4828" max="4828" width="9.42578125" style="23" customWidth="1"/>
    <col min="4829" max="4829" width="9.85546875" style="23" customWidth="1"/>
    <col min="4830" max="4830" width="10.5703125" style="23" customWidth="1"/>
    <col min="4831" max="4831" width="9" style="23" customWidth="1"/>
    <col min="4832" max="4832" width="9.85546875" style="23" customWidth="1"/>
    <col min="4833" max="4833" width="12" style="23" customWidth="1"/>
    <col min="4834" max="5064" width="11.42578125" style="23"/>
    <col min="5065" max="5065" width="0.28515625" style="23" customWidth="1"/>
    <col min="5066" max="5066" width="19" style="23" customWidth="1"/>
    <col min="5067" max="5067" width="7.140625" style="23" customWidth="1"/>
    <col min="5068" max="5068" width="41.28515625" style="23" customWidth="1"/>
    <col min="5069" max="5070" width="9" style="23" customWidth="1"/>
    <col min="5071" max="5071" width="10.5703125" style="23" customWidth="1"/>
    <col min="5072" max="5072" width="9.42578125" style="23" customWidth="1"/>
    <col min="5073" max="5073" width="9.85546875" style="23" customWidth="1"/>
    <col min="5074" max="5074" width="10.5703125" style="23" customWidth="1"/>
    <col min="5075" max="5076" width="9.42578125" style="23" customWidth="1"/>
    <col min="5077" max="5077" width="10.5703125" style="23" customWidth="1"/>
    <col min="5078" max="5079" width="9" style="23" customWidth="1"/>
    <col min="5080" max="5080" width="10.5703125" style="23" customWidth="1"/>
    <col min="5081" max="5082" width="9.42578125" style="23" customWidth="1"/>
    <col min="5083" max="5083" width="10.5703125" style="23" customWidth="1"/>
    <col min="5084" max="5084" width="9.42578125" style="23" customWidth="1"/>
    <col min="5085" max="5085" width="9.85546875" style="23" customWidth="1"/>
    <col min="5086" max="5086" width="10.5703125" style="23" customWidth="1"/>
    <col min="5087" max="5087" width="9" style="23" customWidth="1"/>
    <col min="5088" max="5088" width="9.85546875" style="23" customWidth="1"/>
    <col min="5089" max="5089" width="12" style="23" customWidth="1"/>
    <col min="5090" max="5320" width="11.42578125" style="23"/>
    <col min="5321" max="5321" width="0.28515625" style="23" customWidth="1"/>
    <col min="5322" max="5322" width="19" style="23" customWidth="1"/>
    <col min="5323" max="5323" width="7.140625" style="23" customWidth="1"/>
    <col min="5324" max="5324" width="41.28515625" style="23" customWidth="1"/>
    <col min="5325" max="5326" width="9" style="23" customWidth="1"/>
    <col min="5327" max="5327" width="10.5703125" style="23" customWidth="1"/>
    <col min="5328" max="5328" width="9.42578125" style="23" customWidth="1"/>
    <col min="5329" max="5329" width="9.85546875" style="23" customWidth="1"/>
    <col min="5330" max="5330" width="10.5703125" style="23" customWidth="1"/>
    <col min="5331" max="5332" width="9.42578125" style="23" customWidth="1"/>
    <col min="5333" max="5333" width="10.5703125" style="23" customWidth="1"/>
    <col min="5334" max="5335" width="9" style="23" customWidth="1"/>
    <col min="5336" max="5336" width="10.5703125" style="23" customWidth="1"/>
    <col min="5337" max="5338" width="9.42578125" style="23" customWidth="1"/>
    <col min="5339" max="5339" width="10.5703125" style="23" customWidth="1"/>
    <col min="5340" max="5340" width="9.42578125" style="23" customWidth="1"/>
    <col min="5341" max="5341" width="9.85546875" style="23" customWidth="1"/>
    <col min="5342" max="5342" width="10.5703125" style="23" customWidth="1"/>
    <col min="5343" max="5343" width="9" style="23" customWidth="1"/>
    <col min="5344" max="5344" width="9.85546875" style="23" customWidth="1"/>
    <col min="5345" max="5345" width="12" style="23" customWidth="1"/>
    <col min="5346" max="5576" width="11.42578125" style="23"/>
    <col min="5577" max="5577" width="0.28515625" style="23" customWidth="1"/>
    <col min="5578" max="5578" width="19" style="23" customWidth="1"/>
    <col min="5579" max="5579" width="7.140625" style="23" customWidth="1"/>
    <col min="5580" max="5580" width="41.28515625" style="23" customWidth="1"/>
    <col min="5581" max="5582" width="9" style="23" customWidth="1"/>
    <col min="5583" max="5583" width="10.5703125" style="23" customWidth="1"/>
    <col min="5584" max="5584" width="9.42578125" style="23" customWidth="1"/>
    <col min="5585" max="5585" width="9.85546875" style="23" customWidth="1"/>
    <col min="5586" max="5586" width="10.5703125" style="23" customWidth="1"/>
    <col min="5587" max="5588" width="9.42578125" style="23" customWidth="1"/>
    <col min="5589" max="5589" width="10.5703125" style="23" customWidth="1"/>
    <col min="5590" max="5591" width="9" style="23" customWidth="1"/>
    <col min="5592" max="5592" width="10.5703125" style="23" customWidth="1"/>
    <col min="5593" max="5594" width="9.42578125" style="23" customWidth="1"/>
    <col min="5595" max="5595" width="10.5703125" style="23" customWidth="1"/>
    <col min="5596" max="5596" width="9.42578125" style="23" customWidth="1"/>
    <col min="5597" max="5597" width="9.85546875" style="23" customWidth="1"/>
    <col min="5598" max="5598" width="10.5703125" style="23" customWidth="1"/>
    <col min="5599" max="5599" width="9" style="23" customWidth="1"/>
    <col min="5600" max="5600" width="9.85546875" style="23" customWidth="1"/>
    <col min="5601" max="5601" width="12" style="23" customWidth="1"/>
    <col min="5602" max="5832" width="11.42578125" style="23"/>
    <col min="5833" max="5833" width="0.28515625" style="23" customWidth="1"/>
    <col min="5834" max="5834" width="19" style="23" customWidth="1"/>
    <col min="5835" max="5835" width="7.140625" style="23" customWidth="1"/>
    <col min="5836" max="5836" width="41.28515625" style="23" customWidth="1"/>
    <col min="5837" max="5838" width="9" style="23" customWidth="1"/>
    <col min="5839" max="5839" width="10.5703125" style="23" customWidth="1"/>
    <col min="5840" max="5840" width="9.42578125" style="23" customWidth="1"/>
    <col min="5841" max="5841" width="9.85546875" style="23" customWidth="1"/>
    <col min="5842" max="5842" width="10.5703125" style="23" customWidth="1"/>
    <col min="5843" max="5844" width="9.42578125" style="23" customWidth="1"/>
    <col min="5845" max="5845" width="10.5703125" style="23" customWidth="1"/>
    <col min="5846" max="5847" width="9" style="23" customWidth="1"/>
    <col min="5848" max="5848" width="10.5703125" style="23" customWidth="1"/>
    <col min="5849" max="5850" width="9.42578125" style="23" customWidth="1"/>
    <col min="5851" max="5851" width="10.5703125" style="23" customWidth="1"/>
    <col min="5852" max="5852" width="9.42578125" style="23" customWidth="1"/>
    <col min="5853" max="5853" width="9.85546875" style="23" customWidth="1"/>
    <col min="5854" max="5854" width="10.5703125" style="23" customWidth="1"/>
    <col min="5855" max="5855" width="9" style="23" customWidth="1"/>
    <col min="5856" max="5856" width="9.85546875" style="23" customWidth="1"/>
    <col min="5857" max="5857" width="12" style="23" customWidth="1"/>
    <col min="5858" max="6088" width="11.42578125" style="23"/>
    <col min="6089" max="6089" width="0.28515625" style="23" customWidth="1"/>
    <col min="6090" max="6090" width="19" style="23" customWidth="1"/>
    <col min="6091" max="6091" width="7.140625" style="23" customWidth="1"/>
    <col min="6092" max="6092" width="41.28515625" style="23" customWidth="1"/>
    <col min="6093" max="6094" width="9" style="23" customWidth="1"/>
    <col min="6095" max="6095" width="10.5703125" style="23" customWidth="1"/>
    <col min="6096" max="6096" width="9.42578125" style="23" customWidth="1"/>
    <col min="6097" max="6097" width="9.85546875" style="23" customWidth="1"/>
    <col min="6098" max="6098" width="10.5703125" style="23" customWidth="1"/>
    <col min="6099" max="6100" width="9.42578125" style="23" customWidth="1"/>
    <col min="6101" max="6101" width="10.5703125" style="23" customWidth="1"/>
    <col min="6102" max="6103" width="9" style="23" customWidth="1"/>
    <col min="6104" max="6104" width="10.5703125" style="23" customWidth="1"/>
    <col min="6105" max="6106" width="9.42578125" style="23" customWidth="1"/>
    <col min="6107" max="6107" width="10.5703125" style="23" customWidth="1"/>
    <col min="6108" max="6108" width="9.42578125" style="23" customWidth="1"/>
    <col min="6109" max="6109" width="9.85546875" style="23" customWidth="1"/>
    <col min="6110" max="6110" width="10.5703125" style="23" customWidth="1"/>
    <col min="6111" max="6111" width="9" style="23" customWidth="1"/>
    <col min="6112" max="6112" width="9.85546875" style="23" customWidth="1"/>
    <col min="6113" max="6113" width="12" style="23" customWidth="1"/>
    <col min="6114" max="6344" width="11.42578125" style="23"/>
    <col min="6345" max="6345" width="0.28515625" style="23" customWidth="1"/>
    <col min="6346" max="6346" width="19" style="23" customWidth="1"/>
    <col min="6347" max="6347" width="7.140625" style="23" customWidth="1"/>
    <col min="6348" max="6348" width="41.28515625" style="23" customWidth="1"/>
    <col min="6349" max="6350" width="9" style="23" customWidth="1"/>
    <col min="6351" max="6351" width="10.5703125" style="23" customWidth="1"/>
    <col min="6352" max="6352" width="9.42578125" style="23" customWidth="1"/>
    <col min="6353" max="6353" width="9.85546875" style="23" customWidth="1"/>
    <col min="6354" max="6354" width="10.5703125" style="23" customWidth="1"/>
    <col min="6355" max="6356" width="9.42578125" style="23" customWidth="1"/>
    <col min="6357" max="6357" width="10.5703125" style="23" customWidth="1"/>
    <col min="6358" max="6359" width="9" style="23" customWidth="1"/>
    <col min="6360" max="6360" width="10.5703125" style="23" customWidth="1"/>
    <col min="6361" max="6362" width="9.42578125" style="23" customWidth="1"/>
    <col min="6363" max="6363" width="10.5703125" style="23" customWidth="1"/>
    <col min="6364" max="6364" width="9.42578125" style="23" customWidth="1"/>
    <col min="6365" max="6365" width="9.85546875" style="23" customWidth="1"/>
    <col min="6366" max="6366" width="10.5703125" style="23" customWidth="1"/>
    <col min="6367" max="6367" width="9" style="23" customWidth="1"/>
    <col min="6368" max="6368" width="9.85546875" style="23" customWidth="1"/>
    <col min="6369" max="6369" width="12" style="23" customWidth="1"/>
    <col min="6370" max="6600" width="11.42578125" style="23"/>
    <col min="6601" max="6601" width="0.28515625" style="23" customWidth="1"/>
    <col min="6602" max="6602" width="19" style="23" customWidth="1"/>
    <col min="6603" max="6603" width="7.140625" style="23" customWidth="1"/>
    <col min="6604" max="6604" width="41.28515625" style="23" customWidth="1"/>
    <col min="6605" max="6606" width="9" style="23" customWidth="1"/>
    <col min="6607" max="6607" width="10.5703125" style="23" customWidth="1"/>
    <col min="6608" max="6608" width="9.42578125" style="23" customWidth="1"/>
    <col min="6609" max="6609" width="9.85546875" style="23" customWidth="1"/>
    <col min="6610" max="6610" width="10.5703125" style="23" customWidth="1"/>
    <col min="6611" max="6612" width="9.42578125" style="23" customWidth="1"/>
    <col min="6613" max="6613" width="10.5703125" style="23" customWidth="1"/>
    <col min="6614" max="6615" width="9" style="23" customWidth="1"/>
    <col min="6616" max="6616" width="10.5703125" style="23" customWidth="1"/>
    <col min="6617" max="6618" width="9.42578125" style="23" customWidth="1"/>
    <col min="6619" max="6619" width="10.5703125" style="23" customWidth="1"/>
    <col min="6620" max="6620" width="9.42578125" style="23" customWidth="1"/>
    <col min="6621" max="6621" width="9.85546875" style="23" customWidth="1"/>
    <col min="6622" max="6622" width="10.5703125" style="23" customWidth="1"/>
    <col min="6623" max="6623" width="9" style="23" customWidth="1"/>
    <col min="6624" max="6624" width="9.85546875" style="23" customWidth="1"/>
    <col min="6625" max="6625" width="12" style="23" customWidth="1"/>
    <col min="6626" max="6856" width="11.42578125" style="23"/>
    <col min="6857" max="6857" width="0.28515625" style="23" customWidth="1"/>
    <col min="6858" max="6858" width="19" style="23" customWidth="1"/>
    <col min="6859" max="6859" width="7.140625" style="23" customWidth="1"/>
    <col min="6860" max="6860" width="41.28515625" style="23" customWidth="1"/>
    <col min="6861" max="6862" width="9" style="23" customWidth="1"/>
    <col min="6863" max="6863" width="10.5703125" style="23" customWidth="1"/>
    <col min="6864" max="6864" width="9.42578125" style="23" customWidth="1"/>
    <col min="6865" max="6865" width="9.85546875" style="23" customWidth="1"/>
    <col min="6866" max="6866" width="10.5703125" style="23" customWidth="1"/>
    <col min="6867" max="6868" width="9.42578125" style="23" customWidth="1"/>
    <col min="6869" max="6869" width="10.5703125" style="23" customWidth="1"/>
    <col min="6870" max="6871" width="9" style="23" customWidth="1"/>
    <col min="6872" max="6872" width="10.5703125" style="23" customWidth="1"/>
    <col min="6873" max="6874" width="9.42578125" style="23" customWidth="1"/>
    <col min="6875" max="6875" width="10.5703125" style="23" customWidth="1"/>
    <col min="6876" max="6876" width="9.42578125" style="23" customWidth="1"/>
    <col min="6877" max="6877" width="9.85546875" style="23" customWidth="1"/>
    <col min="6878" max="6878" width="10.5703125" style="23" customWidth="1"/>
    <col min="6879" max="6879" width="9" style="23" customWidth="1"/>
    <col min="6880" max="6880" width="9.85546875" style="23" customWidth="1"/>
    <col min="6881" max="6881" width="12" style="23" customWidth="1"/>
    <col min="6882" max="7112" width="11.42578125" style="23"/>
    <col min="7113" max="7113" width="0.28515625" style="23" customWidth="1"/>
    <col min="7114" max="7114" width="19" style="23" customWidth="1"/>
    <col min="7115" max="7115" width="7.140625" style="23" customWidth="1"/>
    <col min="7116" max="7116" width="41.28515625" style="23" customWidth="1"/>
    <col min="7117" max="7118" width="9" style="23" customWidth="1"/>
    <col min="7119" max="7119" width="10.5703125" style="23" customWidth="1"/>
    <col min="7120" max="7120" width="9.42578125" style="23" customWidth="1"/>
    <col min="7121" max="7121" width="9.85546875" style="23" customWidth="1"/>
    <col min="7122" max="7122" width="10.5703125" style="23" customWidth="1"/>
    <col min="7123" max="7124" width="9.42578125" style="23" customWidth="1"/>
    <col min="7125" max="7125" width="10.5703125" style="23" customWidth="1"/>
    <col min="7126" max="7127" width="9" style="23" customWidth="1"/>
    <col min="7128" max="7128" width="10.5703125" style="23" customWidth="1"/>
    <col min="7129" max="7130" width="9.42578125" style="23" customWidth="1"/>
    <col min="7131" max="7131" width="10.5703125" style="23" customWidth="1"/>
    <col min="7132" max="7132" width="9.42578125" style="23" customWidth="1"/>
    <col min="7133" max="7133" width="9.85546875" style="23" customWidth="1"/>
    <col min="7134" max="7134" width="10.5703125" style="23" customWidth="1"/>
    <col min="7135" max="7135" width="9" style="23" customWidth="1"/>
    <col min="7136" max="7136" width="9.85546875" style="23" customWidth="1"/>
    <col min="7137" max="7137" width="12" style="23" customWidth="1"/>
    <col min="7138" max="7368" width="11.42578125" style="23"/>
    <col min="7369" max="7369" width="0.28515625" style="23" customWidth="1"/>
    <col min="7370" max="7370" width="19" style="23" customWidth="1"/>
    <col min="7371" max="7371" width="7.140625" style="23" customWidth="1"/>
    <col min="7372" max="7372" width="41.28515625" style="23" customWidth="1"/>
    <col min="7373" max="7374" width="9" style="23" customWidth="1"/>
    <col min="7375" max="7375" width="10.5703125" style="23" customWidth="1"/>
    <col min="7376" max="7376" width="9.42578125" style="23" customWidth="1"/>
    <col min="7377" max="7377" width="9.85546875" style="23" customWidth="1"/>
    <col min="7378" max="7378" width="10.5703125" style="23" customWidth="1"/>
    <col min="7379" max="7380" width="9.42578125" style="23" customWidth="1"/>
    <col min="7381" max="7381" width="10.5703125" style="23" customWidth="1"/>
    <col min="7382" max="7383" width="9" style="23" customWidth="1"/>
    <col min="7384" max="7384" width="10.5703125" style="23" customWidth="1"/>
    <col min="7385" max="7386" width="9.42578125" style="23" customWidth="1"/>
    <col min="7387" max="7387" width="10.5703125" style="23" customWidth="1"/>
    <col min="7388" max="7388" width="9.42578125" style="23" customWidth="1"/>
    <col min="7389" max="7389" width="9.85546875" style="23" customWidth="1"/>
    <col min="7390" max="7390" width="10.5703125" style="23" customWidth="1"/>
    <col min="7391" max="7391" width="9" style="23" customWidth="1"/>
    <col min="7392" max="7392" width="9.85546875" style="23" customWidth="1"/>
    <col min="7393" max="7393" width="12" style="23" customWidth="1"/>
    <col min="7394" max="7624" width="11.42578125" style="23"/>
    <col min="7625" max="7625" width="0.28515625" style="23" customWidth="1"/>
    <col min="7626" max="7626" width="19" style="23" customWidth="1"/>
    <col min="7627" max="7627" width="7.140625" style="23" customWidth="1"/>
    <col min="7628" max="7628" width="41.28515625" style="23" customWidth="1"/>
    <col min="7629" max="7630" width="9" style="23" customWidth="1"/>
    <col min="7631" max="7631" width="10.5703125" style="23" customWidth="1"/>
    <col min="7632" max="7632" width="9.42578125" style="23" customWidth="1"/>
    <col min="7633" max="7633" width="9.85546875" style="23" customWidth="1"/>
    <col min="7634" max="7634" width="10.5703125" style="23" customWidth="1"/>
    <col min="7635" max="7636" width="9.42578125" style="23" customWidth="1"/>
    <col min="7637" max="7637" width="10.5703125" style="23" customWidth="1"/>
    <col min="7638" max="7639" width="9" style="23" customWidth="1"/>
    <col min="7640" max="7640" width="10.5703125" style="23" customWidth="1"/>
    <col min="7641" max="7642" width="9.42578125" style="23" customWidth="1"/>
    <col min="7643" max="7643" width="10.5703125" style="23" customWidth="1"/>
    <col min="7644" max="7644" width="9.42578125" style="23" customWidth="1"/>
    <col min="7645" max="7645" width="9.85546875" style="23" customWidth="1"/>
    <col min="7646" max="7646" width="10.5703125" style="23" customWidth="1"/>
    <col min="7647" max="7647" width="9" style="23" customWidth="1"/>
    <col min="7648" max="7648" width="9.85546875" style="23" customWidth="1"/>
    <col min="7649" max="7649" width="12" style="23" customWidth="1"/>
    <col min="7650" max="7880" width="11.42578125" style="23"/>
    <col min="7881" max="7881" width="0.28515625" style="23" customWidth="1"/>
    <col min="7882" max="7882" width="19" style="23" customWidth="1"/>
    <col min="7883" max="7883" width="7.140625" style="23" customWidth="1"/>
    <col min="7884" max="7884" width="41.28515625" style="23" customWidth="1"/>
    <col min="7885" max="7886" width="9" style="23" customWidth="1"/>
    <col min="7887" max="7887" width="10.5703125" style="23" customWidth="1"/>
    <col min="7888" max="7888" width="9.42578125" style="23" customWidth="1"/>
    <col min="7889" max="7889" width="9.85546875" style="23" customWidth="1"/>
    <col min="7890" max="7890" width="10.5703125" style="23" customWidth="1"/>
    <col min="7891" max="7892" width="9.42578125" style="23" customWidth="1"/>
    <col min="7893" max="7893" width="10.5703125" style="23" customWidth="1"/>
    <col min="7894" max="7895" width="9" style="23" customWidth="1"/>
    <col min="7896" max="7896" width="10.5703125" style="23" customWidth="1"/>
    <col min="7897" max="7898" width="9.42578125" style="23" customWidth="1"/>
    <col min="7899" max="7899" width="10.5703125" style="23" customWidth="1"/>
    <col min="7900" max="7900" width="9.42578125" style="23" customWidth="1"/>
    <col min="7901" max="7901" width="9.85546875" style="23" customWidth="1"/>
    <col min="7902" max="7902" width="10.5703125" style="23" customWidth="1"/>
    <col min="7903" max="7903" width="9" style="23" customWidth="1"/>
    <col min="7904" max="7904" width="9.85546875" style="23" customWidth="1"/>
    <col min="7905" max="7905" width="12" style="23" customWidth="1"/>
    <col min="7906" max="8136" width="11.42578125" style="23"/>
    <col min="8137" max="8137" width="0.28515625" style="23" customWidth="1"/>
    <col min="8138" max="8138" width="19" style="23" customWidth="1"/>
    <col min="8139" max="8139" width="7.140625" style="23" customWidth="1"/>
    <col min="8140" max="8140" width="41.28515625" style="23" customWidth="1"/>
    <col min="8141" max="8142" width="9" style="23" customWidth="1"/>
    <col min="8143" max="8143" width="10.5703125" style="23" customWidth="1"/>
    <col min="8144" max="8144" width="9.42578125" style="23" customWidth="1"/>
    <col min="8145" max="8145" width="9.85546875" style="23" customWidth="1"/>
    <col min="8146" max="8146" width="10.5703125" style="23" customWidth="1"/>
    <col min="8147" max="8148" width="9.42578125" style="23" customWidth="1"/>
    <col min="8149" max="8149" width="10.5703125" style="23" customWidth="1"/>
    <col min="8150" max="8151" width="9" style="23" customWidth="1"/>
    <col min="8152" max="8152" width="10.5703125" style="23" customWidth="1"/>
    <col min="8153" max="8154" width="9.42578125" style="23" customWidth="1"/>
    <col min="8155" max="8155" width="10.5703125" style="23" customWidth="1"/>
    <col min="8156" max="8156" width="9.42578125" style="23" customWidth="1"/>
    <col min="8157" max="8157" width="9.85546875" style="23" customWidth="1"/>
    <col min="8158" max="8158" width="10.5703125" style="23" customWidth="1"/>
    <col min="8159" max="8159" width="9" style="23" customWidth="1"/>
    <col min="8160" max="8160" width="9.85546875" style="23" customWidth="1"/>
    <col min="8161" max="8161" width="12" style="23" customWidth="1"/>
    <col min="8162" max="8392" width="11.42578125" style="23"/>
    <col min="8393" max="8393" width="0.28515625" style="23" customWidth="1"/>
    <col min="8394" max="8394" width="19" style="23" customWidth="1"/>
    <col min="8395" max="8395" width="7.140625" style="23" customWidth="1"/>
    <col min="8396" max="8396" width="41.28515625" style="23" customWidth="1"/>
    <col min="8397" max="8398" width="9" style="23" customWidth="1"/>
    <col min="8399" max="8399" width="10.5703125" style="23" customWidth="1"/>
    <col min="8400" max="8400" width="9.42578125" style="23" customWidth="1"/>
    <col min="8401" max="8401" width="9.85546875" style="23" customWidth="1"/>
    <col min="8402" max="8402" width="10.5703125" style="23" customWidth="1"/>
    <col min="8403" max="8404" width="9.42578125" style="23" customWidth="1"/>
    <col min="8405" max="8405" width="10.5703125" style="23" customWidth="1"/>
    <col min="8406" max="8407" width="9" style="23" customWidth="1"/>
    <col min="8408" max="8408" width="10.5703125" style="23" customWidth="1"/>
    <col min="8409" max="8410" width="9.42578125" style="23" customWidth="1"/>
    <col min="8411" max="8411" width="10.5703125" style="23" customWidth="1"/>
    <col min="8412" max="8412" width="9.42578125" style="23" customWidth="1"/>
    <col min="8413" max="8413" width="9.85546875" style="23" customWidth="1"/>
    <col min="8414" max="8414" width="10.5703125" style="23" customWidth="1"/>
    <col min="8415" max="8415" width="9" style="23" customWidth="1"/>
    <col min="8416" max="8416" width="9.85546875" style="23" customWidth="1"/>
    <col min="8417" max="8417" width="12" style="23" customWidth="1"/>
    <col min="8418" max="8648" width="11.42578125" style="23"/>
    <col min="8649" max="8649" width="0.28515625" style="23" customWidth="1"/>
    <col min="8650" max="8650" width="19" style="23" customWidth="1"/>
    <col min="8651" max="8651" width="7.140625" style="23" customWidth="1"/>
    <col min="8652" max="8652" width="41.28515625" style="23" customWidth="1"/>
    <col min="8653" max="8654" width="9" style="23" customWidth="1"/>
    <col min="8655" max="8655" width="10.5703125" style="23" customWidth="1"/>
    <col min="8656" max="8656" width="9.42578125" style="23" customWidth="1"/>
    <col min="8657" max="8657" width="9.85546875" style="23" customWidth="1"/>
    <col min="8658" max="8658" width="10.5703125" style="23" customWidth="1"/>
    <col min="8659" max="8660" width="9.42578125" style="23" customWidth="1"/>
    <col min="8661" max="8661" width="10.5703125" style="23" customWidth="1"/>
    <col min="8662" max="8663" width="9" style="23" customWidth="1"/>
    <col min="8664" max="8664" width="10.5703125" style="23" customWidth="1"/>
    <col min="8665" max="8666" width="9.42578125" style="23" customWidth="1"/>
    <col min="8667" max="8667" width="10.5703125" style="23" customWidth="1"/>
    <col min="8668" max="8668" width="9.42578125" style="23" customWidth="1"/>
    <col min="8669" max="8669" width="9.85546875" style="23" customWidth="1"/>
    <col min="8670" max="8670" width="10.5703125" style="23" customWidth="1"/>
    <col min="8671" max="8671" width="9" style="23" customWidth="1"/>
    <col min="8672" max="8672" width="9.85546875" style="23" customWidth="1"/>
    <col min="8673" max="8673" width="12" style="23" customWidth="1"/>
    <col min="8674" max="8904" width="11.42578125" style="23"/>
    <col min="8905" max="8905" width="0.28515625" style="23" customWidth="1"/>
    <col min="8906" max="8906" width="19" style="23" customWidth="1"/>
    <col min="8907" max="8907" width="7.140625" style="23" customWidth="1"/>
    <col min="8908" max="8908" width="41.28515625" style="23" customWidth="1"/>
    <col min="8909" max="8910" width="9" style="23" customWidth="1"/>
    <col min="8911" max="8911" width="10.5703125" style="23" customWidth="1"/>
    <col min="8912" max="8912" width="9.42578125" style="23" customWidth="1"/>
    <col min="8913" max="8913" width="9.85546875" style="23" customWidth="1"/>
    <col min="8914" max="8914" width="10.5703125" style="23" customWidth="1"/>
    <col min="8915" max="8916" width="9.42578125" style="23" customWidth="1"/>
    <col min="8917" max="8917" width="10.5703125" style="23" customWidth="1"/>
    <col min="8918" max="8919" width="9" style="23" customWidth="1"/>
    <col min="8920" max="8920" width="10.5703125" style="23" customWidth="1"/>
    <col min="8921" max="8922" width="9.42578125" style="23" customWidth="1"/>
    <col min="8923" max="8923" width="10.5703125" style="23" customWidth="1"/>
    <col min="8924" max="8924" width="9.42578125" style="23" customWidth="1"/>
    <col min="8925" max="8925" width="9.85546875" style="23" customWidth="1"/>
    <col min="8926" max="8926" width="10.5703125" style="23" customWidth="1"/>
    <col min="8927" max="8927" width="9" style="23" customWidth="1"/>
    <col min="8928" max="8928" width="9.85546875" style="23" customWidth="1"/>
    <col min="8929" max="8929" width="12" style="23" customWidth="1"/>
    <col min="8930" max="9160" width="11.42578125" style="23"/>
    <col min="9161" max="9161" width="0.28515625" style="23" customWidth="1"/>
    <col min="9162" max="9162" width="19" style="23" customWidth="1"/>
    <col min="9163" max="9163" width="7.140625" style="23" customWidth="1"/>
    <col min="9164" max="9164" width="41.28515625" style="23" customWidth="1"/>
    <col min="9165" max="9166" width="9" style="23" customWidth="1"/>
    <col min="9167" max="9167" width="10.5703125" style="23" customWidth="1"/>
    <col min="9168" max="9168" width="9.42578125" style="23" customWidth="1"/>
    <col min="9169" max="9169" width="9.85546875" style="23" customWidth="1"/>
    <col min="9170" max="9170" width="10.5703125" style="23" customWidth="1"/>
    <col min="9171" max="9172" width="9.42578125" style="23" customWidth="1"/>
    <col min="9173" max="9173" width="10.5703125" style="23" customWidth="1"/>
    <col min="9174" max="9175" width="9" style="23" customWidth="1"/>
    <col min="9176" max="9176" width="10.5703125" style="23" customWidth="1"/>
    <col min="9177" max="9178" width="9.42578125" style="23" customWidth="1"/>
    <col min="9179" max="9179" width="10.5703125" style="23" customWidth="1"/>
    <col min="9180" max="9180" width="9.42578125" style="23" customWidth="1"/>
    <col min="9181" max="9181" width="9.85546875" style="23" customWidth="1"/>
    <col min="9182" max="9182" width="10.5703125" style="23" customWidth="1"/>
    <col min="9183" max="9183" width="9" style="23" customWidth="1"/>
    <col min="9184" max="9184" width="9.85546875" style="23" customWidth="1"/>
    <col min="9185" max="9185" width="12" style="23" customWidth="1"/>
    <col min="9186" max="9416" width="11.42578125" style="23"/>
    <col min="9417" max="9417" width="0.28515625" style="23" customWidth="1"/>
    <col min="9418" max="9418" width="19" style="23" customWidth="1"/>
    <col min="9419" max="9419" width="7.140625" style="23" customWidth="1"/>
    <col min="9420" max="9420" width="41.28515625" style="23" customWidth="1"/>
    <col min="9421" max="9422" width="9" style="23" customWidth="1"/>
    <col min="9423" max="9423" width="10.5703125" style="23" customWidth="1"/>
    <col min="9424" max="9424" width="9.42578125" style="23" customWidth="1"/>
    <col min="9425" max="9425" width="9.85546875" style="23" customWidth="1"/>
    <col min="9426" max="9426" width="10.5703125" style="23" customWidth="1"/>
    <col min="9427" max="9428" width="9.42578125" style="23" customWidth="1"/>
    <col min="9429" max="9429" width="10.5703125" style="23" customWidth="1"/>
    <col min="9430" max="9431" width="9" style="23" customWidth="1"/>
    <col min="9432" max="9432" width="10.5703125" style="23" customWidth="1"/>
    <col min="9433" max="9434" width="9.42578125" style="23" customWidth="1"/>
    <col min="9435" max="9435" width="10.5703125" style="23" customWidth="1"/>
    <col min="9436" max="9436" width="9.42578125" style="23" customWidth="1"/>
    <col min="9437" max="9437" width="9.85546875" style="23" customWidth="1"/>
    <col min="9438" max="9438" width="10.5703125" style="23" customWidth="1"/>
    <col min="9439" max="9439" width="9" style="23" customWidth="1"/>
    <col min="9440" max="9440" width="9.85546875" style="23" customWidth="1"/>
    <col min="9441" max="9441" width="12" style="23" customWidth="1"/>
    <col min="9442" max="9672" width="11.42578125" style="23"/>
    <col min="9673" max="9673" width="0.28515625" style="23" customWidth="1"/>
    <col min="9674" max="9674" width="19" style="23" customWidth="1"/>
    <col min="9675" max="9675" width="7.140625" style="23" customWidth="1"/>
    <col min="9676" max="9676" width="41.28515625" style="23" customWidth="1"/>
    <col min="9677" max="9678" width="9" style="23" customWidth="1"/>
    <col min="9679" max="9679" width="10.5703125" style="23" customWidth="1"/>
    <col min="9680" max="9680" width="9.42578125" style="23" customWidth="1"/>
    <col min="9681" max="9681" width="9.85546875" style="23" customWidth="1"/>
    <col min="9682" max="9682" width="10.5703125" style="23" customWidth="1"/>
    <col min="9683" max="9684" width="9.42578125" style="23" customWidth="1"/>
    <col min="9685" max="9685" width="10.5703125" style="23" customWidth="1"/>
    <col min="9686" max="9687" width="9" style="23" customWidth="1"/>
    <col min="9688" max="9688" width="10.5703125" style="23" customWidth="1"/>
    <col min="9689" max="9690" width="9.42578125" style="23" customWidth="1"/>
    <col min="9691" max="9691" width="10.5703125" style="23" customWidth="1"/>
    <col min="9692" max="9692" width="9.42578125" style="23" customWidth="1"/>
    <col min="9693" max="9693" width="9.85546875" style="23" customWidth="1"/>
    <col min="9694" max="9694" width="10.5703125" style="23" customWidth="1"/>
    <col min="9695" max="9695" width="9" style="23" customWidth="1"/>
    <col min="9696" max="9696" width="9.85546875" style="23" customWidth="1"/>
    <col min="9697" max="9697" width="12" style="23" customWidth="1"/>
    <col min="9698" max="9928" width="11.42578125" style="23"/>
    <col min="9929" max="9929" width="0.28515625" style="23" customWidth="1"/>
    <col min="9930" max="9930" width="19" style="23" customWidth="1"/>
    <col min="9931" max="9931" width="7.140625" style="23" customWidth="1"/>
    <col min="9932" max="9932" width="41.28515625" style="23" customWidth="1"/>
    <col min="9933" max="9934" width="9" style="23" customWidth="1"/>
    <col min="9935" max="9935" width="10.5703125" style="23" customWidth="1"/>
    <col min="9936" max="9936" width="9.42578125" style="23" customWidth="1"/>
    <col min="9937" max="9937" width="9.85546875" style="23" customWidth="1"/>
    <col min="9938" max="9938" width="10.5703125" style="23" customWidth="1"/>
    <col min="9939" max="9940" width="9.42578125" style="23" customWidth="1"/>
    <col min="9941" max="9941" width="10.5703125" style="23" customWidth="1"/>
    <col min="9942" max="9943" width="9" style="23" customWidth="1"/>
    <col min="9944" max="9944" width="10.5703125" style="23" customWidth="1"/>
    <col min="9945" max="9946" width="9.42578125" style="23" customWidth="1"/>
    <col min="9947" max="9947" width="10.5703125" style="23" customWidth="1"/>
    <col min="9948" max="9948" width="9.42578125" style="23" customWidth="1"/>
    <col min="9949" max="9949" width="9.85546875" style="23" customWidth="1"/>
    <col min="9950" max="9950" width="10.5703125" style="23" customWidth="1"/>
    <col min="9951" max="9951" width="9" style="23" customWidth="1"/>
    <col min="9952" max="9952" width="9.85546875" style="23" customWidth="1"/>
    <col min="9953" max="9953" width="12" style="23" customWidth="1"/>
    <col min="9954" max="10184" width="11.42578125" style="23"/>
    <col min="10185" max="10185" width="0.28515625" style="23" customWidth="1"/>
    <col min="10186" max="10186" width="19" style="23" customWidth="1"/>
    <col min="10187" max="10187" width="7.140625" style="23" customWidth="1"/>
    <col min="10188" max="10188" width="41.28515625" style="23" customWidth="1"/>
    <col min="10189" max="10190" width="9" style="23" customWidth="1"/>
    <col min="10191" max="10191" width="10.5703125" style="23" customWidth="1"/>
    <col min="10192" max="10192" width="9.42578125" style="23" customWidth="1"/>
    <col min="10193" max="10193" width="9.85546875" style="23" customWidth="1"/>
    <col min="10194" max="10194" width="10.5703125" style="23" customWidth="1"/>
    <col min="10195" max="10196" width="9.42578125" style="23" customWidth="1"/>
    <col min="10197" max="10197" width="10.5703125" style="23" customWidth="1"/>
    <col min="10198" max="10199" width="9" style="23" customWidth="1"/>
    <col min="10200" max="10200" width="10.5703125" style="23" customWidth="1"/>
    <col min="10201" max="10202" width="9.42578125" style="23" customWidth="1"/>
    <col min="10203" max="10203" width="10.5703125" style="23" customWidth="1"/>
    <col min="10204" max="10204" width="9.42578125" style="23" customWidth="1"/>
    <col min="10205" max="10205" width="9.85546875" style="23" customWidth="1"/>
    <col min="10206" max="10206" width="10.5703125" style="23" customWidth="1"/>
    <col min="10207" max="10207" width="9" style="23" customWidth="1"/>
    <col min="10208" max="10208" width="9.85546875" style="23" customWidth="1"/>
    <col min="10209" max="10209" width="12" style="23" customWidth="1"/>
    <col min="10210" max="10440" width="11.42578125" style="23"/>
    <col min="10441" max="10441" width="0.28515625" style="23" customWidth="1"/>
    <col min="10442" max="10442" width="19" style="23" customWidth="1"/>
    <col min="10443" max="10443" width="7.140625" style="23" customWidth="1"/>
    <col min="10444" max="10444" width="41.28515625" style="23" customWidth="1"/>
    <col min="10445" max="10446" width="9" style="23" customWidth="1"/>
    <col min="10447" max="10447" width="10.5703125" style="23" customWidth="1"/>
    <col min="10448" max="10448" width="9.42578125" style="23" customWidth="1"/>
    <col min="10449" max="10449" width="9.85546875" style="23" customWidth="1"/>
    <col min="10450" max="10450" width="10.5703125" style="23" customWidth="1"/>
    <col min="10451" max="10452" width="9.42578125" style="23" customWidth="1"/>
    <col min="10453" max="10453" width="10.5703125" style="23" customWidth="1"/>
    <col min="10454" max="10455" width="9" style="23" customWidth="1"/>
    <col min="10456" max="10456" width="10.5703125" style="23" customWidth="1"/>
    <col min="10457" max="10458" width="9.42578125" style="23" customWidth="1"/>
    <col min="10459" max="10459" width="10.5703125" style="23" customWidth="1"/>
    <col min="10460" max="10460" width="9.42578125" style="23" customWidth="1"/>
    <col min="10461" max="10461" width="9.85546875" style="23" customWidth="1"/>
    <col min="10462" max="10462" width="10.5703125" style="23" customWidth="1"/>
    <col min="10463" max="10463" width="9" style="23" customWidth="1"/>
    <col min="10464" max="10464" width="9.85546875" style="23" customWidth="1"/>
    <col min="10465" max="10465" width="12" style="23" customWidth="1"/>
    <col min="10466" max="10696" width="11.42578125" style="23"/>
    <col min="10697" max="10697" width="0.28515625" style="23" customWidth="1"/>
    <col min="10698" max="10698" width="19" style="23" customWidth="1"/>
    <col min="10699" max="10699" width="7.140625" style="23" customWidth="1"/>
    <col min="10700" max="10700" width="41.28515625" style="23" customWidth="1"/>
    <col min="10701" max="10702" width="9" style="23" customWidth="1"/>
    <col min="10703" max="10703" width="10.5703125" style="23" customWidth="1"/>
    <col min="10704" max="10704" width="9.42578125" style="23" customWidth="1"/>
    <col min="10705" max="10705" width="9.85546875" style="23" customWidth="1"/>
    <col min="10706" max="10706" width="10.5703125" style="23" customWidth="1"/>
    <col min="10707" max="10708" width="9.42578125" style="23" customWidth="1"/>
    <col min="10709" max="10709" width="10.5703125" style="23" customWidth="1"/>
    <col min="10710" max="10711" width="9" style="23" customWidth="1"/>
    <col min="10712" max="10712" width="10.5703125" style="23" customWidth="1"/>
    <col min="10713" max="10714" width="9.42578125" style="23" customWidth="1"/>
    <col min="10715" max="10715" width="10.5703125" style="23" customWidth="1"/>
    <col min="10716" max="10716" width="9.42578125" style="23" customWidth="1"/>
    <col min="10717" max="10717" width="9.85546875" style="23" customWidth="1"/>
    <col min="10718" max="10718" width="10.5703125" style="23" customWidth="1"/>
    <col min="10719" max="10719" width="9" style="23" customWidth="1"/>
    <col min="10720" max="10720" width="9.85546875" style="23" customWidth="1"/>
    <col min="10721" max="10721" width="12" style="23" customWidth="1"/>
    <col min="10722" max="10952" width="11.42578125" style="23"/>
    <col min="10953" max="10953" width="0.28515625" style="23" customWidth="1"/>
    <col min="10954" max="10954" width="19" style="23" customWidth="1"/>
    <col min="10955" max="10955" width="7.140625" style="23" customWidth="1"/>
    <col min="10956" max="10956" width="41.28515625" style="23" customWidth="1"/>
    <col min="10957" max="10958" width="9" style="23" customWidth="1"/>
    <col min="10959" max="10959" width="10.5703125" style="23" customWidth="1"/>
    <col min="10960" max="10960" width="9.42578125" style="23" customWidth="1"/>
    <col min="10961" max="10961" width="9.85546875" style="23" customWidth="1"/>
    <col min="10962" max="10962" width="10.5703125" style="23" customWidth="1"/>
    <col min="10963" max="10964" width="9.42578125" style="23" customWidth="1"/>
    <col min="10965" max="10965" width="10.5703125" style="23" customWidth="1"/>
    <col min="10966" max="10967" width="9" style="23" customWidth="1"/>
    <col min="10968" max="10968" width="10.5703125" style="23" customWidth="1"/>
    <col min="10969" max="10970" width="9.42578125" style="23" customWidth="1"/>
    <col min="10971" max="10971" width="10.5703125" style="23" customWidth="1"/>
    <col min="10972" max="10972" width="9.42578125" style="23" customWidth="1"/>
    <col min="10973" max="10973" width="9.85546875" style="23" customWidth="1"/>
    <col min="10974" max="10974" width="10.5703125" style="23" customWidth="1"/>
    <col min="10975" max="10975" width="9" style="23" customWidth="1"/>
    <col min="10976" max="10976" width="9.85546875" style="23" customWidth="1"/>
    <col min="10977" max="10977" width="12" style="23" customWidth="1"/>
    <col min="10978" max="11208" width="11.42578125" style="23"/>
    <col min="11209" max="11209" width="0.28515625" style="23" customWidth="1"/>
    <col min="11210" max="11210" width="19" style="23" customWidth="1"/>
    <col min="11211" max="11211" width="7.140625" style="23" customWidth="1"/>
    <col min="11212" max="11212" width="41.28515625" style="23" customWidth="1"/>
    <col min="11213" max="11214" width="9" style="23" customWidth="1"/>
    <col min="11215" max="11215" width="10.5703125" style="23" customWidth="1"/>
    <col min="11216" max="11216" width="9.42578125" style="23" customWidth="1"/>
    <col min="11217" max="11217" width="9.85546875" style="23" customWidth="1"/>
    <col min="11218" max="11218" width="10.5703125" style="23" customWidth="1"/>
    <col min="11219" max="11220" width="9.42578125" style="23" customWidth="1"/>
    <col min="11221" max="11221" width="10.5703125" style="23" customWidth="1"/>
    <col min="11222" max="11223" width="9" style="23" customWidth="1"/>
    <col min="11224" max="11224" width="10.5703125" style="23" customWidth="1"/>
    <col min="11225" max="11226" width="9.42578125" style="23" customWidth="1"/>
    <col min="11227" max="11227" width="10.5703125" style="23" customWidth="1"/>
    <col min="11228" max="11228" width="9.42578125" style="23" customWidth="1"/>
    <col min="11229" max="11229" width="9.85546875" style="23" customWidth="1"/>
    <col min="11230" max="11230" width="10.5703125" style="23" customWidth="1"/>
    <col min="11231" max="11231" width="9" style="23" customWidth="1"/>
    <col min="11232" max="11232" width="9.85546875" style="23" customWidth="1"/>
    <col min="11233" max="11233" width="12" style="23" customWidth="1"/>
    <col min="11234" max="11464" width="11.42578125" style="23"/>
    <col min="11465" max="11465" width="0.28515625" style="23" customWidth="1"/>
    <col min="11466" max="11466" width="19" style="23" customWidth="1"/>
    <col min="11467" max="11467" width="7.140625" style="23" customWidth="1"/>
    <col min="11468" max="11468" width="41.28515625" style="23" customWidth="1"/>
    <col min="11469" max="11470" width="9" style="23" customWidth="1"/>
    <col min="11471" max="11471" width="10.5703125" style="23" customWidth="1"/>
    <col min="11472" max="11472" width="9.42578125" style="23" customWidth="1"/>
    <col min="11473" max="11473" width="9.85546875" style="23" customWidth="1"/>
    <col min="11474" max="11474" width="10.5703125" style="23" customWidth="1"/>
    <col min="11475" max="11476" width="9.42578125" style="23" customWidth="1"/>
    <col min="11477" max="11477" width="10.5703125" style="23" customWidth="1"/>
    <col min="11478" max="11479" width="9" style="23" customWidth="1"/>
    <col min="11480" max="11480" width="10.5703125" style="23" customWidth="1"/>
    <col min="11481" max="11482" width="9.42578125" style="23" customWidth="1"/>
    <col min="11483" max="11483" width="10.5703125" style="23" customWidth="1"/>
    <col min="11484" max="11484" width="9.42578125" style="23" customWidth="1"/>
    <col min="11485" max="11485" width="9.85546875" style="23" customWidth="1"/>
    <col min="11486" max="11486" width="10.5703125" style="23" customWidth="1"/>
    <col min="11487" max="11487" width="9" style="23" customWidth="1"/>
    <col min="11488" max="11488" width="9.85546875" style="23" customWidth="1"/>
    <col min="11489" max="11489" width="12" style="23" customWidth="1"/>
    <col min="11490" max="11720" width="11.42578125" style="23"/>
    <col min="11721" max="11721" width="0.28515625" style="23" customWidth="1"/>
    <col min="11722" max="11722" width="19" style="23" customWidth="1"/>
    <col min="11723" max="11723" width="7.140625" style="23" customWidth="1"/>
    <col min="11724" max="11724" width="41.28515625" style="23" customWidth="1"/>
    <col min="11725" max="11726" width="9" style="23" customWidth="1"/>
    <col min="11727" max="11727" width="10.5703125" style="23" customWidth="1"/>
    <col min="11728" max="11728" width="9.42578125" style="23" customWidth="1"/>
    <col min="11729" max="11729" width="9.85546875" style="23" customWidth="1"/>
    <col min="11730" max="11730" width="10.5703125" style="23" customWidth="1"/>
    <col min="11731" max="11732" width="9.42578125" style="23" customWidth="1"/>
    <col min="11733" max="11733" width="10.5703125" style="23" customWidth="1"/>
    <col min="11734" max="11735" width="9" style="23" customWidth="1"/>
    <col min="11736" max="11736" width="10.5703125" style="23" customWidth="1"/>
    <col min="11737" max="11738" width="9.42578125" style="23" customWidth="1"/>
    <col min="11739" max="11739" width="10.5703125" style="23" customWidth="1"/>
    <col min="11740" max="11740" width="9.42578125" style="23" customWidth="1"/>
    <col min="11741" max="11741" width="9.85546875" style="23" customWidth="1"/>
    <col min="11742" max="11742" width="10.5703125" style="23" customWidth="1"/>
    <col min="11743" max="11743" width="9" style="23" customWidth="1"/>
    <col min="11744" max="11744" width="9.85546875" style="23" customWidth="1"/>
    <col min="11745" max="11745" width="12" style="23" customWidth="1"/>
    <col min="11746" max="11976" width="11.42578125" style="23"/>
    <col min="11977" max="11977" width="0.28515625" style="23" customWidth="1"/>
    <col min="11978" max="11978" width="19" style="23" customWidth="1"/>
    <col min="11979" max="11979" width="7.140625" style="23" customWidth="1"/>
    <col min="11980" max="11980" width="41.28515625" style="23" customWidth="1"/>
    <col min="11981" max="11982" width="9" style="23" customWidth="1"/>
    <col min="11983" max="11983" width="10.5703125" style="23" customWidth="1"/>
    <col min="11984" max="11984" width="9.42578125" style="23" customWidth="1"/>
    <col min="11985" max="11985" width="9.85546875" style="23" customWidth="1"/>
    <col min="11986" max="11986" width="10.5703125" style="23" customWidth="1"/>
    <col min="11987" max="11988" width="9.42578125" style="23" customWidth="1"/>
    <col min="11989" max="11989" width="10.5703125" style="23" customWidth="1"/>
    <col min="11990" max="11991" width="9" style="23" customWidth="1"/>
    <col min="11992" max="11992" width="10.5703125" style="23" customWidth="1"/>
    <col min="11993" max="11994" width="9.42578125" style="23" customWidth="1"/>
    <col min="11995" max="11995" width="10.5703125" style="23" customWidth="1"/>
    <col min="11996" max="11996" width="9.42578125" style="23" customWidth="1"/>
    <col min="11997" max="11997" width="9.85546875" style="23" customWidth="1"/>
    <col min="11998" max="11998" width="10.5703125" style="23" customWidth="1"/>
    <col min="11999" max="11999" width="9" style="23" customWidth="1"/>
    <col min="12000" max="12000" width="9.85546875" style="23" customWidth="1"/>
    <col min="12001" max="12001" width="12" style="23" customWidth="1"/>
    <col min="12002" max="12232" width="11.42578125" style="23"/>
    <col min="12233" max="12233" width="0.28515625" style="23" customWidth="1"/>
    <col min="12234" max="12234" width="19" style="23" customWidth="1"/>
    <col min="12235" max="12235" width="7.140625" style="23" customWidth="1"/>
    <col min="12236" max="12236" width="41.28515625" style="23" customWidth="1"/>
    <col min="12237" max="12238" width="9" style="23" customWidth="1"/>
    <col min="12239" max="12239" width="10.5703125" style="23" customWidth="1"/>
    <col min="12240" max="12240" width="9.42578125" style="23" customWidth="1"/>
    <col min="12241" max="12241" width="9.85546875" style="23" customWidth="1"/>
    <col min="12242" max="12242" width="10.5703125" style="23" customWidth="1"/>
    <col min="12243" max="12244" width="9.42578125" style="23" customWidth="1"/>
    <col min="12245" max="12245" width="10.5703125" style="23" customWidth="1"/>
    <col min="12246" max="12247" width="9" style="23" customWidth="1"/>
    <col min="12248" max="12248" width="10.5703125" style="23" customWidth="1"/>
    <col min="12249" max="12250" width="9.42578125" style="23" customWidth="1"/>
    <col min="12251" max="12251" width="10.5703125" style="23" customWidth="1"/>
    <col min="12252" max="12252" width="9.42578125" style="23" customWidth="1"/>
    <col min="12253" max="12253" width="9.85546875" style="23" customWidth="1"/>
    <col min="12254" max="12254" width="10.5703125" style="23" customWidth="1"/>
    <col min="12255" max="12255" width="9" style="23" customWidth="1"/>
    <col min="12256" max="12256" width="9.85546875" style="23" customWidth="1"/>
    <col min="12257" max="12257" width="12" style="23" customWidth="1"/>
    <col min="12258" max="12488" width="11.42578125" style="23"/>
    <col min="12489" max="12489" width="0.28515625" style="23" customWidth="1"/>
    <col min="12490" max="12490" width="19" style="23" customWidth="1"/>
    <col min="12491" max="12491" width="7.140625" style="23" customWidth="1"/>
    <col min="12492" max="12492" width="41.28515625" style="23" customWidth="1"/>
    <col min="12493" max="12494" width="9" style="23" customWidth="1"/>
    <col min="12495" max="12495" width="10.5703125" style="23" customWidth="1"/>
    <col min="12496" max="12496" width="9.42578125" style="23" customWidth="1"/>
    <col min="12497" max="12497" width="9.85546875" style="23" customWidth="1"/>
    <col min="12498" max="12498" width="10.5703125" style="23" customWidth="1"/>
    <col min="12499" max="12500" width="9.42578125" style="23" customWidth="1"/>
    <col min="12501" max="12501" width="10.5703125" style="23" customWidth="1"/>
    <col min="12502" max="12503" width="9" style="23" customWidth="1"/>
    <col min="12504" max="12504" width="10.5703125" style="23" customWidth="1"/>
    <col min="12505" max="12506" width="9.42578125" style="23" customWidth="1"/>
    <col min="12507" max="12507" width="10.5703125" style="23" customWidth="1"/>
    <col min="12508" max="12508" width="9.42578125" style="23" customWidth="1"/>
    <col min="12509" max="12509" width="9.85546875" style="23" customWidth="1"/>
    <col min="12510" max="12510" width="10.5703125" style="23" customWidth="1"/>
    <col min="12511" max="12511" width="9" style="23" customWidth="1"/>
    <col min="12512" max="12512" width="9.85546875" style="23" customWidth="1"/>
    <col min="12513" max="12513" width="12" style="23" customWidth="1"/>
    <col min="12514" max="12744" width="11.42578125" style="23"/>
    <col min="12745" max="12745" width="0.28515625" style="23" customWidth="1"/>
    <col min="12746" max="12746" width="19" style="23" customWidth="1"/>
    <col min="12747" max="12747" width="7.140625" style="23" customWidth="1"/>
    <col min="12748" max="12748" width="41.28515625" style="23" customWidth="1"/>
    <col min="12749" max="12750" width="9" style="23" customWidth="1"/>
    <col min="12751" max="12751" width="10.5703125" style="23" customWidth="1"/>
    <col min="12752" max="12752" width="9.42578125" style="23" customWidth="1"/>
    <col min="12753" max="12753" width="9.85546875" style="23" customWidth="1"/>
    <col min="12754" max="12754" width="10.5703125" style="23" customWidth="1"/>
    <col min="12755" max="12756" width="9.42578125" style="23" customWidth="1"/>
    <col min="12757" max="12757" width="10.5703125" style="23" customWidth="1"/>
    <col min="12758" max="12759" width="9" style="23" customWidth="1"/>
    <col min="12760" max="12760" width="10.5703125" style="23" customWidth="1"/>
    <col min="12761" max="12762" width="9.42578125" style="23" customWidth="1"/>
    <col min="12763" max="12763" width="10.5703125" style="23" customWidth="1"/>
    <col min="12764" max="12764" width="9.42578125" style="23" customWidth="1"/>
    <col min="12765" max="12765" width="9.85546875" style="23" customWidth="1"/>
    <col min="12766" max="12766" width="10.5703125" style="23" customWidth="1"/>
    <col min="12767" max="12767" width="9" style="23" customWidth="1"/>
    <col min="12768" max="12768" width="9.85546875" style="23" customWidth="1"/>
    <col min="12769" max="12769" width="12" style="23" customWidth="1"/>
    <col min="12770" max="13000" width="11.42578125" style="23"/>
    <col min="13001" max="13001" width="0.28515625" style="23" customWidth="1"/>
    <col min="13002" max="13002" width="19" style="23" customWidth="1"/>
    <col min="13003" max="13003" width="7.140625" style="23" customWidth="1"/>
    <col min="13004" max="13004" width="41.28515625" style="23" customWidth="1"/>
    <col min="13005" max="13006" width="9" style="23" customWidth="1"/>
    <col min="13007" max="13007" width="10.5703125" style="23" customWidth="1"/>
    <col min="13008" max="13008" width="9.42578125" style="23" customWidth="1"/>
    <col min="13009" max="13009" width="9.85546875" style="23" customWidth="1"/>
    <col min="13010" max="13010" width="10.5703125" style="23" customWidth="1"/>
    <col min="13011" max="13012" width="9.42578125" style="23" customWidth="1"/>
    <col min="13013" max="13013" width="10.5703125" style="23" customWidth="1"/>
    <col min="13014" max="13015" width="9" style="23" customWidth="1"/>
    <col min="13016" max="13016" width="10.5703125" style="23" customWidth="1"/>
    <col min="13017" max="13018" width="9.42578125" style="23" customWidth="1"/>
    <col min="13019" max="13019" width="10.5703125" style="23" customWidth="1"/>
    <col min="13020" max="13020" width="9.42578125" style="23" customWidth="1"/>
    <col min="13021" max="13021" width="9.85546875" style="23" customWidth="1"/>
    <col min="13022" max="13022" width="10.5703125" style="23" customWidth="1"/>
    <col min="13023" max="13023" width="9" style="23" customWidth="1"/>
    <col min="13024" max="13024" width="9.85546875" style="23" customWidth="1"/>
    <col min="13025" max="13025" width="12" style="23" customWidth="1"/>
    <col min="13026" max="13256" width="11.42578125" style="23"/>
    <col min="13257" max="13257" width="0.28515625" style="23" customWidth="1"/>
    <col min="13258" max="13258" width="19" style="23" customWidth="1"/>
    <col min="13259" max="13259" width="7.140625" style="23" customWidth="1"/>
    <col min="13260" max="13260" width="41.28515625" style="23" customWidth="1"/>
    <col min="13261" max="13262" width="9" style="23" customWidth="1"/>
    <col min="13263" max="13263" width="10.5703125" style="23" customWidth="1"/>
    <col min="13264" max="13264" width="9.42578125" style="23" customWidth="1"/>
    <col min="13265" max="13265" width="9.85546875" style="23" customWidth="1"/>
    <col min="13266" max="13266" width="10.5703125" style="23" customWidth="1"/>
    <col min="13267" max="13268" width="9.42578125" style="23" customWidth="1"/>
    <col min="13269" max="13269" width="10.5703125" style="23" customWidth="1"/>
    <col min="13270" max="13271" width="9" style="23" customWidth="1"/>
    <col min="13272" max="13272" width="10.5703125" style="23" customWidth="1"/>
    <col min="13273" max="13274" width="9.42578125" style="23" customWidth="1"/>
    <col min="13275" max="13275" width="10.5703125" style="23" customWidth="1"/>
    <col min="13276" max="13276" width="9.42578125" style="23" customWidth="1"/>
    <col min="13277" max="13277" width="9.85546875" style="23" customWidth="1"/>
    <col min="13278" max="13278" width="10.5703125" style="23" customWidth="1"/>
    <col min="13279" max="13279" width="9" style="23" customWidth="1"/>
    <col min="13280" max="13280" width="9.85546875" style="23" customWidth="1"/>
    <col min="13281" max="13281" width="12" style="23" customWidth="1"/>
    <col min="13282" max="13512" width="11.42578125" style="23"/>
    <col min="13513" max="13513" width="0.28515625" style="23" customWidth="1"/>
    <col min="13514" max="13514" width="19" style="23" customWidth="1"/>
    <col min="13515" max="13515" width="7.140625" style="23" customWidth="1"/>
    <col min="13516" max="13516" width="41.28515625" style="23" customWidth="1"/>
    <col min="13517" max="13518" width="9" style="23" customWidth="1"/>
    <col min="13519" max="13519" width="10.5703125" style="23" customWidth="1"/>
    <col min="13520" max="13520" width="9.42578125" style="23" customWidth="1"/>
    <col min="13521" max="13521" width="9.85546875" style="23" customWidth="1"/>
    <col min="13522" max="13522" width="10.5703125" style="23" customWidth="1"/>
    <col min="13523" max="13524" width="9.42578125" style="23" customWidth="1"/>
    <col min="13525" max="13525" width="10.5703125" style="23" customWidth="1"/>
    <col min="13526" max="13527" width="9" style="23" customWidth="1"/>
    <col min="13528" max="13528" width="10.5703125" style="23" customWidth="1"/>
    <col min="13529" max="13530" width="9.42578125" style="23" customWidth="1"/>
    <col min="13531" max="13531" width="10.5703125" style="23" customWidth="1"/>
    <col min="13532" max="13532" width="9.42578125" style="23" customWidth="1"/>
    <col min="13533" max="13533" width="9.85546875" style="23" customWidth="1"/>
    <col min="13534" max="13534" width="10.5703125" style="23" customWidth="1"/>
    <col min="13535" max="13535" width="9" style="23" customWidth="1"/>
    <col min="13536" max="13536" width="9.85546875" style="23" customWidth="1"/>
    <col min="13537" max="13537" width="12" style="23" customWidth="1"/>
    <col min="13538" max="13768" width="11.42578125" style="23"/>
    <col min="13769" max="13769" width="0.28515625" style="23" customWidth="1"/>
    <col min="13770" max="13770" width="19" style="23" customWidth="1"/>
    <col min="13771" max="13771" width="7.140625" style="23" customWidth="1"/>
    <col min="13772" max="13772" width="41.28515625" style="23" customWidth="1"/>
    <col min="13773" max="13774" width="9" style="23" customWidth="1"/>
    <col min="13775" max="13775" width="10.5703125" style="23" customWidth="1"/>
    <col min="13776" max="13776" width="9.42578125" style="23" customWidth="1"/>
    <col min="13777" max="13777" width="9.85546875" style="23" customWidth="1"/>
    <col min="13778" max="13778" width="10.5703125" style="23" customWidth="1"/>
    <col min="13779" max="13780" width="9.42578125" style="23" customWidth="1"/>
    <col min="13781" max="13781" width="10.5703125" style="23" customWidth="1"/>
    <col min="13782" max="13783" width="9" style="23" customWidth="1"/>
    <col min="13784" max="13784" width="10.5703125" style="23" customWidth="1"/>
    <col min="13785" max="13786" width="9.42578125" style="23" customWidth="1"/>
    <col min="13787" max="13787" width="10.5703125" style="23" customWidth="1"/>
    <col min="13788" max="13788" width="9.42578125" style="23" customWidth="1"/>
    <col min="13789" max="13789" width="9.85546875" style="23" customWidth="1"/>
    <col min="13790" max="13790" width="10.5703125" style="23" customWidth="1"/>
    <col min="13791" max="13791" width="9" style="23" customWidth="1"/>
    <col min="13792" max="13792" width="9.85546875" style="23" customWidth="1"/>
    <col min="13793" max="13793" width="12" style="23" customWidth="1"/>
    <col min="13794" max="14024" width="11.42578125" style="23"/>
    <col min="14025" max="14025" width="0.28515625" style="23" customWidth="1"/>
    <col min="14026" max="14026" width="19" style="23" customWidth="1"/>
    <col min="14027" max="14027" width="7.140625" style="23" customWidth="1"/>
    <col min="14028" max="14028" width="41.28515625" style="23" customWidth="1"/>
    <col min="14029" max="14030" width="9" style="23" customWidth="1"/>
    <col min="14031" max="14031" width="10.5703125" style="23" customWidth="1"/>
    <col min="14032" max="14032" width="9.42578125" style="23" customWidth="1"/>
    <col min="14033" max="14033" width="9.85546875" style="23" customWidth="1"/>
    <col min="14034" max="14034" width="10.5703125" style="23" customWidth="1"/>
    <col min="14035" max="14036" width="9.42578125" style="23" customWidth="1"/>
    <col min="14037" max="14037" width="10.5703125" style="23" customWidth="1"/>
    <col min="14038" max="14039" width="9" style="23" customWidth="1"/>
    <col min="14040" max="14040" width="10.5703125" style="23" customWidth="1"/>
    <col min="14041" max="14042" width="9.42578125" style="23" customWidth="1"/>
    <col min="14043" max="14043" width="10.5703125" style="23" customWidth="1"/>
    <col min="14044" max="14044" width="9.42578125" style="23" customWidth="1"/>
    <col min="14045" max="14045" width="9.85546875" style="23" customWidth="1"/>
    <col min="14046" max="14046" width="10.5703125" style="23" customWidth="1"/>
    <col min="14047" max="14047" width="9" style="23" customWidth="1"/>
    <col min="14048" max="14048" width="9.85546875" style="23" customWidth="1"/>
    <col min="14049" max="14049" width="12" style="23" customWidth="1"/>
    <col min="14050" max="14280" width="11.42578125" style="23"/>
    <col min="14281" max="14281" width="0.28515625" style="23" customWidth="1"/>
    <col min="14282" max="14282" width="19" style="23" customWidth="1"/>
    <col min="14283" max="14283" width="7.140625" style="23" customWidth="1"/>
    <col min="14284" max="14284" width="41.28515625" style="23" customWidth="1"/>
    <col min="14285" max="14286" width="9" style="23" customWidth="1"/>
    <col min="14287" max="14287" width="10.5703125" style="23" customWidth="1"/>
    <col min="14288" max="14288" width="9.42578125" style="23" customWidth="1"/>
    <col min="14289" max="14289" width="9.85546875" style="23" customWidth="1"/>
    <col min="14290" max="14290" width="10.5703125" style="23" customWidth="1"/>
    <col min="14291" max="14292" width="9.42578125" style="23" customWidth="1"/>
    <col min="14293" max="14293" width="10.5703125" style="23" customWidth="1"/>
    <col min="14294" max="14295" width="9" style="23" customWidth="1"/>
    <col min="14296" max="14296" width="10.5703125" style="23" customWidth="1"/>
    <col min="14297" max="14298" width="9.42578125" style="23" customWidth="1"/>
    <col min="14299" max="14299" width="10.5703125" style="23" customWidth="1"/>
    <col min="14300" max="14300" width="9.42578125" style="23" customWidth="1"/>
    <col min="14301" max="14301" width="9.85546875" style="23" customWidth="1"/>
    <col min="14302" max="14302" width="10.5703125" style="23" customWidth="1"/>
    <col min="14303" max="14303" width="9" style="23" customWidth="1"/>
    <col min="14304" max="14304" width="9.85546875" style="23" customWidth="1"/>
    <col min="14305" max="14305" width="12" style="23" customWidth="1"/>
    <col min="14306" max="14536" width="11.42578125" style="23"/>
    <col min="14537" max="14537" width="0.28515625" style="23" customWidth="1"/>
    <col min="14538" max="14538" width="19" style="23" customWidth="1"/>
    <col min="14539" max="14539" width="7.140625" style="23" customWidth="1"/>
    <col min="14540" max="14540" width="41.28515625" style="23" customWidth="1"/>
    <col min="14541" max="14542" width="9" style="23" customWidth="1"/>
    <col min="14543" max="14543" width="10.5703125" style="23" customWidth="1"/>
    <col min="14544" max="14544" width="9.42578125" style="23" customWidth="1"/>
    <col min="14545" max="14545" width="9.85546875" style="23" customWidth="1"/>
    <col min="14546" max="14546" width="10.5703125" style="23" customWidth="1"/>
    <col min="14547" max="14548" width="9.42578125" style="23" customWidth="1"/>
    <col min="14549" max="14549" width="10.5703125" style="23" customWidth="1"/>
    <col min="14550" max="14551" width="9" style="23" customWidth="1"/>
    <col min="14552" max="14552" width="10.5703125" style="23" customWidth="1"/>
    <col min="14553" max="14554" width="9.42578125" style="23" customWidth="1"/>
    <col min="14555" max="14555" width="10.5703125" style="23" customWidth="1"/>
    <col min="14556" max="14556" width="9.42578125" style="23" customWidth="1"/>
    <col min="14557" max="14557" width="9.85546875" style="23" customWidth="1"/>
    <col min="14558" max="14558" width="10.5703125" style="23" customWidth="1"/>
    <col min="14559" max="14559" width="9" style="23" customWidth="1"/>
    <col min="14560" max="14560" width="9.85546875" style="23" customWidth="1"/>
    <col min="14561" max="14561" width="12" style="23" customWidth="1"/>
    <col min="14562" max="14792" width="11.42578125" style="23"/>
    <col min="14793" max="14793" width="0.28515625" style="23" customWidth="1"/>
    <col min="14794" max="14794" width="19" style="23" customWidth="1"/>
    <col min="14795" max="14795" width="7.140625" style="23" customWidth="1"/>
    <col min="14796" max="14796" width="41.28515625" style="23" customWidth="1"/>
    <col min="14797" max="14798" width="9" style="23" customWidth="1"/>
    <col min="14799" max="14799" width="10.5703125" style="23" customWidth="1"/>
    <col min="14800" max="14800" width="9.42578125" style="23" customWidth="1"/>
    <col min="14801" max="14801" width="9.85546875" style="23" customWidth="1"/>
    <col min="14802" max="14802" width="10.5703125" style="23" customWidth="1"/>
    <col min="14803" max="14804" width="9.42578125" style="23" customWidth="1"/>
    <col min="14805" max="14805" width="10.5703125" style="23" customWidth="1"/>
    <col min="14806" max="14807" width="9" style="23" customWidth="1"/>
    <col min="14808" max="14808" width="10.5703125" style="23" customWidth="1"/>
    <col min="14809" max="14810" width="9.42578125" style="23" customWidth="1"/>
    <col min="14811" max="14811" width="10.5703125" style="23" customWidth="1"/>
    <col min="14812" max="14812" width="9.42578125" style="23" customWidth="1"/>
    <col min="14813" max="14813" width="9.85546875" style="23" customWidth="1"/>
    <col min="14814" max="14814" width="10.5703125" style="23" customWidth="1"/>
    <col min="14815" max="14815" width="9" style="23" customWidth="1"/>
    <col min="14816" max="14816" width="9.85546875" style="23" customWidth="1"/>
    <col min="14817" max="14817" width="12" style="23" customWidth="1"/>
    <col min="14818" max="15048" width="11.42578125" style="23"/>
    <col min="15049" max="15049" width="0.28515625" style="23" customWidth="1"/>
    <col min="15050" max="15050" width="19" style="23" customWidth="1"/>
    <col min="15051" max="15051" width="7.140625" style="23" customWidth="1"/>
    <col min="15052" max="15052" width="41.28515625" style="23" customWidth="1"/>
    <col min="15053" max="15054" width="9" style="23" customWidth="1"/>
    <col min="15055" max="15055" width="10.5703125" style="23" customWidth="1"/>
    <col min="15056" max="15056" width="9.42578125" style="23" customWidth="1"/>
    <col min="15057" max="15057" width="9.85546875" style="23" customWidth="1"/>
    <col min="15058" max="15058" width="10.5703125" style="23" customWidth="1"/>
    <col min="15059" max="15060" width="9.42578125" style="23" customWidth="1"/>
    <col min="15061" max="15061" width="10.5703125" style="23" customWidth="1"/>
    <col min="15062" max="15063" width="9" style="23" customWidth="1"/>
    <col min="15064" max="15064" width="10.5703125" style="23" customWidth="1"/>
    <col min="15065" max="15066" width="9.42578125" style="23" customWidth="1"/>
    <col min="15067" max="15067" width="10.5703125" style="23" customWidth="1"/>
    <col min="15068" max="15068" width="9.42578125" style="23" customWidth="1"/>
    <col min="15069" max="15069" width="9.85546875" style="23" customWidth="1"/>
    <col min="15070" max="15070" width="10.5703125" style="23" customWidth="1"/>
    <col min="15071" max="15071" width="9" style="23" customWidth="1"/>
    <col min="15072" max="15072" width="9.85546875" style="23" customWidth="1"/>
    <col min="15073" max="15073" width="12" style="23" customWidth="1"/>
    <col min="15074" max="15304" width="11.42578125" style="23"/>
    <col min="15305" max="15305" width="0.28515625" style="23" customWidth="1"/>
    <col min="15306" max="15306" width="19" style="23" customWidth="1"/>
    <col min="15307" max="15307" width="7.140625" style="23" customWidth="1"/>
    <col min="15308" max="15308" width="41.28515625" style="23" customWidth="1"/>
    <col min="15309" max="15310" width="9" style="23" customWidth="1"/>
    <col min="15311" max="15311" width="10.5703125" style="23" customWidth="1"/>
    <col min="15312" max="15312" width="9.42578125" style="23" customWidth="1"/>
    <col min="15313" max="15313" width="9.85546875" style="23" customWidth="1"/>
    <col min="15314" max="15314" width="10.5703125" style="23" customWidth="1"/>
    <col min="15315" max="15316" width="9.42578125" style="23" customWidth="1"/>
    <col min="15317" max="15317" width="10.5703125" style="23" customWidth="1"/>
    <col min="15318" max="15319" width="9" style="23" customWidth="1"/>
    <col min="15320" max="15320" width="10.5703125" style="23" customWidth="1"/>
    <col min="15321" max="15322" width="9.42578125" style="23" customWidth="1"/>
    <col min="15323" max="15323" width="10.5703125" style="23" customWidth="1"/>
    <col min="15324" max="15324" width="9.42578125" style="23" customWidth="1"/>
    <col min="15325" max="15325" width="9.85546875" style="23" customWidth="1"/>
    <col min="15326" max="15326" width="10.5703125" style="23" customWidth="1"/>
    <col min="15327" max="15327" width="9" style="23" customWidth="1"/>
    <col min="15328" max="15328" width="9.85546875" style="23" customWidth="1"/>
    <col min="15329" max="15329" width="12" style="23" customWidth="1"/>
    <col min="15330" max="15560" width="11.42578125" style="23"/>
    <col min="15561" max="15561" width="0.28515625" style="23" customWidth="1"/>
    <col min="15562" max="15562" width="19" style="23" customWidth="1"/>
    <col min="15563" max="15563" width="7.140625" style="23" customWidth="1"/>
    <col min="15564" max="15564" width="41.28515625" style="23" customWidth="1"/>
    <col min="15565" max="15566" width="9" style="23" customWidth="1"/>
    <col min="15567" max="15567" width="10.5703125" style="23" customWidth="1"/>
    <col min="15568" max="15568" width="9.42578125" style="23" customWidth="1"/>
    <col min="15569" max="15569" width="9.85546875" style="23" customWidth="1"/>
    <col min="15570" max="15570" width="10.5703125" style="23" customWidth="1"/>
    <col min="15571" max="15572" width="9.42578125" style="23" customWidth="1"/>
    <col min="15573" max="15573" width="10.5703125" style="23" customWidth="1"/>
    <col min="15574" max="15575" width="9" style="23" customWidth="1"/>
    <col min="15576" max="15576" width="10.5703125" style="23" customWidth="1"/>
    <col min="15577" max="15578" width="9.42578125" style="23" customWidth="1"/>
    <col min="15579" max="15579" width="10.5703125" style="23" customWidth="1"/>
    <col min="15580" max="15580" width="9.42578125" style="23" customWidth="1"/>
    <col min="15581" max="15581" width="9.85546875" style="23" customWidth="1"/>
    <col min="15582" max="15582" width="10.5703125" style="23" customWidth="1"/>
    <col min="15583" max="15583" width="9" style="23" customWidth="1"/>
    <col min="15584" max="15584" width="9.85546875" style="23" customWidth="1"/>
    <col min="15585" max="15585" width="12" style="23" customWidth="1"/>
    <col min="15586" max="15816" width="11.42578125" style="23"/>
    <col min="15817" max="15817" width="0.28515625" style="23" customWidth="1"/>
    <col min="15818" max="15818" width="19" style="23" customWidth="1"/>
    <col min="15819" max="15819" width="7.140625" style="23" customWidth="1"/>
    <col min="15820" max="15820" width="41.28515625" style="23" customWidth="1"/>
    <col min="15821" max="15822" width="9" style="23" customWidth="1"/>
    <col min="15823" max="15823" width="10.5703125" style="23" customWidth="1"/>
    <col min="15824" max="15824" width="9.42578125" style="23" customWidth="1"/>
    <col min="15825" max="15825" width="9.85546875" style="23" customWidth="1"/>
    <col min="15826" max="15826" width="10.5703125" style="23" customWidth="1"/>
    <col min="15827" max="15828" width="9.42578125" style="23" customWidth="1"/>
    <col min="15829" max="15829" width="10.5703125" style="23" customWidth="1"/>
    <col min="15830" max="15831" width="9" style="23" customWidth="1"/>
    <col min="15832" max="15832" width="10.5703125" style="23" customWidth="1"/>
    <col min="15833" max="15834" width="9.42578125" style="23" customWidth="1"/>
    <col min="15835" max="15835" width="10.5703125" style="23" customWidth="1"/>
    <col min="15836" max="15836" width="9.42578125" style="23" customWidth="1"/>
    <col min="15837" max="15837" width="9.85546875" style="23" customWidth="1"/>
    <col min="15838" max="15838" width="10.5703125" style="23" customWidth="1"/>
    <col min="15839" max="15839" width="9" style="23" customWidth="1"/>
    <col min="15840" max="15840" width="9.85546875" style="23" customWidth="1"/>
    <col min="15841" max="15841" width="12" style="23" customWidth="1"/>
    <col min="15842" max="16072" width="11.42578125" style="23"/>
    <col min="16073" max="16073" width="0.28515625" style="23" customWidth="1"/>
    <col min="16074" max="16074" width="19" style="23" customWidth="1"/>
    <col min="16075" max="16075" width="7.140625" style="23" customWidth="1"/>
    <col min="16076" max="16076" width="41.28515625" style="23" customWidth="1"/>
    <col min="16077" max="16078" width="9" style="23" customWidth="1"/>
    <col min="16079" max="16079" width="10.5703125" style="23" customWidth="1"/>
    <col min="16080" max="16080" width="9.42578125" style="23" customWidth="1"/>
    <col min="16081" max="16081" width="9.85546875" style="23" customWidth="1"/>
    <col min="16082" max="16082" width="10.5703125" style="23" customWidth="1"/>
    <col min="16083" max="16084" width="9.42578125" style="23" customWidth="1"/>
    <col min="16085" max="16085" width="10.5703125" style="23" customWidth="1"/>
    <col min="16086" max="16087" width="9" style="23" customWidth="1"/>
    <col min="16088" max="16088" width="10.5703125" style="23" customWidth="1"/>
    <col min="16089" max="16090" width="9.42578125" style="23" customWidth="1"/>
    <col min="16091" max="16091" width="10.5703125" style="23" customWidth="1"/>
    <col min="16092" max="16092" width="9.42578125" style="23" customWidth="1"/>
    <col min="16093" max="16093" width="9.85546875" style="23" customWidth="1"/>
    <col min="16094" max="16094" width="10.5703125" style="23" customWidth="1"/>
    <col min="16095" max="16095" width="9" style="23" customWidth="1"/>
    <col min="16096" max="16096" width="9.85546875" style="23" customWidth="1"/>
    <col min="16097" max="16097" width="12" style="23" customWidth="1"/>
    <col min="16098" max="16384" width="11.42578125" style="23"/>
  </cols>
  <sheetData>
    <row r="1" spans="1:9" s="759" customFormat="1">
      <c r="A1" s="815" t="s">
        <v>1621</v>
      </c>
    </row>
    <row r="2" spans="1:9" ht="18" customHeight="1" thickBot="1">
      <c r="A2" s="63" t="s">
        <v>4850</v>
      </c>
      <c r="B2" s="69"/>
    </row>
    <row r="3" spans="1:9" s="762" customFormat="1" ht="16.5" thickBot="1">
      <c r="A3" s="82"/>
      <c r="B3" s="82"/>
      <c r="C3" s="659">
        <v>2011</v>
      </c>
      <c r="D3" s="658">
        <v>2012</v>
      </c>
      <c r="E3" s="658">
        <v>2013</v>
      </c>
      <c r="F3" s="658">
        <v>2014</v>
      </c>
      <c r="G3" s="658">
        <v>2015</v>
      </c>
      <c r="H3" s="658">
        <v>2016</v>
      </c>
      <c r="I3" s="411">
        <v>2017</v>
      </c>
    </row>
    <row r="4" spans="1:9" s="761" customFormat="1" ht="15" customHeight="1">
      <c r="A4" s="5757" t="s">
        <v>38</v>
      </c>
      <c r="B4" s="4059" t="s">
        <v>1</v>
      </c>
      <c r="C4" s="3603">
        <f>'Alumnado Activo'!C13/'Plazas Div x Depto'!C5</f>
        <v>7.375</v>
      </c>
      <c r="D4" s="3604">
        <f>'Alumnado Activo'!D13/'Plazas Div x Depto'!D5</f>
        <v>5.0625</v>
      </c>
      <c r="E4" s="3604">
        <f>'Alumnado Activo'!E13/'Plazas Div x Depto'!E5</f>
        <v>6.5789473684210522</v>
      </c>
      <c r="F4" s="3604">
        <f>'Alumnado Activo'!F13/'Plazas Div x Depto'!F5</f>
        <v>7.2631578947368425</v>
      </c>
      <c r="G4" s="3605">
        <f>'Alumnado Activo'!G13/'Plazas Div x Depto'!G5</f>
        <v>9.0526315789473681</v>
      </c>
      <c r="H4" s="3605">
        <f>'Alumnado Activo'!H13/'Plazas Div x Depto'!H5</f>
        <v>7.7391304347826084</v>
      </c>
      <c r="I4" s="4062">
        <f>'Alumnado Activo'!I13/'Plazas Div x Depto'!I5</f>
        <v>11.608695652173912</v>
      </c>
    </row>
    <row r="5" spans="1:9" s="761" customFormat="1" ht="15" customHeight="1">
      <c r="A5" s="5758"/>
      <c r="B5" s="4060" t="s">
        <v>3</v>
      </c>
      <c r="C5" s="3606">
        <f>'Alumnado Activo'!C14/'Plazas Div x Depto'!C6</f>
        <v>5.5</v>
      </c>
      <c r="D5" s="3600">
        <f>'Alumnado Activo'!D14/'Plazas Div x Depto'!D6</f>
        <v>4.1111111111111107</v>
      </c>
      <c r="E5" s="3600">
        <f>'Alumnado Activo'!E14/'Plazas Div x Depto'!E6</f>
        <v>5.3809523809523814</v>
      </c>
      <c r="F5" s="3600">
        <f>'Alumnado Activo'!F14/'Plazas Div x Depto'!F6</f>
        <v>7.0952380952380949</v>
      </c>
      <c r="G5" s="3600">
        <f>'Alumnado Activo'!G14/'Plazas Div x Depto'!G6</f>
        <v>10.15</v>
      </c>
      <c r="H5" s="3601">
        <f>'Alumnado Activo'!H14/'Plazas Div x Depto'!H6</f>
        <v>11.136363636363637</v>
      </c>
      <c r="I5" s="4063">
        <f>'Alumnado Activo'!I14/'Plazas Div x Depto'!I6</f>
        <v>13.5</v>
      </c>
    </row>
    <row r="6" spans="1:9" s="761" customFormat="1" ht="15" customHeight="1" thickBot="1">
      <c r="A6" s="5758"/>
      <c r="B6" s="4060" t="s">
        <v>2</v>
      </c>
      <c r="C6" s="3607">
        <f>'Alumnado Activo'!C15/'Plazas Div x Depto'!C7</f>
        <v>7.125</v>
      </c>
      <c r="D6" s="3608">
        <f>'Alumnado Activo'!D15/'Plazas Div x Depto'!D7</f>
        <v>5.0625</v>
      </c>
      <c r="E6" s="3608">
        <f>'Alumnado Activo'!E15/'Plazas Div x Depto'!E7</f>
        <v>5.52</v>
      </c>
      <c r="F6" s="3608">
        <f>'Alumnado Activo'!F15/'Plazas Div x Depto'!F7</f>
        <v>7.04</v>
      </c>
      <c r="G6" s="3608">
        <f>'Alumnado Activo'!G15/'Plazas Div x Depto'!G7</f>
        <v>8.44</v>
      </c>
      <c r="H6" s="3609">
        <f>'Alumnado Activo'!H15/'Plazas Div x Depto'!H7</f>
        <v>8.5517241379310338</v>
      </c>
      <c r="I6" s="4064">
        <f>'Alumnado Activo'!I15/'Plazas Div x Depto'!I7</f>
        <v>9</v>
      </c>
    </row>
    <row r="7" spans="1:9" s="761" customFormat="1" ht="15" customHeight="1" thickBot="1">
      <c r="A7" s="5759"/>
      <c r="B7" s="3602" t="s">
        <v>544</v>
      </c>
      <c r="C7" s="4065">
        <f>'Alumnado Activo'!C16/'Plazas Div x Depto'!C8</f>
        <v>6.5769230769230766</v>
      </c>
      <c r="D7" s="4066">
        <f>'Alumnado Activo'!D16/'Plazas Div x Depto'!D8</f>
        <v>4.72</v>
      </c>
      <c r="E7" s="4066">
        <f>'Alumnado Activo'!E16/'Plazas Div x Depto'!E8</f>
        <v>5.7846153846153845</v>
      </c>
      <c r="F7" s="4066">
        <f>'Alumnado Activo'!F16/'Plazas Div x Depto'!F8</f>
        <v>7.1230769230769226</v>
      </c>
      <c r="G7" s="4066">
        <f>'Alumnado Activo'!G16/'Plazas Div x Depto'!G8</f>
        <v>9.15625</v>
      </c>
      <c r="H7" s="4066">
        <f>'Alumnado Activo'!H16/'Plazas Div x Depto'!H8</f>
        <v>9.0675675675675684</v>
      </c>
      <c r="I7" s="4061">
        <f>'Alumnado Activo'!I16/'Plazas Div x Depto'!I8</f>
        <v>11.038461538461538</v>
      </c>
    </row>
    <row r="8" spans="1:9" s="761" customFormat="1" ht="15" customHeight="1">
      <c r="A8" s="200"/>
      <c r="B8" s="202"/>
      <c r="C8" s="203"/>
      <c r="D8" s="203"/>
      <c r="E8" s="203"/>
      <c r="F8" s="203"/>
      <c r="G8" s="203"/>
    </row>
    <row r="9" spans="1:9" ht="15">
      <c r="A9" s="27"/>
      <c r="B9" s="29"/>
      <c r="C9" s="12"/>
      <c r="D9" s="12"/>
      <c r="E9" s="12"/>
    </row>
    <row r="10" spans="1:9">
      <c r="A10" s="12"/>
      <c r="B10" s="12"/>
      <c r="C10" s="12"/>
      <c r="D10" s="12"/>
      <c r="E10" s="12"/>
    </row>
    <row r="11" spans="1:9">
      <c r="G11" s="332"/>
    </row>
  </sheetData>
  <mergeCells count="1">
    <mergeCell ref="A4:A7"/>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9B2195"/>
  </sheetPr>
  <dimension ref="A1:J26"/>
  <sheetViews>
    <sheetView showGridLines="0" zoomScaleNormal="100" workbookViewId="0"/>
  </sheetViews>
  <sheetFormatPr baseColWidth="10" defaultRowHeight="12.75"/>
  <cols>
    <col min="1" max="1" width="13.7109375" style="23" customWidth="1"/>
    <col min="2" max="2" width="28.7109375" style="23" bestFit="1" customWidth="1"/>
    <col min="3" max="7" width="8.28515625" style="23" bestFit="1" customWidth="1"/>
    <col min="8" max="9" width="8.85546875" style="23" customWidth="1"/>
    <col min="10" max="200" width="11.42578125" style="23"/>
    <col min="201" max="201" width="0.28515625" style="23" customWidth="1"/>
    <col min="202" max="202" width="19" style="23" customWidth="1"/>
    <col min="203" max="203" width="7.140625" style="23" customWidth="1"/>
    <col min="204" max="204" width="41.28515625" style="23" customWidth="1"/>
    <col min="205" max="206" width="9" style="23" customWidth="1"/>
    <col min="207" max="207" width="10.5703125" style="23" customWidth="1"/>
    <col min="208" max="208" width="9.42578125" style="23" customWidth="1"/>
    <col min="209" max="209" width="9.85546875" style="23" customWidth="1"/>
    <col min="210" max="210" width="10.5703125" style="23" customWidth="1"/>
    <col min="211" max="212" width="9.42578125" style="23" customWidth="1"/>
    <col min="213" max="213" width="10.5703125" style="23" customWidth="1"/>
    <col min="214" max="215" width="9" style="23" customWidth="1"/>
    <col min="216" max="216" width="10.5703125" style="23" customWidth="1"/>
    <col min="217" max="218" width="9.42578125" style="23" customWidth="1"/>
    <col min="219" max="219" width="10.5703125" style="23" customWidth="1"/>
    <col min="220" max="220" width="9.42578125" style="23" customWidth="1"/>
    <col min="221" max="221" width="9.85546875" style="23" customWidth="1"/>
    <col min="222" max="222" width="10.5703125" style="23" customWidth="1"/>
    <col min="223" max="223" width="9" style="23" customWidth="1"/>
    <col min="224" max="224" width="9.85546875" style="23" customWidth="1"/>
    <col min="225" max="225" width="12" style="23" customWidth="1"/>
    <col min="226" max="456" width="11.42578125" style="23"/>
    <col min="457" max="457" width="0.28515625" style="23" customWidth="1"/>
    <col min="458" max="458" width="19" style="23" customWidth="1"/>
    <col min="459" max="459" width="7.140625" style="23" customWidth="1"/>
    <col min="460" max="460" width="41.28515625" style="23" customWidth="1"/>
    <col min="461" max="462" width="9" style="23" customWidth="1"/>
    <col min="463" max="463" width="10.5703125" style="23" customWidth="1"/>
    <col min="464" max="464" width="9.42578125" style="23" customWidth="1"/>
    <col min="465" max="465" width="9.85546875" style="23" customWidth="1"/>
    <col min="466" max="466" width="10.5703125" style="23" customWidth="1"/>
    <col min="467" max="468" width="9.42578125" style="23" customWidth="1"/>
    <col min="469" max="469" width="10.5703125" style="23" customWidth="1"/>
    <col min="470" max="471" width="9" style="23" customWidth="1"/>
    <col min="472" max="472" width="10.5703125" style="23" customWidth="1"/>
    <col min="473" max="474" width="9.42578125" style="23" customWidth="1"/>
    <col min="475" max="475" width="10.5703125" style="23" customWidth="1"/>
    <col min="476" max="476" width="9.42578125" style="23" customWidth="1"/>
    <col min="477" max="477" width="9.85546875" style="23" customWidth="1"/>
    <col min="478" max="478" width="10.5703125" style="23" customWidth="1"/>
    <col min="479" max="479" width="9" style="23" customWidth="1"/>
    <col min="480" max="480" width="9.85546875" style="23" customWidth="1"/>
    <col min="481" max="481" width="12" style="23" customWidth="1"/>
    <col min="482" max="712" width="11.42578125" style="23"/>
    <col min="713" max="713" width="0.28515625" style="23" customWidth="1"/>
    <col min="714" max="714" width="19" style="23" customWidth="1"/>
    <col min="715" max="715" width="7.140625" style="23" customWidth="1"/>
    <col min="716" max="716" width="41.28515625" style="23" customWidth="1"/>
    <col min="717" max="718" width="9" style="23" customWidth="1"/>
    <col min="719" max="719" width="10.5703125" style="23" customWidth="1"/>
    <col min="720" max="720" width="9.42578125" style="23" customWidth="1"/>
    <col min="721" max="721" width="9.85546875" style="23" customWidth="1"/>
    <col min="722" max="722" width="10.5703125" style="23" customWidth="1"/>
    <col min="723" max="724" width="9.42578125" style="23" customWidth="1"/>
    <col min="725" max="725" width="10.5703125" style="23" customWidth="1"/>
    <col min="726" max="727" width="9" style="23" customWidth="1"/>
    <col min="728" max="728" width="10.5703125" style="23" customWidth="1"/>
    <col min="729" max="730" width="9.42578125" style="23" customWidth="1"/>
    <col min="731" max="731" width="10.5703125" style="23" customWidth="1"/>
    <col min="732" max="732" width="9.42578125" style="23" customWidth="1"/>
    <col min="733" max="733" width="9.85546875" style="23" customWidth="1"/>
    <col min="734" max="734" width="10.5703125" style="23" customWidth="1"/>
    <col min="735" max="735" width="9" style="23" customWidth="1"/>
    <col min="736" max="736" width="9.85546875" style="23" customWidth="1"/>
    <col min="737" max="737" width="12" style="23" customWidth="1"/>
    <col min="738" max="968" width="11.42578125" style="23"/>
    <col min="969" max="969" width="0.28515625" style="23" customWidth="1"/>
    <col min="970" max="970" width="19" style="23" customWidth="1"/>
    <col min="971" max="971" width="7.140625" style="23" customWidth="1"/>
    <col min="972" max="972" width="41.28515625" style="23" customWidth="1"/>
    <col min="973" max="974" width="9" style="23" customWidth="1"/>
    <col min="975" max="975" width="10.5703125" style="23" customWidth="1"/>
    <col min="976" max="976" width="9.42578125" style="23" customWidth="1"/>
    <col min="977" max="977" width="9.85546875" style="23" customWidth="1"/>
    <col min="978" max="978" width="10.5703125" style="23" customWidth="1"/>
    <col min="979" max="980" width="9.42578125" style="23" customWidth="1"/>
    <col min="981" max="981" width="10.5703125" style="23" customWidth="1"/>
    <col min="982" max="983" width="9" style="23" customWidth="1"/>
    <col min="984" max="984" width="10.5703125" style="23" customWidth="1"/>
    <col min="985" max="986" width="9.42578125" style="23" customWidth="1"/>
    <col min="987" max="987" width="10.5703125" style="23" customWidth="1"/>
    <col min="988" max="988" width="9.42578125" style="23" customWidth="1"/>
    <col min="989" max="989" width="9.85546875" style="23" customWidth="1"/>
    <col min="990" max="990" width="10.5703125" style="23" customWidth="1"/>
    <col min="991" max="991" width="9" style="23" customWidth="1"/>
    <col min="992" max="992" width="9.85546875" style="23" customWidth="1"/>
    <col min="993" max="993" width="12" style="23" customWidth="1"/>
    <col min="994" max="1224" width="11.42578125" style="23"/>
    <col min="1225" max="1225" width="0.28515625" style="23" customWidth="1"/>
    <col min="1226" max="1226" width="19" style="23" customWidth="1"/>
    <col min="1227" max="1227" width="7.140625" style="23" customWidth="1"/>
    <col min="1228" max="1228" width="41.28515625" style="23" customWidth="1"/>
    <col min="1229" max="1230" width="9" style="23" customWidth="1"/>
    <col min="1231" max="1231" width="10.5703125" style="23" customWidth="1"/>
    <col min="1232" max="1232" width="9.42578125" style="23" customWidth="1"/>
    <col min="1233" max="1233" width="9.85546875" style="23" customWidth="1"/>
    <col min="1234" max="1234" width="10.5703125" style="23" customWidth="1"/>
    <col min="1235" max="1236" width="9.42578125" style="23" customWidth="1"/>
    <col min="1237" max="1237" width="10.5703125" style="23" customWidth="1"/>
    <col min="1238" max="1239" width="9" style="23" customWidth="1"/>
    <col min="1240" max="1240" width="10.5703125" style="23" customWidth="1"/>
    <col min="1241" max="1242" width="9.42578125" style="23" customWidth="1"/>
    <col min="1243" max="1243" width="10.5703125" style="23" customWidth="1"/>
    <col min="1244" max="1244" width="9.42578125" style="23" customWidth="1"/>
    <col min="1245" max="1245" width="9.85546875" style="23" customWidth="1"/>
    <col min="1246" max="1246" width="10.5703125" style="23" customWidth="1"/>
    <col min="1247" max="1247" width="9" style="23" customWidth="1"/>
    <col min="1248" max="1248" width="9.85546875" style="23" customWidth="1"/>
    <col min="1249" max="1249" width="12" style="23" customWidth="1"/>
    <col min="1250" max="1480" width="11.42578125" style="23"/>
    <col min="1481" max="1481" width="0.28515625" style="23" customWidth="1"/>
    <col min="1482" max="1482" width="19" style="23" customWidth="1"/>
    <col min="1483" max="1483" width="7.140625" style="23" customWidth="1"/>
    <col min="1484" max="1484" width="41.28515625" style="23" customWidth="1"/>
    <col min="1485" max="1486" width="9" style="23" customWidth="1"/>
    <col min="1487" max="1487" width="10.5703125" style="23" customWidth="1"/>
    <col min="1488" max="1488" width="9.42578125" style="23" customWidth="1"/>
    <col min="1489" max="1489" width="9.85546875" style="23" customWidth="1"/>
    <col min="1490" max="1490" width="10.5703125" style="23" customWidth="1"/>
    <col min="1491" max="1492" width="9.42578125" style="23" customWidth="1"/>
    <col min="1493" max="1493" width="10.5703125" style="23" customWidth="1"/>
    <col min="1494" max="1495" width="9" style="23" customWidth="1"/>
    <col min="1496" max="1496" width="10.5703125" style="23" customWidth="1"/>
    <col min="1497" max="1498" width="9.42578125" style="23" customWidth="1"/>
    <col min="1499" max="1499" width="10.5703125" style="23" customWidth="1"/>
    <col min="1500" max="1500" width="9.42578125" style="23" customWidth="1"/>
    <col min="1501" max="1501" width="9.85546875" style="23" customWidth="1"/>
    <col min="1502" max="1502" width="10.5703125" style="23" customWidth="1"/>
    <col min="1503" max="1503" width="9" style="23" customWidth="1"/>
    <col min="1504" max="1504" width="9.85546875" style="23" customWidth="1"/>
    <col min="1505" max="1505" width="12" style="23" customWidth="1"/>
    <col min="1506" max="1736" width="11.42578125" style="23"/>
    <col min="1737" max="1737" width="0.28515625" style="23" customWidth="1"/>
    <col min="1738" max="1738" width="19" style="23" customWidth="1"/>
    <col min="1739" max="1739" width="7.140625" style="23" customWidth="1"/>
    <col min="1740" max="1740" width="41.28515625" style="23" customWidth="1"/>
    <col min="1741" max="1742" width="9" style="23" customWidth="1"/>
    <col min="1743" max="1743" width="10.5703125" style="23" customWidth="1"/>
    <col min="1744" max="1744" width="9.42578125" style="23" customWidth="1"/>
    <col min="1745" max="1745" width="9.85546875" style="23" customWidth="1"/>
    <col min="1746" max="1746" width="10.5703125" style="23" customWidth="1"/>
    <col min="1747" max="1748" width="9.42578125" style="23" customWidth="1"/>
    <col min="1749" max="1749" width="10.5703125" style="23" customWidth="1"/>
    <col min="1750" max="1751" width="9" style="23" customWidth="1"/>
    <col min="1752" max="1752" width="10.5703125" style="23" customWidth="1"/>
    <col min="1753" max="1754" width="9.42578125" style="23" customWidth="1"/>
    <col min="1755" max="1755" width="10.5703125" style="23" customWidth="1"/>
    <col min="1756" max="1756" width="9.42578125" style="23" customWidth="1"/>
    <col min="1757" max="1757" width="9.85546875" style="23" customWidth="1"/>
    <col min="1758" max="1758" width="10.5703125" style="23" customWidth="1"/>
    <col min="1759" max="1759" width="9" style="23" customWidth="1"/>
    <col min="1760" max="1760" width="9.85546875" style="23" customWidth="1"/>
    <col min="1761" max="1761" width="12" style="23" customWidth="1"/>
    <col min="1762" max="1992" width="11.42578125" style="23"/>
    <col min="1993" max="1993" width="0.28515625" style="23" customWidth="1"/>
    <col min="1994" max="1994" width="19" style="23" customWidth="1"/>
    <col min="1995" max="1995" width="7.140625" style="23" customWidth="1"/>
    <col min="1996" max="1996" width="41.28515625" style="23" customWidth="1"/>
    <col min="1997" max="1998" width="9" style="23" customWidth="1"/>
    <col min="1999" max="1999" width="10.5703125" style="23" customWidth="1"/>
    <col min="2000" max="2000" width="9.42578125" style="23" customWidth="1"/>
    <col min="2001" max="2001" width="9.85546875" style="23" customWidth="1"/>
    <col min="2002" max="2002" width="10.5703125" style="23" customWidth="1"/>
    <col min="2003" max="2004" width="9.42578125" style="23" customWidth="1"/>
    <col min="2005" max="2005" width="10.5703125" style="23" customWidth="1"/>
    <col min="2006" max="2007" width="9" style="23" customWidth="1"/>
    <col min="2008" max="2008" width="10.5703125" style="23" customWidth="1"/>
    <col min="2009" max="2010" width="9.42578125" style="23" customWidth="1"/>
    <col min="2011" max="2011" width="10.5703125" style="23" customWidth="1"/>
    <col min="2012" max="2012" width="9.42578125" style="23" customWidth="1"/>
    <col min="2013" max="2013" width="9.85546875" style="23" customWidth="1"/>
    <col min="2014" max="2014" width="10.5703125" style="23" customWidth="1"/>
    <col min="2015" max="2015" width="9" style="23" customWidth="1"/>
    <col min="2016" max="2016" width="9.85546875" style="23" customWidth="1"/>
    <col min="2017" max="2017" width="12" style="23" customWidth="1"/>
    <col min="2018" max="2248" width="11.42578125" style="23"/>
    <col min="2249" max="2249" width="0.28515625" style="23" customWidth="1"/>
    <col min="2250" max="2250" width="19" style="23" customWidth="1"/>
    <col min="2251" max="2251" width="7.140625" style="23" customWidth="1"/>
    <col min="2252" max="2252" width="41.28515625" style="23" customWidth="1"/>
    <col min="2253" max="2254" width="9" style="23" customWidth="1"/>
    <col min="2255" max="2255" width="10.5703125" style="23" customWidth="1"/>
    <col min="2256" max="2256" width="9.42578125" style="23" customWidth="1"/>
    <col min="2257" max="2257" width="9.85546875" style="23" customWidth="1"/>
    <col min="2258" max="2258" width="10.5703125" style="23" customWidth="1"/>
    <col min="2259" max="2260" width="9.42578125" style="23" customWidth="1"/>
    <col min="2261" max="2261" width="10.5703125" style="23" customWidth="1"/>
    <col min="2262" max="2263" width="9" style="23" customWidth="1"/>
    <col min="2264" max="2264" width="10.5703125" style="23" customWidth="1"/>
    <col min="2265" max="2266" width="9.42578125" style="23" customWidth="1"/>
    <col min="2267" max="2267" width="10.5703125" style="23" customWidth="1"/>
    <col min="2268" max="2268" width="9.42578125" style="23" customWidth="1"/>
    <col min="2269" max="2269" width="9.85546875" style="23" customWidth="1"/>
    <col min="2270" max="2270" width="10.5703125" style="23" customWidth="1"/>
    <col min="2271" max="2271" width="9" style="23" customWidth="1"/>
    <col min="2272" max="2272" width="9.85546875" style="23" customWidth="1"/>
    <col min="2273" max="2273" width="12" style="23" customWidth="1"/>
    <col min="2274" max="2504" width="11.42578125" style="23"/>
    <col min="2505" max="2505" width="0.28515625" style="23" customWidth="1"/>
    <col min="2506" max="2506" width="19" style="23" customWidth="1"/>
    <col min="2507" max="2507" width="7.140625" style="23" customWidth="1"/>
    <col min="2508" max="2508" width="41.28515625" style="23" customWidth="1"/>
    <col min="2509" max="2510" width="9" style="23" customWidth="1"/>
    <col min="2511" max="2511" width="10.5703125" style="23" customWidth="1"/>
    <col min="2512" max="2512" width="9.42578125" style="23" customWidth="1"/>
    <col min="2513" max="2513" width="9.85546875" style="23" customWidth="1"/>
    <col min="2514" max="2514" width="10.5703125" style="23" customWidth="1"/>
    <col min="2515" max="2516" width="9.42578125" style="23" customWidth="1"/>
    <col min="2517" max="2517" width="10.5703125" style="23" customWidth="1"/>
    <col min="2518" max="2519" width="9" style="23" customWidth="1"/>
    <col min="2520" max="2520" width="10.5703125" style="23" customWidth="1"/>
    <col min="2521" max="2522" width="9.42578125" style="23" customWidth="1"/>
    <col min="2523" max="2523" width="10.5703125" style="23" customWidth="1"/>
    <col min="2524" max="2524" width="9.42578125" style="23" customWidth="1"/>
    <col min="2525" max="2525" width="9.85546875" style="23" customWidth="1"/>
    <col min="2526" max="2526" width="10.5703125" style="23" customWidth="1"/>
    <col min="2527" max="2527" width="9" style="23" customWidth="1"/>
    <col min="2528" max="2528" width="9.85546875" style="23" customWidth="1"/>
    <col min="2529" max="2529" width="12" style="23" customWidth="1"/>
    <col min="2530" max="2760" width="11.42578125" style="23"/>
    <col min="2761" max="2761" width="0.28515625" style="23" customWidth="1"/>
    <col min="2762" max="2762" width="19" style="23" customWidth="1"/>
    <col min="2763" max="2763" width="7.140625" style="23" customWidth="1"/>
    <col min="2764" max="2764" width="41.28515625" style="23" customWidth="1"/>
    <col min="2765" max="2766" width="9" style="23" customWidth="1"/>
    <col min="2767" max="2767" width="10.5703125" style="23" customWidth="1"/>
    <col min="2768" max="2768" width="9.42578125" style="23" customWidth="1"/>
    <col min="2769" max="2769" width="9.85546875" style="23" customWidth="1"/>
    <col min="2770" max="2770" width="10.5703125" style="23" customWidth="1"/>
    <col min="2771" max="2772" width="9.42578125" style="23" customWidth="1"/>
    <col min="2773" max="2773" width="10.5703125" style="23" customWidth="1"/>
    <col min="2774" max="2775" width="9" style="23" customWidth="1"/>
    <col min="2776" max="2776" width="10.5703125" style="23" customWidth="1"/>
    <col min="2777" max="2778" width="9.42578125" style="23" customWidth="1"/>
    <col min="2779" max="2779" width="10.5703125" style="23" customWidth="1"/>
    <col min="2780" max="2780" width="9.42578125" style="23" customWidth="1"/>
    <col min="2781" max="2781" width="9.85546875" style="23" customWidth="1"/>
    <col min="2782" max="2782" width="10.5703125" style="23" customWidth="1"/>
    <col min="2783" max="2783" width="9" style="23" customWidth="1"/>
    <col min="2784" max="2784" width="9.85546875" style="23" customWidth="1"/>
    <col min="2785" max="2785" width="12" style="23" customWidth="1"/>
    <col min="2786" max="3016" width="11.42578125" style="23"/>
    <col min="3017" max="3017" width="0.28515625" style="23" customWidth="1"/>
    <col min="3018" max="3018" width="19" style="23" customWidth="1"/>
    <col min="3019" max="3019" width="7.140625" style="23" customWidth="1"/>
    <col min="3020" max="3020" width="41.28515625" style="23" customWidth="1"/>
    <col min="3021" max="3022" width="9" style="23" customWidth="1"/>
    <col min="3023" max="3023" width="10.5703125" style="23" customWidth="1"/>
    <col min="3024" max="3024" width="9.42578125" style="23" customWidth="1"/>
    <col min="3025" max="3025" width="9.85546875" style="23" customWidth="1"/>
    <col min="3026" max="3026" width="10.5703125" style="23" customWidth="1"/>
    <col min="3027" max="3028" width="9.42578125" style="23" customWidth="1"/>
    <col min="3029" max="3029" width="10.5703125" style="23" customWidth="1"/>
    <col min="3030" max="3031" width="9" style="23" customWidth="1"/>
    <col min="3032" max="3032" width="10.5703125" style="23" customWidth="1"/>
    <col min="3033" max="3034" width="9.42578125" style="23" customWidth="1"/>
    <col min="3035" max="3035" width="10.5703125" style="23" customWidth="1"/>
    <col min="3036" max="3036" width="9.42578125" style="23" customWidth="1"/>
    <col min="3037" max="3037" width="9.85546875" style="23" customWidth="1"/>
    <col min="3038" max="3038" width="10.5703125" style="23" customWidth="1"/>
    <col min="3039" max="3039" width="9" style="23" customWidth="1"/>
    <col min="3040" max="3040" width="9.85546875" style="23" customWidth="1"/>
    <col min="3041" max="3041" width="12" style="23" customWidth="1"/>
    <col min="3042" max="3272" width="11.42578125" style="23"/>
    <col min="3273" max="3273" width="0.28515625" style="23" customWidth="1"/>
    <col min="3274" max="3274" width="19" style="23" customWidth="1"/>
    <col min="3275" max="3275" width="7.140625" style="23" customWidth="1"/>
    <col min="3276" max="3276" width="41.28515625" style="23" customWidth="1"/>
    <col min="3277" max="3278" width="9" style="23" customWidth="1"/>
    <col min="3279" max="3279" width="10.5703125" style="23" customWidth="1"/>
    <col min="3280" max="3280" width="9.42578125" style="23" customWidth="1"/>
    <col min="3281" max="3281" width="9.85546875" style="23" customWidth="1"/>
    <col min="3282" max="3282" width="10.5703125" style="23" customWidth="1"/>
    <col min="3283" max="3284" width="9.42578125" style="23" customWidth="1"/>
    <col min="3285" max="3285" width="10.5703125" style="23" customWidth="1"/>
    <col min="3286" max="3287" width="9" style="23" customWidth="1"/>
    <col min="3288" max="3288" width="10.5703125" style="23" customWidth="1"/>
    <col min="3289" max="3290" width="9.42578125" style="23" customWidth="1"/>
    <col min="3291" max="3291" width="10.5703125" style="23" customWidth="1"/>
    <col min="3292" max="3292" width="9.42578125" style="23" customWidth="1"/>
    <col min="3293" max="3293" width="9.85546875" style="23" customWidth="1"/>
    <col min="3294" max="3294" width="10.5703125" style="23" customWidth="1"/>
    <col min="3295" max="3295" width="9" style="23" customWidth="1"/>
    <col min="3296" max="3296" width="9.85546875" style="23" customWidth="1"/>
    <col min="3297" max="3297" width="12" style="23" customWidth="1"/>
    <col min="3298" max="3528" width="11.42578125" style="23"/>
    <col min="3529" max="3529" width="0.28515625" style="23" customWidth="1"/>
    <col min="3530" max="3530" width="19" style="23" customWidth="1"/>
    <col min="3531" max="3531" width="7.140625" style="23" customWidth="1"/>
    <col min="3532" max="3532" width="41.28515625" style="23" customWidth="1"/>
    <col min="3533" max="3534" width="9" style="23" customWidth="1"/>
    <col min="3535" max="3535" width="10.5703125" style="23" customWidth="1"/>
    <col min="3536" max="3536" width="9.42578125" style="23" customWidth="1"/>
    <col min="3537" max="3537" width="9.85546875" style="23" customWidth="1"/>
    <col min="3538" max="3538" width="10.5703125" style="23" customWidth="1"/>
    <col min="3539" max="3540" width="9.42578125" style="23" customWidth="1"/>
    <col min="3541" max="3541" width="10.5703125" style="23" customWidth="1"/>
    <col min="3542" max="3543" width="9" style="23" customWidth="1"/>
    <col min="3544" max="3544" width="10.5703125" style="23" customWidth="1"/>
    <col min="3545" max="3546" width="9.42578125" style="23" customWidth="1"/>
    <col min="3547" max="3547" width="10.5703125" style="23" customWidth="1"/>
    <col min="3548" max="3548" width="9.42578125" style="23" customWidth="1"/>
    <col min="3549" max="3549" width="9.85546875" style="23" customWidth="1"/>
    <col min="3550" max="3550" width="10.5703125" style="23" customWidth="1"/>
    <col min="3551" max="3551" width="9" style="23" customWidth="1"/>
    <col min="3552" max="3552" width="9.85546875" style="23" customWidth="1"/>
    <col min="3553" max="3553" width="12" style="23" customWidth="1"/>
    <col min="3554" max="3784" width="11.42578125" style="23"/>
    <col min="3785" max="3785" width="0.28515625" style="23" customWidth="1"/>
    <col min="3786" max="3786" width="19" style="23" customWidth="1"/>
    <col min="3787" max="3787" width="7.140625" style="23" customWidth="1"/>
    <col min="3788" max="3788" width="41.28515625" style="23" customWidth="1"/>
    <col min="3789" max="3790" width="9" style="23" customWidth="1"/>
    <col min="3791" max="3791" width="10.5703125" style="23" customWidth="1"/>
    <col min="3792" max="3792" width="9.42578125" style="23" customWidth="1"/>
    <col min="3793" max="3793" width="9.85546875" style="23" customWidth="1"/>
    <col min="3794" max="3794" width="10.5703125" style="23" customWidth="1"/>
    <col min="3795" max="3796" width="9.42578125" style="23" customWidth="1"/>
    <col min="3797" max="3797" width="10.5703125" style="23" customWidth="1"/>
    <col min="3798" max="3799" width="9" style="23" customWidth="1"/>
    <col min="3800" max="3800" width="10.5703125" style="23" customWidth="1"/>
    <col min="3801" max="3802" width="9.42578125" style="23" customWidth="1"/>
    <col min="3803" max="3803" width="10.5703125" style="23" customWidth="1"/>
    <col min="3804" max="3804" width="9.42578125" style="23" customWidth="1"/>
    <col min="3805" max="3805" width="9.85546875" style="23" customWidth="1"/>
    <col min="3806" max="3806" width="10.5703125" style="23" customWidth="1"/>
    <col min="3807" max="3807" width="9" style="23" customWidth="1"/>
    <col min="3808" max="3808" width="9.85546875" style="23" customWidth="1"/>
    <col min="3809" max="3809" width="12" style="23" customWidth="1"/>
    <col min="3810" max="4040" width="11.42578125" style="23"/>
    <col min="4041" max="4041" width="0.28515625" style="23" customWidth="1"/>
    <col min="4042" max="4042" width="19" style="23" customWidth="1"/>
    <col min="4043" max="4043" width="7.140625" style="23" customWidth="1"/>
    <col min="4044" max="4044" width="41.28515625" style="23" customWidth="1"/>
    <col min="4045" max="4046" width="9" style="23" customWidth="1"/>
    <col min="4047" max="4047" width="10.5703125" style="23" customWidth="1"/>
    <col min="4048" max="4048" width="9.42578125" style="23" customWidth="1"/>
    <col min="4049" max="4049" width="9.85546875" style="23" customWidth="1"/>
    <col min="4050" max="4050" width="10.5703125" style="23" customWidth="1"/>
    <col min="4051" max="4052" width="9.42578125" style="23" customWidth="1"/>
    <col min="4053" max="4053" width="10.5703125" style="23" customWidth="1"/>
    <col min="4054" max="4055" width="9" style="23" customWidth="1"/>
    <col min="4056" max="4056" width="10.5703125" style="23" customWidth="1"/>
    <col min="4057" max="4058" width="9.42578125" style="23" customWidth="1"/>
    <col min="4059" max="4059" width="10.5703125" style="23" customWidth="1"/>
    <col min="4060" max="4060" width="9.42578125" style="23" customWidth="1"/>
    <col min="4061" max="4061" width="9.85546875" style="23" customWidth="1"/>
    <col min="4062" max="4062" width="10.5703125" style="23" customWidth="1"/>
    <col min="4063" max="4063" width="9" style="23" customWidth="1"/>
    <col min="4064" max="4064" width="9.85546875" style="23" customWidth="1"/>
    <col min="4065" max="4065" width="12" style="23" customWidth="1"/>
    <col min="4066" max="4296" width="11.42578125" style="23"/>
    <col min="4297" max="4297" width="0.28515625" style="23" customWidth="1"/>
    <col min="4298" max="4298" width="19" style="23" customWidth="1"/>
    <col min="4299" max="4299" width="7.140625" style="23" customWidth="1"/>
    <col min="4300" max="4300" width="41.28515625" style="23" customWidth="1"/>
    <col min="4301" max="4302" width="9" style="23" customWidth="1"/>
    <col min="4303" max="4303" width="10.5703125" style="23" customWidth="1"/>
    <col min="4304" max="4304" width="9.42578125" style="23" customWidth="1"/>
    <col min="4305" max="4305" width="9.85546875" style="23" customWidth="1"/>
    <col min="4306" max="4306" width="10.5703125" style="23" customWidth="1"/>
    <col min="4307" max="4308" width="9.42578125" style="23" customWidth="1"/>
    <col min="4309" max="4309" width="10.5703125" style="23" customWidth="1"/>
    <col min="4310" max="4311" width="9" style="23" customWidth="1"/>
    <col min="4312" max="4312" width="10.5703125" style="23" customWidth="1"/>
    <col min="4313" max="4314" width="9.42578125" style="23" customWidth="1"/>
    <col min="4315" max="4315" width="10.5703125" style="23" customWidth="1"/>
    <col min="4316" max="4316" width="9.42578125" style="23" customWidth="1"/>
    <col min="4317" max="4317" width="9.85546875" style="23" customWidth="1"/>
    <col min="4318" max="4318" width="10.5703125" style="23" customWidth="1"/>
    <col min="4319" max="4319" width="9" style="23" customWidth="1"/>
    <col min="4320" max="4320" width="9.85546875" style="23" customWidth="1"/>
    <col min="4321" max="4321" width="12" style="23" customWidth="1"/>
    <col min="4322" max="4552" width="11.42578125" style="23"/>
    <col min="4553" max="4553" width="0.28515625" style="23" customWidth="1"/>
    <col min="4554" max="4554" width="19" style="23" customWidth="1"/>
    <col min="4555" max="4555" width="7.140625" style="23" customWidth="1"/>
    <col min="4556" max="4556" width="41.28515625" style="23" customWidth="1"/>
    <col min="4557" max="4558" width="9" style="23" customWidth="1"/>
    <col min="4559" max="4559" width="10.5703125" style="23" customWidth="1"/>
    <col min="4560" max="4560" width="9.42578125" style="23" customWidth="1"/>
    <col min="4561" max="4561" width="9.85546875" style="23" customWidth="1"/>
    <col min="4562" max="4562" width="10.5703125" style="23" customWidth="1"/>
    <col min="4563" max="4564" width="9.42578125" style="23" customWidth="1"/>
    <col min="4565" max="4565" width="10.5703125" style="23" customWidth="1"/>
    <col min="4566" max="4567" width="9" style="23" customWidth="1"/>
    <col min="4568" max="4568" width="10.5703125" style="23" customWidth="1"/>
    <col min="4569" max="4570" width="9.42578125" style="23" customWidth="1"/>
    <col min="4571" max="4571" width="10.5703125" style="23" customWidth="1"/>
    <col min="4572" max="4572" width="9.42578125" style="23" customWidth="1"/>
    <col min="4573" max="4573" width="9.85546875" style="23" customWidth="1"/>
    <col min="4574" max="4574" width="10.5703125" style="23" customWidth="1"/>
    <col min="4575" max="4575" width="9" style="23" customWidth="1"/>
    <col min="4576" max="4576" width="9.85546875" style="23" customWidth="1"/>
    <col min="4577" max="4577" width="12" style="23" customWidth="1"/>
    <col min="4578" max="4808" width="11.42578125" style="23"/>
    <col min="4809" max="4809" width="0.28515625" style="23" customWidth="1"/>
    <col min="4810" max="4810" width="19" style="23" customWidth="1"/>
    <col min="4811" max="4811" width="7.140625" style="23" customWidth="1"/>
    <col min="4812" max="4812" width="41.28515625" style="23" customWidth="1"/>
    <col min="4813" max="4814" width="9" style="23" customWidth="1"/>
    <col min="4815" max="4815" width="10.5703125" style="23" customWidth="1"/>
    <col min="4816" max="4816" width="9.42578125" style="23" customWidth="1"/>
    <col min="4817" max="4817" width="9.85546875" style="23" customWidth="1"/>
    <col min="4818" max="4818" width="10.5703125" style="23" customWidth="1"/>
    <col min="4819" max="4820" width="9.42578125" style="23" customWidth="1"/>
    <col min="4821" max="4821" width="10.5703125" style="23" customWidth="1"/>
    <col min="4822" max="4823" width="9" style="23" customWidth="1"/>
    <col min="4824" max="4824" width="10.5703125" style="23" customWidth="1"/>
    <col min="4825" max="4826" width="9.42578125" style="23" customWidth="1"/>
    <col min="4827" max="4827" width="10.5703125" style="23" customWidth="1"/>
    <col min="4828" max="4828" width="9.42578125" style="23" customWidth="1"/>
    <col min="4829" max="4829" width="9.85546875" style="23" customWidth="1"/>
    <col min="4830" max="4830" width="10.5703125" style="23" customWidth="1"/>
    <col min="4831" max="4831" width="9" style="23" customWidth="1"/>
    <col min="4832" max="4832" width="9.85546875" style="23" customWidth="1"/>
    <col min="4833" max="4833" width="12" style="23" customWidth="1"/>
    <col min="4834" max="5064" width="11.42578125" style="23"/>
    <col min="5065" max="5065" width="0.28515625" style="23" customWidth="1"/>
    <col min="5066" max="5066" width="19" style="23" customWidth="1"/>
    <col min="5067" max="5067" width="7.140625" style="23" customWidth="1"/>
    <col min="5068" max="5068" width="41.28515625" style="23" customWidth="1"/>
    <col min="5069" max="5070" width="9" style="23" customWidth="1"/>
    <col min="5071" max="5071" width="10.5703125" style="23" customWidth="1"/>
    <col min="5072" max="5072" width="9.42578125" style="23" customWidth="1"/>
    <col min="5073" max="5073" width="9.85546875" style="23" customWidth="1"/>
    <col min="5074" max="5074" width="10.5703125" style="23" customWidth="1"/>
    <col min="5075" max="5076" width="9.42578125" style="23" customWidth="1"/>
    <col min="5077" max="5077" width="10.5703125" style="23" customWidth="1"/>
    <col min="5078" max="5079" width="9" style="23" customWidth="1"/>
    <col min="5080" max="5080" width="10.5703125" style="23" customWidth="1"/>
    <col min="5081" max="5082" width="9.42578125" style="23" customWidth="1"/>
    <col min="5083" max="5083" width="10.5703125" style="23" customWidth="1"/>
    <col min="5084" max="5084" width="9.42578125" style="23" customWidth="1"/>
    <col min="5085" max="5085" width="9.85546875" style="23" customWidth="1"/>
    <col min="5086" max="5086" width="10.5703125" style="23" customWidth="1"/>
    <col min="5087" max="5087" width="9" style="23" customWidth="1"/>
    <col min="5088" max="5088" width="9.85546875" style="23" customWidth="1"/>
    <col min="5089" max="5089" width="12" style="23" customWidth="1"/>
    <col min="5090" max="5320" width="11.42578125" style="23"/>
    <col min="5321" max="5321" width="0.28515625" style="23" customWidth="1"/>
    <col min="5322" max="5322" width="19" style="23" customWidth="1"/>
    <col min="5323" max="5323" width="7.140625" style="23" customWidth="1"/>
    <col min="5324" max="5324" width="41.28515625" style="23" customWidth="1"/>
    <col min="5325" max="5326" width="9" style="23" customWidth="1"/>
    <col min="5327" max="5327" width="10.5703125" style="23" customWidth="1"/>
    <col min="5328" max="5328" width="9.42578125" style="23" customWidth="1"/>
    <col min="5329" max="5329" width="9.85546875" style="23" customWidth="1"/>
    <col min="5330" max="5330" width="10.5703125" style="23" customWidth="1"/>
    <col min="5331" max="5332" width="9.42578125" style="23" customWidth="1"/>
    <col min="5333" max="5333" width="10.5703125" style="23" customWidth="1"/>
    <col min="5334" max="5335" width="9" style="23" customWidth="1"/>
    <col min="5336" max="5336" width="10.5703125" style="23" customWidth="1"/>
    <col min="5337" max="5338" width="9.42578125" style="23" customWidth="1"/>
    <col min="5339" max="5339" width="10.5703125" style="23" customWidth="1"/>
    <col min="5340" max="5340" width="9.42578125" style="23" customWidth="1"/>
    <col min="5341" max="5341" width="9.85546875" style="23" customWidth="1"/>
    <col min="5342" max="5342" width="10.5703125" style="23" customWidth="1"/>
    <col min="5343" max="5343" width="9" style="23" customWidth="1"/>
    <col min="5344" max="5344" width="9.85546875" style="23" customWidth="1"/>
    <col min="5345" max="5345" width="12" style="23" customWidth="1"/>
    <col min="5346" max="5576" width="11.42578125" style="23"/>
    <col min="5577" max="5577" width="0.28515625" style="23" customWidth="1"/>
    <col min="5578" max="5578" width="19" style="23" customWidth="1"/>
    <col min="5579" max="5579" width="7.140625" style="23" customWidth="1"/>
    <col min="5580" max="5580" width="41.28515625" style="23" customWidth="1"/>
    <col min="5581" max="5582" width="9" style="23" customWidth="1"/>
    <col min="5583" max="5583" width="10.5703125" style="23" customWidth="1"/>
    <col min="5584" max="5584" width="9.42578125" style="23" customWidth="1"/>
    <col min="5585" max="5585" width="9.85546875" style="23" customWidth="1"/>
    <col min="5586" max="5586" width="10.5703125" style="23" customWidth="1"/>
    <col min="5587" max="5588" width="9.42578125" style="23" customWidth="1"/>
    <col min="5589" max="5589" width="10.5703125" style="23" customWidth="1"/>
    <col min="5590" max="5591" width="9" style="23" customWidth="1"/>
    <col min="5592" max="5592" width="10.5703125" style="23" customWidth="1"/>
    <col min="5593" max="5594" width="9.42578125" style="23" customWidth="1"/>
    <col min="5595" max="5595" width="10.5703125" style="23" customWidth="1"/>
    <col min="5596" max="5596" width="9.42578125" style="23" customWidth="1"/>
    <col min="5597" max="5597" width="9.85546875" style="23" customWidth="1"/>
    <col min="5598" max="5598" width="10.5703125" style="23" customWidth="1"/>
    <col min="5599" max="5599" width="9" style="23" customWidth="1"/>
    <col min="5600" max="5600" width="9.85546875" style="23" customWidth="1"/>
    <col min="5601" max="5601" width="12" style="23" customWidth="1"/>
    <col min="5602" max="5832" width="11.42578125" style="23"/>
    <col min="5833" max="5833" width="0.28515625" style="23" customWidth="1"/>
    <col min="5834" max="5834" width="19" style="23" customWidth="1"/>
    <col min="5835" max="5835" width="7.140625" style="23" customWidth="1"/>
    <col min="5836" max="5836" width="41.28515625" style="23" customWidth="1"/>
    <col min="5837" max="5838" width="9" style="23" customWidth="1"/>
    <col min="5839" max="5839" width="10.5703125" style="23" customWidth="1"/>
    <col min="5840" max="5840" width="9.42578125" style="23" customWidth="1"/>
    <col min="5841" max="5841" width="9.85546875" style="23" customWidth="1"/>
    <col min="5842" max="5842" width="10.5703125" style="23" customWidth="1"/>
    <col min="5843" max="5844" width="9.42578125" style="23" customWidth="1"/>
    <col min="5845" max="5845" width="10.5703125" style="23" customWidth="1"/>
    <col min="5846" max="5847" width="9" style="23" customWidth="1"/>
    <col min="5848" max="5848" width="10.5703125" style="23" customWidth="1"/>
    <col min="5849" max="5850" width="9.42578125" style="23" customWidth="1"/>
    <col min="5851" max="5851" width="10.5703125" style="23" customWidth="1"/>
    <col min="5852" max="5852" width="9.42578125" style="23" customWidth="1"/>
    <col min="5853" max="5853" width="9.85546875" style="23" customWidth="1"/>
    <col min="5854" max="5854" width="10.5703125" style="23" customWidth="1"/>
    <col min="5855" max="5855" width="9" style="23" customWidth="1"/>
    <col min="5856" max="5856" width="9.85546875" style="23" customWidth="1"/>
    <col min="5857" max="5857" width="12" style="23" customWidth="1"/>
    <col min="5858" max="6088" width="11.42578125" style="23"/>
    <col min="6089" max="6089" width="0.28515625" style="23" customWidth="1"/>
    <col min="6090" max="6090" width="19" style="23" customWidth="1"/>
    <col min="6091" max="6091" width="7.140625" style="23" customWidth="1"/>
    <col min="6092" max="6092" width="41.28515625" style="23" customWidth="1"/>
    <col min="6093" max="6094" width="9" style="23" customWidth="1"/>
    <col min="6095" max="6095" width="10.5703125" style="23" customWidth="1"/>
    <col min="6096" max="6096" width="9.42578125" style="23" customWidth="1"/>
    <col min="6097" max="6097" width="9.85546875" style="23" customWidth="1"/>
    <col min="6098" max="6098" width="10.5703125" style="23" customWidth="1"/>
    <col min="6099" max="6100" width="9.42578125" style="23" customWidth="1"/>
    <col min="6101" max="6101" width="10.5703125" style="23" customWidth="1"/>
    <col min="6102" max="6103" width="9" style="23" customWidth="1"/>
    <col min="6104" max="6104" width="10.5703125" style="23" customWidth="1"/>
    <col min="6105" max="6106" width="9.42578125" style="23" customWidth="1"/>
    <col min="6107" max="6107" width="10.5703125" style="23" customWidth="1"/>
    <col min="6108" max="6108" width="9.42578125" style="23" customWidth="1"/>
    <col min="6109" max="6109" width="9.85546875" style="23" customWidth="1"/>
    <col min="6110" max="6110" width="10.5703125" style="23" customWidth="1"/>
    <col min="6111" max="6111" width="9" style="23" customWidth="1"/>
    <col min="6112" max="6112" width="9.85546875" style="23" customWidth="1"/>
    <col min="6113" max="6113" width="12" style="23" customWidth="1"/>
    <col min="6114" max="6344" width="11.42578125" style="23"/>
    <col min="6345" max="6345" width="0.28515625" style="23" customWidth="1"/>
    <col min="6346" max="6346" width="19" style="23" customWidth="1"/>
    <col min="6347" max="6347" width="7.140625" style="23" customWidth="1"/>
    <col min="6348" max="6348" width="41.28515625" style="23" customWidth="1"/>
    <col min="6349" max="6350" width="9" style="23" customWidth="1"/>
    <col min="6351" max="6351" width="10.5703125" style="23" customWidth="1"/>
    <col min="6352" max="6352" width="9.42578125" style="23" customWidth="1"/>
    <col min="6353" max="6353" width="9.85546875" style="23" customWidth="1"/>
    <col min="6354" max="6354" width="10.5703125" style="23" customWidth="1"/>
    <col min="6355" max="6356" width="9.42578125" style="23" customWidth="1"/>
    <col min="6357" max="6357" width="10.5703125" style="23" customWidth="1"/>
    <col min="6358" max="6359" width="9" style="23" customWidth="1"/>
    <col min="6360" max="6360" width="10.5703125" style="23" customWidth="1"/>
    <col min="6361" max="6362" width="9.42578125" style="23" customWidth="1"/>
    <col min="6363" max="6363" width="10.5703125" style="23" customWidth="1"/>
    <col min="6364" max="6364" width="9.42578125" style="23" customWidth="1"/>
    <col min="6365" max="6365" width="9.85546875" style="23" customWidth="1"/>
    <col min="6366" max="6366" width="10.5703125" style="23" customWidth="1"/>
    <col min="6367" max="6367" width="9" style="23" customWidth="1"/>
    <col min="6368" max="6368" width="9.85546875" style="23" customWidth="1"/>
    <col min="6369" max="6369" width="12" style="23" customWidth="1"/>
    <col min="6370" max="6600" width="11.42578125" style="23"/>
    <col min="6601" max="6601" width="0.28515625" style="23" customWidth="1"/>
    <col min="6602" max="6602" width="19" style="23" customWidth="1"/>
    <col min="6603" max="6603" width="7.140625" style="23" customWidth="1"/>
    <col min="6604" max="6604" width="41.28515625" style="23" customWidth="1"/>
    <col min="6605" max="6606" width="9" style="23" customWidth="1"/>
    <col min="6607" max="6607" width="10.5703125" style="23" customWidth="1"/>
    <col min="6608" max="6608" width="9.42578125" style="23" customWidth="1"/>
    <col min="6609" max="6609" width="9.85546875" style="23" customWidth="1"/>
    <col min="6610" max="6610" width="10.5703125" style="23" customWidth="1"/>
    <col min="6611" max="6612" width="9.42578125" style="23" customWidth="1"/>
    <col min="6613" max="6613" width="10.5703125" style="23" customWidth="1"/>
    <col min="6614" max="6615" width="9" style="23" customWidth="1"/>
    <col min="6616" max="6616" width="10.5703125" style="23" customWidth="1"/>
    <col min="6617" max="6618" width="9.42578125" style="23" customWidth="1"/>
    <col min="6619" max="6619" width="10.5703125" style="23" customWidth="1"/>
    <col min="6620" max="6620" width="9.42578125" style="23" customWidth="1"/>
    <col min="6621" max="6621" width="9.85546875" style="23" customWidth="1"/>
    <col min="6622" max="6622" width="10.5703125" style="23" customWidth="1"/>
    <col min="6623" max="6623" width="9" style="23" customWidth="1"/>
    <col min="6624" max="6624" width="9.85546875" style="23" customWidth="1"/>
    <col min="6625" max="6625" width="12" style="23" customWidth="1"/>
    <col min="6626" max="6856" width="11.42578125" style="23"/>
    <col min="6857" max="6857" width="0.28515625" style="23" customWidth="1"/>
    <col min="6858" max="6858" width="19" style="23" customWidth="1"/>
    <col min="6859" max="6859" width="7.140625" style="23" customWidth="1"/>
    <col min="6860" max="6860" width="41.28515625" style="23" customWidth="1"/>
    <col min="6861" max="6862" width="9" style="23" customWidth="1"/>
    <col min="6863" max="6863" width="10.5703125" style="23" customWidth="1"/>
    <col min="6864" max="6864" width="9.42578125" style="23" customWidth="1"/>
    <col min="6865" max="6865" width="9.85546875" style="23" customWidth="1"/>
    <col min="6866" max="6866" width="10.5703125" style="23" customWidth="1"/>
    <col min="6867" max="6868" width="9.42578125" style="23" customWidth="1"/>
    <col min="6869" max="6869" width="10.5703125" style="23" customWidth="1"/>
    <col min="6870" max="6871" width="9" style="23" customWidth="1"/>
    <col min="6872" max="6872" width="10.5703125" style="23" customWidth="1"/>
    <col min="6873" max="6874" width="9.42578125" style="23" customWidth="1"/>
    <col min="6875" max="6875" width="10.5703125" style="23" customWidth="1"/>
    <col min="6876" max="6876" width="9.42578125" style="23" customWidth="1"/>
    <col min="6877" max="6877" width="9.85546875" style="23" customWidth="1"/>
    <col min="6878" max="6878" width="10.5703125" style="23" customWidth="1"/>
    <col min="6879" max="6879" width="9" style="23" customWidth="1"/>
    <col min="6880" max="6880" width="9.85546875" style="23" customWidth="1"/>
    <col min="6881" max="6881" width="12" style="23" customWidth="1"/>
    <col min="6882" max="7112" width="11.42578125" style="23"/>
    <col min="7113" max="7113" width="0.28515625" style="23" customWidth="1"/>
    <col min="7114" max="7114" width="19" style="23" customWidth="1"/>
    <col min="7115" max="7115" width="7.140625" style="23" customWidth="1"/>
    <col min="7116" max="7116" width="41.28515625" style="23" customWidth="1"/>
    <col min="7117" max="7118" width="9" style="23" customWidth="1"/>
    <col min="7119" max="7119" width="10.5703125" style="23" customWidth="1"/>
    <col min="7120" max="7120" width="9.42578125" style="23" customWidth="1"/>
    <col min="7121" max="7121" width="9.85546875" style="23" customWidth="1"/>
    <col min="7122" max="7122" width="10.5703125" style="23" customWidth="1"/>
    <col min="7123" max="7124" width="9.42578125" style="23" customWidth="1"/>
    <col min="7125" max="7125" width="10.5703125" style="23" customWidth="1"/>
    <col min="7126" max="7127" width="9" style="23" customWidth="1"/>
    <col min="7128" max="7128" width="10.5703125" style="23" customWidth="1"/>
    <col min="7129" max="7130" width="9.42578125" style="23" customWidth="1"/>
    <col min="7131" max="7131" width="10.5703125" style="23" customWidth="1"/>
    <col min="7132" max="7132" width="9.42578125" style="23" customWidth="1"/>
    <col min="7133" max="7133" width="9.85546875" style="23" customWidth="1"/>
    <col min="7134" max="7134" width="10.5703125" style="23" customWidth="1"/>
    <col min="7135" max="7135" width="9" style="23" customWidth="1"/>
    <col min="7136" max="7136" width="9.85546875" style="23" customWidth="1"/>
    <col min="7137" max="7137" width="12" style="23" customWidth="1"/>
    <col min="7138" max="7368" width="11.42578125" style="23"/>
    <col min="7369" max="7369" width="0.28515625" style="23" customWidth="1"/>
    <col min="7370" max="7370" width="19" style="23" customWidth="1"/>
    <col min="7371" max="7371" width="7.140625" style="23" customWidth="1"/>
    <col min="7372" max="7372" width="41.28515625" style="23" customWidth="1"/>
    <col min="7373" max="7374" width="9" style="23" customWidth="1"/>
    <col min="7375" max="7375" width="10.5703125" style="23" customWidth="1"/>
    <col min="7376" max="7376" width="9.42578125" style="23" customWidth="1"/>
    <col min="7377" max="7377" width="9.85546875" style="23" customWidth="1"/>
    <col min="7378" max="7378" width="10.5703125" style="23" customWidth="1"/>
    <col min="7379" max="7380" width="9.42578125" style="23" customWidth="1"/>
    <col min="7381" max="7381" width="10.5703125" style="23" customWidth="1"/>
    <col min="7382" max="7383" width="9" style="23" customWidth="1"/>
    <col min="7384" max="7384" width="10.5703125" style="23" customWidth="1"/>
    <col min="7385" max="7386" width="9.42578125" style="23" customWidth="1"/>
    <col min="7387" max="7387" width="10.5703125" style="23" customWidth="1"/>
    <col min="7388" max="7388" width="9.42578125" style="23" customWidth="1"/>
    <col min="7389" max="7389" width="9.85546875" style="23" customWidth="1"/>
    <col min="7390" max="7390" width="10.5703125" style="23" customWidth="1"/>
    <col min="7391" max="7391" width="9" style="23" customWidth="1"/>
    <col min="7392" max="7392" width="9.85546875" style="23" customWidth="1"/>
    <col min="7393" max="7393" width="12" style="23" customWidth="1"/>
    <col min="7394" max="7624" width="11.42578125" style="23"/>
    <col min="7625" max="7625" width="0.28515625" style="23" customWidth="1"/>
    <col min="7626" max="7626" width="19" style="23" customWidth="1"/>
    <col min="7627" max="7627" width="7.140625" style="23" customWidth="1"/>
    <col min="7628" max="7628" width="41.28515625" style="23" customWidth="1"/>
    <col min="7629" max="7630" width="9" style="23" customWidth="1"/>
    <col min="7631" max="7631" width="10.5703125" style="23" customWidth="1"/>
    <col min="7632" max="7632" width="9.42578125" style="23" customWidth="1"/>
    <col min="7633" max="7633" width="9.85546875" style="23" customWidth="1"/>
    <col min="7634" max="7634" width="10.5703125" style="23" customWidth="1"/>
    <col min="7635" max="7636" width="9.42578125" style="23" customWidth="1"/>
    <col min="7637" max="7637" width="10.5703125" style="23" customWidth="1"/>
    <col min="7638" max="7639" width="9" style="23" customWidth="1"/>
    <col min="7640" max="7640" width="10.5703125" style="23" customWidth="1"/>
    <col min="7641" max="7642" width="9.42578125" style="23" customWidth="1"/>
    <col min="7643" max="7643" width="10.5703125" style="23" customWidth="1"/>
    <col min="7644" max="7644" width="9.42578125" style="23" customWidth="1"/>
    <col min="7645" max="7645" width="9.85546875" style="23" customWidth="1"/>
    <col min="7646" max="7646" width="10.5703125" style="23" customWidth="1"/>
    <col min="7647" max="7647" width="9" style="23" customWidth="1"/>
    <col min="7648" max="7648" width="9.85546875" style="23" customWidth="1"/>
    <col min="7649" max="7649" width="12" style="23" customWidth="1"/>
    <col min="7650" max="7880" width="11.42578125" style="23"/>
    <col min="7881" max="7881" width="0.28515625" style="23" customWidth="1"/>
    <col min="7882" max="7882" width="19" style="23" customWidth="1"/>
    <col min="7883" max="7883" width="7.140625" style="23" customWidth="1"/>
    <col min="7884" max="7884" width="41.28515625" style="23" customWidth="1"/>
    <col min="7885" max="7886" width="9" style="23" customWidth="1"/>
    <col min="7887" max="7887" width="10.5703125" style="23" customWidth="1"/>
    <col min="7888" max="7888" width="9.42578125" style="23" customWidth="1"/>
    <col min="7889" max="7889" width="9.85546875" style="23" customWidth="1"/>
    <col min="7890" max="7890" width="10.5703125" style="23" customWidth="1"/>
    <col min="7891" max="7892" width="9.42578125" style="23" customWidth="1"/>
    <col min="7893" max="7893" width="10.5703125" style="23" customWidth="1"/>
    <col min="7894" max="7895" width="9" style="23" customWidth="1"/>
    <col min="7896" max="7896" width="10.5703125" style="23" customWidth="1"/>
    <col min="7897" max="7898" width="9.42578125" style="23" customWidth="1"/>
    <col min="7899" max="7899" width="10.5703125" style="23" customWidth="1"/>
    <col min="7900" max="7900" width="9.42578125" style="23" customWidth="1"/>
    <col min="7901" max="7901" width="9.85546875" style="23" customWidth="1"/>
    <col min="7902" max="7902" width="10.5703125" style="23" customWidth="1"/>
    <col min="7903" max="7903" width="9" style="23" customWidth="1"/>
    <col min="7904" max="7904" width="9.85546875" style="23" customWidth="1"/>
    <col min="7905" max="7905" width="12" style="23" customWidth="1"/>
    <col min="7906" max="8136" width="11.42578125" style="23"/>
    <col min="8137" max="8137" width="0.28515625" style="23" customWidth="1"/>
    <col min="8138" max="8138" width="19" style="23" customWidth="1"/>
    <col min="8139" max="8139" width="7.140625" style="23" customWidth="1"/>
    <col min="8140" max="8140" width="41.28515625" style="23" customWidth="1"/>
    <col min="8141" max="8142" width="9" style="23" customWidth="1"/>
    <col min="8143" max="8143" width="10.5703125" style="23" customWidth="1"/>
    <col min="8144" max="8144" width="9.42578125" style="23" customWidth="1"/>
    <col min="8145" max="8145" width="9.85546875" style="23" customWidth="1"/>
    <col min="8146" max="8146" width="10.5703125" style="23" customWidth="1"/>
    <col min="8147" max="8148" width="9.42578125" style="23" customWidth="1"/>
    <col min="8149" max="8149" width="10.5703125" style="23" customWidth="1"/>
    <col min="8150" max="8151" width="9" style="23" customWidth="1"/>
    <col min="8152" max="8152" width="10.5703125" style="23" customWidth="1"/>
    <col min="8153" max="8154" width="9.42578125" style="23" customWidth="1"/>
    <col min="8155" max="8155" width="10.5703125" style="23" customWidth="1"/>
    <col min="8156" max="8156" width="9.42578125" style="23" customWidth="1"/>
    <col min="8157" max="8157" width="9.85546875" style="23" customWidth="1"/>
    <col min="8158" max="8158" width="10.5703125" style="23" customWidth="1"/>
    <col min="8159" max="8159" width="9" style="23" customWidth="1"/>
    <col min="8160" max="8160" width="9.85546875" style="23" customWidth="1"/>
    <col min="8161" max="8161" width="12" style="23" customWidth="1"/>
    <col min="8162" max="8392" width="11.42578125" style="23"/>
    <col min="8393" max="8393" width="0.28515625" style="23" customWidth="1"/>
    <col min="8394" max="8394" width="19" style="23" customWidth="1"/>
    <col min="8395" max="8395" width="7.140625" style="23" customWidth="1"/>
    <col min="8396" max="8396" width="41.28515625" style="23" customWidth="1"/>
    <col min="8397" max="8398" width="9" style="23" customWidth="1"/>
    <col min="8399" max="8399" width="10.5703125" style="23" customWidth="1"/>
    <col min="8400" max="8400" width="9.42578125" style="23" customWidth="1"/>
    <col min="8401" max="8401" width="9.85546875" style="23" customWidth="1"/>
    <col min="8402" max="8402" width="10.5703125" style="23" customWidth="1"/>
    <col min="8403" max="8404" width="9.42578125" style="23" customWidth="1"/>
    <col min="8405" max="8405" width="10.5703125" style="23" customWidth="1"/>
    <col min="8406" max="8407" width="9" style="23" customWidth="1"/>
    <col min="8408" max="8408" width="10.5703125" style="23" customWidth="1"/>
    <col min="8409" max="8410" width="9.42578125" style="23" customWidth="1"/>
    <col min="8411" max="8411" width="10.5703125" style="23" customWidth="1"/>
    <col min="8412" max="8412" width="9.42578125" style="23" customWidth="1"/>
    <col min="8413" max="8413" width="9.85546875" style="23" customWidth="1"/>
    <col min="8414" max="8414" width="10.5703125" style="23" customWidth="1"/>
    <col min="8415" max="8415" width="9" style="23" customWidth="1"/>
    <col min="8416" max="8416" width="9.85546875" style="23" customWidth="1"/>
    <col min="8417" max="8417" width="12" style="23" customWidth="1"/>
    <col min="8418" max="8648" width="11.42578125" style="23"/>
    <col min="8649" max="8649" width="0.28515625" style="23" customWidth="1"/>
    <col min="8650" max="8650" width="19" style="23" customWidth="1"/>
    <col min="8651" max="8651" width="7.140625" style="23" customWidth="1"/>
    <col min="8652" max="8652" width="41.28515625" style="23" customWidth="1"/>
    <col min="8653" max="8654" width="9" style="23" customWidth="1"/>
    <col min="8655" max="8655" width="10.5703125" style="23" customWidth="1"/>
    <col min="8656" max="8656" width="9.42578125" style="23" customWidth="1"/>
    <col min="8657" max="8657" width="9.85546875" style="23" customWidth="1"/>
    <col min="8658" max="8658" width="10.5703125" style="23" customWidth="1"/>
    <col min="8659" max="8660" width="9.42578125" style="23" customWidth="1"/>
    <col min="8661" max="8661" width="10.5703125" style="23" customWidth="1"/>
    <col min="8662" max="8663" width="9" style="23" customWidth="1"/>
    <col min="8664" max="8664" width="10.5703125" style="23" customWidth="1"/>
    <col min="8665" max="8666" width="9.42578125" style="23" customWidth="1"/>
    <col min="8667" max="8667" width="10.5703125" style="23" customWidth="1"/>
    <col min="8668" max="8668" width="9.42578125" style="23" customWidth="1"/>
    <col min="8669" max="8669" width="9.85546875" style="23" customWidth="1"/>
    <col min="8670" max="8670" width="10.5703125" style="23" customWidth="1"/>
    <col min="8671" max="8671" width="9" style="23" customWidth="1"/>
    <col min="8672" max="8672" width="9.85546875" style="23" customWidth="1"/>
    <col min="8673" max="8673" width="12" style="23" customWidth="1"/>
    <col min="8674" max="8904" width="11.42578125" style="23"/>
    <col min="8905" max="8905" width="0.28515625" style="23" customWidth="1"/>
    <col min="8906" max="8906" width="19" style="23" customWidth="1"/>
    <col min="8907" max="8907" width="7.140625" style="23" customWidth="1"/>
    <col min="8908" max="8908" width="41.28515625" style="23" customWidth="1"/>
    <col min="8909" max="8910" width="9" style="23" customWidth="1"/>
    <col min="8911" max="8911" width="10.5703125" style="23" customWidth="1"/>
    <col min="8912" max="8912" width="9.42578125" style="23" customWidth="1"/>
    <col min="8913" max="8913" width="9.85546875" style="23" customWidth="1"/>
    <col min="8914" max="8914" width="10.5703125" style="23" customWidth="1"/>
    <col min="8915" max="8916" width="9.42578125" style="23" customWidth="1"/>
    <col min="8917" max="8917" width="10.5703125" style="23" customWidth="1"/>
    <col min="8918" max="8919" width="9" style="23" customWidth="1"/>
    <col min="8920" max="8920" width="10.5703125" style="23" customWidth="1"/>
    <col min="8921" max="8922" width="9.42578125" style="23" customWidth="1"/>
    <col min="8923" max="8923" width="10.5703125" style="23" customWidth="1"/>
    <col min="8924" max="8924" width="9.42578125" style="23" customWidth="1"/>
    <col min="8925" max="8925" width="9.85546875" style="23" customWidth="1"/>
    <col min="8926" max="8926" width="10.5703125" style="23" customWidth="1"/>
    <col min="8927" max="8927" width="9" style="23" customWidth="1"/>
    <col min="8928" max="8928" width="9.85546875" style="23" customWidth="1"/>
    <col min="8929" max="8929" width="12" style="23" customWidth="1"/>
    <col min="8930" max="9160" width="11.42578125" style="23"/>
    <col min="9161" max="9161" width="0.28515625" style="23" customWidth="1"/>
    <col min="9162" max="9162" width="19" style="23" customWidth="1"/>
    <col min="9163" max="9163" width="7.140625" style="23" customWidth="1"/>
    <col min="9164" max="9164" width="41.28515625" style="23" customWidth="1"/>
    <col min="9165" max="9166" width="9" style="23" customWidth="1"/>
    <col min="9167" max="9167" width="10.5703125" style="23" customWidth="1"/>
    <col min="9168" max="9168" width="9.42578125" style="23" customWidth="1"/>
    <col min="9169" max="9169" width="9.85546875" style="23" customWidth="1"/>
    <col min="9170" max="9170" width="10.5703125" style="23" customWidth="1"/>
    <col min="9171" max="9172" width="9.42578125" style="23" customWidth="1"/>
    <col min="9173" max="9173" width="10.5703125" style="23" customWidth="1"/>
    <col min="9174" max="9175" width="9" style="23" customWidth="1"/>
    <col min="9176" max="9176" width="10.5703125" style="23" customWidth="1"/>
    <col min="9177" max="9178" width="9.42578125" style="23" customWidth="1"/>
    <col min="9179" max="9179" width="10.5703125" style="23" customWidth="1"/>
    <col min="9180" max="9180" width="9.42578125" style="23" customWidth="1"/>
    <col min="9181" max="9181" width="9.85546875" style="23" customWidth="1"/>
    <col min="9182" max="9182" width="10.5703125" style="23" customWidth="1"/>
    <col min="9183" max="9183" width="9" style="23" customWidth="1"/>
    <col min="9184" max="9184" width="9.85546875" style="23" customWidth="1"/>
    <col min="9185" max="9185" width="12" style="23" customWidth="1"/>
    <col min="9186" max="9416" width="11.42578125" style="23"/>
    <col min="9417" max="9417" width="0.28515625" style="23" customWidth="1"/>
    <col min="9418" max="9418" width="19" style="23" customWidth="1"/>
    <col min="9419" max="9419" width="7.140625" style="23" customWidth="1"/>
    <col min="9420" max="9420" width="41.28515625" style="23" customWidth="1"/>
    <col min="9421" max="9422" width="9" style="23" customWidth="1"/>
    <col min="9423" max="9423" width="10.5703125" style="23" customWidth="1"/>
    <col min="9424" max="9424" width="9.42578125" style="23" customWidth="1"/>
    <col min="9425" max="9425" width="9.85546875" style="23" customWidth="1"/>
    <col min="9426" max="9426" width="10.5703125" style="23" customWidth="1"/>
    <col min="9427" max="9428" width="9.42578125" style="23" customWidth="1"/>
    <col min="9429" max="9429" width="10.5703125" style="23" customWidth="1"/>
    <col min="9430" max="9431" width="9" style="23" customWidth="1"/>
    <col min="9432" max="9432" width="10.5703125" style="23" customWidth="1"/>
    <col min="9433" max="9434" width="9.42578125" style="23" customWidth="1"/>
    <col min="9435" max="9435" width="10.5703125" style="23" customWidth="1"/>
    <col min="9436" max="9436" width="9.42578125" style="23" customWidth="1"/>
    <col min="9437" max="9437" width="9.85546875" style="23" customWidth="1"/>
    <col min="9438" max="9438" width="10.5703125" style="23" customWidth="1"/>
    <col min="9439" max="9439" width="9" style="23" customWidth="1"/>
    <col min="9440" max="9440" width="9.85546875" style="23" customWidth="1"/>
    <col min="9441" max="9441" width="12" style="23" customWidth="1"/>
    <col min="9442" max="9672" width="11.42578125" style="23"/>
    <col min="9673" max="9673" width="0.28515625" style="23" customWidth="1"/>
    <col min="9674" max="9674" width="19" style="23" customWidth="1"/>
    <col min="9675" max="9675" width="7.140625" style="23" customWidth="1"/>
    <col min="9676" max="9676" width="41.28515625" style="23" customWidth="1"/>
    <col min="9677" max="9678" width="9" style="23" customWidth="1"/>
    <col min="9679" max="9679" width="10.5703125" style="23" customWidth="1"/>
    <col min="9680" max="9680" width="9.42578125" style="23" customWidth="1"/>
    <col min="9681" max="9681" width="9.85546875" style="23" customWidth="1"/>
    <col min="9682" max="9682" width="10.5703125" style="23" customWidth="1"/>
    <col min="9683" max="9684" width="9.42578125" style="23" customWidth="1"/>
    <col min="9685" max="9685" width="10.5703125" style="23" customWidth="1"/>
    <col min="9686" max="9687" width="9" style="23" customWidth="1"/>
    <col min="9688" max="9688" width="10.5703125" style="23" customWidth="1"/>
    <col min="9689" max="9690" width="9.42578125" style="23" customWidth="1"/>
    <col min="9691" max="9691" width="10.5703125" style="23" customWidth="1"/>
    <col min="9692" max="9692" width="9.42578125" style="23" customWidth="1"/>
    <col min="9693" max="9693" width="9.85546875" style="23" customWidth="1"/>
    <col min="9694" max="9694" width="10.5703125" style="23" customWidth="1"/>
    <col min="9695" max="9695" width="9" style="23" customWidth="1"/>
    <col min="9696" max="9696" width="9.85546875" style="23" customWidth="1"/>
    <col min="9697" max="9697" width="12" style="23" customWidth="1"/>
    <col min="9698" max="9928" width="11.42578125" style="23"/>
    <col min="9929" max="9929" width="0.28515625" style="23" customWidth="1"/>
    <col min="9930" max="9930" width="19" style="23" customWidth="1"/>
    <col min="9931" max="9931" width="7.140625" style="23" customWidth="1"/>
    <col min="9932" max="9932" width="41.28515625" style="23" customWidth="1"/>
    <col min="9933" max="9934" width="9" style="23" customWidth="1"/>
    <col min="9935" max="9935" width="10.5703125" style="23" customWidth="1"/>
    <col min="9936" max="9936" width="9.42578125" style="23" customWidth="1"/>
    <col min="9937" max="9937" width="9.85546875" style="23" customWidth="1"/>
    <col min="9938" max="9938" width="10.5703125" style="23" customWidth="1"/>
    <col min="9939" max="9940" width="9.42578125" style="23" customWidth="1"/>
    <col min="9941" max="9941" width="10.5703125" style="23" customWidth="1"/>
    <col min="9942" max="9943" width="9" style="23" customWidth="1"/>
    <col min="9944" max="9944" width="10.5703125" style="23" customWidth="1"/>
    <col min="9945" max="9946" width="9.42578125" style="23" customWidth="1"/>
    <col min="9947" max="9947" width="10.5703125" style="23" customWidth="1"/>
    <col min="9948" max="9948" width="9.42578125" style="23" customWidth="1"/>
    <col min="9949" max="9949" width="9.85546875" style="23" customWidth="1"/>
    <col min="9950" max="9950" width="10.5703125" style="23" customWidth="1"/>
    <col min="9951" max="9951" width="9" style="23" customWidth="1"/>
    <col min="9952" max="9952" width="9.85546875" style="23" customWidth="1"/>
    <col min="9953" max="9953" width="12" style="23" customWidth="1"/>
    <col min="9954" max="10184" width="11.42578125" style="23"/>
    <col min="10185" max="10185" width="0.28515625" style="23" customWidth="1"/>
    <col min="10186" max="10186" width="19" style="23" customWidth="1"/>
    <col min="10187" max="10187" width="7.140625" style="23" customWidth="1"/>
    <col min="10188" max="10188" width="41.28515625" style="23" customWidth="1"/>
    <col min="10189" max="10190" width="9" style="23" customWidth="1"/>
    <col min="10191" max="10191" width="10.5703125" style="23" customWidth="1"/>
    <col min="10192" max="10192" width="9.42578125" style="23" customWidth="1"/>
    <col min="10193" max="10193" width="9.85546875" style="23" customWidth="1"/>
    <col min="10194" max="10194" width="10.5703125" style="23" customWidth="1"/>
    <col min="10195" max="10196" width="9.42578125" style="23" customWidth="1"/>
    <col min="10197" max="10197" width="10.5703125" style="23" customWidth="1"/>
    <col min="10198" max="10199" width="9" style="23" customWidth="1"/>
    <col min="10200" max="10200" width="10.5703125" style="23" customWidth="1"/>
    <col min="10201" max="10202" width="9.42578125" style="23" customWidth="1"/>
    <col min="10203" max="10203" width="10.5703125" style="23" customWidth="1"/>
    <col min="10204" max="10204" width="9.42578125" style="23" customWidth="1"/>
    <col min="10205" max="10205" width="9.85546875" style="23" customWidth="1"/>
    <col min="10206" max="10206" width="10.5703125" style="23" customWidth="1"/>
    <col min="10207" max="10207" width="9" style="23" customWidth="1"/>
    <col min="10208" max="10208" width="9.85546875" style="23" customWidth="1"/>
    <col min="10209" max="10209" width="12" style="23" customWidth="1"/>
    <col min="10210" max="10440" width="11.42578125" style="23"/>
    <col min="10441" max="10441" width="0.28515625" style="23" customWidth="1"/>
    <col min="10442" max="10442" width="19" style="23" customWidth="1"/>
    <col min="10443" max="10443" width="7.140625" style="23" customWidth="1"/>
    <col min="10444" max="10444" width="41.28515625" style="23" customWidth="1"/>
    <col min="10445" max="10446" width="9" style="23" customWidth="1"/>
    <col min="10447" max="10447" width="10.5703125" style="23" customWidth="1"/>
    <col min="10448" max="10448" width="9.42578125" style="23" customWidth="1"/>
    <col min="10449" max="10449" width="9.85546875" style="23" customWidth="1"/>
    <col min="10450" max="10450" width="10.5703125" style="23" customWidth="1"/>
    <col min="10451" max="10452" width="9.42578125" style="23" customWidth="1"/>
    <col min="10453" max="10453" width="10.5703125" style="23" customWidth="1"/>
    <col min="10454" max="10455" width="9" style="23" customWidth="1"/>
    <col min="10456" max="10456" width="10.5703125" style="23" customWidth="1"/>
    <col min="10457" max="10458" width="9.42578125" style="23" customWidth="1"/>
    <col min="10459" max="10459" width="10.5703125" style="23" customWidth="1"/>
    <col min="10460" max="10460" width="9.42578125" style="23" customWidth="1"/>
    <col min="10461" max="10461" width="9.85546875" style="23" customWidth="1"/>
    <col min="10462" max="10462" width="10.5703125" style="23" customWidth="1"/>
    <col min="10463" max="10463" width="9" style="23" customWidth="1"/>
    <col min="10464" max="10464" width="9.85546875" style="23" customWidth="1"/>
    <col min="10465" max="10465" width="12" style="23" customWidth="1"/>
    <col min="10466" max="10696" width="11.42578125" style="23"/>
    <col min="10697" max="10697" width="0.28515625" style="23" customWidth="1"/>
    <col min="10698" max="10698" width="19" style="23" customWidth="1"/>
    <col min="10699" max="10699" width="7.140625" style="23" customWidth="1"/>
    <col min="10700" max="10700" width="41.28515625" style="23" customWidth="1"/>
    <col min="10701" max="10702" width="9" style="23" customWidth="1"/>
    <col min="10703" max="10703" width="10.5703125" style="23" customWidth="1"/>
    <col min="10704" max="10704" width="9.42578125" style="23" customWidth="1"/>
    <col min="10705" max="10705" width="9.85546875" style="23" customWidth="1"/>
    <col min="10706" max="10706" width="10.5703125" style="23" customWidth="1"/>
    <col min="10707" max="10708" width="9.42578125" style="23" customWidth="1"/>
    <col min="10709" max="10709" width="10.5703125" style="23" customWidth="1"/>
    <col min="10710" max="10711" width="9" style="23" customWidth="1"/>
    <col min="10712" max="10712" width="10.5703125" style="23" customWidth="1"/>
    <col min="10713" max="10714" width="9.42578125" style="23" customWidth="1"/>
    <col min="10715" max="10715" width="10.5703125" style="23" customWidth="1"/>
    <col min="10716" max="10716" width="9.42578125" style="23" customWidth="1"/>
    <col min="10717" max="10717" width="9.85546875" style="23" customWidth="1"/>
    <col min="10718" max="10718" width="10.5703125" style="23" customWidth="1"/>
    <col min="10719" max="10719" width="9" style="23" customWidth="1"/>
    <col min="10720" max="10720" width="9.85546875" style="23" customWidth="1"/>
    <col min="10721" max="10721" width="12" style="23" customWidth="1"/>
    <col min="10722" max="10952" width="11.42578125" style="23"/>
    <col min="10953" max="10953" width="0.28515625" style="23" customWidth="1"/>
    <col min="10954" max="10954" width="19" style="23" customWidth="1"/>
    <col min="10955" max="10955" width="7.140625" style="23" customWidth="1"/>
    <col min="10956" max="10956" width="41.28515625" style="23" customWidth="1"/>
    <col min="10957" max="10958" width="9" style="23" customWidth="1"/>
    <col min="10959" max="10959" width="10.5703125" style="23" customWidth="1"/>
    <col min="10960" max="10960" width="9.42578125" style="23" customWidth="1"/>
    <col min="10961" max="10961" width="9.85546875" style="23" customWidth="1"/>
    <col min="10962" max="10962" width="10.5703125" style="23" customWidth="1"/>
    <col min="10963" max="10964" width="9.42578125" style="23" customWidth="1"/>
    <col min="10965" max="10965" width="10.5703125" style="23" customWidth="1"/>
    <col min="10966" max="10967" width="9" style="23" customWidth="1"/>
    <col min="10968" max="10968" width="10.5703125" style="23" customWidth="1"/>
    <col min="10969" max="10970" width="9.42578125" style="23" customWidth="1"/>
    <col min="10971" max="10971" width="10.5703125" style="23" customWidth="1"/>
    <col min="10972" max="10972" width="9.42578125" style="23" customWidth="1"/>
    <col min="10973" max="10973" width="9.85546875" style="23" customWidth="1"/>
    <col min="10974" max="10974" width="10.5703125" style="23" customWidth="1"/>
    <col min="10975" max="10975" width="9" style="23" customWidth="1"/>
    <col min="10976" max="10976" width="9.85546875" style="23" customWidth="1"/>
    <col min="10977" max="10977" width="12" style="23" customWidth="1"/>
    <col min="10978" max="11208" width="11.42578125" style="23"/>
    <col min="11209" max="11209" width="0.28515625" style="23" customWidth="1"/>
    <col min="11210" max="11210" width="19" style="23" customWidth="1"/>
    <col min="11211" max="11211" width="7.140625" style="23" customWidth="1"/>
    <col min="11212" max="11212" width="41.28515625" style="23" customWidth="1"/>
    <col min="11213" max="11214" width="9" style="23" customWidth="1"/>
    <col min="11215" max="11215" width="10.5703125" style="23" customWidth="1"/>
    <col min="11216" max="11216" width="9.42578125" style="23" customWidth="1"/>
    <col min="11217" max="11217" width="9.85546875" style="23" customWidth="1"/>
    <col min="11218" max="11218" width="10.5703125" style="23" customWidth="1"/>
    <col min="11219" max="11220" width="9.42578125" style="23" customWidth="1"/>
    <col min="11221" max="11221" width="10.5703125" style="23" customWidth="1"/>
    <col min="11222" max="11223" width="9" style="23" customWidth="1"/>
    <col min="11224" max="11224" width="10.5703125" style="23" customWidth="1"/>
    <col min="11225" max="11226" width="9.42578125" style="23" customWidth="1"/>
    <col min="11227" max="11227" width="10.5703125" style="23" customWidth="1"/>
    <col min="11228" max="11228" width="9.42578125" style="23" customWidth="1"/>
    <col min="11229" max="11229" width="9.85546875" style="23" customWidth="1"/>
    <col min="11230" max="11230" width="10.5703125" style="23" customWidth="1"/>
    <col min="11231" max="11231" width="9" style="23" customWidth="1"/>
    <col min="11232" max="11232" width="9.85546875" style="23" customWidth="1"/>
    <col min="11233" max="11233" width="12" style="23" customWidth="1"/>
    <col min="11234" max="11464" width="11.42578125" style="23"/>
    <col min="11465" max="11465" width="0.28515625" style="23" customWidth="1"/>
    <col min="11466" max="11466" width="19" style="23" customWidth="1"/>
    <col min="11467" max="11467" width="7.140625" style="23" customWidth="1"/>
    <col min="11468" max="11468" width="41.28515625" style="23" customWidth="1"/>
    <col min="11469" max="11470" width="9" style="23" customWidth="1"/>
    <col min="11471" max="11471" width="10.5703125" style="23" customWidth="1"/>
    <col min="11472" max="11472" width="9.42578125" style="23" customWidth="1"/>
    <col min="11473" max="11473" width="9.85546875" style="23" customWidth="1"/>
    <col min="11474" max="11474" width="10.5703125" style="23" customWidth="1"/>
    <col min="11475" max="11476" width="9.42578125" style="23" customWidth="1"/>
    <col min="11477" max="11477" width="10.5703125" style="23" customWidth="1"/>
    <col min="11478" max="11479" width="9" style="23" customWidth="1"/>
    <col min="11480" max="11480" width="10.5703125" style="23" customWidth="1"/>
    <col min="11481" max="11482" width="9.42578125" style="23" customWidth="1"/>
    <col min="11483" max="11483" width="10.5703125" style="23" customWidth="1"/>
    <col min="11484" max="11484" width="9.42578125" style="23" customWidth="1"/>
    <col min="11485" max="11485" width="9.85546875" style="23" customWidth="1"/>
    <col min="11486" max="11486" width="10.5703125" style="23" customWidth="1"/>
    <col min="11487" max="11487" width="9" style="23" customWidth="1"/>
    <col min="11488" max="11488" width="9.85546875" style="23" customWidth="1"/>
    <col min="11489" max="11489" width="12" style="23" customWidth="1"/>
    <col min="11490" max="11720" width="11.42578125" style="23"/>
    <col min="11721" max="11721" width="0.28515625" style="23" customWidth="1"/>
    <col min="11722" max="11722" width="19" style="23" customWidth="1"/>
    <col min="11723" max="11723" width="7.140625" style="23" customWidth="1"/>
    <col min="11724" max="11724" width="41.28515625" style="23" customWidth="1"/>
    <col min="11725" max="11726" width="9" style="23" customWidth="1"/>
    <col min="11727" max="11727" width="10.5703125" style="23" customWidth="1"/>
    <col min="11728" max="11728" width="9.42578125" style="23" customWidth="1"/>
    <col min="11729" max="11729" width="9.85546875" style="23" customWidth="1"/>
    <col min="11730" max="11730" width="10.5703125" style="23" customWidth="1"/>
    <col min="11731" max="11732" width="9.42578125" style="23" customWidth="1"/>
    <col min="11733" max="11733" width="10.5703125" style="23" customWidth="1"/>
    <col min="11734" max="11735" width="9" style="23" customWidth="1"/>
    <col min="11736" max="11736" width="10.5703125" style="23" customWidth="1"/>
    <col min="11737" max="11738" width="9.42578125" style="23" customWidth="1"/>
    <col min="11739" max="11739" width="10.5703125" style="23" customWidth="1"/>
    <col min="11740" max="11740" width="9.42578125" style="23" customWidth="1"/>
    <col min="11741" max="11741" width="9.85546875" style="23" customWidth="1"/>
    <col min="11742" max="11742" width="10.5703125" style="23" customWidth="1"/>
    <col min="11743" max="11743" width="9" style="23" customWidth="1"/>
    <col min="11744" max="11744" width="9.85546875" style="23" customWidth="1"/>
    <col min="11745" max="11745" width="12" style="23" customWidth="1"/>
    <col min="11746" max="11976" width="11.42578125" style="23"/>
    <col min="11977" max="11977" width="0.28515625" style="23" customWidth="1"/>
    <col min="11978" max="11978" width="19" style="23" customWidth="1"/>
    <col min="11979" max="11979" width="7.140625" style="23" customWidth="1"/>
    <col min="11980" max="11980" width="41.28515625" style="23" customWidth="1"/>
    <col min="11981" max="11982" width="9" style="23" customWidth="1"/>
    <col min="11983" max="11983" width="10.5703125" style="23" customWidth="1"/>
    <col min="11984" max="11984" width="9.42578125" style="23" customWidth="1"/>
    <col min="11985" max="11985" width="9.85546875" style="23" customWidth="1"/>
    <col min="11986" max="11986" width="10.5703125" style="23" customWidth="1"/>
    <col min="11987" max="11988" width="9.42578125" style="23" customWidth="1"/>
    <col min="11989" max="11989" width="10.5703125" style="23" customWidth="1"/>
    <col min="11990" max="11991" width="9" style="23" customWidth="1"/>
    <col min="11992" max="11992" width="10.5703125" style="23" customWidth="1"/>
    <col min="11993" max="11994" width="9.42578125" style="23" customWidth="1"/>
    <col min="11995" max="11995" width="10.5703125" style="23" customWidth="1"/>
    <col min="11996" max="11996" width="9.42578125" style="23" customWidth="1"/>
    <col min="11997" max="11997" width="9.85546875" style="23" customWidth="1"/>
    <col min="11998" max="11998" width="10.5703125" style="23" customWidth="1"/>
    <col min="11999" max="11999" width="9" style="23" customWidth="1"/>
    <col min="12000" max="12000" width="9.85546875" style="23" customWidth="1"/>
    <col min="12001" max="12001" width="12" style="23" customWidth="1"/>
    <col min="12002" max="12232" width="11.42578125" style="23"/>
    <col min="12233" max="12233" width="0.28515625" style="23" customWidth="1"/>
    <col min="12234" max="12234" width="19" style="23" customWidth="1"/>
    <col min="12235" max="12235" width="7.140625" style="23" customWidth="1"/>
    <col min="12236" max="12236" width="41.28515625" style="23" customWidth="1"/>
    <col min="12237" max="12238" width="9" style="23" customWidth="1"/>
    <col min="12239" max="12239" width="10.5703125" style="23" customWidth="1"/>
    <col min="12240" max="12240" width="9.42578125" style="23" customWidth="1"/>
    <col min="12241" max="12241" width="9.85546875" style="23" customWidth="1"/>
    <col min="12242" max="12242" width="10.5703125" style="23" customWidth="1"/>
    <col min="12243" max="12244" width="9.42578125" style="23" customWidth="1"/>
    <col min="12245" max="12245" width="10.5703125" style="23" customWidth="1"/>
    <col min="12246" max="12247" width="9" style="23" customWidth="1"/>
    <col min="12248" max="12248" width="10.5703125" style="23" customWidth="1"/>
    <col min="12249" max="12250" width="9.42578125" style="23" customWidth="1"/>
    <col min="12251" max="12251" width="10.5703125" style="23" customWidth="1"/>
    <col min="12252" max="12252" width="9.42578125" style="23" customWidth="1"/>
    <col min="12253" max="12253" width="9.85546875" style="23" customWidth="1"/>
    <col min="12254" max="12254" width="10.5703125" style="23" customWidth="1"/>
    <col min="12255" max="12255" width="9" style="23" customWidth="1"/>
    <col min="12256" max="12256" width="9.85546875" style="23" customWidth="1"/>
    <col min="12257" max="12257" width="12" style="23" customWidth="1"/>
    <col min="12258" max="12488" width="11.42578125" style="23"/>
    <col min="12489" max="12489" width="0.28515625" style="23" customWidth="1"/>
    <col min="12490" max="12490" width="19" style="23" customWidth="1"/>
    <col min="12491" max="12491" width="7.140625" style="23" customWidth="1"/>
    <col min="12492" max="12492" width="41.28515625" style="23" customWidth="1"/>
    <col min="12493" max="12494" width="9" style="23" customWidth="1"/>
    <col min="12495" max="12495" width="10.5703125" style="23" customWidth="1"/>
    <col min="12496" max="12496" width="9.42578125" style="23" customWidth="1"/>
    <col min="12497" max="12497" width="9.85546875" style="23" customWidth="1"/>
    <col min="12498" max="12498" width="10.5703125" style="23" customWidth="1"/>
    <col min="12499" max="12500" width="9.42578125" style="23" customWidth="1"/>
    <col min="12501" max="12501" width="10.5703125" style="23" customWidth="1"/>
    <col min="12502" max="12503" width="9" style="23" customWidth="1"/>
    <col min="12504" max="12504" width="10.5703125" style="23" customWidth="1"/>
    <col min="12505" max="12506" width="9.42578125" style="23" customWidth="1"/>
    <col min="12507" max="12507" width="10.5703125" style="23" customWidth="1"/>
    <col min="12508" max="12508" width="9.42578125" style="23" customWidth="1"/>
    <col min="12509" max="12509" width="9.85546875" style="23" customWidth="1"/>
    <col min="12510" max="12510" width="10.5703125" style="23" customWidth="1"/>
    <col min="12511" max="12511" width="9" style="23" customWidth="1"/>
    <col min="12512" max="12512" width="9.85546875" style="23" customWidth="1"/>
    <col min="12513" max="12513" width="12" style="23" customWidth="1"/>
    <col min="12514" max="12744" width="11.42578125" style="23"/>
    <col min="12745" max="12745" width="0.28515625" style="23" customWidth="1"/>
    <col min="12746" max="12746" width="19" style="23" customWidth="1"/>
    <col min="12747" max="12747" width="7.140625" style="23" customWidth="1"/>
    <col min="12748" max="12748" width="41.28515625" style="23" customWidth="1"/>
    <col min="12749" max="12750" width="9" style="23" customWidth="1"/>
    <col min="12751" max="12751" width="10.5703125" style="23" customWidth="1"/>
    <col min="12752" max="12752" width="9.42578125" style="23" customWidth="1"/>
    <col min="12753" max="12753" width="9.85546875" style="23" customWidth="1"/>
    <col min="12754" max="12754" width="10.5703125" style="23" customWidth="1"/>
    <col min="12755" max="12756" width="9.42578125" style="23" customWidth="1"/>
    <col min="12757" max="12757" width="10.5703125" style="23" customWidth="1"/>
    <col min="12758" max="12759" width="9" style="23" customWidth="1"/>
    <col min="12760" max="12760" width="10.5703125" style="23" customWidth="1"/>
    <col min="12761" max="12762" width="9.42578125" style="23" customWidth="1"/>
    <col min="12763" max="12763" width="10.5703125" style="23" customWidth="1"/>
    <col min="12764" max="12764" width="9.42578125" style="23" customWidth="1"/>
    <col min="12765" max="12765" width="9.85546875" style="23" customWidth="1"/>
    <col min="12766" max="12766" width="10.5703125" style="23" customWidth="1"/>
    <col min="12767" max="12767" width="9" style="23" customWidth="1"/>
    <col min="12768" max="12768" width="9.85546875" style="23" customWidth="1"/>
    <col min="12769" max="12769" width="12" style="23" customWidth="1"/>
    <col min="12770" max="13000" width="11.42578125" style="23"/>
    <col min="13001" max="13001" width="0.28515625" style="23" customWidth="1"/>
    <col min="13002" max="13002" width="19" style="23" customWidth="1"/>
    <col min="13003" max="13003" width="7.140625" style="23" customWidth="1"/>
    <col min="13004" max="13004" width="41.28515625" style="23" customWidth="1"/>
    <col min="13005" max="13006" width="9" style="23" customWidth="1"/>
    <col min="13007" max="13007" width="10.5703125" style="23" customWidth="1"/>
    <col min="13008" max="13008" width="9.42578125" style="23" customWidth="1"/>
    <col min="13009" max="13009" width="9.85546875" style="23" customWidth="1"/>
    <col min="13010" max="13010" width="10.5703125" style="23" customWidth="1"/>
    <col min="13011" max="13012" width="9.42578125" style="23" customWidth="1"/>
    <col min="13013" max="13013" width="10.5703125" style="23" customWidth="1"/>
    <col min="13014" max="13015" width="9" style="23" customWidth="1"/>
    <col min="13016" max="13016" width="10.5703125" style="23" customWidth="1"/>
    <col min="13017" max="13018" width="9.42578125" style="23" customWidth="1"/>
    <col min="13019" max="13019" width="10.5703125" style="23" customWidth="1"/>
    <col min="13020" max="13020" width="9.42578125" style="23" customWidth="1"/>
    <col min="13021" max="13021" width="9.85546875" style="23" customWidth="1"/>
    <col min="13022" max="13022" width="10.5703125" style="23" customWidth="1"/>
    <col min="13023" max="13023" width="9" style="23" customWidth="1"/>
    <col min="13024" max="13024" width="9.85546875" style="23" customWidth="1"/>
    <col min="13025" max="13025" width="12" style="23" customWidth="1"/>
    <col min="13026" max="13256" width="11.42578125" style="23"/>
    <col min="13257" max="13257" width="0.28515625" style="23" customWidth="1"/>
    <col min="13258" max="13258" width="19" style="23" customWidth="1"/>
    <col min="13259" max="13259" width="7.140625" style="23" customWidth="1"/>
    <col min="13260" max="13260" width="41.28515625" style="23" customWidth="1"/>
    <col min="13261" max="13262" width="9" style="23" customWidth="1"/>
    <col min="13263" max="13263" width="10.5703125" style="23" customWidth="1"/>
    <col min="13264" max="13264" width="9.42578125" style="23" customWidth="1"/>
    <col min="13265" max="13265" width="9.85546875" style="23" customWidth="1"/>
    <col min="13266" max="13266" width="10.5703125" style="23" customWidth="1"/>
    <col min="13267" max="13268" width="9.42578125" style="23" customWidth="1"/>
    <col min="13269" max="13269" width="10.5703125" style="23" customWidth="1"/>
    <col min="13270" max="13271" width="9" style="23" customWidth="1"/>
    <col min="13272" max="13272" width="10.5703125" style="23" customWidth="1"/>
    <col min="13273" max="13274" width="9.42578125" style="23" customWidth="1"/>
    <col min="13275" max="13275" width="10.5703125" style="23" customWidth="1"/>
    <col min="13276" max="13276" width="9.42578125" style="23" customWidth="1"/>
    <col min="13277" max="13277" width="9.85546875" style="23" customWidth="1"/>
    <col min="13278" max="13278" width="10.5703125" style="23" customWidth="1"/>
    <col min="13279" max="13279" width="9" style="23" customWidth="1"/>
    <col min="13280" max="13280" width="9.85546875" style="23" customWidth="1"/>
    <col min="13281" max="13281" width="12" style="23" customWidth="1"/>
    <col min="13282" max="13512" width="11.42578125" style="23"/>
    <col min="13513" max="13513" width="0.28515625" style="23" customWidth="1"/>
    <col min="13514" max="13514" width="19" style="23" customWidth="1"/>
    <col min="13515" max="13515" width="7.140625" style="23" customWidth="1"/>
    <col min="13516" max="13516" width="41.28515625" style="23" customWidth="1"/>
    <col min="13517" max="13518" width="9" style="23" customWidth="1"/>
    <col min="13519" max="13519" width="10.5703125" style="23" customWidth="1"/>
    <col min="13520" max="13520" width="9.42578125" style="23" customWidth="1"/>
    <col min="13521" max="13521" width="9.85546875" style="23" customWidth="1"/>
    <col min="13522" max="13522" width="10.5703125" style="23" customWidth="1"/>
    <col min="13523" max="13524" width="9.42578125" style="23" customWidth="1"/>
    <col min="13525" max="13525" width="10.5703125" style="23" customWidth="1"/>
    <col min="13526" max="13527" width="9" style="23" customWidth="1"/>
    <col min="13528" max="13528" width="10.5703125" style="23" customWidth="1"/>
    <col min="13529" max="13530" width="9.42578125" style="23" customWidth="1"/>
    <col min="13531" max="13531" width="10.5703125" style="23" customWidth="1"/>
    <col min="13532" max="13532" width="9.42578125" style="23" customWidth="1"/>
    <col min="13533" max="13533" width="9.85546875" style="23" customWidth="1"/>
    <col min="13534" max="13534" width="10.5703125" style="23" customWidth="1"/>
    <col min="13535" max="13535" width="9" style="23" customWidth="1"/>
    <col min="13536" max="13536" width="9.85546875" style="23" customWidth="1"/>
    <col min="13537" max="13537" width="12" style="23" customWidth="1"/>
    <col min="13538" max="13768" width="11.42578125" style="23"/>
    <col min="13769" max="13769" width="0.28515625" style="23" customWidth="1"/>
    <col min="13770" max="13770" width="19" style="23" customWidth="1"/>
    <col min="13771" max="13771" width="7.140625" style="23" customWidth="1"/>
    <col min="13772" max="13772" width="41.28515625" style="23" customWidth="1"/>
    <col min="13773" max="13774" width="9" style="23" customWidth="1"/>
    <col min="13775" max="13775" width="10.5703125" style="23" customWidth="1"/>
    <col min="13776" max="13776" width="9.42578125" style="23" customWidth="1"/>
    <col min="13777" max="13777" width="9.85546875" style="23" customWidth="1"/>
    <col min="13778" max="13778" width="10.5703125" style="23" customWidth="1"/>
    <col min="13779" max="13780" width="9.42578125" style="23" customWidth="1"/>
    <col min="13781" max="13781" width="10.5703125" style="23" customWidth="1"/>
    <col min="13782" max="13783" width="9" style="23" customWidth="1"/>
    <col min="13784" max="13784" width="10.5703125" style="23" customWidth="1"/>
    <col min="13785" max="13786" width="9.42578125" style="23" customWidth="1"/>
    <col min="13787" max="13787" width="10.5703125" style="23" customWidth="1"/>
    <col min="13788" max="13788" width="9.42578125" style="23" customWidth="1"/>
    <col min="13789" max="13789" width="9.85546875" style="23" customWidth="1"/>
    <col min="13790" max="13790" width="10.5703125" style="23" customWidth="1"/>
    <col min="13791" max="13791" width="9" style="23" customWidth="1"/>
    <col min="13792" max="13792" width="9.85546875" style="23" customWidth="1"/>
    <col min="13793" max="13793" width="12" style="23" customWidth="1"/>
    <col min="13794" max="14024" width="11.42578125" style="23"/>
    <col min="14025" max="14025" width="0.28515625" style="23" customWidth="1"/>
    <col min="14026" max="14026" width="19" style="23" customWidth="1"/>
    <col min="14027" max="14027" width="7.140625" style="23" customWidth="1"/>
    <col min="14028" max="14028" width="41.28515625" style="23" customWidth="1"/>
    <col min="14029" max="14030" width="9" style="23" customWidth="1"/>
    <col min="14031" max="14031" width="10.5703125" style="23" customWidth="1"/>
    <col min="14032" max="14032" width="9.42578125" style="23" customWidth="1"/>
    <col min="14033" max="14033" width="9.85546875" style="23" customWidth="1"/>
    <col min="14034" max="14034" width="10.5703125" style="23" customWidth="1"/>
    <col min="14035" max="14036" width="9.42578125" style="23" customWidth="1"/>
    <col min="14037" max="14037" width="10.5703125" style="23" customWidth="1"/>
    <col min="14038" max="14039" width="9" style="23" customWidth="1"/>
    <col min="14040" max="14040" width="10.5703125" style="23" customWidth="1"/>
    <col min="14041" max="14042" width="9.42578125" style="23" customWidth="1"/>
    <col min="14043" max="14043" width="10.5703125" style="23" customWidth="1"/>
    <col min="14044" max="14044" width="9.42578125" style="23" customWidth="1"/>
    <col min="14045" max="14045" width="9.85546875" style="23" customWidth="1"/>
    <col min="14046" max="14046" width="10.5703125" style="23" customWidth="1"/>
    <col min="14047" max="14047" width="9" style="23" customWidth="1"/>
    <col min="14048" max="14048" width="9.85546875" style="23" customWidth="1"/>
    <col min="14049" max="14049" width="12" style="23" customWidth="1"/>
    <col min="14050" max="14280" width="11.42578125" style="23"/>
    <col min="14281" max="14281" width="0.28515625" style="23" customWidth="1"/>
    <col min="14282" max="14282" width="19" style="23" customWidth="1"/>
    <col min="14283" max="14283" width="7.140625" style="23" customWidth="1"/>
    <col min="14284" max="14284" width="41.28515625" style="23" customWidth="1"/>
    <col min="14285" max="14286" width="9" style="23" customWidth="1"/>
    <col min="14287" max="14287" width="10.5703125" style="23" customWidth="1"/>
    <col min="14288" max="14288" width="9.42578125" style="23" customWidth="1"/>
    <col min="14289" max="14289" width="9.85546875" style="23" customWidth="1"/>
    <col min="14290" max="14290" width="10.5703125" style="23" customWidth="1"/>
    <col min="14291" max="14292" width="9.42578125" style="23" customWidth="1"/>
    <col min="14293" max="14293" width="10.5703125" style="23" customWidth="1"/>
    <col min="14294" max="14295" width="9" style="23" customWidth="1"/>
    <col min="14296" max="14296" width="10.5703125" style="23" customWidth="1"/>
    <col min="14297" max="14298" width="9.42578125" style="23" customWidth="1"/>
    <col min="14299" max="14299" width="10.5703125" style="23" customWidth="1"/>
    <col min="14300" max="14300" width="9.42578125" style="23" customWidth="1"/>
    <col min="14301" max="14301" width="9.85546875" style="23" customWidth="1"/>
    <col min="14302" max="14302" width="10.5703125" style="23" customWidth="1"/>
    <col min="14303" max="14303" width="9" style="23" customWidth="1"/>
    <col min="14304" max="14304" width="9.85546875" style="23" customWidth="1"/>
    <col min="14305" max="14305" width="12" style="23" customWidth="1"/>
    <col min="14306" max="14536" width="11.42578125" style="23"/>
    <col min="14537" max="14537" width="0.28515625" style="23" customWidth="1"/>
    <col min="14538" max="14538" width="19" style="23" customWidth="1"/>
    <col min="14539" max="14539" width="7.140625" style="23" customWidth="1"/>
    <col min="14540" max="14540" width="41.28515625" style="23" customWidth="1"/>
    <col min="14541" max="14542" width="9" style="23" customWidth="1"/>
    <col min="14543" max="14543" width="10.5703125" style="23" customWidth="1"/>
    <col min="14544" max="14544" width="9.42578125" style="23" customWidth="1"/>
    <col min="14545" max="14545" width="9.85546875" style="23" customWidth="1"/>
    <col min="14546" max="14546" width="10.5703125" style="23" customWidth="1"/>
    <col min="14547" max="14548" width="9.42578125" style="23" customWidth="1"/>
    <col min="14549" max="14549" width="10.5703125" style="23" customWidth="1"/>
    <col min="14550" max="14551" width="9" style="23" customWidth="1"/>
    <col min="14552" max="14552" width="10.5703125" style="23" customWidth="1"/>
    <col min="14553" max="14554" width="9.42578125" style="23" customWidth="1"/>
    <col min="14555" max="14555" width="10.5703125" style="23" customWidth="1"/>
    <col min="14556" max="14556" width="9.42578125" style="23" customWidth="1"/>
    <col min="14557" max="14557" width="9.85546875" style="23" customWidth="1"/>
    <col min="14558" max="14558" width="10.5703125" style="23" customWidth="1"/>
    <col min="14559" max="14559" width="9" style="23" customWidth="1"/>
    <col min="14560" max="14560" width="9.85546875" style="23" customWidth="1"/>
    <col min="14561" max="14561" width="12" style="23" customWidth="1"/>
    <col min="14562" max="14792" width="11.42578125" style="23"/>
    <col min="14793" max="14793" width="0.28515625" style="23" customWidth="1"/>
    <col min="14794" max="14794" width="19" style="23" customWidth="1"/>
    <col min="14795" max="14795" width="7.140625" style="23" customWidth="1"/>
    <col min="14796" max="14796" width="41.28515625" style="23" customWidth="1"/>
    <col min="14797" max="14798" width="9" style="23" customWidth="1"/>
    <col min="14799" max="14799" width="10.5703125" style="23" customWidth="1"/>
    <col min="14800" max="14800" width="9.42578125" style="23" customWidth="1"/>
    <col min="14801" max="14801" width="9.85546875" style="23" customWidth="1"/>
    <col min="14802" max="14802" width="10.5703125" style="23" customWidth="1"/>
    <col min="14803" max="14804" width="9.42578125" style="23" customWidth="1"/>
    <col min="14805" max="14805" width="10.5703125" style="23" customWidth="1"/>
    <col min="14806" max="14807" width="9" style="23" customWidth="1"/>
    <col min="14808" max="14808" width="10.5703125" style="23" customWidth="1"/>
    <col min="14809" max="14810" width="9.42578125" style="23" customWidth="1"/>
    <col min="14811" max="14811" width="10.5703125" style="23" customWidth="1"/>
    <col min="14812" max="14812" width="9.42578125" style="23" customWidth="1"/>
    <col min="14813" max="14813" width="9.85546875" style="23" customWidth="1"/>
    <col min="14814" max="14814" width="10.5703125" style="23" customWidth="1"/>
    <col min="14815" max="14815" width="9" style="23" customWidth="1"/>
    <col min="14816" max="14816" width="9.85546875" style="23" customWidth="1"/>
    <col min="14817" max="14817" width="12" style="23" customWidth="1"/>
    <col min="14818" max="15048" width="11.42578125" style="23"/>
    <col min="15049" max="15049" width="0.28515625" style="23" customWidth="1"/>
    <col min="15050" max="15050" width="19" style="23" customWidth="1"/>
    <col min="15051" max="15051" width="7.140625" style="23" customWidth="1"/>
    <col min="15052" max="15052" width="41.28515625" style="23" customWidth="1"/>
    <col min="15053" max="15054" width="9" style="23" customWidth="1"/>
    <col min="15055" max="15055" width="10.5703125" style="23" customWidth="1"/>
    <col min="15056" max="15056" width="9.42578125" style="23" customWidth="1"/>
    <col min="15057" max="15057" width="9.85546875" style="23" customWidth="1"/>
    <col min="15058" max="15058" width="10.5703125" style="23" customWidth="1"/>
    <col min="15059" max="15060" width="9.42578125" style="23" customWidth="1"/>
    <col min="15061" max="15061" width="10.5703125" style="23" customWidth="1"/>
    <col min="15062" max="15063" width="9" style="23" customWidth="1"/>
    <col min="15064" max="15064" width="10.5703125" style="23" customWidth="1"/>
    <col min="15065" max="15066" width="9.42578125" style="23" customWidth="1"/>
    <col min="15067" max="15067" width="10.5703125" style="23" customWidth="1"/>
    <col min="15068" max="15068" width="9.42578125" style="23" customWidth="1"/>
    <col min="15069" max="15069" width="9.85546875" style="23" customWidth="1"/>
    <col min="15070" max="15070" width="10.5703125" style="23" customWidth="1"/>
    <col min="15071" max="15071" width="9" style="23" customWidth="1"/>
    <col min="15072" max="15072" width="9.85546875" style="23" customWidth="1"/>
    <col min="15073" max="15073" width="12" style="23" customWidth="1"/>
    <col min="15074" max="15304" width="11.42578125" style="23"/>
    <col min="15305" max="15305" width="0.28515625" style="23" customWidth="1"/>
    <col min="15306" max="15306" width="19" style="23" customWidth="1"/>
    <col min="15307" max="15307" width="7.140625" style="23" customWidth="1"/>
    <col min="15308" max="15308" width="41.28515625" style="23" customWidth="1"/>
    <col min="15309" max="15310" width="9" style="23" customWidth="1"/>
    <col min="15311" max="15311" width="10.5703125" style="23" customWidth="1"/>
    <col min="15312" max="15312" width="9.42578125" style="23" customWidth="1"/>
    <col min="15313" max="15313" width="9.85546875" style="23" customWidth="1"/>
    <col min="15314" max="15314" width="10.5703125" style="23" customWidth="1"/>
    <col min="15315" max="15316" width="9.42578125" style="23" customWidth="1"/>
    <col min="15317" max="15317" width="10.5703125" style="23" customWidth="1"/>
    <col min="15318" max="15319" width="9" style="23" customWidth="1"/>
    <col min="15320" max="15320" width="10.5703125" style="23" customWidth="1"/>
    <col min="15321" max="15322" width="9.42578125" style="23" customWidth="1"/>
    <col min="15323" max="15323" width="10.5703125" style="23" customWidth="1"/>
    <col min="15324" max="15324" width="9.42578125" style="23" customWidth="1"/>
    <col min="15325" max="15325" width="9.85546875" style="23" customWidth="1"/>
    <col min="15326" max="15326" width="10.5703125" style="23" customWidth="1"/>
    <col min="15327" max="15327" width="9" style="23" customWidth="1"/>
    <col min="15328" max="15328" width="9.85546875" style="23" customWidth="1"/>
    <col min="15329" max="15329" width="12" style="23" customWidth="1"/>
    <col min="15330" max="15560" width="11.42578125" style="23"/>
    <col min="15561" max="15561" width="0.28515625" style="23" customWidth="1"/>
    <col min="15562" max="15562" width="19" style="23" customWidth="1"/>
    <col min="15563" max="15563" width="7.140625" style="23" customWidth="1"/>
    <col min="15564" max="15564" width="41.28515625" style="23" customWidth="1"/>
    <col min="15565" max="15566" width="9" style="23" customWidth="1"/>
    <col min="15567" max="15567" width="10.5703125" style="23" customWidth="1"/>
    <col min="15568" max="15568" width="9.42578125" style="23" customWidth="1"/>
    <col min="15569" max="15569" width="9.85546875" style="23" customWidth="1"/>
    <col min="15570" max="15570" width="10.5703125" style="23" customWidth="1"/>
    <col min="15571" max="15572" width="9.42578125" style="23" customWidth="1"/>
    <col min="15573" max="15573" width="10.5703125" style="23" customWidth="1"/>
    <col min="15574" max="15575" width="9" style="23" customWidth="1"/>
    <col min="15576" max="15576" width="10.5703125" style="23" customWidth="1"/>
    <col min="15577" max="15578" width="9.42578125" style="23" customWidth="1"/>
    <col min="15579" max="15579" width="10.5703125" style="23" customWidth="1"/>
    <col min="15580" max="15580" width="9.42578125" style="23" customWidth="1"/>
    <col min="15581" max="15581" width="9.85546875" style="23" customWidth="1"/>
    <col min="15582" max="15582" width="10.5703125" style="23" customWidth="1"/>
    <col min="15583" max="15583" width="9" style="23" customWidth="1"/>
    <col min="15584" max="15584" width="9.85546875" style="23" customWidth="1"/>
    <col min="15585" max="15585" width="12" style="23" customWidth="1"/>
    <col min="15586" max="15816" width="11.42578125" style="23"/>
    <col min="15817" max="15817" width="0.28515625" style="23" customWidth="1"/>
    <col min="15818" max="15818" width="19" style="23" customWidth="1"/>
    <col min="15819" max="15819" width="7.140625" style="23" customWidth="1"/>
    <col min="15820" max="15820" width="41.28515625" style="23" customWidth="1"/>
    <col min="15821" max="15822" width="9" style="23" customWidth="1"/>
    <col min="15823" max="15823" width="10.5703125" style="23" customWidth="1"/>
    <col min="15824" max="15824" width="9.42578125" style="23" customWidth="1"/>
    <col min="15825" max="15825" width="9.85546875" style="23" customWidth="1"/>
    <col min="15826" max="15826" width="10.5703125" style="23" customWidth="1"/>
    <col min="15827" max="15828" width="9.42578125" style="23" customWidth="1"/>
    <col min="15829" max="15829" width="10.5703125" style="23" customWidth="1"/>
    <col min="15830" max="15831" width="9" style="23" customWidth="1"/>
    <col min="15832" max="15832" width="10.5703125" style="23" customWidth="1"/>
    <col min="15833" max="15834" width="9.42578125" style="23" customWidth="1"/>
    <col min="15835" max="15835" width="10.5703125" style="23" customWidth="1"/>
    <col min="15836" max="15836" width="9.42578125" style="23" customWidth="1"/>
    <col min="15837" max="15837" width="9.85546875" style="23" customWidth="1"/>
    <col min="15838" max="15838" width="10.5703125" style="23" customWidth="1"/>
    <col min="15839" max="15839" width="9" style="23" customWidth="1"/>
    <col min="15840" max="15840" width="9.85546875" style="23" customWidth="1"/>
    <col min="15841" max="15841" width="12" style="23" customWidth="1"/>
    <col min="15842" max="16072" width="11.42578125" style="23"/>
    <col min="16073" max="16073" width="0.28515625" style="23" customWidth="1"/>
    <col min="16074" max="16074" width="19" style="23" customWidth="1"/>
    <col min="16075" max="16075" width="7.140625" style="23" customWidth="1"/>
    <col min="16076" max="16076" width="41.28515625" style="23" customWidth="1"/>
    <col min="16077" max="16078" width="9" style="23" customWidth="1"/>
    <col min="16079" max="16079" width="10.5703125" style="23" customWidth="1"/>
    <col min="16080" max="16080" width="9.42578125" style="23" customWidth="1"/>
    <col min="16081" max="16081" width="9.85546875" style="23" customWidth="1"/>
    <col min="16082" max="16082" width="10.5703125" style="23" customWidth="1"/>
    <col min="16083" max="16084" width="9.42578125" style="23" customWidth="1"/>
    <col min="16085" max="16085" width="10.5703125" style="23" customWidth="1"/>
    <col min="16086" max="16087" width="9" style="23" customWidth="1"/>
    <col min="16088" max="16088" width="10.5703125" style="23" customWidth="1"/>
    <col min="16089" max="16090" width="9.42578125" style="23" customWidth="1"/>
    <col min="16091" max="16091" width="10.5703125" style="23" customWidth="1"/>
    <col min="16092" max="16092" width="9.42578125" style="23" customWidth="1"/>
    <col min="16093" max="16093" width="9.85546875" style="23" customWidth="1"/>
    <col min="16094" max="16094" width="10.5703125" style="23" customWidth="1"/>
    <col min="16095" max="16095" width="9" style="23" customWidth="1"/>
    <col min="16096" max="16096" width="9.85546875" style="23" customWidth="1"/>
    <col min="16097" max="16097" width="12" style="23" customWidth="1"/>
    <col min="16098" max="16384" width="11.42578125" style="23"/>
  </cols>
  <sheetData>
    <row r="1" spans="1:10" s="8" customFormat="1">
      <c r="A1" s="815" t="s">
        <v>1621</v>
      </c>
      <c r="B1" s="71"/>
      <c r="C1" s="71"/>
      <c r="D1" s="71"/>
      <c r="E1" s="71"/>
      <c r="F1" s="71"/>
      <c r="G1" s="71"/>
      <c r="H1" s="71"/>
      <c r="I1" s="71"/>
      <c r="J1" s="71"/>
    </row>
    <row r="2" spans="1:10" ht="18" customHeight="1">
      <c r="A2" s="63" t="s">
        <v>4850</v>
      </c>
      <c r="B2" s="241"/>
      <c r="C2" s="242"/>
      <c r="D2" s="242"/>
      <c r="E2" s="242"/>
      <c r="F2" s="242"/>
      <c r="G2" s="242"/>
      <c r="H2" s="242"/>
      <c r="I2" s="242"/>
      <c r="J2" s="242"/>
    </row>
    <row r="3" spans="1:10" s="11" customFormat="1" ht="15.75">
      <c r="A3" s="82"/>
      <c r="B3" s="82"/>
      <c r="C3" s="235">
        <v>2011</v>
      </c>
      <c r="D3" s="235">
        <v>2012</v>
      </c>
      <c r="E3" s="235">
        <v>2013</v>
      </c>
      <c r="F3" s="235">
        <v>2014</v>
      </c>
      <c r="G3" s="235">
        <v>2015</v>
      </c>
      <c r="H3" s="235">
        <v>2016</v>
      </c>
      <c r="I3" s="235">
        <v>2017</v>
      </c>
      <c r="J3" s="72"/>
    </row>
    <row r="4" spans="1:10" s="11" customFormat="1" ht="15.75">
      <c r="A4" s="5760" t="s">
        <v>38</v>
      </c>
      <c r="B4" s="237" t="s">
        <v>4334</v>
      </c>
      <c r="C4" s="105">
        <f>'Plazas Div x Depto'!C8</f>
        <v>26</v>
      </c>
      <c r="D4" s="105">
        <f>'Plazas Div x Depto'!D8</f>
        <v>50</v>
      </c>
      <c r="E4" s="105">
        <f>'Plazas Div x Depto'!E8</f>
        <v>65</v>
      </c>
      <c r="F4" s="105">
        <f>'Plazas Div x Depto'!F8</f>
        <v>65</v>
      </c>
      <c r="G4" s="105">
        <f>'Plazas Div x Depto'!G8</f>
        <v>64</v>
      </c>
      <c r="H4" s="105">
        <f>'Plazas Div x Depto'!H8</f>
        <v>74</v>
      </c>
      <c r="I4" s="426">
        <f>'Plazas Div x Depto'!I8</f>
        <v>78</v>
      </c>
      <c r="J4" s="72"/>
    </row>
    <row r="5" spans="1:10" s="11" customFormat="1" ht="15.75">
      <c r="A5" s="5760"/>
      <c r="B5" s="237" t="s">
        <v>793</v>
      </c>
      <c r="C5" s="238">
        <f>'Alumnado Activo'!C16</f>
        <v>171</v>
      </c>
      <c r="D5" s="238">
        <f>'Alumnado Activo'!D16</f>
        <v>236</v>
      </c>
      <c r="E5" s="238">
        <f>'Alumnado Activo'!E16</f>
        <v>376</v>
      </c>
      <c r="F5" s="238">
        <f>'Alumnado Activo'!F16</f>
        <v>463</v>
      </c>
      <c r="G5" s="238">
        <f>'Alumnado Activo'!G16</f>
        <v>586</v>
      </c>
      <c r="H5" s="238">
        <f>'Alumnado Activo'!H16</f>
        <v>671</v>
      </c>
      <c r="I5" s="1511">
        <f>'Alumnado Activo'!I16</f>
        <v>861</v>
      </c>
      <c r="J5" s="72"/>
    </row>
    <row r="6" spans="1:10" s="9" customFormat="1" ht="15" customHeight="1">
      <c r="A6" s="5760"/>
      <c r="B6" s="236" t="s">
        <v>24</v>
      </c>
      <c r="C6" s="1556">
        <f t="shared" ref="C6:H6" si="0">C5/C4</f>
        <v>6.5769230769230766</v>
      </c>
      <c r="D6" s="1556">
        <f t="shared" si="0"/>
        <v>4.72</v>
      </c>
      <c r="E6" s="1556">
        <f t="shared" si="0"/>
        <v>5.7846153846153845</v>
      </c>
      <c r="F6" s="1556">
        <f t="shared" si="0"/>
        <v>7.1230769230769226</v>
      </c>
      <c r="G6" s="1556">
        <f t="shared" si="0"/>
        <v>9.15625</v>
      </c>
      <c r="H6" s="1556">
        <f t="shared" si="0"/>
        <v>9.0675675675675684</v>
      </c>
      <c r="I6" s="1557">
        <f>I5/I4</f>
        <v>11.038461538461538</v>
      </c>
      <c r="J6" s="73"/>
    </row>
    <row r="7" spans="1:10" s="9" customFormat="1" ht="15" customHeight="1">
      <c r="A7" s="200"/>
      <c r="B7" s="202"/>
      <c r="C7" s="203"/>
      <c r="D7" s="203"/>
      <c r="E7" s="203"/>
      <c r="F7" s="203"/>
      <c r="G7" s="203"/>
      <c r="H7" s="73"/>
      <c r="I7" s="73"/>
      <c r="J7" s="73"/>
    </row>
    <row r="8" spans="1:10" s="9" customFormat="1" ht="15" customHeight="1">
      <c r="A8" s="73"/>
      <c r="B8" s="73"/>
      <c r="C8" s="240"/>
      <c r="D8" s="240"/>
      <c r="E8" s="240"/>
      <c r="F8" s="240"/>
      <c r="G8" s="240"/>
      <c r="H8" s="73"/>
      <c r="I8" s="73"/>
      <c r="J8" s="73"/>
    </row>
    <row r="9" spans="1:10" s="11" customFormat="1" ht="15.75">
      <c r="A9" s="82"/>
      <c r="B9" s="82"/>
      <c r="C9" s="84">
        <v>2005</v>
      </c>
      <c r="D9" s="84">
        <v>2006</v>
      </c>
      <c r="E9" s="84">
        <v>2007</v>
      </c>
      <c r="F9" s="84">
        <v>2008</v>
      </c>
      <c r="G9" s="84">
        <v>2009</v>
      </c>
      <c r="H9" s="84">
        <v>2010</v>
      </c>
      <c r="I9" s="84">
        <v>2011</v>
      </c>
      <c r="J9" s="72"/>
    </row>
    <row r="10" spans="1:10" s="11" customFormat="1" ht="15.75">
      <c r="A10" s="82"/>
      <c r="B10" s="237" t="s">
        <v>114</v>
      </c>
      <c r="C10" s="105">
        <v>25</v>
      </c>
      <c r="D10" s="105">
        <v>60</v>
      </c>
      <c r="E10" s="105">
        <v>82</v>
      </c>
      <c r="F10" s="105">
        <v>110</v>
      </c>
      <c r="G10" s="105">
        <v>142</v>
      </c>
      <c r="H10" s="105">
        <v>185</v>
      </c>
      <c r="I10" s="426">
        <v>183</v>
      </c>
      <c r="J10" s="72"/>
    </row>
    <row r="11" spans="1:10" s="11" customFormat="1" ht="15.75">
      <c r="A11" s="82"/>
      <c r="B11" s="237" t="s">
        <v>793</v>
      </c>
      <c r="C11" s="105">
        <v>203</v>
      </c>
      <c r="D11" s="105">
        <v>287</v>
      </c>
      <c r="E11" s="105">
        <v>562</v>
      </c>
      <c r="F11" s="105">
        <v>871</v>
      </c>
      <c r="G11" s="105">
        <v>1054</v>
      </c>
      <c r="H11" s="105">
        <v>1205</v>
      </c>
      <c r="I11" s="1511">
        <f>'Alumnado Activo'!C19</f>
        <v>1388</v>
      </c>
      <c r="J11" s="72"/>
    </row>
    <row r="12" spans="1:10" s="9" customFormat="1" ht="15" customHeight="1">
      <c r="A12" s="5760" t="s">
        <v>37</v>
      </c>
      <c r="B12" s="198" t="s">
        <v>794</v>
      </c>
      <c r="C12" s="199">
        <f t="shared" ref="C12:H12" si="1">C11/C10</f>
        <v>8.1199999999999992</v>
      </c>
      <c r="D12" s="199">
        <f t="shared" si="1"/>
        <v>4.7833333333333332</v>
      </c>
      <c r="E12" s="199">
        <f t="shared" si="1"/>
        <v>6.8536585365853657</v>
      </c>
      <c r="F12" s="199">
        <f t="shared" si="1"/>
        <v>7.918181818181818</v>
      </c>
      <c r="G12" s="199">
        <f t="shared" si="1"/>
        <v>7.422535211267606</v>
      </c>
      <c r="H12" s="199">
        <f t="shared" si="1"/>
        <v>6.5135135135135132</v>
      </c>
      <c r="I12" s="239">
        <f t="shared" ref="I12" si="2">I11/I10</f>
        <v>7.584699453551913</v>
      </c>
      <c r="J12" s="73"/>
    </row>
    <row r="13" spans="1:10" s="9" customFormat="1" ht="15" customHeight="1">
      <c r="A13" s="5760"/>
      <c r="B13" s="200"/>
      <c r="C13" s="201"/>
      <c r="D13" s="201"/>
      <c r="E13" s="201"/>
      <c r="F13" s="201"/>
      <c r="G13" s="201"/>
      <c r="H13" s="201"/>
      <c r="I13" s="201"/>
      <c r="J13" s="73"/>
    </row>
    <row r="14" spans="1:10" s="11" customFormat="1" ht="15.75">
      <c r="A14" s="5760"/>
      <c r="B14" s="82"/>
      <c r="C14" s="235">
        <v>2011</v>
      </c>
      <c r="D14" s="235">
        <v>2012</v>
      </c>
      <c r="E14" s="235">
        <v>2013</v>
      </c>
      <c r="F14" s="235">
        <v>2014</v>
      </c>
      <c r="G14" s="235">
        <v>2015</v>
      </c>
      <c r="H14" s="235">
        <v>2016</v>
      </c>
      <c r="I14" s="235">
        <v>2017</v>
      </c>
      <c r="J14" s="72"/>
    </row>
    <row r="15" spans="1:10" s="11" customFormat="1" ht="15.75">
      <c r="A15" s="5760"/>
      <c r="B15" s="237" t="s">
        <v>114</v>
      </c>
      <c r="C15" s="105">
        <v>183</v>
      </c>
      <c r="D15" s="105">
        <v>194</v>
      </c>
      <c r="E15" s="105">
        <v>204</v>
      </c>
      <c r="F15" s="105">
        <v>217</v>
      </c>
      <c r="G15" s="105">
        <v>218</v>
      </c>
      <c r="H15" s="105">
        <v>243</v>
      </c>
      <c r="I15" s="426">
        <v>243</v>
      </c>
      <c r="J15" s="72"/>
    </row>
    <row r="16" spans="1:10" s="11" customFormat="1" ht="15.75">
      <c r="A16" s="5760"/>
      <c r="B16" s="237" t="s">
        <v>793</v>
      </c>
      <c r="C16" s="105">
        <v>1388</v>
      </c>
      <c r="D16" s="105">
        <v>1528</v>
      </c>
      <c r="E16" s="105">
        <v>1654</v>
      </c>
      <c r="F16" s="105">
        <v>2009</v>
      </c>
      <c r="G16" s="105">
        <v>2326</v>
      </c>
      <c r="H16" s="105">
        <v>2697</v>
      </c>
      <c r="I16" s="1511">
        <f>'Alumnado Activo'!I19</f>
        <v>3006</v>
      </c>
      <c r="J16" s="72"/>
    </row>
    <row r="17" spans="1:10" s="9" customFormat="1" ht="15" customHeight="1">
      <c r="A17" s="5760"/>
      <c r="B17" s="198" t="s">
        <v>794</v>
      </c>
      <c r="C17" s="199">
        <f t="shared" ref="C17:H17" si="3">C16/C15</f>
        <v>7.584699453551913</v>
      </c>
      <c r="D17" s="199">
        <f t="shared" si="3"/>
        <v>7.8762886597938149</v>
      </c>
      <c r="E17" s="199">
        <f t="shared" si="3"/>
        <v>8.1078431372549016</v>
      </c>
      <c r="F17" s="199">
        <f t="shared" si="3"/>
        <v>9.258064516129032</v>
      </c>
      <c r="G17" s="199">
        <f t="shared" si="3"/>
        <v>10.669724770642201</v>
      </c>
      <c r="H17" s="199">
        <f t="shared" si="3"/>
        <v>11.098765432098766</v>
      </c>
      <c r="I17" s="239">
        <f t="shared" ref="I17" si="4">I16/I15</f>
        <v>12.37037037037037</v>
      </c>
      <c r="J17" s="73"/>
    </row>
    <row r="18" spans="1:10" s="9" customFormat="1" ht="15" customHeight="1">
      <c r="B18" s="73"/>
      <c r="C18" s="240"/>
      <c r="D18" s="240"/>
      <c r="E18" s="240"/>
      <c r="F18" s="240"/>
      <c r="G18" s="240"/>
      <c r="H18" s="73"/>
      <c r="I18" s="73"/>
      <c r="J18" s="73"/>
    </row>
    <row r="19" spans="1:10" s="11" customFormat="1" ht="15.75">
      <c r="A19" s="82"/>
      <c r="B19" s="82"/>
      <c r="C19" s="230">
        <v>2011</v>
      </c>
      <c r="D19" s="230">
        <v>2012</v>
      </c>
      <c r="E19" s="230">
        <v>2013</v>
      </c>
      <c r="F19" s="230">
        <v>2014</v>
      </c>
      <c r="G19" s="230">
        <v>2015</v>
      </c>
      <c r="H19" s="230">
        <v>2016</v>
      </c>
      <c r="I19" s="230">
        <v>2017</v>
      </c>
      <c r="J19" s="72"/>
    </row>
    <row r="20" spans="1:10" s="10" customFormat="1" ht="15">
      <c r="A20" s="231" t="s">
        <v>16</v>
      </c>
      <c r="B20" s="86" t="s">
        <v>795</v>
      </c>
      <c r="C20" s="140">
        <v>17.771343104995513</v>
      </c>
      <c r="D20" s="140">
        <v>18.08094674556213</v>
      </c>
      <c r="E20" s="140">
        <v>18.378722410370198</v>
      </c>
      <c r="F20" s="140">
        <v>18.159285959491932</v>
      </c>
      <c r="G20" s="140">
        <v>18.46957725359017</v>
      </c>
      <c r="H20" s="140">
        <v>18.46957725359017</v>
      </c>
      <c r="I20" s="140">
        <v>18.46957725359017</v>
      </c>
      <c r="J20" s="243"/>
    </row>
    <row r="21" spans="1:10" s="9" customFormat="1" ht="15">
      <c r="A21" s="244"/>
      <c r="B21" s="245"/>
      <c r="C21" s="246"/>
      <c r="D21" s="73"/>
      <c r="E21" s="73"/>
      <c r="F21" s="73"/>
      <c r="G21" s="73"/>
      <c r="H21" s="73"/>
      <c r="I21" s="73"/>
      <c r="J21" s="73"/>
    </row>
    <row r="22" spans="1:10" ht="15.75" thickBot="1">
      <c r="A22" s="29"/>
      <c r="B22" s="29"/>
      <c r="C22" s="12"/>
      <c r="D22" s="12"/>
      <c r="E22" s="12"/>
      <c r="G22" s="24"/>
    </row>
    <row r="23" spans="1:10" ht="26.25" thickBot="1">
      <c r="A23" s="27"/>
      <c r="B23" s="29"/>
      <c r="C23" s="1515" t="s">
        <v>4335</v>
      </c>
      <c r="D23" s="1516" t="s">
        <v>4336</v>
      </c>
      <c r="E23" s="1516" t="s">
        <v>4337</v>
      </c>
      <c r="F23" s="1516" t="s">
        <v>4338</v>
      </c>
      <c r="G23" s="1516" t="s">
        <v>4339</v>
      </c>
      <c r="H23" s="1520" t="s">
        <v>4340</v>
      </c>
      <c r="I23" s="1520" t="s">
        <v>6047</v>
      </c>
    </row>
    <row r="24" spans="1:10">
      <c r="B24" s="1513" t="s">
        <v>544</v>
      </c>
      <c r="C24" s="1517">
        <f t="shared" ref="C24:G24" si="5">C6</f>
        <v>6.5769230769230766</v>
      </c>
      <c r="D24" s="1518">
        <f t="shared" si="5"/>
        <v>4.72</v>
      </c>
      <c r="E24" s="1518">
        <f t="shared" si="5"/>
        <v>5.7846153846153845</v>
      </c>
      <c r="F24" s="1518">
        <f t="shared" si="5"/>
        <v>7.1230769230769226</v>
      </c>
      <c r="G24" s="1518">
        <f t="shared" si="5"/>
        <v>9.15625</v>
      </c>
      <c r="H24" s="5212">
        <f>H6</f>
        <v>9.0675675675675684</v>
      </c>
      <c r="I24" s="1521">
        <f>I6</f>
        <v>11.038461538461538</v>
      </c>
    </row>
    <row r="25" spans="1:10">
      <c r="B25" s="1553" t="s">
        <v>6053</v>
      </c>
      <c r="C25" s="1554">
        <f t="shared" ref="C25:H25" si="6">C12</f>
        <v>8.1199999999999992</v>
      </c>
      <c r="D25" s="1552">
        <f t="shared" si="6"/>
        <v>4.7833333333333332</v>
      </c>
      <c r="E25" s="1552">
        <f t="shared" si="6"/>
        <v>6.8536585365853657</v>
      </c>
      <c r="F25" s="1552">
        <f t="shared" si="6"/>
        <v>7.918181818181818</v>
      </c>
      <c r="G25" s="1552">
        <f t="shared" si="6"/>
        <v>7.422535211267606</v>
      </c>
      <c r="H25" s="5213">
        <f t="shared" si="6"/>
        <v>6.5135135135135132</v>
      </c>
      <c r="I25" s="1555">
        <f>I12</f>
        <v>7.584699453551913</v>
      </c>
    </row>
    <row r="26" spans="1:10" ht="13.5" thickBot="1">
      <c r="B26" s="1514" t="s">
        <v>6054</v>
      </c>
      <c r="C26" s="1512">
        <f t="shared" ref="C26:H26" si="7">C17</f>
        <v>7.584699453551913</v>
      </c>
      <c r="D26" s="1519">
        <f t="shared" si="7"/>
        <v>7.8762886597938149</v>
      </c>
      <c r="E26" s="1519">
        <f t="shared" si="7"/>
        <v>8.1078431372549016</v>
      </c>
      <c r="F26" s="1519">
        <f t="shared" si="7"/>
        <v>9.258064516129032</v>
      </c>
      <c r="G26" s="1519">
        <f t="shared" si="7"/>
        <v>10.669724770642201</v>
      </c>
      <c r="H26" s="5214">
        <f t="shared" si="7"/>
        <v>11.098765432098766</v>
      </c>
      <c r="I26" s="1522">
        <f>I17</f>
        <v>12.37037037037037</v>
      </c>
    </row>
  </sheetData>
  <mergeCells count="2">
    <mergeCell ref="A12:A17"/>
    <mergeCell ref="A4:A6"/>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D25A8"/>
    <pageSetUpPr autoPageBreaks="0"/>
  </sheetPr>
  <dimension ref="A1:AK57"/>
  <sheetViews>
    <sheetView showGridLines="0" zoomScaleNormal="100" workbookViewId="0"/>
  </sheetViews>
  <sheetFormatPr baseColWidth="10" defaultColWidth="11.42578125" defaultRowHeight="15"/>
  <cols>
    <col min="1" max="1" width="10.85546875" style="1563" customWidth="1"/>
    <col min="2" max="2" width="15.85546875" style="1562" bestFit="1" customWidth="1"/>
    <col min="3" max="3" width="17" style="1562" bestFit="1" customWidth="1"/>
    <col min="4" max="4" width="7" style="1562" customWidth="1"/>
    <col min="5" max="5" width="39.85546875" style="1563" bestFit="1" customWidth="1"/>
    <col min="6" max="6" width="13.5703125" style="1562" bestFit="1" customWidth="1"/>
    <col min="7" max="7" width="22.85546875" style="1562" bestFit="1" customWidth="1"/>
    <col min="8" max="8" width="22.5703125" style="1562" bestFit="1" customWidth="1"/>
    <col min="9" max="9" width="22.5703125" style="1562" customWidth="1"/>
    <col min="10" max="10" width="18" style="1562" customWidth="1"/>
    <col min="11" max="11" width="11.140625" style="1563" bestFit="1" customWidth="1"/>
    <col min="12" max="12" width="31.140625" style="1563" bestFit="1" customWidth="1"/>
    <col min="13" max="13" width="6.140625" style="1562" bestFit="1" customWidth="1"/>
    <col min="14" max="16384" width="11.42578125" style="1563"/>
  </cols>
  <sheetData>
    <row r="1" spans="1:37" s="1697" customFormat="1" ht="12.75">
      <c r="A1" s="1693" t="s">
        <v>1621</v>
      </c>
      <c r="N1" s="1698"/>
      <c r="O1" s="1698"/>
      <c r="P1" s="1698"/>
      <c r="Q1" s="1698"/>
      <c r="R1" s="1698"/>
      <c r="S1" s="1698"/>
      <c r="T1" s="1698"/>
      <c r="U1" s="1698"/>
      <c r="V1" s="1698"/>
      <c r="W1" s="1698"/>
      <c r="X1" s="1698"/>
      <c r="Y1" s="1698"/>
      <c r="Z1" s="1698"/>
      <c r="AA1" s="1698"/>
      <c r="AB1" s="1698"/>
      <c r="AC1" s="1698"/>
      <c r="AD1" s="1698"/>
    </row>
    <row r="2" spans="1:37" s="1569" customFormat="1" ht="19.5" thickBot="1">
      <c r="A2" s="4257" t="s">
        <v>4703</v>
      </c>
      <c r="B2" s="1564"/>
      <c r="C2" s="1565"/>
      <c r="D2" s="1565"/>
      <c r="E2" s="1565"/>
      <c r="F2" s="1565"/>
      <c r="G2" s="1565"/>
      <c r="H2" s="1566"/>
      <c r="I2" s="1565"/>
      <c r="J2" s="1565"/>
      <c r="K2" s="1565"/>
      <c r="L2" s="1567"/>
      <c r="M2" s="1567"/>
      <c r="N2" s="1567"/>
      <c r="O2" s="1567"/>
      <c r="P2" s="1567"/>
      <c r="Q2" s="1567"/>
      <c r="R2" s="1567"/>
      <c r="S2" s="1567"/>
      <c r="T2" s="1567"/>
      <c r="U2" s="1567"/>
      <c r="V2" s="1567"/>
      <c r="W2" s="1564"/>
      <c r="X2" s="1568"/>
      <c r="Y2" s="1564"/>
      <c r="Z2" s="1568"/>
      <c r="AA2" s="1568"/>
      <c r="AB2" s="1568"/>
      <c r="AC2" s="1564"/>
      <c r="AD2" s="1564"/>
      <c r="AE2" s="1564"/>
      <c r="AF2" s="1564"/>
      <c r="AG2" s="1564"/>
      <c r="AH2" s="1564"/>
      <c r="AI2" s="1564"/>
      <c r="AJ2" s="1567"/>
      <c r="AK2" s="1567"/>
    </row>
    <row r="3" spans="1:37">
      <c r="B3" s="5761" t="s">
        <v>161</v>
      </c>
      <c r="C3" s="5762"/>
      <c r="D3" s="5762"/>
      <c r="E3" s="5762"/>
      <c r="F3" s="5762"/>
      <c r="G3" s="5762"/>
      <c r="H3" s="5763"/>
      <c r="I3" s="1570"/>
      <c r="J3" s="5764" t="s">
        <v>162</v>
      </c>
      <c r="K3" s="5765"/>
      <c r="L3" s="5765"/>
      <c r="M3" s="5766"/>
    </row>
    <row r="4" spans="1:37" s="1571" customFormat="1" ht="33" customHeight="1" thickBot="1">
      <c r="A4" s="1571" t="s">
        <v>163</v>
      </c>
      <c r="B4" s="3380" t="s">
        <v>975</v>
      </c>
      <c r="C4" s="3381" t="s">
        <v>164</v>
      </c>
      <c r="D4" s="3381" t="s">
        <v>136</v>
      </c>
      <c r="E4" s="3381" t="s">
        <v>165</v>
      </c>
      <c r="F4" s="3381" t="s">
        <v>166</v>
      </c>
      <c r="G4" s="3381" t="s">
        <v>167</v>
      </c>
      <c r="H4" s="3381" t="s">
        <v>976</v>
      </c>
      <c r="I4" s="3381" t="s">
        <v>168</v>
      </c>
      <c r="J4" s="3382" t="s">
        <v>169</v>
      </c>
      <c r="K4" s="3383" t="s">
        <v>170</v>
      </c>
      <c r="L4" s="3383" t="s">
        <v>171</v>
      </c>
      <c r="M4" s="3384" t="s">
        <v>172</v>
      </c>
    </row>
    <row r="5" spans="1:37">
      <c r="B5" s="3385">
        <v>42261</v>
      </c>
      <c r="C5" s="3386" t="s">
        <v>977</v>
      </c>
      <c r="D5" s="3387">
        <v>11414</v>
      </c>
      <c r="E5" s="3388" t="s">
        <v>978</v>
      </c>
      <c r="F5" s="3387" t="s">
        <v>175</v>
      </c>
      <c r="G5" s="3389">
        <v>42275</v>
      </c>
      <c r="H5" s="3389">
        <v>42353</v>
      </c>
      <c r="I5" s="3389" t="s">
        <v>188</v>
      </c>
      <c r="J5" s="3390" t="s">
        <v>979</v>
      </c>
      <c r="K5" s="3391">
        <v>42271</v>
      </c>
      <c r="L5" s="3392" t="s">
        <v>980</v>
      </c>
      <c r="M5" s="3393" t="s">
        <v>137</v>
      </c>
    </row>
    <row r="6" spans="1:37">
      <c r="B6" s="1572">
        <v>42261</v>
      </c>
      <c r="C6" s="3394" t="s">
        <v>981</v>
      </c>
      <c r="D6" s="3378">
        <v>11119</v>
      </c>
      <c r="E6" s="3379" t="s">
        <v>191</v>
      </c>
      <c r="F6" s="3378" t="s">
        <v>192</v>
      </c>
      <c r="G6" s="3377">
        <v>42275</v>
      </c>
      <c r="H6" s="3377">
        <v>42353</v>
      </c>
      <c r="I6" s="3377" t="s">
        <v>188</v>
      </c>
      <c r="J6" s="3395" t="s">
        <v>982</v>
      </c>
      <c r="K6" s="3396">
        <v>42271</v>
      </c>
      <c r="L6" s="3397" t="s">
        <v>983</v>
      </c>
      <c r="M6" s="3398" t="s">
        <v>137</v>
      </c>
    </row>
    <row r="7" spans="1:37">
      <c r="B7" s="1572">
        <v>42261</v>
      </c>
      <c r="C7" s="3394" t="s">
        <v>984</v>
      </c>
      <c r="D7" s="3378">
        <v>11305</v>
      </c>
      <c r="E7" s="3379" t="s">
        <v>191</v>
      </c>
      <c r="F7" s="3378" t="s">
        <v>192</v>
      </c>
      <c r="G7" s="3377">
        <v>42275</v>
      </c>
      <c r="H7" s="3377">
        <v>42353</v>
      </c>
      <c r="I7" s="3377" t="s">
        <v>188</v>
      </c>
      <c r="J7" s="3395" t="s">
        <v>985</v>
      </c>
      <c r="K7" s="3396">
        <v>42271</v>
      </c>
      <c r="L7" s="3397" t="s">
        <v>986</v>
      </c>
      <c r="M7" s="3398" t="s">
        <v>137</v>
      </c>
    </row>
    <row r="8" spans="1:37">
      <c r="B8" s="1572">
        <v>42331</v>
      </c>
      <c r="C8" s="3394" t="s">
        <v>987</v>
      </c>
      <c r="D8" s="3378">
        <v>10335</v>
      </c>
      <c r="E8" s="3379" t="s">
        <v>187</v>
      </c>
      <c r="F8" s="3378" t="s">
        <v>175</v>
      </c>
      <c r="G8" s="3377">
        <v>42382</v>
      </c>
      <c r="H8" s="3377">
        <v>42475</v>
      </c>
      <c r="I8" s="3377" t="s">
        <v>207</v>
      </c>
      <c r="J8" s="3395" t="s">
        <v>988</v>
      </c>
      <c r="K8" s="3396">
        <v>42346</v>
      </c>
      <c r="L8" s="3397" t="s">
        <v>989</v>
      </c>
      <c r="M8" s="3398" t="s">
        <v>138</v>
      </c>
    </row>
    <row r="9" spans="1:37">
      <c r="B9" s="1572">
        <v>42345</v>
      </c>
      <c r="C9" s="3394" t="s">
        <v>990</v>
      </c>
      <c r="D9" s="3378">
        <v>11295</v>
      </c>
      <c r="E9" s="3379" t="s">
        <v>174</v>
      </c>
      <c r="F9" s="3378" t="s">
        <v>192</v>
      </c>
      <c r="G9" s="3377">
        <v>42387</v>
      </c>
      <c r="H9" s="3377">
        <v>42475</v>
      </c>
      <c r="I9" s="3378" t="s">
        <v>176</v>
      </c>
      <c r="J9" s="3395" t="s">
        <v>991</v>
      </c>
      <c r="K9" s="3396">
        <v>42355</v>
      </c>
      <c r="L9" s="3397" t="s">
        <v>992</v>
      </c>
      <c r="M9" s="3398" t="s">
        <v>140</v>
      </c>
    </row>
    <row r="10" spans="1:37">
      <c r="B10" s="1572">
        <v>42345</v>
      </c>
      <c r="C10" s="3394" t="s">
        <v>993</v>
      </c>
      <c r="D10" s="3378">
        <v>11298</v>
      </c>
      <c r="E10" s="3379" t="s">
        <v>174</v>
      </c>
      <c r="F10" s="3378" t="s">
        <v>175</v>
      </c>
      <c r="G10" s="3377">
        <v>42387</v>
      </c>
      <c r="H10" s="3377">
        <v>42475</v>
      </c>
      <c r="I10" s="3378" t="s">
        <v>176</v>
      </c>
      <c r="J10" s="3395" t="s">
        <v>994</v>
      </c>
      <c r="K10" s="3396">
        <v>42355</v>
      </c>
      <c r="L10" s="3397" t="s">
        <v>995</v>
      </c>
      <c r="M10" s="3398" t="s">
        <v>138</v>
      </c>
    </row>
    <row r="11" spans="1:37">
      <c r="B11" s="1572">
        <v>42380</v>
      </c>
      <c r="C11" s="3394" t="s">
        <v>996</v>
      </c>
      <c r="D11" s="3378">
        <v>11429</v>
      </c>
      <c r="E11" s="3379" t="s">
        <v>225</v>
      </c>
      <c r="F11" s="3378" t="s">
        <v>192</v>
      </c>
      <c r="G11" s="3377">
        <v>42394</v>
      </c>
      <c r="H11" s="3377">
        <v>42476</v>
      </c>
      <c r="I11" s="3377" t="s">
        <v>188</v>
      </c>
      <c r="J11" s="3395" t="s">
        <v>997</v>
      </c>
      <c r="K11" s="3396">
        <v>42384</v>
      </c>
      <c r="L11" s="3397" t="s">
        <v>998</v>
      </c>
      <c r="M11" s="3398" t="s">
        <v>137</v>
      </c>
    </row>
    <row r="12" spans="1:37">
      <c r="B12" s="1572">
        <v>42478</v>
      </c>
      <c r="C12" s="3394" t="s">
        <v>999</v>
      </c>
      <c r="D12" s="3378">
        <v>11431</v>
      </c>
      <c r="E12" s="3379" t="s">
        <v>225</v>
      </c>
      <c r="F12" s="3378" t="s">
        <v>192</v>
      </c>
      <c r="G12" s="3377">
        <v>42499</v>
      </c>
      <c r="H12" s="3377">
        <v>42579</v>
      </c>
      <c r="I12" s="3378" t="s">
        <v>176</v>
      </c>
      <c r="J12" s="3395" t="s">
        <v>1000</v>
      </c>
      <c r="K12" s="3396">
        <v>42486</v>
      </c>
      <c r="L12" s="3397" t="s">
        <v>1001</v>
      </c>
      <c r="M12" s="3398" t="s">
        <v>137</v>
      </c>
    </row>
    <row r="13" spans="1:37">
      <c r="B13" s="1572">
        <v>42520</v>
      </c>
      <c r="C13" s="3394" t="s">
        <v>1002</v>
      </c>
      <c r="D13" s="3378">
        <v>11305</v>
      </c>
      <c r="E13" s="3379" t="s">
        <v>191</v>
      </c>
      <c r="F13" s="3378" t="s">
        <v>192</v>
      </c>
      <c r="G13" s="3399">
        <v>42611</v>
      </c>
      <c r="H13" s="3399">
        <v>42719</v>
      </c>
      <c r="I13" s="3377" t="s">
        <v>188</v>
      </c>
      <c r="J13" s="3395" t="s">
        <v>1003</v>
      </c>
      <c r="K13" s="3396">
        <v>42545</v>
      </c>
      <c r="L13" s="3397" t="s">
        <v>986</v>
      </c>
      <c r="M13" s="3398" t="s">
        <v>137</v>
      </c>
    </row>
    <row r="14" spans="1:37">
      <c r="B14" s="1572">
        <v>42520</v>
      </c>
      <c r="C14" s="3394" t="s">
        <v>1004</v>
      </c>
      <c r="D14" s="3378">
        <v>11119</v>
      </c>
      <c r="E14" s="3379" t="s">
        <v>191</v>
      </c>
      <c r="F14" s="3378" t="s">
        <v>192</v>
      </c>
      <c r="G14" s="3399">
        <v>42611</v>
      </c>
      <c r="H14" s="3399">
        <v>42720</v>
      </c>
      <c r="I14" s="3377" t="s">
        <v>188</v>
      </c>
      <c r="J14" s="3395" t="s">
        <v>1005</v>
      </c>
      <c r="K14" s="3396">
        <v>42545</v>
      </c>
      <c r="L14" s="3397" t="s">
        <v>983</v>
      </c>
      <c r="M14" s="3398" t="s">
        <v>137</v>
      </c>
    </row>
    <row r="15" spans="1:37">
      <c r="B15" s="1572">
        <v>42513</v>
      </c>
      <c r="C15" s="3394" t="s">
        <v>1006</v>
      </c>
      <c r="D15" s="3378">
        <v>11289</v>
      </c>
      <c r="E15" s="3379" t="s">
        <v>204</v>
      </c>
      <c r="F15" s="3378" t="s">
        <v>175</v>
      </c>
      <c r="G15" s="3399">
        <v>42513</v>
      </c>
      <c r="H15" s="3399">
        <v>42580</v>
      </c>
      <c r="I15" s="3377" t="s">
        <v>188</v>
      </c>
      <c r="J15" s="3395" t="s">
        <v>1007</v>
      </c>
      <c r="K15" s="3396">
        <v>42521</v>
      </c>
      <c r="L15" s="3397" t="s">
        <v>1008</v>
      </c>
      <c r="M15" s="3398" t="s">
        <v>138</v>
      </c>
    </row>
    <row r="16" spans="1:37">
      <c r="B16" s="1572">
        <v>42527</v>
      </c>
      <c r="C16" s="3394" t="s">
        <v>1009</v>
      </c>
      <c r="D16" s="3378">
        <v>9898</v>
      </c>
      <c r="E16" s="3379" t="s">
        <v>187</v>
      </c>
      <c r="F16" s="3378" t="s">
        <v>192</v>
      </c>
      <c r="G16" s="3399">
        <v>42527</v>
      </c>
      <c r="H16" s="3399">
        <v>42571</v>
      </c>
      <c r="I16" s="3377" t="s">
        <v>188</v>
      </c>
      <c r="J16" s="3395" t="s">
        <v>1010</v>
      </c>
      <c r="K16" s="3396">
        <v>42534</v>
      </c>
      <c r="L16" s="3397" t="s">
        <v>1011</v>
      </c>
      <c r="M16" s="3398" t="s">
        <v>137</v>
      </c>
    </row>
    <row r="17" spans="2:13">
      <c r="B17" s="1572">
        <v>42534</v>
      </c>
      <c r="C17" s="3394" t="s">
        <v>1012</v>
      </c>
      <c r="D17" s="3378">
        <v>11422</v>
      </c>
      <c r="E17" s="3379" t="s">
        <v>191</v>
      </c>
      <c r="F17" s="3378" t="s">
        <v>192</v>
      </c>
      <c r="G17" s="3399">
        <v>42611</v>
      </c>
      <c r="H17" s="3399">
        <v>42720</v>
      </c>
      <c r="I17" s="3377" t="s">
        <v>188</v>
      </c>
      <c r="J17" s="3395" t="s">
        <v>1013</v>
      </c>
      <c r="K17" s="3396">
        <v>42545</v>
      </c>
      <c r="L17" s="3397" t="s">
        <v>1014</v>
      </c>
      <c r="M17" s="3398" t="s">
        <v>137</v>
      </c>
    </row>
    <row r="18" spans="2:13">
      <c r="B18" s="1572">
        <v>42569</v>
      </c>
      <c r="C18" s="3394" t="s">
        <v>1015</v>
      </c>
      <c r="D18" s="3378">
        <v>3154</v>
      </c>
      <c r="E18" s="3379" t="s">
        <v>204</v>
      </c>
      <c r="F18" s="3378" t="s">
        <v>192</v>
      </c>
      <c r="G18" s="3399">
        <v>42618</v>
      </c>
      <c r="H18" s="3399">
        <v>42717</v>
      </c>
      <c r="I18" s="3377" t="s">
        <v>1016</v>
      </c>
      <c r="J18" s="3395" t="s">
        <v>1017</v>
      </c>
      <c r="K18" s="3396">
        <v>42578</v>
      </c>
      <c r="L18" s="3397" t="s">
        <v>1018</v>
      </c>
      <c r="M18" s="3398" t="s">
        <v>139</v>
      </c>
    </row>
    <row r="19" spans="2:13">
      <c r="B19" s="1572">
        <v>42569</v>
      </c>
      <c r="C19" s="3394" t="s">
        <v>1019</v>
      </c>
      <c r="D19" s="3378">
        <v>11752</v>
      </c>
      <c r="E19" s="3379" t="s">
        <v>204</v>
      </c>
      <c r="F19" s="3378" t="s">
        <v>175</v>
      </c>
      <c r="G19" s="3399">
        <v>42618</v>
      </c>
      <c r="H19" s="3399">
        <v>42717</v>
      </c>
      <c r="I19" s="3377" t="s">
        <v>1016</v>
      </c>
      <c r="J19" s="3395" t="s">
        <v>1020</v>
      </c>
      <c r="K19" s="3396">
        <v>42578</v>
      </c>
      <c r="L19" s="3397" t="s">
        <v>1021</v>
      </c>
      <c r="M19" s="3398" t="s">
        <v>139</v>
      </c>
    </row>
    <row r="20" spans="2:13">
      <c r="B20" s="1572">
        <v>42569</v>
      </c>
      <c r="C20" s="3394" t="s">
        <v>1022</v>
      </c>
      <c r="D20" s="3378">
        <v>2822</v>
      </c>
      <c r="E20" s="3379" t="s">
        <v>187</v>
      </c>
      <c r="F20" s="3378" t="s">
        <v>192</v>
      </c>
      <c r="G20" s="3399">
        <v>42618</v>
      </c>
      <c r="H20" s="3399">
        <v>42717</v>
      </c>
      <c r="I20" s="3377" t="s">
        <v>1016</v>
      </c>
      <c r="J20" s="3395" t="s">
        <v>1023</v>
      </c>
      <c r="K20" s="3396">
        <v>42578</v>
      </c>
      <c r="L20" s="3397" t="s">
        <v>1024</v>
      </c>
      <c r="M20" s="3398" t="s">
        <v>140</v>
      </c>
    </row>
    <row r="21" spans="2:13">
      <c r="B21" s="1572">
        <v>42569</v>
      </c>
      <c r="C21" s="3394" t="s">
        <v>1025</v>
      </c>
      <c r="D21" s="3378">
        <v>11753</v>
      </c>
      <c r="E21" s="3379" t="s">
        <v>978</v>
      </c>
      <c r="F21" s="3378" t="s">
        <v>175</v>
      </c>
      <c r="G21" s="3377">
        <v>42618</v>
      </c>
      <c r="H21" s="3377">
        <v>42717</v>
      </c>
      <c r="I21" s="3377" t="s">
        <v>1016</v>
      </c>
      <c r="J21" s="3395" t="s">
        <v>1026</v>
      </c>
      <c r="K21" s="3396">
        <v>42578</v>
      </c>
      <c r="L21" s="3397" t="s">
        <v>1027</v>
      </c>
      <c r="M21" s="3398" t="s">
        <v>138</v>
      </c>
    </row>
    <row r="22" spans="2:13">
      <c r="B22" s="1572">
        <v>42569</v>
      </c>
      <c r="C22" s="3394" t="s">
        <v>1028</v>
      </c>
      <c r="D22" s="3378">
        <v>11754</v>
      </c>
      <c r="E22" s="3379" t="s">
        <v>978</v>
      </c>
      <c r="F22" s="3378" t="s">
        <v>175</v>
      </c>
      <c r="G22" s="3377">
        <v>42618</v>
      </c>
      <c r="H22" s="3377">
        <v>42717</v>
      </c>
      <c r="I22" s="3377" t="s">
        <v>1016</v>
      </c>
      <c r="J22" s="3395" t="s">
        <v>1029</v>
      </c>
      <c r="K22" s="3396">
        <v>42578</v>
      </c>
      <c r="L22" s="3397" t="s">
        <v>1030</v>
      </c>
      <c r="M22" s="3398" t="s">
        <v>138</v>
      </c>
    </row>
    <row r="23" spans="2:13">
      <c r="B23" s="1572">
        <v>42576</v>
      </c>
      <c r="C23" s="3394" t="s">
        <v>1031</v>
      </c>
      <c r="D23" s="3378">
        <v>11289</v>
      </c>
      <c r="E23" s="3379" t="s">
        <v>204</v>
      </c>
      <c r="F23" s="3378" t="s">
        <v>175</v>
      </c>
      <c r="G23" s="3377">
        <v>42618</v>
      </c>
      <c r="H23" s="3377">
        <v>42717</v>
      </c>
      <c r="I23" s="3377" t="s">
        <v>188</v>
      </c>
      <c r="J23" s="3395" t="s">
        <v>1032</v>
      </c>
      <c r="K23" s="3396">
        <v>42613</v>
      </c>
      <c r="L23" s="3397" t="s">
        <v>1033</v>
      </c>
      <c r="M23" s="3398" t="s">
        <v>138</v>
      </c>
    </row>
    <row r="24" spans="2:13">
      <c r="B24" s="1572">
        <v>42576</v>
      </c>
      <c r="C24" s="3394" t="s">
        <v>1034</v>
      </c>
      <c r="D24" s="3378">
        <v>9898</v>
      </c>
      <c r="E24" s="3379" t="s">
        <v>187</v>
      </c>
      <c r="F24" s="3378" t="s">
        <v>192</v>
      </c>
      <c r="G24" s="3377">
        <v>42618</v>
      </c>
      <c r="H24" s="3377">
        <v>42717</v>
      </c>
      <c r="I24" s="3377" t="s">
        <v>188</v>
      </c>
      <c r="J24" s="3395" t="s">
        <v>1035</v>
      </c>
      <c r="K24" s="3396">
        <v>42613</v>
      </c>
      <c r="L24" s="3397" t="s">
        <v>1011</v>
      </c>
      <c r="M24" s="3398" t="s">
        <v>137</v>
      </c>
    </row>
    <row r="25" spans="2:13">
      <c r="B25" s="1572">
        <v>42618</v>
      </c>
      <c r="C25" s="3394" t="s">
        <v>1036</v>
      </c>
      <c r="D25" s="3378">
        <v>11298</v>
      </c>
      <c r="E25" s="3379" t="s">
        <v>174</v>
      </c>
      <c r="F25" s="3378" t="s">
        <v>175</v>
      </c>
      <c r="G25" s="3377">
        <v>42632</v>
      </c>
      <c r="H25" s="3377">
        <v>42674</v>
      </c>
      <c r="I25" s="3378" t="s">
        <v>176</v>
      </c>
      <c r="J25" s="3395" t="s">
        <v>1037</v>
      </c>
      <c r="K25" s="3396">
        <v>42625</v>
      </c>
      <c r="L25" s="3397" t="s">
        <v>995</v>
      </c>
      <c r="M25" s="3398" t="s">
        <v>138</v>
      </c>
    </row>
    <row r="26" spans="2:13">
      <c r="B26" s="1572">
        <v>42625</v>
      </c>
      <c r="C26" s="3394" t="s">
        <v>1038</v>
      </c>
      <c r="D26" s="3378">
        <v>11415</v>
      </c>
      <c r="E26" s="3379" t="s">
        <v>204</v>
      </c>
      <c r="F26" s="3378" t="s">
        <v>1039</v>
      </c>
      <c r="G26" s="3377">
        <v>42639</v>
      </c>
      <c r="H26" s="3377">
        <v>42719</v>
      </c>
      <c r="I26" s="3377" t="s">
        <v>1040</v>
      </c>
      <c r="J26" s="3395" t="s">
        <v>1041</v>
      </c>
      <c r="K26" s="3396">
        <v>42640</v>
      </c>
      <c r="L26" s="3397" t="s">
        <v>1042</v>
      </c>
      <c r="M26" s="3398" t="s">
        <v>139</v>
      </c>
    </row>
    <row r="27" spans="2:13">
      <c r="B27" s="1572">
        <v>42625</v>
      </c>
      <c r="C27" s="3394" t="s">
        <v>1043</v>
      </c>
      <c r="D27" s="3378">
        <v>11305</v>
      </c>
      <c r="E27" s="3379" t="s">
        <v>191</v>
      </c>
      <c r="F27" s="3378" t="s">
        <v>192</v>
      </c>
      <c r="G27" s="3377">
        <v>42639</v>
      </c>
      <c r="H27" s="3377">
        <v>42719</v>
      </c>
      <c r="I27" s="3377" t="s">
        <v>188</v>
      </c>
      <c r="J27" s="3395" t="s">
        <v>1044</v>
      </c>
      <c r="K27" s="3396">
        <v>42634</v>
      </c>
      <c r="L27" s="3397" t="s">
        <v>1045</v>
      </c>
      <c r="M27" s="3398"/>
    </row>
    <row r="28" spans="2:13">
      <c r="B28" s="1572">
        <v>42639</v>
      </c>
      <c r="C28" s="3394" t="s">
        <v>1046</v>
      </c>
      <c r="D28" s="3378">
        <v>2822</v>
      </c>
      <c r="E28" s="3379" t="s">
        <v>187</v>
      </c>
      <c r="F28" s="3378" t="s">
        <v>192</v>
      </c>
      <c r="G28" s="3377">
        <v>42653</v>
      </c>
      <c r="H28" s="3377">
        <v>42719</v>
      </c>
      <c r="I28" s="3378" t="s">
        <v>1047</v>
      </c>
      <c r="J28" s="3395" t="s">
        <v>1048</v>
      </c>
      <c r="K28" s="3396">
        <v>42654</v>
      </c>
      <c r="L28" s="3397" t="s">
        <v>1045</v>
      </c>
      <c r="M28" s="3398"/>
    </row>
    <row r="29" spans="2:13">
      <c r="B29" s="1572">
        <v>42646</v>
      </c>
      <c r="C29" s="3394" t="s">
        <v>1043</v>
      </c>
      <c r="D29" s="3378">
        <v>11305</v>
      </c>
      <c r="E29" s="3379" t="s">
        <v>191</v>
      </c>
      <c r="F29" s="3378" t="s">
        <v>192</v>
      </c>
      <c r="G29" s="3377">
        <v>42660</v>
      </c>
      <c r="H29" s="3377">
        <v>42719</v>
      </c>
      <c r="I29" s="3378" t="s">
        <v>188</v>
      </c>
      <c r="J29" s="3395" t="s">
        <v>1049</v>
      </c>
      <c r="K29" s="3396">
        <v>42656</v>
      </c>
      <c r="L29" s="3397" t="s">
        <v>1045</v>
      </c>
      <c r="M29" s="3398"/>
    </row>
    <row r="30" spans="2:13">
      <c r="B30" s="1572">
        <v>42653</v>
      </c>
      <c r="C30" s="3394" t="s">
        <v>1050</v>
      </c>
      <c r="D30" s="3378">
        <v>11759</v>
      </c>
      <c r="E30" s="3379" t="s">
        <v>218</v>
      </c>
      <c r="F30" s="3378" t="s">
        <v>175</v>
      </c>
      <c r="G30" s="3377">
        <v>42667</v>
      </c>
      <c r="H30" s="3377">
        <v>42719</v>
      </c>
      <c r="I30" s="3378" t="s">
        <v>188</v>
      </c>
      <c r="J30" s="3395" t="s">
        <v>1051</v>
      </c>
      <c r="K30" s="3396">
        <v>42661</v>
      </c>
      <c r="L30" s="3397" t="s">
        <v>1052</v>
      </c>
      <c r="M30" s="3398" t="s">
        <v>138</v>
      </c>
    </row>
    <row r="31" spans="2:13">
      <c r="B31" s="1572">
        <v>42653</v>
      </c>
      <c r="C31" s="3394" t="s">
        <v>1053</v>
      </c>
      <c r="D31" s="3378">
        <v>11118</v>
      </c>
      <c r="E31" s="3379" t="s">
        <v>195</v>
      </c>
      <c r="F31" s="3378" t="s">
        <v>192</v>
      </c>
      <c r="G31" s="3377">
        <v>42667</v>
      </c>
      <c r="H31" s="3377">
        <v>42719</v>
      </c>
      <c r="I31" s="3378" t="s">
        <v>188</v>
      </c>
      <c r="J31" s="3395" t="s">
        <v>1054</v>
      </c>
      <c r="K31" s="3396">
        <v>42661</v>
      </c>
      <c r="L31" s="3397" t="s">
        <v>1055</v>
      </c>
      <c r="M31" s="3398" t="s">
        <v>137</v>
      </c>
    </row>
    <row r="32" spans="2:13">
      <c r="B32" s="1572">
        <v>42667</v>
      </c>
      <c r="C32" s="3394" t="s">
        <v>1043</v>
      </c>
      <c r="D32" s="3378">
        <v>11305</v>
      </c>
      <c r="E32" s="3379" t="s">
        <v>191</v>
      </c>
      <c r="F32" s="3378" t="s">
        <v>192</v>
      </c>
      <c r="G32" s="3377">
        <v>42681</v>
      </c>
      <c r="H32" s="3377">
        <v>42719</v>
      </c>
      <c r="I32" s="3378" t="s">
        <v>188</v>
      </c>
      <c r="J32" s="3395" t="s">
        <v>1056</v>
      </c>
      <c r="K32" s="3396">
        <v>42681</v>
      </c>
      <c r="L32" s="3397" t="s">
        <v>1057</v>
      </c>
      <c r="M32" s="3398" t="s">
        <v>140</v>
      </c>
    </row>
    <row r="33" spans="1:14">
      <c r="A33" s="3433" t="s">
        <v>4727</v>
      </c>
      <c r="B33" s="1573">
        <v>42737</v>
      </c>
      <c r="C33" s="3400" t="s">
        <v>1115</v>
      </c>
      <c r="D33" s="3378">
        <v>11286</v>
      </c>
      <c r="E33" s="3401" t="s">
        <v>978</v>
      </c>
      <c r="F33" s="3402" t="s">
        <v>1116</v>
      </c>
      <c r="G33" s="3403">
        <v>42751</v>
      </c>
      <c r="H33" s="3403">
        <v>42836</v>
      </c>
      <c r="I33" s="3402" t="s">
        <v>1040</v>
      </c>
      <c r="J33" s="3395" t="s">
        <v>1117</v>
      </c>
      <c r="K33" s="3396">
        <v>42752</v>
      </c>
      <c r="L33" s="3397" t="s">
        <v>1021</v>
      </c>
      <c r="M33" s="3398" t="s">
        <v>139</v>
      </c>
    </row>
    <row r="34" spans="1:14">
      <c r="A34" s="3433" t="s">
        <v>4727</v>
      </c>
      <c r="B34" s="1573">
        <v>42737</v>
      </c>
      <c r="C34" s="3400" t="s">
        <v>1118</v>
      </c>
      <c r="D34" s="3378">
        <v>11758</v>
      </c>
      <c r="E34" s="3401" t="s">
        <v>225</v>
      </c>
      <c r="F34" s="3402" t="s">
        <v>175</v>
      </c>
      <c r="G34" s="3403">
        <v>42751</v>
      </c>
      <c r="H34" s="3403">
        <v>42836</v>
      </c>
      <c r="I34" s="3402" t="s">
        <v>176</v>
      </c>
      <c r="J34" s="3395" t="s">
        <v>1119</v>
      </c>
      <c r="K34" s="3396">
        <v>42752</v>
      </c>
      <c r="L34" s="3397" t="s">
        <v>1120</v>
      </c>
      <c r="M34" s="3398" t="s">
        <v>138</v>
      </c>
    </row>
    <row r="35" spans="1:14">
      <c r="A35" s="3433" t="s">
        <v>4727</v>
      </c>
      <c r="B35" s="3454">
        <v>42737</v>
      </c>
      <c r="C35" s="3400" t="s">
        <v>1121</v>
      </c>
      <c r="D35" s="3439">
        <v>11757</v>
      </c>
      <c r="E35" s="3455" t="s">
        <v>221</v>
      </c>
      <c r="F35" s="3400" t="s">
        <v>175</v>
      </c>
      <c r="G35" s="3456">
        <v>42751</v>
      </c>
      <c r="H35" s="3456">
        <v>42836</v>
      </c>
      <c r="I35" s="3400" t="s">
        <v>176</v>
      </c>
      <c r="J35" s="3440" t="s">
        <v>1122</v>
      </c>
      <c r="K35" s="3441">
        <v>42745</v>
      </c>
      <c r="L35" s="3442" t="s">
        <v>1045</v>
      </c>
      <c r="M35" s="3443"/>
    </row>
    <row r="36" spans="1:14">
      <c r="A36" s="3433" t="s">
        <v>4727</v>
      </c>
      <c r="B36" s="3454">
        <v>42737</v>
      </c>
      <c r="C36" s="3400" t="s">
        <v>1123</v>
      </c>
      <c r="D36" s="3439">
        <v>11756</v>
      </c>
      <c r="E36" s="3455" t="s">
        <v>221</v>
      </c>
      <c r="F36" s="3400" t="s">
        <v>175</v>
      </c>
      <c r="G36" s="3456">
        <v>42751</v>
      </c>
      <c r="H36" s="3456">
        <v>42836</v>
      </c>
      <c r="I36" s="3400" t="s">
        <v>176</v>
      </c>
      <c r="J36" s="3440" t="s">
        <v>1124</v>
      </c>
      <c r="K36" s="3441">
        <v>42745</v>
      </c>
      <c r="L36" s="3442" t="s">
        <v>1125</v>
      </c>
      <c r="M36" s="3443" t="s">
        <v>138</v>
      </c>
    </row>
    <row r="37" spans="1:14">
      <c r="A37" s="3433" t="s">
        <v>4727</v>
      </c>
      <c r="B37" s="3457">
        <v>42744</v>
      </c>
      <c r="C37" s="3458" t="s">
        <v>1126</v>
      </c>
      <c r="D37" s="3444">
        <v>10335</v>
      </c>
      <c r="E37" s="3459" t="s">
        <v>187</v>
      </c>
      <c r="F37" s="3458" t="s">
        <v>175</v>
      </c>
      <c r="G37" s="3460">
        <v>42758</v>
      </c>
      <c r="H37" s="3460">
        <v>42836</v>
      </c>
      <c r="I37" s="3458" t="s">
        <v>1047</v>
      </c>
      <c r="J37" s="3445" t="s">
        <v>1106</v>
      </c>
      <c r="K37" s="3446"/>
      <c r="L37" s="3447"/>
      <c r="M37" s="3448"/>
    </row>
    <row r="38" spans="1:14">
      <c r="A38" s="3433" t="s">
        <v>4727</v>
      </c>
      <c r="B38" s="3456">
        <v>42779</v>
      </c>
      <c r="C38" s="3400" t="s">
        <v>2297</v>
      </c>
      <c r="D38" s="3439">
        <v>10335</v>
      </c>
      <c r="E38" s="3455" t="s">
        <v>187</v>
      </c>
      <c r="F38" s="3400" t="s">
        <v>1116</v>
      </c>
      <c r="G38" s="3456">
        <v>42793</v>
      </c>
      <c r="H38" s="3456">
        <v>42836</v>
      </c>
      <c r="I38" s="3400" t="s">
        <v>1040</v>
      </c>
      <c r="J38" s="3449" t="s">
        <v>4219</v>
      </c>
      <c r="K38" s="3441">
        <v>42787</v>
      </c>
      <c r="L38" s="3442" t="s">
        <v>4220</v>
      </c>
      <c r="M38" s="3449" t="s">
        <v>139</v>
      </c>
      <c r="N38" s="3433"/>
    </row>
    <row r="39" spans="1:14">
      <c r="A39" s="3433" t="s">
        <v>4727</v>
      </c>
      <c r="B39" s="3456">
        <v>42786</v>
      </c>
      <c r="C39" s="3400" t="s">
        <v>2298</v>
      </c>
      <c r="D39" s="3439">
        <v>11119</v>
      </c>
      <c r="E39" s="3455" t="s">
        <v>191</v>
      </c>
      <c r="F39" s="3400" t="s">
        <v>192</v>
      </c>
      <c r="G39" s="3456">
        <v>42857</v>
      </c>
      <c r="H39" s="3456">
        <v>42943</v>
      </c>
      <c r="I39" s="3400" t="s">
        <v>188</v>
      </c>
      <c r="J39" s="3449" t="s">
        <v>4700</v>
      </c>
      <c r="K39" s="3441">
        <v>42802</v>
      </c>
      <c r="L39" s="3442" t="s">
        <v>983</v>
      </c>
      <c r="M39" s="3449" t="s">
        <v>137</v>
      </c>
    </row>
    <row r="40" spans="1:14">
      <c r="A40" s="3433" t="s">
        <v>4727</v>
      </c>
      <c r="B40" s="3456">
        <v>42786</v>
      </c>
      <c r="C40" s="3400" t="s">
        <v>2299</v>
      </c>
      <c r="D40" s="3439">
        <v>11422</v>
      </c>
      <c r="E40" s="3455" t="s">
        <v>191</v>
      </c>
      <c r="F40" s="3400" t="s">
        <v>192</v>
      </c>
      <c r="G40" s="3456">
        <v>42857</v>
      </c>
      <c r="H40" s="3456">
        <v>42943</v>
      </c>
      <c r="I40" s="3400" t="s">
        <v>188</v>
      </c>
      <c r="J40" s="3449" t="s">
        <v>4699</v>
      </c>
      <c r="K40" s="3441">
        <v>42802</v>
      </c>
      <c r="L40" s="3442" t="s">
        <v>1014</v>
      </c>
      <c r="M40" s="3449" t="s">
        <v>137</v>
      </c>
    </row>
    <row r="41" spans="1:14">
      <c r="A41" s="3433" t="s">
        <v>4727</v>
      </c>
      <c r="B41" s="3456">
        <v>42786</v>
      </c>
      <c r="C41" s="3400" t="s">
        <v>2300</v>
      </c>
      <c r="D41" s="3439">
        <v>11759</v>
      </c>
      <c r="E41" s="3455" t="s">
        <v>218</v>
      </c>
      <c r="F41" s="3400" t="s">
        <v>192</v>
      </c>
      <c r="G41" s="3456">
        <v>42800</v>
      </c>
      <c r="H41" s="3456">
        <v>42836</v>
      </c>
      <c r="I41" s="3400" t="s">
        <v>188</v>
      </c>
      <c r="J41" s="3449" t="s">
        <v>4695</v>
      </c>
      <c r="K41" s="3441">
        <v>42802</v>
      </c>
      <c r="L41" s="3442" t="s">
        <v>4696</v>
      </c>
      <c r="M41" s="3449" t="s">
        <v>137</v>
      </c>
    </row>
    <row r="42" spans="1:14">
      <c r="A42" s="3433" t="s">
        <v>4727</v>
      </c>
      <c r="B42" s="3456">
        <v>42793</v>
      </c>
      <c r="C42" s="3400" t="s">
        <v>2301</v>
      </c>
      <c r="D42" s="3439">
        <v>11415</v>
      </c>
      <c r="E42" s="3455" t="s">
        <v>204</v>
      </c>
      <c r="F42" s="3400" t="s">
        <v>192</v>
      </c>
      <c r="G42" s="3456">
        <v>42857</v>
      </c>
      <c r="H42" s="3456">
        <v>42943</v>
      </c>
      <c r="I42" s="3400" t="s">
        <v>188</v>
      </c>
      <c r="J42" s="3449" t="s">
        <v>4715</v>
      </c>
      <c r="K42" s="3441">
        <v>42801</v>
      </c>
      <c r="L42" s="3442" t="s">
        <v>1042</v>
      </c>
      <c r="M42" s="3449" t="s">
        <v>139</v>
      </c>
      <c r="N42" s="3433"/>
    </row>
    <row r="43" spans="1:14">
      <c r="A43" s="3433" t="s">
        <v>4727</v>
      </c>
      <c r="B43" s="3456">
        <v>42793</v>
      </c>
      <c r="C43" s="3400" t="s">
        <v>2302</v>
      </c>
      <c r="D43" s="3439">
        <v>11286</v>
      </c>
      <c r="E43" s="3455" t="s">
        <v>978</v>
      </c>
      <c r="F43" s="3400" t="s">
        <v>175</v>
      </c>
      <c r="G43" s="3456">
        <v>42857</v>
      </c>
      <c r="H43" s="3456">
        <v>42943</v>
      </c>
      <c r="I43" s="3400" t="s">
        <v>188</v>
      </c>
      <c r="J43" s="3449" t="s">
        <v>4717</v>
      </c>
      <c r="K43" s="3441">
        <v>42801</v>
      </c>
      <c r="L43" s="3442" t="s">
        <v>1021</v>
      </c>
      <c r="M43" s="3449" t="s">
        <v>139</v>
      </c>
      <c r="N43" s="3433"/>
    </row>
    <row r="44" spans="1:14">
      <c r="A44" s="3433" t="s">
        <v>4727</v>
      </c>
      <c r="B44" s="3456">
        <v>42800</v>
      </c>
      <c r="C44" s="3400" t="s">
        <v>2303</v>
      </c>
      <c r="D44" s="3439">
        <v>11305</v>
      </c>
      <c r="E44" s="3455" t="s">
        <v>191</v>
      </c>
      <c r="F44" s="3400" t="s">
        <v>192</v>
      </c>
      <c r="G44" s="3456">
        <v>42858</v>
      </c>
      <c r="H44" s="3456">
        <v>42943</v>
      </c>
      <c r="I44" s="3400" t="s">
        <v>188</v>
      </c>
      <c r="J44" s="3450" t="s">
        <v>4697</v>
      </c>
      <c r="K44" s="3441">
        <v>42831</v>
      </c>
      <c r="L44" s="3442" t="s">
        <v>4698</v>
      </c>
      <c r="M44" s="3449" t="s">
        <v>137</v>
      </c>
    </row>
    <row r="45" spans="1:14">
      <c r="A45" s="3433" t="s">
        <v>4727</v>
      </c>
      <c r="B45" s="3456">
        <v>42835</v>
      </c>
      <c r="C45" s="3400" t="s">
        <v>4379</v>
      </c>
      <c r="D45" s="3439">
        <v>2822</v>
      </c>
      <c r="E45" s="3455" t="s">
        <v>187</v>
      </c>
      <c r="F45" s="3400" t="s">
        <v>192</v>
      </c>
      <c r="G45" s="3456">
        <v>42863</v>
      </c>
      <c r="H45" s="3456">
        <v>42943</v>
      </c>
      <c r="I45" s="3400" t="s">
        <v>188</v>
      </c>
      <c r="J45" s="3449" t="s">
        <v>4718</v>
      </c>
      <c r="K45" s="3441">
        <v>42851</v>
      </c>
      <c r="L45" s="3442" t="s">
        <v>4719</v>
      </c>
      <c r="M45" s="3449" t="s">
        <v>137</v>
      </c>
      <c r="N45" s="3433"/>
    </row>
    <row r="46" spans="1:14">
      <c r="A46" s="3433" t="s">
        <v>4727</v>
      </c>
      <c r="B46" s="3456">
        <v>42849</v>
      </c>
      <c r="C46" s="3400" t="s">
        <v>4380</v>
      </c>
      <c r="D46" s="3439">
        <v>11757</v>
      </c>
      <c r="E46" s="3455" t="s">
        <v>221</v>
      </c>
      <c r="F46" s="3400" t="s">
        <v>175</v>
      </c>
      <c r="G46" s="3456">
        <v>42863</v>
      </c>
      <c r="H46" s="3456">
        <v>42943</v>
      </c>
      <c r="I46" s="3400" t="s">
        <v>222</v>
      </c>
      <c r="J46" s="3449" t="s">
        <v>4701</v>
      </c>
      <c r="K46" s="3441">
        <v>42858</v>
      </c>
      <c r="L46" s="3442" t="s">
        <v>4702</v>
      </c>
      <c r="M46" s="3449" t="s">
        <v>138</v>
      </c>
    </row>
    <row r="47" spans="1:14">
      <c r="A47" s="3433" t="s">
        <v>4727</v>
      </c>
      <c r="B47" s="3451">
        <v>42891</v>
      </c>
      <c r="C47" s="3439" t="s">
        <v>4682</v>
      </c>
      <c r="D47" s="3439">
        <v>3154</v>
      </c>
      <c r="E47" s="3452" t="s">
        <v>204</v>
      </c>
      <c r="F47" s="3439" t="s">
        <v>192</v>
      </c>
      <c r="G47" s="3451">
        <v>42982</v>
      </c>
      <c r="H47" s="3451">
        <v>43082</v>
      </c>
      <c r="I47" s="3439" t="s">
        <v>188</v>
      </c>
      <c r="J47" s="3449" t="s">
        <v>4720</v>
      </c>
      <c r="K47" s="3453">
        <v>42899</v>
      </c>
      <c r="L47" s="3442" t="s">
        <v>185</v>
      </c>
      <c r="M47" s="3449"/>
      <c r="N47" s="3433"/>
    </row>
    <row r="48" spans="1:14">
      <c r="A48" s="3433" t="s">
        <v>4727</v>
      </c>
      <c r="B48" s="3451">
        <v>42891</v>
      </c>
      <c r="C48" s="3439" t="s">
        <v>4683</v>
      </c>
      <c r="D48" s="3439">
        <v>11286</v>
      </c>
      <c r="E48" s="3452" t="s">
        <v>978</v>
      </c>
      <c r="F48" s="3439" t="s">
        <v>175</v>
      </c>
      <c r="G48" s="3451">
        <v>42982</v>
      </c>
      <c r="H48" s="3451">
        <v>43082</v>
      </c>
      <c r="I48" s="3439" t="s">
        <v>188</v>
      </c>
      <c r="J48" s="3449" t="s">
        <v>4721</v>
      </c>
      <c r="K48" s="3453">
        <v>42899</v>
      </c>
      <c r="L48" s="3442" t="s">
        <v>1021</v>
      </c>
      <c r="M48" s="3449" t="s">
        <v>139</v>
      </c>
      <c r="N48" s="3433"/>
    </row>
    <row r="49" spans="1:14">
      <c r="A49" s="3433" t="s">
        <v>4727</v>
      </c>
      <c r="B49" s="3439" t="s">
        <v>4684</v>
      </c>
      <c r="C49" s="3439" t="s">
        <v>4685</v>
      </c>
      <c r="D49" s="3439">
        <v>10335</v>
      </c>
      <c r="E49" s="3452" t="s">
        <v>187</v>
      </c>
      <c r="F49" s="3439" t="s">
        <v>175</v>
      </c>
      <c r="G49" s="3451">
        <v>42982</v>
      </c>
      <c r="H49" s="3451">
        <v>43082</v>
      </c>
      <c r="I49" s="3439" t="s">
        <v>1680</v>
      </c>
      <c r="J49" s="3449" t="s">
        <v>4722</v>
      </c>
      <c r="K49" s="3453">
        <v>42922</v>
      </c>
      <c r="L49" s="3442" t="s">
        <v>4723</v>
      </c>
      <c r="M49" s="3449" t="s">
        <v>138</v>
      </c>
      <c r="N49" s="3433"/>
    </row>
    <row r="50" spans="1:14">
      <c r="A50" s="3433" t="s">
        <v>4727</v>
      </c>
      <c r="B50" s="3451">
        <v>42912</v>
      </c>
      <c r="C50" s="3439" t="s">
        <v>4682</v>
      </c>
      <c r="D50" s="3439">
        <v>3154</v>
      </c>
      <c r="E50" s="3452" t="s">
        <v>204</v>
      </c>
      <c r="F50" s="3439" t="s">
        <v>192</v>
      </c>
      <c r="G50" s="3451">
        <v>42982</v>
      </c>
      <c r="H50" s="3451">
        <v>43082</v>
      </c>
      <c r="I50" s="3439" t="s">
        <v>188</v>
      </c>
      <c r="J50" s="3449" t="s">
        <v>4716</v>
      </c>
      <c r="K50" s="3453">
        <v>42922</v>
      </c>
      <c r="L50" s="3442" t="s">
        <v>1027</v>
      </c>
      <c r="M50" s="3449" t="s">
        <v>140</v>
      </c>
      <c r="N50" s="3433"/>
    </row>
    <row r="51" spans="1:14">
      <c r="A51" s="3433" t="s">
        <v>4727</v>
      </c>
      <c r="B51" s="3451">
        <v>42919</v>
      </c>
      <c r="C51" s="3439" t="s">
        <v>4686</v>
      </c>
      <c r="D51" s="3439">
        <v>11289</v>
      </c>
      <c r="E51" s="3452" t="s">
        <v>204</v>
      </c>
      <c r="F51" s="3439" t="s">
        <v>175</v>
      </c>
      <c r="G51" s="3451">
        <v>42982</v>
      </c>
      <c r="H51" s="3451">
        <v>43082</v>
      </c>
      <c r="I51" s="3439" t="s">
        <v>188</v>
      </c>
      <c r="J51" s="3449" t="s">
        <v>4724</v>
      </c>
      <c r="K51" s="3453">
        <v>42927</v>
      </c>
      <c r="L51" s="3442" t="s">
        <v>4725</v>
      </c>
      <c r="M51" s="3449" t="s">
        <v>138</v>
      </c>
      <c r="N51" s="3433"/>
    </row>
    <row r="52" spans="1:14">
      <c r="A52" s="3433" t="s">
        <v>4727</v>
      </c>
      <c r="B52" s="3451">
        <v>42933</v>
      </c>
      <c r="C52" s="3439" t="s">
        <v>4687</v>
      </c>
      <c r="D52" s="3439">
        <v>11108</v>
      </c>
      <c r="E52" s="3452" t="s">
        <v>187</v>
      </c>
      <c r="F52" s="3439" t="s">
        <v>175</v>
      </c>
      <c r="G52" s="3451">
        <v>42982</v>
      </c>
      <c r="H52" s="3451">
        <v>43082</v>
      </c>
      <c r="I52" s="3439" t="s">
        <v>1047</v>
      </c>
      <c r="J52" s="3449" t="s">
        <v>4726</v>
      </c>
      <c r="K52" s="3453">
        <v>42941</v>
      </c>
      <c r="L52" s="3442" t="s">
        <v>4719</v>
      </c>
      <c r="M52" s="3449" t="s">
        <v>138</v>
      </c>
      <c r="N52" s="3433"/>
    </row>
    <row r="53" spans="1:14">
      <c r="A53" s="3433" t="s">
        <v>4727</v>
      </c>
      <c r="B53" s="3451">
        <v>42940</v>
      </c>
      <c r="C53" s="3439" t="s">
        <v>4688</v>
      </c>
      <c r="D53" s="3439">
        <v>11306</v>
      </c>
      <c r="E53" s="3452" t="s">
        <v>195</v>
      </c>
      <c r="F53" s="3439" t="s">
        <v>192</v>
      </c>
      <c r="G53" s="3451">
        <v>42982</v>
      </c>
      <c r="H53" s="3451">
        <v>43082</v>
      </c>
      <c r="I53" s="3439" t="s">
        <v>188</v>
      </c>
      <c r="J53" s="3449" t="s">
        <v>4693</v>
      </c>
      <c r="K53" s="3453">
        <v>42982</v>
      </c>
      <c r="L53" s="3442" t="s">
        <v>4694</v>
      </c>
      <c r="M53" s="3449" t="s">
        <v>137</v>
      </c>
    </row>
    <row r="54" spans="1:14">
      <c r="A54" s="3433" t="s">
        <v>4727</v>
      </c>
      <c r="B54" s="3451">
        <v>43045</v>
      </c>
      <c r="C54" s="3439" t="s">
        <v>4689</v>
      </c>
      <c r="D54" s="3439">
        <v>10335</v>
      </c>
      <c r="E54" s="3452" t="s">
        <v>187</v>
      </c>
      <c r="F54" s="3439" t="s">
        <v>175</v>
      </c>
      <c r="G54" s="3451">
        <v>43108</v>
      </c>
      <c r="H54" s="3451">
        <v>43203</v>
      </c>
      <c r="I54" s="3439" t="s">
        <v>188</v>
      </c>
      <c r="J54" s="3475" t="s">
        <v>4733</v>
      </c>
      <c r="K54" s="3453">
        <v>43055</v>
      </c>
      <c r="L54" s="3476" t="s">
        <v>4734</v>
      </c>
      <c r="M54" s="3475" t="s">
        <v>138</v>
      </c>
      <c r="N54" s="3461"/>
    </row>
    <row r="55" spans="1:14">
      <c r="A55" s="3433" t="s">
        <v>4727</v>
      </c>
      <c r="B55" s="3451">
        <v>43060</v>
      </c>
      <c r="C55" s="3439" t="s">
        <v>4690</v>
      </c>
      <c r="D55" s="3439">
        <v>6720</v>
      </c>
      <c r="E55" s="3452" t="s">
        <v>174</v>
      </c>
      <c r="F55" s="3439" t="s">
        <v>192</v>
      </c>
      <c r="G55" s="3451">
        <v>43108</v>
      </c>
      <c r="H55" s="3451">
        <v>43203</v>
      </c>
      <c r="I55" s="3439" t="s">
        <v>4691</v>
      </c>
      <c r="J55" s="3449" t="s">
        <v>1109</v>
      </c>
      <c r="K55" s="3442"/>
      <c r="L55" s="3442"/>
      <c r="M55" s="3449"/>
    </row>
    <row r="56" spans="1:14">
      <c r="A56" s="3433" t="s">
        <v>4727</v>
      </c>
      <c r="B56" s="3451">
        <v>43066</v>
      </c>
      <c r="C56" s="3439" t="s">
        <v>4692</v>
      </c>
      <c r="D56" s="3439">
        <v>11286</v>
      </c>
      <c r="E56" s="3452" t="s">
        <v>978</v>
      </c>
      <c r="F56" s="3439" t="s">
        <v>175</v>
      </c>
      <c r="G56" s="3451">
        <v>43108</v>
      </c>
      <c r="H56" s="3451">
        <v>43203</v>
      </c>
      <c r="I56" s="3439" t="s">
        <v>188</v>
      </c>
      <c r="J56" s="3449"/>
      <c r="K56" s="3442"/>
      <c r="L56" s="3442"/>
      <c r="M56" s="3449"/>
    </row>
    <row r="57" spans="1:14">
      <c r="B57" s="3377">
        <v>43080</v>
      </c>
      <c r="C57" s="3462" t="s">
        <v>4731</v>
      </c>
      <c r="D57" s="3378">
        <v>11415</v>
      </c>
      <c r="E57" s="3463" t="s">
        <v>204</v>
      </c>
      <c r="F57" s="3462" t="s">
        <v>175</v>
      </c>
      <c r="G57" s="3462" t="s">
        <v>4732</v>
      </c>
      <c r="H57" s="3377">
        <v>43203</v>
      </c>
      <c r="I57" s="3462" t="s">
        <v>188</v>
      </c>
      <c r="J57" s="3464"/>
      <c r="K57" s="3397"/>
      <c r="L57" s="3397"/>
      <c r="M57" s="3464"/>
    </row>
  </sheetData>
  <mergeCells count="2">
    <mergeCell ref="B3:H3"/>
    <mergeCell ref="J3:M3"/>
  </mergeCells>
  <hyperlinks>
    <hyperlink ref="A1" location="Índice!A1" display="ÍNDICE"/>
  </hyperlinks>
  <pageMargins left="0.7" right="0.7" top="0.75" bottom="0.75" header="0.3" footer="0.3"/>
  <pageSetup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D25A8"/>
    <pageSetUpPr autoPageBreaks="0"/>
  </sheetPr>
  <dimension ref="A1:AC80"/>
  <sheetViews>
    <sheetView showGridLines="0" workbookViewId="0"/>
  </sheetViews>
  <sheetFormatPr baseColWidth="10" defaultColWidth="11.42578125" defaultRowHeight="15"/>
  <cols>
    <col min="1" max="1" width="11" style="1578" customWidth="1"/>
    <col min="2" max="2" width="15.85546875" style="1645" bestFit="1" customWidth="1"/>
    <col min="3" max="3" width="17" style="1645" bestFit="1" customWidth="1"/>
    <col min="4" max="4" width="6.85546875" style="1645" bestFit="1" customWidth="1"/>
    <col min="5" max="5" width="39.85546875" style="1578" bestFit="1" customWidth="1"/>
    <col min="6" max="6" width="13.5703125" style="1645" bestFit="1" customWidth="1"/>
    <col min="7" max="7" width="22.85546875" style="1645" bestFit="1" customWidth="1"/>
    <col min="8" max="8" width="22.5703125" style="1645" customWidth="1"/>
    <col min="9" max="9" width="27.28515625" style="1645" bestFit="1" customWidth="1"/>
    <col min="10" max="10" width="15.5703125" style="1578" customWidth="1"/>
    <col min="11" max="11" width="35.42578125" style="1578" bestFit="1" customWidth="1"/>
    <col min="12" max="12" width="6.140625" style="1645" bestFit="1" customWidth="1"/>
    <col min="13" max="16384" width="11.42578125" style="1578"/>
  </cols>
  <sheetData>
    <row r="1" spans="1:29" s="759" customFormat="1" ht="12.75">
      <c r="A1" s="815" t="s">
        <v>1621</v>
      </c>
      <c r="M1" s="422"/>
      <c r="N1" s="422"/>
      <c r="O1" s="422"/>
      <c r="P1" s="422"/>
      <c r="Q1" s="422"/>
      <c r="R1" s="422"/>
      <c r="S1" s="422"/>
      <c r="T1" s="422"/>
      <c r="U1" s="422"/>
      <c r="V1" s="422"/>
      <c r="W1" s="422"/>
      <c r="X1" s="422"/>
      <c r="Y1" s="422"/>
      <c r="Z1" s="422"/>
      <c r="AA1" s="422"/>
      <c r="AB1" s="422"/>
      <c r="AC1" s="422"/>
    </row>
    <row r="2" spans="1:29" s="759" customFormat="1" ht="19.5" thickBot="1">
      <c r="A2" s="815"/>
      <c r="B2" s="4258" t="s">
        <v>4851</v>
      </c>
      <c r="M2" s="422"/>
      <c r="N2" s="422"/>
      <c r="O2" s="422"/>
      <c r="P2" s="422"/>
      <c r="Q2" s="422"/>
      <c r="R2" s="422"/>
      <c r="S2" s="422"/>
      <c r="T2" s="422"/>
      <c r="U2" s="422"/>
      <c r="V2" s="422"/>
      <c r="W2" s="422"/>
      <c r="X2" s="422"/>
      <c r="Y2" s="422"/>
      <c r="Z2" s="422"/>
      <c r="AA2" s="422"/>
      <c r="AB2" s="422"/>
      <c r="AC2" s="422"/>
    </row>
    <row r="3" spans="1:29">
      <c r="B3" s="5767" t="s">
        <v>161</v>
      </c>
      <c r="C3" s="5768"/>
      <c r="D3" s="5768"/>
      <c r="E3" s="5768"/>
      <c r="F3" s="5768"/>
      <c r="G3" s="5768"/>
      <c r="H3" s="1579"/>
      <c r="I3" s="5769" t="s">
        <v>162</v>
      </c>
      <c r="J3" s="5770"/>
      <c r="K3" s="5770"/>
      <c r="L3" s="5771"/>
    </row>
    <row r="4" spans="1:29" s="1580" customFormat="1" ht="45.75" thickBot="1">
      <c r="A4" s="1580" t="s">
        <v>163</v>
      </c>
      <c r="B4" s="1581" t="s">
        <v>975</v>
      </c>
      <c r="C4" s="1582" t="s">
        <v>164</v>
      </c>
      <c r="D4" s="1582" t="s">
        <v>136</v>
      </c>
      <c r="E4" s="1582" t="s">
        <v>165</v>
      </c>
      <c r="F4" s="1582" t="s">
        <v>166</v>
      </c>
      <c r="G4" s="1582" t="s">
        <v>167</v>
      </c>
      <c r="H4" s="1582" t="s">
        <v>168</v>
      </c>
      <c r="I4" s="1583" t="s">
        <v>169</v>
      </c>
      <c r="J4" s="1584" t="s">
        <v>1067</v>
      </c>
      <c r="K4" s="1584" t="s">
        <v>171</v>
      </c>
      <c r="L4" s="1585" t="s">
        <v>172</v>
      </c>
    </row>
    <row r="5" spans="1:29" s="1580" customFormat="1">
      <c r="A5" s="1578"/>
      <c r="B5" s="1586">
        <v>41316</v>
      </c>
      <c r="C5" s="1587" t="s">
        <v>1102</v>
      </c>
      <c r="D5" s="1587">
        <v>11304</v>
      </c>
      <c r="E5" s="1588" t="s">
        <v>191</v>
      </c>
      <c r="F5" s="1587" t="s">
        <v>192</v>
      </c>
      <c r="G5" s="1589" t="s">
        <v>1103</v>
      </c>
      <c r="H5" s="1589" t="s">
        <v>188</v>
      </c>
      <c r="I5" s="1590" t="s">
        <v>1068</v>
      </c>
      <c r="J5" s="1591">
        <v>41414</v>
      </c>
      <c r="K5" s="1592" t="s">
        <v>1069</v>
      </c>
      <c r="L5" s="1593" t="s">
        <v>137</v>
      </c>
    </row>
    <row r="6" spans="1:29" s="1580" customFormat="1">
      <c r="B6" s="1594">
        <v>41358</v>
      </c>
      <c r="C6" s="1595" t="s">
        <v>4156</v>
      </c>
      <c r="D6" s="1595">
        <v>11292</v>
      </c>
      <c r="E6" s="1596" t="s">
        <v>174</v>
      </c>
      <c r="F6" s="1595" t="s">
        <v>175</v>
      </c>
      <c r="G6" s="1597">
        <v>41505</v>
      </c>
      <c r="H6" s="1597" t="s">
        <v>4218</v>
      </c>
      <c r="I6" s="1598" t="s">
        <v>4166</v>
      </c>
      <c r="J6" s="1599"/>
      <c r="K6" s="1600" t="s">
        <v>286</v>
      </c>
      <c r="L6" s="1601" t="s">
        <v>140</v>
      </c>
    </row>
    <row r="7" spans="1:29" s="1580" customFormat="1">
      <c r="B7" s="1594">
        <v>41358</v>
      </c>
      <c r="C7" s="1595" t="s">
        <v>4157</v>
      </c>
      <c r="D7" s="1595">
        <v>11293</v>
      </c>
      <c r="E7" s="1596" t="s">
        <v>174</v>
      </c>
      <c r="F7" s="1595" t="s">
        <v>192</v>
      </c>
      <c r="G7" s="1597">
        <v>41505</v>
      </c>
      <c r="H7" s="1597" t="s">
        <v>4218</v>
      </c>
      <c r="I7" s="1598" t="s">
        <v>4167</v>
      </c>
      <c r="J7" s="1599"/>
      <c r="K7" s="1600" t="s">
        <v>287</v>
      </c>
      <c r="L7" s="1601" t="s">
        <v>140</v>
      </c>
    </row>
    <row r="8" spans="1:29" s="1580" customFormat="1">
      <c r="B8" s="1594">
        <v>41365</v>
      </c>
      <c r="C8" s="1595" t="s">
        <v>4153</v>
      </c>
      <c r="D8" s="1595">
        <v>11114</v>
      </c>
      <c r="E8" s="1596" t="s">
        <v>174</v>
      </c>
      <c r="F8" s="1595" t="s">
        <v>175</v>
      </c>
      <c r="G8" s="1597">
        <v>41512</v>
      </c>
      <c r="H8" s="1597" t="s">
        <v>4218</v>
      </c>
      <c r="I8" s="1598" t="s">
        <v>4163</v>
      </c>
      <c r="J8" s="1599"/>
      <c r="K8" s="1600" t="s">
        <v>263</v>
      </c>
      <c r="L8" s="1601" t="s">
        <v>138</v>
      </c>
    </row>
    <row r="9" spans="1:29" s="1580" customFormat="1">
      <c r="B9" s="1594">
        <v>41365</v>
      </c>
      <c r="C9" s="1595" t="s">
        <v>4154</v>
      </c>
      <c r="D9" s="1595">
        <v>11115</v>
      </c>
      <c r="E9" s="1596" t="s">
        <v>174</v>
      </c>
      <c r="F9" s="1595" t="s">
        <v>175</v>
      </c>
      <c r="G9" s="1597">
        <v>41512</v>
      </c>
      <c r="H9" s="1597" t="s">
        <v>4218</v>
      </c>
      <c r="I9" s="1598" t="s">
        <v>4164</v>
      </c>
      <c r="J9" s="1599"/>
      <c r="K9" s="1600" t="s">
        <v>264</v>
      </c>
      <c r="L9" s="1601" t="s">
        <v>138</v>
      </c>
    </row>
    <row r="10" spans="1:29" s="1580" customFormat="1">
      <c r="B10" s="1594">
        <v>41365</v>
      </c>
      <c r="C10" s="1595" t="s">
        <v>4155</v>
      </c>
      <c r="D10" s="1595">
        <v>11113</v>
      </c>
      <c r="E10" s="1596" t="s">
        <v>174</v>
      </c>
      <c r="F10" s="1595" t="s">
        <v>175</v>
      </c>
      <c r="G10" s="1597">
        <v>41512</v>
      </c>
      <c r="H10" s="1597" t="s">
        <v>4218</v>
      </c>
      <c r="I10" s="1598" t="s">
        <v>4165</v>
      </c>
      <c r="J10" s="1599"/>
      <c r="K10" s="1600" t="s">
        <v>262</v>
      </c>
      <c r="L10" s="1601" t="s">
        <v>138</v>
      </c>
    </row>
    <row r="11" spans="1:29" s="1580" customFormat="1">
      <c r="A11" s="1578"/>
      <c r="B11" s="1594">
        <v>41452</v>
      </c>
      <c r="C11" s="3581" t="s">
        <v>173</v>
      </c>
      <c r="D11" s="1595">
        <v>11296</v>
      </c>
      <c r="E11" s="1596" t="s">
        <v>174</v>
      </c>
      <c r="F11" s="1595" t="s">
        <v>175</v>
      </c>
      <c r="G11" s="1597">
        <v>41624</v>
      </c>
      <c r="H11" s="1597" t="s">
        <v>176</v>
      </c>
      <c r="I11" s="1598" t="s">
        <v>151</v>
      </c>
      <c r="J11" s="1599">
        <v>41736</v>
      </c>
      <c r="K11" s="1600" t="s">
        <v>177</v>
      </c>
      <c r="L11" s="1601" t="s">
        <v>138</v>
      </c>
    </row>
    <row r="12" spans="1:29" s="1580" customFormat="1">
      <c r="A12" s="1602" t="s">
        <v>178</v>
      </c>
      <c r="B12" s="1594">
        <v>41453</v>
      </c>
      <c r="C12" s="3581" t="s">
        <v>179</v>
      </c>
      <c r="D12" s="1595">
        <v>11234</v>
      </c>
      <c r="E12" s="1596" t="s">
        <v>174</v>
      </c>
      <c r="F12" s="1595" t="s">
        <v>175</v>
      </c>
      <c r="G12" s="1603"/>
      <c r="H12" s="1597" t="s">
        <v>176</v>
      </c>
      <c r="I12" s="1598" t="s">
        <v>144</v>
      </c>
      <c r="J12" s="1599">
        <v>41834</v>
      </c>
      <c r="K12" s="1600" t="s">
        <v>180</v>
      </c>
      <c r="L12" s="1601" t="s">
        <v>138</v>
      </c>
    </row>
    <row r="13" spans="1:29" s="1580" customFormat="1">
      <c r="A13" s="1578"/>
      <c r="B13" s="1594">
        <v>41522</v>
      </c>
      <c r="C13" s="3581" t="s">
        <v>181</v>
      </c>
      <c r="D13" s="1595">
        <v>11425</v>
      </c>
      <c r="E13" s="1596" t="s">
        <v>174</v>
      </c>
      <c r="F13" s="1595" t="s">
        <v>175</v>
      </c>
      <c r="G13" s="1597">
        <v>41641</v>
      </c>
      <c r="H13" s="1597" t="s">
        <v>176</v>
      </c>
      <c r="I13" s="1598" t="s">
        <v>157</v>
      </c>
      <c r="J13" s="1599">
        <v>41981</v>
      </c>
      <c r="K13" s="1600" t="s">
        <v>182</v>
      </c>
      <c r="L13" s="1601" t="s">
        <v>138</v>
      </c>
    </row>
    <row r="14" spans="1:29" s="1580" customFormat="1">
      <c r="A14" s="1578"/>
      <c r="B14" s="1594">
        <v>41555</v>
      </c>
      <c r="C14" s="1595" t="s">
        <v>183</v>
      </c>
      <c r="D14" s="1595">
        <v>11426</v>
      </c>
      <c r="E14" s="1596" t="s">
        <v>174</v>
      </c>
      <c r="F14" s="1595" t="s">
        <v>175</v>
      </c>
      <c r="G14" s="1597">
        <v>41641</v>
      </c>
      <c r="H14" s="1597" t="s">
        <v>176</v>
      </c>
      <c r="I14" s="1598" t="s">
        <v>184</v>
      </c>
      <c r="J14" s="1599">
        <v>41834</v>
      </c>
      <c r="K14" s="1600" t="s">
        <v>185</v>
      </c>
      <c r="L14" s="1601"/>
    </row>
    <row r="15" spans="1:29" s="1580" customFormat="1">
      <c r="A15" s="1578"/>
      <c r="B15" s="1594">
        <v>41560</v>
      </c>
      <c r="C15" s="1595" t="s">
        <v>186</v>
      </c>
      <c r="D15" s="1595">
        <v>11284</v>
      </c>
      <c r="E15" s="1596" t="s">
        <v>187</v>
      </c>
      <c r="F15" s="1595" t="s">
        <v>175</v>
      </c>
      <c r="G15" s="1597">
        <v>41736</v>
      </c>
      <c r="H15" s="1597" t="s">
        <v>188</v>
      </c>
      <c r="I15" s="1598" t="s">
        <v>189</v>
      </c>
      <c r="J15" s="1599">
        <v>41729</v>
      </c>
      <c r="K15" s="1600" t="s">
        <v>185</v>
      </c>
      <c r="L15" s="1601"/>
    </row>
    <row r="16" spans="1:29" s="1580" customFormat="1">
      <c r="A16" s="1578"/>
      <c r="B16" s="1594">
        <v>41586</v>
      </c>
      <c r="C16" s="1595" t="s">
        <v>194</v>
      </c>
      <c r="D16" s="1595">
        <v>11236</v>
      </c>
      <c r="E16" s="1596" t="s">
        <v>195</v>
      </c>
      <c r="F16" s="1595" t="s">
        <v>192</v>
      </c>
      <c r="G16" s="1597">
        <v>41745</v>
      </c>
      <c r="H16" s="1597" t="s">
        <v>188</v>
      </c>
      <c r="I16" s="1598" t="s">
        <v>196</v>
      </c>
      <c r="J16" s="1599">
        <v>41687</v>
      </c>
      <c r="K16" s="1600" t="s">
        <v>185</v>
      </c>
      <c r="L16" s="1601"/>
    </row>
    <row r="17" spans="1:12">
      <c r="B17" s="1594">
        <v>41586</v>
      </c>
      <c r="C17" s="3481" t="s">
        <v>190</v>
      </c>
      <c r="D17" s="1595">
        <v>11121</v>
      </c>
      <c r="E17" s="1596" t="s">
        <v>191</v>
      </c>
      <c r="F17" s="1595" t="s">
        <v>192</v>
      </c>
      <c r="G17" s="1597">
        <v>41827</v>
      </c>
      <c r="H17" s="1597" t="s">
        <v>188</v>
      </c>
      <c r="I17" s="1598" t="s">
        <v>141</v>
      </c>
      <c r="J17" s="1599">
        <v>41743</v>
      </c>
      <c r="K17" s="1600" t="s">
        <v>193</v>
      </c>
      <c r="L17" s="1601" t="s">
        <v>139</v>
      </c>
    </row>
    <row r="18" spans="1:12">
      <c r="B18" s="1594">
        <v>41590</v>
      </c>
      <c r="C18" s="1604" t="s">
        <v>197</v>
      </c>
      <c r="D18" s="1604">
        <v>11300</v>
      </c>
      <c r="E18" s="1605" t="s">
        <v>195</v>
      </c>
      <c r="F18" s="1604" t="s">
        <v>192</v>
      </c>
      <c r="G18" s="1597">
        <v>41883</v>
      </c>
      <c r="H18" s="1597" t="s">
        <v>188</v>
      </c>
      <c r="I18" s="1606" t="s">
        <v>198</v>
      </c>
      <c r="J18" s="1607">
        <v>41687</v>
      </c>
      <c r="K18" s="1608" t="s">
        <v>185</v>
      </c>
      <c r="L18" s="1609"/>
    </row>
    <row r="19" spans="1:12">
      <c r="A19" s="1610" t="s">
        <v>199</v>
      </c>
      <c r="B19" s="1611">
        <v>41593</v>
      </c>
      <c r="C19" s="1612" t="s">
        <v>200</v>
      </c>
      <c r="D19" s="1612">
        <v>11414</v>
      </c>
      <c r="E19" s="1613" t="s">
        <v>187</v>
      </c>
      <c r="F19" s="1612" t="s">
        <v>175</v>
      </c>
      <c r="G19" s="1614">
        <v>41645</v>
      </c>
      <c r="H19" s="1614" t="s">
        <v>188</v>
      </c>
      <c r="I19" s="1615" t="s">
        <v>201</v>
      </c>
      <c r="J19" s="1616">
        <v>41743</v>
      </c>
      <c r="K19" s="1613" t="s">
        <v>202</v>
      </c>
      <c r="L19" s="1617" t="s">
        <v>138</v>
      </c>
    </row>
    <row r="20" spans="1:12">
      <c r="B20" s="1594">
        <v>41596</v>
      </c>
      <c r="C20" s="1595" t="s">
        <v>203</v>
      </c>
      <c r="D20" s="1595">
        <v>11289</v>
      </c>
      <c r="E20" s="1596" t="s">
        <v>204</v>
      </c>
      <c r="F20" s="1595" t="s">
        <v>175</v>
      </c>
      <c r="G20" s="1597">
        <v>41708</v>
      </c>
      <c r="H20" s="1597" t="s">
        <v>188</v>
      </c>
      <c r="I20" s="1598" t="s">
        <v>205</v>
      </c>
      <c r="J20" s="1599">
        <v>41757</v>
      </c>
      <c r="K20" s="1600" t="s">
        <v>185</v>
      </c>
      <c r="L20" s="1601"/>
    </row>
    <row r="21" spans="1:12">
      <c r="B21" s="1594">
        <v>41904</v>
      </c>
      <c r="C21" s="3481" t="s">
        <v>211</v>
      </c>
      <c r="D21" s="1595">
        <v>11288</v>
      </c>
      <c r="E21" s="1596" t="s">
        <v>187</v>
      </c>
      <c r="F21" s="1595" t="s">
        <v>175</v>
      </c>
      <c r="G21" s="1597">
        <v>42016</v>
      </c>
      <c r="H21" s="1597" t="s">
        <v>207</v>
      </c>
      <c r="I21" s="1598" t="s">
        <v>147</v>
      </c>
      <c r="J21" s="1599">
        <v>42058</v>
      </c>
      <c r="K21" s="1600" t="s">
        <v>212</v>
      </c>
      <c r="L21" s="1601" t="s">
        <v>138</v>
      </c>
    </row>
    <row r="22" spans="1:12">
      <c r="B22" s="1594">
        <v>41904</v>
      </c>
      <c r="C22" s="3481" t="s">
        <v>213</v>
      </c>
      <c r="D22" s="1595">
        <v>11291</v>
      </c>
      <c r="E22" s="1596" t="s">
        <v>187</v>
      </c>
      <c r="F22" s="1595" t="s">
        <v>192</v>
      </c>
      <c r="G22" s="1597">
        <v>42016</v>
      </c>
      <c r="H22" s="1597" t="s">
        <v>207</v>
      </c>
      <c r="I22" s="1598" t="s">
        <v>149</v>
      </c>
      <c r="J22" s="1599">
        <v>42086</v>
      </c>
      <c r="K22" s="1600" t="s">
        <v>214</v>
      </c>
      <c r="L22" s="1601" t="s">
        <v>137</v>
      </c>
    </row>
    <row r="23" spans="1:12">
      <c r="B23" s="1594">
        <v>41904</v>
      </c>
      <c r="C23" s="3481" t="s">
        <v>206</v>
      </c>
      <c r="D23" s="1595">
        <v>11232</v>
      </c>
      <c r="E23" s="1596" t="s">
        <v>187</v>
      </c>
      <c r="F23" s="1595" t="s">
        <v>175</v>
      </c>
      <c r="G23" s="1597">
        <v>42016</v>
      </c>
      <c r="H23" s="1597" t="s">
        <v>207</v>
      </c>
      <c r="I23" s="1598" t="s">
        <v>142</v>
      </c>
      <c r="J23" s="1599">
        <v>42037</v>
      </c>
      <c r="K23" s="1600" t="s">
        <v>208</v>
      </c>
      <c r="L23" s="1601" t="s">
        <v>138</v>
      </c>
    </row>
    <row r="24" spans="1:12">
      <c r="B24" s="1594">
        <v>41904</v>
      </c>
      <c r="C24" s="3481" t="s">
        <v>209</v>
      </c>
      <c r="D24" s="1595">
        <v>11284</v>
      </c>
      <c r="E24" s="1596" t="s">
        <v>187</v>
      </c>
      <c r="F24" s="1595" t="s">
        <v>175</v>
      </c>
      <c r="G24" s="1597">
        <v>42016</v>
      </c>
      <c r="H24" s="1597" t="s">
        <v>207</v>
      </c>
      <c r="I24" s="1598" t="s">
        <v>145</v>
      </c>
      <c r="J24" s="1599">
        <v>42037</v>
      </c>
      <c r="K24" s="1600" t="s">
        <v>210</v>
      </c>
      <c r="L24" s="1601" t="s">
        <v>138</v>
      </c>
    </row>
    <row r="25" spans="1:12">
      <c r="B25" s="1594">
        <v>41911</v>
      </c>
      <c r="C25" s="3481" t="s">
        <v>215</v>
      </c>
      <c r="D25" s="1595">
        <v>11289</v>
      </c>
      <c r="E25" s="1596" t="s">
        <v>204</v>
      </c>
      <c r="F25" s="1595" t="s">
        <v>175</v>
      </c>
      <c r="G25" s="1597">
        <v>42023</v>
      </c>
      <c r="H25" s="1597" t="s">
        <v>207</v>
      </c>
      <c r="I25" s="1598" t="s">
        <v>148</v>
      </c>
      <c r="J25" s="1599">
        <v>42051</v>
      </c>
      <c r="K25" s="1600" t="s">
        <v>216</v>
      </c>
      <c r="L25" s="1601" t="s">
        <v>138</v>
      </c>
    </row>
    <row r="26" spans="1:12">
      <c r="B26" s="1594">
        <v>41974</v>
      </c>
      <c r="C26" s="1595" t="s">
        <v>217</v>
      </c>
      <c r="D26" s="1595">
        <v>11303</v>
      </c>
      <c r="E26" s="1596" t="s">
        <v>218</v>
      </c>
      <c r="F26" s="1595" t="s">
        <v>192</v>
      </c>
      <c r="G26" s="1597">
        <v>42086</v>
      </c>
      <c r="H26" s="1597" t="s">
        <v>188</v>
      </c>
      <c r="I26" s="1598" t="s">
        <v>219</v>
      </c>
      <c r="J26" s="1599">
        <v>42107</v>
      </c>
      <c r="K26" s="1600" t="s">
        <v>185</v>
      </c>
      <c r="L26" s="1601"/>
    </row>
    <row r="27" spans="1:12">
      <c r="B27" s="1594">
        <v>42030</v>
      </c>
      <c r="C27" s="1595" t="s">
        <v>220</v>
      </c>
      <c r="D27" s="1595">
        <v>11297</v>
      </c>
      <c r="E27" s="1596" t="s">
        <v>221</v>
      </c>
      <c r="F27" s="1595" t="s">
        <v>175</v>
      </c>
      <c r="G27" s="1597">
        <v>42248</v>
      </c>
      <c r="H27" s="1597" t="s">
        <v>222</v>
      </c>
      <c r="I27" s="1598" t="s">
        <v>223</v>
      </c>
      <c r="J27" s="1599">
        <v>42205</v>
      </c>
      <c r="K27" s="1600" t="s">
        <v>185</v>
      </c>
      <c r="L27" s="1601"/>
    </row>
    <row r="28" spans="1:12">
      <c r="B28" s="1594">
        <v>42051</v>
      </c>
      <c r="C28" s="3581" t="s">
        <v>227</v>
      </c>
      <c r="D28" s="1595">
        <v>11427</v>
      </c>
      <c r="E28" s="1596" t="s">
        <v>225</v>
      </c>
      <c r="F28" s="1595" t="s">
        <v>192</v>
      </c>
      <c r="G28" s="1597">
        <v>42249</v>
      </c>
      <c r="H28" s="1597" t="s">
        <v>188</v>
      </c>
      <c r="I28" s="1598" t="s">
        <v>158</v>
      </c>
      <c r="J28" s="1599">
        <v>42283</v>
      </c>
      <c r="K28" s="1600" t="s">
        <v>228</v>
      </c>
      <c r="L28" s="1601" t="s">
        <v>139</v>
      </c>
    </row>
    <row r="29" spans="1:12">
      <c r="B29" s="1594">
        <v>42051</v>
      </c>
      <c r="C29" s="3581" t="s">
        <v>160</v>
      </c>
      <c r="D29" s="1595">
        <v>11432</v>
      </c>
      <c r="E29" s="1596" t="s">
        <v>221</v>
      </c>
      <c r="F29" s="1595" t="s">
        <v>192</v>
      </c>
      <c r="G29" s="1597">
        <v>42247</v>
      </c>
      <c r="H29" s="1597" t="s">
        <v>222</v>
      </c>
      <c r="I29" s="1598" t="s">
        <v>1104</v>
      </c>
      <c r="J29" s="1599">
        <v>42152</v>
      </c>
      <c r="K29" s="1600" t="s">
        <v>185</v>
      </c>
      <c r="L29" s="1601"/>
    </row>
    <row r="30" spans="1:12">
      <c r="B30" s="1594">
        <v>42051</v>
      </c>
      <c r="C30" s="3581" t="s">
        <v>229</v>
      </c>
      <c r="D30" s="1595">
        <v>11430</v>
      </c>
      <c r="E30" s="1596" t="s">
        <v>225</v>
      </c>
      <c r="F30" s="1595" t="s">
        <v>192</v>
      </c>
      <c r="G30" s="1597">
        <v>42249</v>
      </c>
      <c r="H30" s="1597" t="s">
        <v>188</v>
      </c>
      <c r="I30" s="1598" t="s">
        <v>159</v>
      </c>
      <c r="J30" s="1599">
        <v>42318</v>
      </c>
      <c r="K30" s="1600" t="s">
        <v>230</v>
      </c>
      <c r="L30" s="1601" t="s">
        <v>137</v>
      </c>
    </row>
    <row r="31" spans="1:12">
      <c r="B31" s="1594">
        <v>42051</v>
      </c>
      <c r="C31" s="3581" t="s">
        <v>224</v>
      </c>
      <c r="D31" s="1595">
        <v>11233</v>
      </c>
      <c r="E31" s="1596" t="s">
        <v>225</v>
      </c>
      <c r="F31" s="1595" t="s">
        <v>192</v>
      </c>
      <c r="G31" s="1597">
        <v>42250</v>
      </c>
      <c r="H31" s="1597" t="s">
        <v>188</v>
      </c>
      <c r="I31" s="1598" t="s">
        <v>143</v>
      </c>
      <c r="J31" s="1599">
        <v>42283</v>
      </c>
      <c r="K31" s="1600" t="s">
        <v>226</v>
      </c>
      <c r="L31" s="1601" t="s">
        <v>137</v>
      </c>
    </row>
    <row r="32" spans="1:12">
      <c r="B32" s="1594">
        <v>42072</v>
      </c>
      <c r="C32" s="3481" t="s">
        <v>231</v>
      </c>
      <c r="D32" s="1595">
        <v>11300</v>
      </c>
      <c r="E32" s="1596" t="s">
        <v>195</v>
      </c>
      <c r="F32" s="1595" t="s">
        <v>175</v>
      </c>
      <c r="G32" s="1597">
        <v>42177</v>
      </c>
      <c r="H32" s="1597" t="s">
        <v>188</v>
      </c>
      <c r="I32" s="1598" t="s">
        <v>154</v>
      </c>
      <c r="J32" s="1599">
        <v>42149</v>
      </c>
      <c r="K32" s="1600" t="s">
        <v>232</v>
      </c>
      <c r="L32" s="1601" t="s">
        <v>138</v>
      </c>
    </row>
    <row r="33" spans="1:13">
      <c r="A33" s="1618" t="s">
        <v>1105</v>
      </c>
      <c r="B33" s="1619">
        <v>42086</v>
      </c>
      <c r="C33" s="1620" t="s">
        <v>239</v>
      </c>
      <c r="D33" s="1620">
        <v>11426</v>
      </c>
      <c r="E33" s="1621" t="s">
        <v>174</v>
      </c>
      <c r="F33" s="1620" t="s">
        <v>175</v>
      </c>
      <c r="G33" s="1622">
        <v>42254</v>
      </c>
      <c r="H33" s="1622" t="s">
        <v>176</v>
      </c>
      <c r="I33" s="1623" t="s">
        <v>240</v>
      </c>
      <c r="J33" s="1624">
        <v>42324</v>
      </c>
      <c r="K33" s="1621" t="s">
        <v>241</v>
      </c>
      <c r="L33" s="1625" t="s">
        <v>138</v>
      </c>
    </row>
    <row r="34" spans="1:13">
      <c r="B34" s="1594">
        <v>42086</v>
      </c>
      <c r="C34" s="1595" t="s">
        <v>233</v>
      </c>
      <c r="D34" s="1595">
        <v>11295</v>
      </c>
      <c r="E34" s="1596" t="s">
        <v>174</v>
      </c>
      <c r="F34" s="1595" t="s">
        <v>192</v>
      </c>
      <c r="G34" s="1597">
        <v>42254</v>
      </c>
      <c r="H34" s="1597" t="s">
        <v>176</v>
      </c>
      <c r="I34" s="1598" t="s">
        <v>234</v>
      </c>
      <c r="J34" s="1599">
        <v>42290</v>
      </c>
      <c r="K34" s="1600" t="s">
        <v>185</v>
      </c>
      <c r="L34" s="1601"/>
    </row>
    <row r="35" spans="1:13">
      <c r="B35" s="1594">
        <v>42086</v>
      </c>
      <c r="C35" s="1595" t="s">
        <v>235</v>
      </c>
      <c r="D35" s="1595">
        <v>11298</v>
      </c>
      <c r="E35" s="1596" t="s">
        <v>174</v>
      </c>
      <c r="F35" s="1595" t="s">
        <v>175</v>
      </c>
      <c r="G35" s="1597">
        <v>42254</v>
      </c>
      <c r="H35" s="1597" t="s">
        <v>176</v>
      </c>
      <c r="I35" s="1598" t="s">
        <v>236</v>
      </c>
      <c r="J35" s="1599">
        <v>42290</v>
      </c>
      <c r="K35" s="1600" t="s">
        <v>185</v>
      </c>
      <c r="L35" s="1601"/>
    </row>
    <row r="36" spans="1:13">
      <c r="B36" s="1594">
        <v>42086</v>
      </c>
      <c r="C36" s="3581" t="s">
        <v>237</v>
      </c>
      <c r="D36" s="1595">
        <v>11299</v>
      </c>
      <c r="E36" s="1596" t="s">
        <v>174</v>
      </c>
      <c r="F36" s="1595" t="s">
        <v>175</v>
      </c>
      <c r="G36" s="1597">
        <v>42254</v>
      </c>
      <c r="H36" s="1597" t="s">
        <v>176</v>
      </c>
      <c r="I36" s="1598" t="s">
        <v>153</v>
      </c>
      <c r="J36" s="1599">
        <v>42324</v>
      </c>
      <c r="K36" s="1600" t="s">
        <v>238</v>
      </c>
      <c r="L36" s="1601" t="s">
        <v>138</v>
      </c>
    </row>
    <row r="37" spans="1:13">
      <c r="B37" s="1594">
        <v>42177</v>
      </c>
      <c r="C37" s="1595" t="s">
        <v>242</v>
      </c>
      <c r="D37" s="1595">
        <v>11424</v>
      </c>
      <c r="E37" s="1596" t="s">
        <v>174</v>
      </c>
      <c r="F37" s="1595" t="s">
        <v>192</v>
      </c>
      <c r="G37" s="1597">
        <v>42303</v>
      </c>
      <c r="H37" s="1597" t="s">
        <v>176</v>
      </c>
      <c r="I37" s="1598" t="s">
        <v>156</v>
      </c>
      <c r="J37" s="1599">
        <v>42338</v>
      </c>
      <c r="K37" s="1600" t="s">
        <v>243</v>
      </c>
      <c r="L37" s="1601" t="s">
        <v>139</v>
      </c>
    </row>
    <row r="38" spans="1:13">
      <c r="B38" s="1594">
        <v>42191</v>
      </c>
      <c r="C38" s="1595" t="s">
        <v>244</v>
      </c>
      <c r="D38" s="1595">
        <v>11303</v>
      </c>
      <c r="E38" s="1596" t="s">
        <v>218</v>
      </c>
      <c r="F38" s="1595" t="s">
        <v>175</v>
      </c>
      <c r="G38" s="1597">
        <v>42324</v>
      </c>
      <c r="H38" s="1597" t="s">
        <v>188</v>
      </c>
      <c r="I38" s="1598" t="s">
        <v>245</v>
      </c>
      <c r="J38" s="1599">
        <v>42338</v>
      </c>
      <c r="K38" s="1600" t="s">
        <v>185</v>
      </c>
      <c r="L38" s="1601"/>
    </row>
    <row r="39" spans="1:13">
      <c r="B39" s="1594">
        <v>42205</v>
      </c>
      <c r="C39" s="1595" t="s">
        <v>246</v>
      </c>
      <c r="D39" s="1595">
        <v>11236</v>
      </c>
      <c r="E39" s="1596" t="s">
        <v>195</v>
      </c>
      <c r="F39" s="1595" t="s">
        <v>175</v>
      </c>
      <c r="G39" s="1597">
        <v>42491</v>
      </c>
      <c r="H39" s="1597" t="s">
        <v>188</v>
      </c>
      <c r="I39" s="1598" t="s">
        <v>247</v>
      </c>
      <c r="J39" s="1599">
        <v>42311</v>
      </c>
      <c r="K39" s="1600" t="s">
        <v>185</v>
      </c>
      <c r="L39" s="1601"/>
    </row>
    <row r="40" spans="1:13">
      <c r="B40" s="1594">
        <v>42205</v>
      </c>
      <c r="C40" s="3481" t="s">
        <v>250</v>
      </c>
      <c r="D40" s="1595">
        <v>11423</v>
      </c>
      <c r="E40" s="1596" t="s">
        <v>195</v>
      </c>
      <c r="F40" s="1595" t="s">
        <v>175</v>
      </c>
      <c r="G40" s="1597">
        <v>42491</v>
      </c>
      <c r="H40" s="1597" t="s">
        <v>188</v>
      </c>
      <c r="I40" s="1598" t="s">
        <v>155</v>
      </c>
      <c r="J40" s="1599">
        <v>42338</v>
      </c>
      <c r="K40" s="1600" t="s">
        <v>251</v>
      </c>
      <c r="L40" s="1601" t="s">
        <v>138</v>
      </c>
    </row>
    <row r="41" spans="1:13">
      <c r="B41" s="1594">
        <v>42205</v>
      </c>
      <c r="C41" s="1595" t="s">
        <v>248</v>
      </c>
      <c r="D41" s="1595">
        <v>11285</v>
      </c>
      <c r="E41" s="1596" t="s">
        <v>249</v>
      </c>
      <c r="F41" s="1595" t="s">
        <v>192</v>
      </c>
      <c r="G41" s="1597">
        <v>42339</v>
      </c>
      <c r="H41" s="1597" t="s">
        <v>188</v>
      </c>
      <c r="I41" s="1626" t="s">
        <v>1106</v>
      </c>
      <c r="J41" s="1599"/>
      <c r="K41" s="1600"/>
      <c r="L41" s="1601"/>
    </row>
    <row r="42" spans="1:13">
      <c r="A42" s="1627"/>
      <c r="B42" s="1628">
        <v>42254</v>
      </c>
      <c r="C42" s="1629" t="s">
        <v>252</v>
      </c>
      <c r="D42" s="1629">
        <v>11285</v>
      </c>
      <c r="E42" s="1630" t="s">
        <v>249</v>
      </c>
      <c r="F42" s="1629" t="s">
        <v>175</v>
      </c>
      <c r="G42" s="1631">
        <v>42373</v>
      </c>
      <c r="H42" s="1631" t="s">
        <v>188</v>
      </c>
      <c r="I42" s="1598" t="s">
        <v>146</v>
      </c>
      <c r="J42" s="1599">
        <v>42415</v>
      </c>
      <c r="K42" s="1600" t="s">
        <v>185</v>
      </c>
      <c r="L42" s="1601"/>
    </row>
    <row r="43" spans="1:13">
      <c r="B43" s="1594">
        <v>42258</v>
      </c>
      <c r="C43" s="3581" t="s">
        <v>253</v>
      </c>
      <c r="D43" s="1595">
        <v>11297</v>
      </c>
      <c r="E43" s="1596" t="s">
        <v>221</v>
      </c>
      <c r="F43" s="1595" t="s">
        <v>175</v>
      </c>
      <c r="G43" s="1597">
        <v>42387</v>
      </c>
      <c r="H43" s="1597" t="s">
        <v>254</v>
      </c>
      <c r="I43" s="1598" t="s">
        <v>1070</v>
      </c>
      <c r="J43" s="1599">
        <v>42394</v>
      </c>
      <c r="K43" s="1600" t="s">
        <v>255</v>
      </c>
      <c r="L43" s="1601" t="s">
        <v>138</v>
      </c>
    </row>
    <row r="44" spans="1:13">
      <c r="A44" s="1627"/>
      <c r="B44" s="1628">
        <v>42324</v>
      </c>
      <c r="C44" s="1629" t="s">
        <v>152</v>
      </c>
      <c r="D44" s="1629">
        <v>11298</v>
      </c>
      <c r="E44" s="1630" t="s">
        <v>174</v>
      </c>
      <c r="F44" s="1595" t="s">
        <v>175</v>
      </c>
      <c r="G44" s="1597">
        <v>42436</v>
      </c>
      <c r="H44" s="1597" t="s">
        <v>176</v>
      </c>
      <c r="I44" s="1598" t="s">
        <v>1107</v>
      </c>
      <c r="J44" s="1599">
        <v>42758</v>
      </c>
      <c r="K44" s="1632" t="s">
        <v>1108</v>
      </c>
      <c r="L44" s="1601" t="s">
        <v>138</v>
      </c>
      <c r="M44" s="3434"/>
    </row>
    <row r="45" spans="1:13">
      <c r="A45" s="1627"/>
      <c r="B45" s="1628">
        <v>42324</v>
      </c>
      <c r="C45" s="1629" t="s">
        <v>256</v>
      </c>
      <c r="D45" s="1629">
        <v>11295</v>
      </c>
      <c r="E45" s="1630" t="s">
        <v>174</v>
      </c>
      <c r="F45" s="1629" t="s">
        <v>192</v>
      </c>
      <c r="G45" s="1631">
        <v>42436</v>
      </c>
      <c r="H45" s="1631" t="s">
        <v>176</v>
      </c>
      <c r="I45" s="1598" t="s">
        <v>150</v>
      </c>
      <c r="J45" s="1599">
        <v>42415</v>
      </c>
      <c r="K45" s="1600" t="s">
        <v>185</v>
      </c>
      <c r="L45" s="1601"/>
    </row>
    <row r="46" spans="1:13">
      <c r="A46" s="1627"/>
      <c r="B46" s="1628">
        <v>42380</v>
      </c>
      <c r="C46" s="1629" t="s">
        <v>1071</v>
      </c>
      <c r="D46" s="1629">
        <v>11429</v>
      </c>
      <c r="E46" s="1630" t="s">
        <v>225</v>
      </c>
      <c r="F46" s="1595" t="s">
        <v>192</v>
      </c>
      <c r="G46" s="1597">
        <v>42476</v>
      </c>
      <c r="H46" s="1597" t="s">
        <v>1072</v>
      </c>
      <c r="I46" s="1598" t="s">
        <v>1073</v>
      </c>
      <c r="J46" s="1599">
        <v>42520</v>
      </c>
      <c r="K46" s="1600" t="s">
        <v>998</v>
      </c>
      <c r="L46" s="1601" t="s">
        <v>137</v>
      </c>
    </row>
    <row r="47" spans="1:13">
      <c r="A47" s="1627"/>
      <c r="B47" s="1628">
        <v>42401</v>
      </c>
      <c r="C47" s="1629" t="s">
        <v>1074</v>
      </c>
      <c r="D47" s="1629">
        <v>11301</v>
      </c>
      <c r="E47" s="1630" t="s">
        <v>191</v>
      </c>
      <c r="F47" s="1595" t="s">
        <v>192</v>
      </c>
      <c r="G47" s="1597">
        <v>42506</v>
      </c>
      <c r="H47" s="1597" t="s">
        <v>188</v>
      </c>
      <c r="I47" s="1598" t="s">
        <v>1075</v>
      </c>
      <c r="J47" s="1599">
        <v>42520</v>
      </c>
      <c r="K47" s="1600" t="s">
        <v>1076</v>
      </c>
      <c r="L47" s="1601" t="s">
        <v>139</v>
      </c>
    </row>
    <row r="48" spans="1:13">
      <c r="A48" s="1627"/>
      <c r="B48" s="1628">
        <v>42471</v>
      </c>
      <c r="C48" s="1629" t="s">
        <v>1077</v>
      </c>
      <c r="D48" s="1629">
        <v>11414</v>
      </c>
      <c r="E48" s="1630" t="s">
        <v>249</v>
      </c>
      <c r="F48" s="1629" t="s">
        <v>175</v>
      </c>
      <c r="G48" s="1631">
        <v>42552</v>
      </c>
      <c r="H48" s="1631" t="s">
        <v>188</v>
      </c>
      <c r="I48" s="1598" t="s">
        <v>1078</v>
      </c>
      <c r="J48" s="1599">
        <v>42639</v>
      </c>
      <c r="K48" s="1600" t="s">
        <v>1079</v>
      </c>
      <c r="L48" s="1601" t="s">
        <v>138</v>
      </c>
    </row>
    <row r="49" spans="1:13">
      <c r="A49" s="1627"/>
      <c r="B49" s="1628">
        <v>42478</v>
      </c>
      <c r="C49" s="1629" t="s">
        <v>1080</v>
      </c>
      <c r="D49" s="1629">
        <v>11431</v>
      </c>
      <c r="E49" s="1630" t="s">
        <v>225</v>
      </c>
      <c r="F49" s="1595" t="s">
        <v>192</v>
      </c>
      <c r="G49" s="1631">
        <v>42580</v>
      </c>
      <c r="H49" s="1631" t="s">
        <v>176</v>
      </c>
      <c r="I49" s="1598" t="s">
        <v>1081</v>
      </c>
      <c r="J49" s="1599">
        <v>42576</v>
      </c>
      <c r="K49" s="1600" t="s">
        <v>185</v>
      </c>
      <c r="L49" s="1601"/>
    </row>
    <row r="50" spans="1:13" s="1627" customFormat="1">
      <c r="B50" s="1628">
        <v>42478</v>
      </c>
      <c r="C50" s="1629" t="s">
        <v>1082</v>
      </c>
      <c r="D50" s="1629">
        <v>11303</v>
      </c>
      <c r="E50" s="1630" t="s">
        <v>218</v>
      </c>
      <c r="F50" s="1595" t="s">
        <v>192</v>
      </c>
      <c r="G50" s="1631">
        <v>42739</v>
      </c>
      <c r="H50" s="1631" t="s">
        <v>188</v>
      </c>
      <c r="I50" s="1598" t="s">
        <v>1083</v>
      </c>
      <c r="J50" s="1599">
        <v>42527</v>
      </c>
      <c r="K50" s="1600" t="s">
        <v>185</v>
      </c>
      <c r="L50" s="1601"/>
    </row>
    <row r="51" spans="1:13">
      <c r="A51" s="1627"/>
      <c r="B51" s="1628">
        <v>42485</v>
      </c>
      <c r="C51" s="1629" t="s">
        <v>1087</v>
      </c>
      <c r="D51" s="1629">
        <v>11415</v>
      </c>
      <c r="E51" s="1630" t="s">
        <v>204</v>
      </c>
      <c r="F51" s="1629" t="s">
        <v>192</v>
      </c>
      <c r="G51" s="1631">
        <v>42618</v>
      </c>
      <c r="H51" s="1631" t="s">
        <v>188</v>
      </c>
      <c r="I51" s="1598" t="s">
        <v>1088</v>
      </c>
      <c r="J51" s="1599">
        <v>42576</v>
      </c>
      <c r="K51" s="1600" t="s">
        <v>185</v>
      </c>
      <c r="L51" s="1601"/>
    </row>
    <row r="52" spans="1:13" s="1627" customFormat="1">
      <c r="B52" s="1628">
        <v>42485</v>
      </c>
      <c r="C52" s="1629" t="s">
        <v>1089</v>
      </c>
      <c r="D52" s="1629">
        <v>11302</v>
      </c>
      <c r="E52" s="1630" t="s">
        <v>191</v>
      </c>
      <c r="F52" s="1595" t="s">
        <v>192</v>
      </c>
      <c r="G52" s="1631">
        <v>42646</v>
      </c>
      <c r="H52" s="1631" t="s">
        <v>188</v>
      </c>
      <c r="I52" s="1598" t="s">
        <v>1090</v>
      </c>
      <c r="J52" s="1599">
        <v>42639</v>
      </c>
      <c r="K52" s="1600" t="s">
        <v>185</v>
      </c>
      <c r="L52" s="1601"/>
    </row>
    <row r="53" spans="1:13">
      <c r="A53" s="1627"/>
      <c r="B53" s="1628">
        <v>42485</v>
      </c>
      <c r="C53" s="1629" t="s">
        <v>1084</v>
      </c>
      <c r="D53" s="1629">
        <v>11421</v>
      </c>
      <c r="E53" s="1630" t="s">
        <v>218</v>
      </c>
      <c r="F53" s="1595" t="s">
        <v>175</v>
      </c>
      <c r="G53" s="1631">
        <v>42611</v>
      </c>
      <c r="H53" s="1631" t="s">
        <v>188</v>
      </c>
      <c r="I53" s="1598" t="s">
        <v>1085</v>
      </c>
      <c r="J53" s="1599">
        <v>42632</v>
      </c>
      <c r="K53" s="1600" t="s">
        <v>1086</v>
      </c>
      <c r="L53" s="1601" t="s">
        <v>138</v>
      </c>
    </row>
    <row r="54" spans="1:13">
      <c r="A54" s="1627"/>
      <c r="B54" s="1628">
        <v>42569</v>
      </c>
      <c r="C54" s="1629" t="s">
        <v>1092</v>
      </c>
      <c r="D54" s="1629">
        <v>11753</v>
      </c>
      <c r="E54" s="1630" t="s">
        <v>249</v>
      </c>
      <c r="F54" s="1629" t="s">
        <v>175</v>
      </c>
      <c r="G54" s="1631">
        <v>42737</v>
      </c>
      <c r="H54" s="1631" t="s">
        <v>188</v>
      </c>
      <c r="I54" s="1598" t="s">
        <v>1093</v>
      </c>
      <c r="J54" s="1599">
        <v>42653</v>
      </c>
      <c r="K54" s="1600" t="s">
        <v>185</v>
      </c>
      <c r="L54" s="1601"/>
    </row>
    <row r="55" spans="1:13">
      <c r="A55" s="1627"/>
      <c r="B55" s="1628">
        <v>42569</v>
      </c>
      <c r="C55" s="1629" t="s">
        <v>1091</v>
      </c>
      <c r="D55" s="1629">
        <v>11752</v>
      </c>
      <c r="E55" s="1630" t="s">
        <v>204</v>
      </c>
      <c r="F55" s="1629" t="s">
        <v>175</v>
      </c>
      <c r="G55" s="1631">
        <v>42737</v>
      </c>
      <c r="H55" s="1631" t="s">
        <v>188</v>
      </c>
      <c r="I55" s="1633" t="s">
        <v>4375</v>
      </c>
      <c r="J55" s="1599">
        <v>42857</v>
      </c>
      <c r="K55" s="1632" t="s">
        <v>4381</v>
      </c>
      <c r="L55" s="1634" t="s">
        <v>138</v>
      </c>
      <c r="M55" s="3434"/>
    </row>
    <row r="56" spans="1:13">
      <c r="A56" s="1627"/>
      <c r="B56" s="1628">
        <v>42569</v>
      </c>
      <c r="C56" s="1629" t="s">
        <v>1094</v>
      </c>
      <c r="D56" s="1629">
        <v>11754</v>
      </c>
      <c r="E56" s="1630" t="s">
        <v>249</v>
      </c>
      <c r="F56" s="1629" t="s">
        <v>175</v>
      </c>
      <c r="G56" s="1631">
        <v>42737</v>
      </c>
      <c r="H56" s="1631" t="s">
        <v>188</v>
      </c>
      <c r="I56" s="1626" t="s">
        <v>1106</v>
      </c>
      <c r="J56" s="1599"/>
      <c r="K56" s="1600"/>
      <c r="L56" s="1601"/>
      <c r="M56" s="3434"/>
    </row>
    <row r="57" spans="1:13">
      <c r="A57" s="1627"/>
      <c r="B57" s="1628">
        <v>42618</v>
      </c>
      <c r="C57" s="1629" t="s">
        <v>1095</v>
      </c>
      <c r="D57" s="1574">
        <v>11303</v>
      </c>
      <c r="E57" s="1630" t="s">
        <v>218</v>
      </c>
      <c r="F57" s="1595" t="s">
        <v>192</v>
      </c>
      <c r="G57" s="1597">
        <v>42739</v>
      </c>
      <c r="H57" s="1631" t="s">
        <v>188</v>
      </c>
      <c r="I57" s="1598" t="s">
        <v>1110</v>
      </c>
      <c r="J57" s="1599">
        <v>42744</v>
      </c>
      <c r="K57" s="1600" t="s">
        <v>1111</v>
      </c>
      <c r="L57" s="1601" t="s">
        <v>137</v>
      </c>
      <c r="M57" s="3434"/>
    </row>
    <row r="58" spans="1:13">
      <c r="A58" s="3434"/>
      <c r="B58" s="1594">
        <v>42709</v>
      </c>
      <c r="C58" s="3481" t="s">
        <v>1096</v>
      </c>
      <c r="D58" s="1574">
        <v>11302</v>
      </c>
      <c r="E58" s="1630" t="s">
        <v>191</v>
      </c>
      <c r="F58" s="1595" t="s">
        <v>192</v>
      </c>
      <c r="G58" s="1597">
        <v>42858</v>
      </c>
      <c r="H58" s="1631" t="s">
        <v>188</v>
      </c>
      <c r="I58" s="3565" t="s">
        <v>2295</v>
      </c>
      <c r="J58" s="1599">
        <v>42814</v>
      </c>
      <c r="K58" s="1632" t="s">
        <v>2296</v>
      </c>
      <c r="L58" s="1634" t="s">
        <v>137</v>
      </c>
      <c r="M58" s="3434"/>
    </row>
    <row r="59" spans="1:13">
      <c r="A59" s="3434"/>
      <c r="B59" s="1594">
        <v>42716</v>
      </c>
      <c r="C59" s="3481" t="s">
        <v>1097</v>
      </c>
      <c r="D59" s="1574">
        <v>11109</v>
      </c>
      <c r="E59" s="1596" t="s">
        <v>187</v>
      </c>
      <c r="F59" s="1595" t="s">
        <v>175</v>
      </c>
      <c r="G59" s="1597">
        <v>42857</v>
      </c>
      <c r="H59" s="1631" t="s">
        <v>188</v>
      </c>
      <c r="I59" s="1633" t="s">
        <v>4377</v>
      </c>
      <c r="J59" s="1599">
        <v>42849</v>
      </c>
      <c r="K59" s="1632" t="s">
        <v>4382</v>
      </c>
      <c r="L59" s="1634" t="s">
        <v>138</v>
      </c>
      <c r="M59" s="3434"/>
    </row>
    <row r="60" spans="1:13">
      <c r="A60" s="3434"/>
      <c r="B60" s="1594">
        <v>42716</v>
      </c>
      <c r="C60" s="1595" t="s">
        <v>1098</v>
      </c>
      <c r="D60" s="1574">
        <v>11108</v>
      </c>
      <c r="E60" s="1596" t="s">
        <v>187</v>
      </c>
      <c r="F60" s="1595" t="s">
        <v>175</v>
      </c>
      <c r="G60" s="1597">
        <v>42873</v>
      </c>
      <c r="H60" s="1631" t="s">
        <v>188</v>
      </c>
      <c r="I60" s="3419" t="s">
        <v>4708</v>
      </c>
      <c r="J60" s="1599">
        <v>42898</v>
      </c>
      <c r="K60" s="3421" t="s">
        <v>185</v>
      </c>
      <c r="L60" s="1601"/>
      <c r="M60" s="3434"/>
    </row>
    <row r="61" spans="1:13">
      <c r="A61" s="3434" t="s">
        <v>4727</v>
      </c>
      <c r="B61" s="1635">
        <v>42737</v>
      </c>
      <c r="C61" s="3583" t="s">
        <v>1112</v>
      </c>
      <c r="D61" s="1574">
        <v>11758</v>
      </c>
      <c r="E61" s="1575" t="s">
        <v>225</v>
      </c>
      <c r="F61" s="1576" t="s">
        <v>175</v>
      </c>
      <c r="G61" s="1577">
        <v>42851</v>
      </c>
      <c r="H61" s="1577" t="s">
        <v>176</v>
      </c>
      <c r="I61" s="3584" t="s">
        <v>4709</v>
      </c>
      <c r="J61" s="1599">
        <v>42919</v>
      </c>
      <c r="K61" s="3582" t="s">
        <v>4710</v>
      </c>
      <c r="L61" s="3422" t="s">
        <v>138</v>
      </c>
      <c r="M61" s="3434"/>
    </row>
    <row r="62" spans="1:13">
      <c r="A62" s="3434" t="s">
        <v>4727</v>
      </c>
      <c r="B62" s="1635">
        <v>42737</v>
      </c>
      <c r="C62" s="1576" t="s">
        <v>1113</v>
      </c>
      <c r="D62" s="1574">
        <v>11756</v>
      </c>
      <c r="E62" s="1575" t="s">
        <v>221</v>
      </c>
      <c r="F62" s="1576" t="s">
        <v>175</v>
      </c>
      <c r="G62" s="1577">
        <v>42852</v>
      </c>
      <c r="H62" s="1577" t="s">
        <v>176</v>
      </c>
      <c r="I62" s="3419" t="s">
        <v>4707</v>
      </c>
      <c r="J62" s="3420">
        <v>42898</v>
      </c>
      <c r="K62" s="3421" t="s">
        <v>185</v>
      </c>
      <c r="L62" s="1601"/>
      <c r="M62" s="3434"/>
    </row>
    <row r="63" spans="1:13">
      <c r="A63" s="3434" t="s">
        <v>4727</v>
      </c>
      <c r="B63" s="1635">
        <v>42737</v>
      </c>
      <c r="C63" s="1576" t="s">
        <v>1114</v>
      </c>
      <c r="D63" s="1574">
        <v>11757</v>
      </c>
      <c r="E63" s="1575" t="s">
        <v>221</v>
      </c>
      <c r="F63" s="1576" t="s">
        <v>175</v>
      </c>
      <c r="G63" s="1577">
        <v>42852</v>
      </c>
      <c r="H63" s="1577" t="s">
        <v>176</v>
      </c>
      <c r="I63" s="3435" t="s">
        <v>1106</v>
      </c>
      <c r="J63" s="1599"/>
      <c r="K63" s="1600"/>
      <c r="L63" s="1601"/>
      <c r="M63" s="3434"/>
    </row>
    <row r="64" spans="1:13">
      <c r="A64" s="3434" t="s">
        <v>4727</v>
      </c>
      <c r="B64" s="1635">
        <v>42772</v>
      </c>
      <c r="C64" s="1576" t="s">
        <v>2294</v>
      </c>
      <c r="D64" s="1574">
        <v>11753</v>
      </c>
      <c r="E64" s="1575" t="s">
        <v>249</v>
      </c>
      <c r="F64" s="1576" t="s">
        <v>175</v>
      </c>
      <c r="G64" s="1577">
        <v>42975</v>
      </c>
      <c r="H64" s="1577" t="s">
        <v>188</v>
      </c>
      <c r="I64" s="3435" t="s">
        <v>4714</v>
      </c>
      <c r="J64" s="1599">
        <v>43073</v>
      </c>
      <c r="K64" s="3436" t="s">
        <v>185</v>
      </c>
      <c r="L64" s="1601"/>
      <c r="M64" s="3434"/>
    </row>
    <row r="65" spans="1:13">
      <c r="A65" s="3434" t="s">
        <v>4727</v>
      </c>
      <c r="B65" s="1573">
        <v>42849</v>
      </c>
      <c r="C65" s="3583" t="s">
        <v>4383</v>
      </c>
      <c r="D65" s="1574">
        <v>11757</v>
      </c>
      <c r="E65" s="1575" t="s">
        <v>221</v>
      </c>
      <c r="F65" s="1576" t="s">
        <v>175</v>
      </c>
      <c r="G65" s="1577">
        <v>42979</v>
      </c>
      <c r="H65" s="1577" t="s">
        <v>222</v>
      </c>
      <c r="I65" s="3465" t="s">
        <v>1109</v>
      </c>
      <c r="J65" s="3466"/>
      <c r="K65" s="3467"/>
      <c r="L65" s="3468"/>
    </row>
    <row r="66" spans="1:13">
      <c r="A66" s="3434" t="s">
        <v>4727</v>
      </c>
      <c r="B66" s="1573">
        <v>42884</v>
      </c>
      <c r="C66" s="3415" t="s">
        <v>4705</v>
      </c>
      <c r="D66" s="3400">
        <v>11415</v>
      </c>
      <c r="E66" s="3416" t="s">
        <v>204</v>
      </c>
      <c r="F66" s="3415" t="s">
        <v>175</v>
      </c>
      <c r="G66" s="3403">
        <v>43010</v>
      </c>
      <c r="H66" s="3417" t="s">
        <v>188</v>
      </c>
      <c r="I66" s="3418" t="s">
        <v>4713</v>
      </c>
      <c r="J66" s="3412">
        <v>43060</v>
      </c>
      <c r="K66" s="3423" t="s">
        <v>185</v>
      </c>
      <c r="L66" s="3414"/>
      <c r="M66" s="3434"/>
    </row>
    <row r="67" spans="1:13">
      <c r="A67" s="3434" t="s">
        <v>4727</v>
      </c>
      <c r="B67" s="1573">
        <v>42884</v>
      </c>
      <c r="C67" s="3415" t="s">
        <v>4706</v>
      </c>
      <c r="D67" s="3400">
        <v>11754</v>
      </c>
      <c r="E67" s="3416" t="s">
        <v>249</v>
      </c>
      <c r="F67" s="3415" t="s">
        <v>175</v>
      </c>
      <c r="G67" s="3403">
        <v>43010</v>
      </c>
      <c r="H67" s="3417" t="s">
        <v>188</v>
      </c>
      <c r="I67" s="3469" t="s">
        <v>1109</v>
      </c>
      <c r="J67" s="3470"/>
      <c r="K67" s="3471"/>
      <c r="L67" s="3472"/>
    </row>
    <row r="68" spans="1:13">
      <c r="A68" s="3434" t="s">
        <v>4727</v>
      </c>
      <c r="B68" s="1573">
        <v>42982</v>
      </c>
      <c r="C68" s="3415" t="s">
        <v>4711</v>
      </c>
      <c r="D68" s="3400">
        <v>11756</v>
      </c>
      <c r="E68" s="3416" t="s">
        <v>221</v>
      </c>
      <c r="F68" s="3415" t="s">
        <v>175</v>
      </c>
      <c r="G68" s="3403">
        <v>43115</v>
      </c>
      <c r="H68" s="1577" t="s">
        <v>222</v>
      </c>
      <c r="I68" s="3473" t="s">
        <v>1109</v>
      </c>
      <c r="J68" s="3470"/>
      <c r="K68" s="3474"/>
      <c r="L68" s="3472"/>
    </row>
    <row r="69" spans="1:13">
      <c r="A69" s="3434" t="s">
        <v>4727</v>
      </c>
      <c r="B69" s="1573">
        <v>42982</v>
      </c>
      <c r="C69" s="3415" t="s">
        <v>4712</v>
      </c>
      <c r="D69" s="3400">
        <v>11755</v>
      </c>
      <c r="E69" s="3416" t="s">
        <v>221</v>
      </c>
      <c r="F69" s="3415" t="s">
        <v>192</v>
      </c>
      <c r="G69" s="3403">
        <v>43115</v>
      </c>
      <c r="H69" s="1577" t="s">
        <v>222</v>
      </c>
      <c r="I69" s="3585" t="s">
        <v>4728</v>
      </c>
      <c r="J69" s="3412">
        <v>43080</v>
      </c>
      <c r="K69" s="3437" t="s">
        <v>4729</v>
      </c>
      <c r="L69" s="3438" t="s">
        <v>137</v>
      </c>
      <c r="M69" s="3434"/>
    </row>
    <row r="70" spans="1:13">
      <c r="B70" s="1573"/>
      <c r="C70" s="3402"/>
      <c r="D70" s="3400"/>
      <c r="E70" s="3401"/>
      <c r="F70" s="3402"/>
      <c r="G70" s="3403"/>
      <c r="H70" s="3403"/>
      <c r="I70" s="3411"/>
      <c r="J70" s="3412"/>
      <c r="K70" s="3413"/>
      <c r="L70" s="3414"/>
    </row>
    <row r="71" spans="1:13">
      <c r="B71" s="1573"/>
      <c r="C71" s="3402"/>
      <c r="D71" s="3400"/>
      <c r="E71" s="3401"/>
      <c r="F71" s="3402"/>
      <c r="G71" s="3403"/>
      <c r="H71" s="3403"/>
      <c r="I71" s="3411"/>
      <c r="J71" s="3412"/>
      <c r="K71" s="3413"/>
      <c r="L71" s="3414"/>
    </row>
    <row r="72" spans="1:13">
      <c r="B72" s="1573"/>
      <c r="C72" s="3402"/>
      <c r="D72" s="3400"/>
      <c r="E72" s="3401"/>
      <c r="F72" s="3402"/>
      <c r="G72" s="3403"/>
      <c r="H72" s="3403"/>
      <c r="I72" s="3411"/>
      <c r="J72" s="3412"/>
      <c r="K72" s="3413"/>
      <c r="L72" s="3414"/>
    </row>
    <row r="73" spans="1:13">
      <c r="B73" s="1573"/>
      <c r="C73" s="3402"/>
      <c r="D73" s="3400"/>
      <c r="E73" s="3401"/>
      <c r="F73" s="3402"/>
      <c r="G73" s="3403"/>
      <c r="H73" s="3403"/>
      <c r="I73" s="3411"/>
      <c r="J73" s="3412"/>
      <c r="K73" s="3413"/>
      <c r="L73" s="3414"/>
    </row>
    <row r="74" spans="1:13">
      <c r="A74" s="1580"/>
      <c r="B74" s="1636"/>
      <c r="C74" s="1595" t="s">
        <v>4152</v>
      </c>
      <c r="D74" s="1595">
        <v>11306</v>
      </c>
      <c r="E74" s="1596" t="s">
        <v>195</v>
      </c>
      <c r="F74" s="1595" t="s">
        <v>192</v>
      </c>
      <c r="G74" s="1597">
        <v>41641</v>
      </c>
      <c r="H74" s="1597" t="s">
        <v>188</v>
      </c>
      <c r="I74" s="1598" t="s">
        <v>4162</v>
      </c>
      <c r="J74" s="1599">
        <v>41564</v>
      </c>
      <c r="K74" s="1600" t="s">
        <v>294</v>
      </c>
      <c r="L74" s="1601" t="s">
        <v>137</v>
      </c>
    </row>
    <row r="75" spans="1:13">
      <c r="A75" s="1580"/>
      <c r="B75" s="1636"/>
      <c r="C75" s="3481" t="s">
        <v>4147</v>
      </c>
      <c r="D75" s="1595">
        <v>11290</v>
      </c>
      <c r="E75" s="3410" t="s">
        <v>4253</v>
      </c>
      <c r="F75" s="1595" t="s">
        <v>192</v>
      </c>
      <c r="G75" s="1597"/>
      <c r="H75" s="1597"/>
      <c r="I75" s="1598"/>
      <c r="J75" s="1599"/>
      <c r="K75" s="1600" t="s">
        <v>284</v>
      </c>
      <c r="L75" s="1601" t="s">
        <v>137</v>
      </c>
    </row>
    <row r="76" spans="1:13">
      <c r="A76" s="1580"/>
      <c r="B76" s="1636"/>
      <c r="C76" s="1595" t="s">
        <v>4149</v>
      </c>
      <c r="D76" s="1595">
        <v>11122</v>
      </c>
      <c r="E76" s="1596" t="s">
        <v>191</v>
      </c>
      <c r="F76" s="1595" t="s">
        <v>192</v>
      </c>
      <c r="G76" s="1597">
        <v>41281</v>
      </c>
      <c r="H76" s="1597" t="s">
        <v>188</v>
      </c>
      <c r="I76" s="1598" t="s">
        <v>4158</v>
      </c>
      <c r="J76" s="1599">
        <v>41247</v>
      </c>
      <c r="K76" s="1600" t="s">
        <v>269</v>
      </c>
      <c r="L76" s="1601" t="s">
        <v>139</v>
      </c>
    </row>
    <row r="77" spans="1:13">
      <c r="A77" s="1580"/>
      <c r="B77" s="1636"/>
      <c r="C77" s="1595" t="s">
        <v>4150</v>
      </c>
      <c r="D77" s="1595">
        <v>11305</v>
      </c>
      <c r="E77" s="1596" t="s">
        <v>191</v>
      </c>
      <c r="F77" s="1595" t="s">
        <v>192</v>
      </c>
      <c r="G77" s="1597">
        <v>41435</v>
      </c>
      <c r="H77" s="1597" t="s">
        <v>188</v>
      </c>
      <c r="I77" s="1598" t="s">
        <v>4159</v>
      </c>
      <c r="J77" s="1599">
        <v>41421</v>
      </c>
      <c r="K77" s="1600" t="s">
        <v>293</v>
      </c>
      <c r="L77" s="1601" t="s">
        <v>137</v>
      </c>
    </row>
    <row r="78" spans="1:13">
      <c r="A78" s="1580"/>
      <c r="B78" s="1636"/>
      <c r="C78" s="1595" t="s">
        <v>1102</v>
      </c>
      <c r="D78" s="1595">
        <v>11304</v>
      </c>
      <c r="E78" s="1596" t="s">
        <v>191</v>
      </c>
      <c r="F78" s="1595" t="s">
        <v>192</v>
      </c>
      <c r="G78" s="1597">
        <v>41428</v>
      </c>
      <c r="H78" s="1597" t="s">
        <v>188</v>
      </c>
      <c r="I78" s="1598" t="s">
        <v>4160</v>
      </c>
      <c r="J78" s="1599">
        <v>41414</v>
      </c>
      <c r="K78" s="1600" t="s">
        <v>292</v>
      </c>
      <c r="L78" s="1601" t="s">
        <v>137</v>
      </c>
    </row>
    <row r="79" spans="1:13">
      <c r="A79" s="1580"/>
      <c r="B79" s="1636"/>
      <c r="C79" s="1595" t="s">
        <v>4148</v>
      </c>
      <c r="D79" s="1595">
        <v>11286</v>
      </c>
      <c r="E79" s="1596" t="s">
        <v>249</v>
      </c>
      <c r="F79" s="1595" t="s">
        <v>175</v>
      </c>
      <c r="G79" s="1597"/>
      <c r="H79" s="1597"/>
      <c r="I79" s="1598"/>
      <c r="J79" s="1599"/>
      <c r="K79" s="1600" t="s">
        <v>280</v>
      </c>
      <c r="L79" s="1601" t="s">
        <v>138</v>
      </c>
    </row>
    <row r="80" spans="1:13" ht="15.75" thickBot="1">
      <c r="A80" s="1580"/>
      <c r="B80" s="1637"/>
      <c r="C80" s="1638" t="s">
        <v>4151</v>
      </c>
      <c r="D80" s="1638">
        <v>11237</v>
      </c>
      <c r="E80" s="1639" t="s">
        <v>191</v>
      </c>
      <c r="F80" s="1638" t="s">
        <v>192</v>
      </c>
      <c r="G80" s="1640">
        <v>41281</v>
      </c>
      <c r="H80" s="1640" t="s">
        <v>188</v>
      </c>
      <c r="I80" s="1641" t="s">
        <v>4161</v>
      </c>
      <c r="J80" s="1642">
        <v>41240</v>
      </c>
      <c r="K80" s="1643" t="s">
        <v>276</v>
      </c>
      <c r="L80" s="1644" t="s">
        <v>139</v>
      </c>
    </row>
  </sheetData>
  <mergeCells count="2">
    <mergeCell ref="B3:G3"/>
    <mergeCell ref="I3:L3"/>
  </mergeCells>
  <hyperlinks>
    <hyperlink ref="A1" location="Índice!A1" display="ÍNDICE"/>
  </hyperlinks>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BM94"/>
  <sheetViews>
    <sheetView showGridLines="0" zoomScaleNormal="100" workbookViewId="0"/>
  </sheetViews>
  <sheetFormatPr baseColWidth="10" defaultColWidth="10.85546875" defaultRowHeight="15"/>
  <cols>
    <col min="1" max="1" width="24.28515625" style="1688" bestFit="1" customWidth="1"/>
    <col min="2" max="4" width="11.42578125" style="1677" customWidth="1"/>
    <col min="5" max="5" width="8.5703125" style="1682" customWidth="1"/>
    <col min="6" max="6" width="6.42578125" style="1682" bestFit="1" customWidth="1"/>
    <col min="7" max="7" width="7.28515625" style="1689" customWidth="1"/>
    <col min="8" max="8" width="7.5703125" style="1689" bestFit="1" customWidth="1"/>
    <col min="9" max="9" width="39.85546875" style="1690" customWidth="1"/>
    <col min="10" max="10" width="9" style="1689" customWidth="1"/>
    <col min="11" max="12" width="27.7109375" style="1689" customWidth="1"/>
    <col min="13" max="13" width="17.140625" style="1689" bestFit="1" customWidth="1"/>
    <col min="14" max="15" width="20.85546875" style="1689" bestFit="1" customWidth="1"/>
    <col min="16" max="16" width="20.85546875" style="1689" customWidth="1"/>
    <col min="17" max="17" width="20.85546875" style="1689" bestFit="1" customWidth="1"/>
    <col min="18" max="18" width="10.42578125" style="1689" customWidth="1"/>
    <col min="19" max="19" width="7.5703125" style="1689" customWidth="1"/>
    <col min="20" max="20" width="3.85546875" style="1689" customWidth="1"/>
    <col min="21" max="21" width="14" style="1689" bestFit="1" customWidth="1"/>
    <col min="22" max="22" width="11.140625" style="1689" customWidth="1"/>
    <col min="23" max="23" width="13.28515625" style="1682" bestFit="1" customWidth="1"/>
    <col min="24" max="24" width="11" style="1682" customWidth="1"/>
    <col min="25" max="25" width="12.28515625" style="1682" customWidth="1"/>
    <col min="26" max="26" width="13.42578125" style="1682" customWidth="1"/>
    <col min="27" max="28" width="11.7109375" style="1682" customWidth="1"/>
    <col min="29" max="29" width="8.85546875" style="1682" customWidth="1"/>
    <col min="30" max="30" width="11.42578125" style="1686" customWidth="1"/>
    <col min="31" max="31" width="5.7109375" style="1682" customWidth="1"/>
    <col min="32" max="32" width="13.7109375" style="1686" customWidth="1"/>
    <col min="33" max="33" width="6.85546875" style="1682" customWidth="1"/>
    <col min="34" max="34" width="9.42578125" style="1682" customWidth="1"/>
    <col min="35" max="35" width="10.5703125" style="1682" customWidth="1"/>
    <col min="36" max="37" width="10.140625" style="1682" customWidth="1"/>
    <col min="38" max="38" width="17.7109375" style="1682" customWidth="1"/>
    <col min="39" max="42" width="9.7109375" style="1682" customWidth="1"/>
    <col min="43" max="43" width="12" style="1682" customWidth="1"/>
    <col min="44" max="51" width="9.7109375" style="1682" customWidth="1"/>
    <col min="52" max="16384" width="10.85546875" style="1677"/>
  </cols>
  <sheetData>
    <row r="1" spans="1:51" s="1646" customFormat="1">
      <c r="A1" s="1560" t="s">
        <v>1621</v>
      </c>
      <c r="E1" s="1647"/>
      <c r="F1" s="1648"/>
      <c r="G1" s="1649"/>
      <c r="H1" s="1649"/>
      <c r="I1" s="1650"/>
      <c r="J1" s="1649"/>
      <c r="K1" s="1649"/>
      <c r="L1" s="1649"/>
      <c r="M1" s="1649"/>
      <c r="N1" s="1649"/>
      <c r="O1" s="1649"/>
      <c r="P1" s="1649"/>
      <c r="Q1" s="1649"/>
      <c r="R1" s="1649"/>
      <c r="S1" s="1649"/>
      <c r="T1" s="1649"/>
      <c r="U1" s="1649"/>
      <c r="V1" s="1649"/>
      <c r="W1" s="1651"/>
      <c r="X1" s="1651"/>
      <c r="Y1" s="1651"/>
      <c r="Z1" s="1651"/>
      <c r="AA1" s="1651"/>
      <c r="AB1" s="1651"/>
      <c r="AC1" s="1651"/>
      <c r="AD1" s="1652"/>
      <c r="AE1" s="1648"/>
      <c r="AF1" s="1652"/>
      <c r="AG1" s="1648"/>
      <c r="AH1" s="1648"/>
      <c r="AI1" s="1648"/>
      <c r="AJ1" s="1648"/>
      <c r="AK1" s="1648"/>
      <c r="AL1" s="1648"/>
      <c r="AM1" s="1648"/>
      <c r="AN1" s="1648"/>
      <c r="AO1" s="1648"/>
      <c r="AP1" s="1648"/>
      <c r="AQ1" s="1648"/>
      <c r="AR1" s="1648"/>
      <c r="AS1" s="1648"/>
      <c r="AT1" s="1648"/>
      <c r="AU1" s="1648"/>
      <c r="AV1" s="1648"/>
      <c r="AW1" s="1648"/>
      <c r="AX1" s="1648"/>
      <c r="AY1" s="1648"/>
    </row>
    <row r="2" spans="1:51" s="1646" customFormat="1" ht="19.5" thickBot="1">
      <c r="A2" s="1560"/>
      <c r="B2" s="4259" t="s">
        <v>4852</v>
      </c>
      <c r="E2" s="1647"/>
      <c r="F2" s="1648"/>
      <c r="G2" s="1649"/>
      <c r="H2" s="1649"/>
      <c r="I2" s="1650"/>
      <c r="J2" s="1649"/>
      <c r="K2" s="1649"/>
      <c r="L2" s="1649"/>
      <c r="M2" s="1649"/>
      <c r="N2" s="1649"/>
      <c r="O2" s="1649"/>
      <c r="P2" s="1649"/>
      <c r="Q2" s="1649"/>
      <c r="R2" s="1649"/>
      <c r="S2" s="1649"/>
      <c r="T2" s="1649"/>
      <c r="U2" s="1649"/>
      <c r="V2" s="1649"/>
      <c r="W2" s="1651"/>
      <c r="X2" s="1651"/>
      <c r="Y2" s="1651"/>
      <c r="Z2" s="1651"/>
      <c r="AA2" s="1651"/>
      <c r="AB2" s="1651"/>
      <c r="AC2" s="1651"/>
      <c r="AD2" s="1652"/>
      <c r="AE2" s="1648"/>
      <c r="AF2" s="1652"/>
      <c r="AG2" s="1648"/>
      <c r="AH2" s="1648"/>
      <c r="AI2" s="1648"/>
      <c r="AJ2" s="1648"/>
      <c r="AK2" s="1648"/>
      <c r="AL2" s="1648"/>
      <c r="AM2" s="1648"/>
      <c r="AN2" s="1648"/>
      <c r="AO2" s="1648"/>
      <c r="AP2" s="1648"/>
      <c r="AQ2" s="1648"/>
      <c r="AR2" s="1648"/>
      <c r="AS2" s="1648"/>
      <c r="AT2" s="1648"/>
      <c r="AU2" s="1648"/>
      <c r="AV2" s="1648"/>
      <c r="AW2" s="1648"/>
      <c r="AX2" s="1648"/>
      <c r="AY2" s="1648"/>
    </row>
    <row r="3" spans="1:51" s="1646" customFormat="1" ht="30.75" thickBot="1">
      <c r="A3" s="1653"/>
      <c r="B3" s="5778" t="s">
        <v>2306</v>
      </c>
      <c r="C3" s="5779"/>
      <c r="D3" s="5780"/>
      <c r="E3" s="5774" t="s">
        <v>2305</v>
      </c>
      <c r="F3" s="5775"/>
      <c r="G3" s="5775"/>
      <c r="H3" s="5775"/>
      <c r="I3" s="5775"/>
      <c r="J3" s="5777"/>
      <c r="K3" s="4067" t="s">
        <v>164</v>
      </c>
      <c r="L3" s="4067"/>
      <c r="M3" s="5781" t="s">
        <v>4357</v>
      </c>
      <c r="N3" s="5782"/>
      <c r="O3" s="4068" t="s">
        <v>4358</v>
      </c>
      <c r="P3" s="4069" t="s">
        <v>4359</v>
      </c>
      <c r="Q3" s="4070" t="s">
        <v>4360</v>
      </c>
      <c r="R3" s="5783" t="s">
        <v>166</v>
      </c>
      <c r="S3" s="5784"/>
      <c r="T3" s="5784"/>
      <c r="U3" s="5784"/>
      <c r="V3" s="5785"/>
      <c r="W3" s="5774" t="s">
        <v>535</v>
      </c>
      <c r="X3" s="5775"/>
      <c r="Y3" s="5777"/>
      <c r="Z3" s="5774" t="s">
        <v>326</v>
      </c>
      <c r="AA3" s="5775"/>
      <c r="AB3" s="5775"/>
      <c r="AC3" s="5777"/>
      <c r="AD3" s="5774" t="s">
        <v>399</v>
      </c>
      <c r="AE3" s="5775"/>
      <c r="AF3" s="5775"/>
      <c r="AG3" s="5772" t="s">
        <v>4361</v>
      </c>
      <c r="AH3" s="5773"/>
      <c r="AI3" s="5774" t="s">
        <v>420</v>
      </c>
      <c r="AJ3" s="5775"/>
      <c r="AK3" s="5777"/>
      <c r="AL3" s="4071" t="s">
        <v>323</v>
      </c>
      <c r="AM3" s="5772" t="s">
        <v>324</v>
      </c>
      <c r="AN3" s="5776"/>
      <c r="AO3" s="5773"/>
      <c r="AP3" s="5772" t="s">
        <v>1167</v>
      </c>
      <c r="AQ3" s="5773"/>
      <c r="AR3" s="5772" t="s">
        <v>4362</v>
      </c>
      <c r="AS3" s="5773"/>
      <c r="AT3" s="5772" t="s">
        <v>4363</v>
      </c>
      <c r="AU3" s="5773"/>
      <c r="AV3" s="5772" t="s">
        <v>4364</v>
      </c>
      <c r="AW3" s="5773"/>
      <c r="AX3" s="5772" t="s">
        <v>4365</v>
      </c>
      <c r="AY3" s="5773"/>
    </row>
    <row r="4" spans="1:51" s="1663" customFormat="1" ht="15.75">
      <c r="A4" s="3833" t="s">
        <v>386</v>
      </c>
      <c r="B4" s="3652" t="s">
        <v>336</v>
      </c>
      <c r="C4" s="3653" t="s">
        <v>426</v>
      </c>
      <c r="D4" s="3717" t="s">
        <v>115</v>
      </c>
      <c r="E4" s="3688" t="s">
        <v>115</v>
      </c>
      <c r="F4" s="1655" t="s">
        <v>303</v>
      </c>
      <c r="G4" s="1656" t="s">
        <v>336</v>
      </c>
      <c r="H4" s="1657" t="s">
        <v>337</v>
      </c>
      <c r="I4" s="1658" t="s">
        <v>299</v>
      </c>
      <c r="J4" s="1658" t="s">
        <v>397</v>
      </c>
      <c r="K4" s="3722" t="s">
        <v>4168</v>
      </c>
      <c r="L4" s="1658" t="s">
        <v>168</v>
      </c>
      <c r="M4" s="1659" t="s">
        <v>430</v>
      </c>
      <c r="N4" s="3755" t="s">
        <v>428</v>
      </c>
      <c r="O4" s="3756" t="s">
        <v>428</v>
      </c>
      <c r="P4" s="3754"/>
      <c r="Q4" s="3755" t="s">
        <v>428</v>
      </c>
      <c r="R4" s="1659" t="s">
        <v>300</v>
      </c>
      <c r="S4" s="1656" t="s">
        <v>301</v>
      </c>
      <c r="T4" s="1656" t="s">
        <v>338</v>
      </c>
      <c r="U4" s="1660" t="s">
        <v>430</v>
      </c>
      <c r="V4" s="1657" t="s">
        <v>428</v>
      </c>
      <c r="W4" s="3775" t="s">
        <v>536</v>
      </c>
      <c r="X4" s="3776" t="s">
        <v>302</v>
      </c>
      <c r="Y4" s="1662" t="s">
        <v>542</v>
      </c>
      <c r="Z4" s="1661" t="s">
        <v>302</v>
      </c>
      <c r="AA4" s="1662" t="s">
        <v>542</v>
      </c>
      <c r="AB4" s="1661" t="s">
        <v>325</v>
      </c>
      <c r="AC4" s="1662" t="s">
        <v>426</v>
      </c>
      <c r="AD4" s="1661">
        <v>1</v>
      </c>
      <c r="AE4" s="3798" t="s">
        <v>301</v>
      </c>
      <c r="AF4" s="1662" t="s">
        <v>315</v>
      </c>
      <c r="AG4" s="3834" t="s">
        <v>421</v>
      </c>
      <c r="AH4" s="3835" t="s">
        <v>422</v>
      </c>
      <c r="AI4" s="3775">
        <v>2015</v>
      </c>
      <c r="AJ4" s="3819">
        <v>2016</v>
      </c>
      <c r="AK4" s="3820">
        <v>2017</v>
      </c>
      <c r="AL4" s="1654"/>
      <c r="AM4" s="3836">
        <v>2015</v>
      </c>
      <c r="AN4" s="3830">
        <v>2016</v>
      </c>
      <c r="AO4" s="3837">
        <v>2017</v>
      </c>
      <c r="AP4" s="3829" t="s">
        <v>1166</v>
      </c>
      <c r="AQ4" s="3830" t="s">
        <v>1165</v>
      </c>
      <c r="AR4" s="3836" t="s">
        <v>1166</v>
      </c>
      <c r="AS4" s="3838" t="s">
        <v>1165</v>
      </c>
      <c r="AT4" s="3829" t="s">
        <v>1166</v>
      </c>
      <c r="AU4" s="3830" t="s">
        <v>1165</v>
      </c>
      <c r="AV4" s="3836" t="s">
        <v>1166</v>
      </c>
      <c r="AW4" s="3838" t="s">
        <v>1165</v>
      </c>
      <c r="AX4" s="1654" t="s">
        <v>1166</v>
      </c>
      <c r="AY4" s="3831" t="s">
        <v>1165</v>
      </c>
    </row>
    <row r="5" spans="1:51" s="1664" customFormat="1">
      <c r="A5" s="3839"/>
      <c r="B5" s="1665">
        <v>11114</v>
      </c>
      <c r="C5" s="3548">
        <v>2010</v>
      </c>
      <c r="D5" s="3718" t="s">
        <v>2</v>
      </c>
      <c r="E5" s="1665" t="s">
        <v>2</v>
      </c>
      <c r="F5" s="3547" t="s">
        <v>314</v>
      </c>
      <c r="G5" s="3547">
        <v>11114</v>
      </c>
      <c r="H5" s="3548">
        <v>37911</v>
      </c>
      <c r="I5" s="3549" t="s">
        <v>263</v>
      </c>
      <c r="J5" s="3689" t="s">
        <v>138</v>
      </c>
      <c r="K5" s="3657" t="s">
        <v>4153</v>
      </c>
      <c r="L5" s="3707"/>
      <c r="M5" s="1674" t="s">
        <v>4163</v>
      </c>
      <c r="N5" s="3731"/>
      <c r="O5" s="1667"/>
      <c r="P5" s="3558" t="s">
        <v>544</v>
      </c>
      <c r="Q5" s="3742"/>
      <c r="R5" s="3760" t="s">
        <v>82</v>
      </c>
      <c r="S5" s="3551" t="s">
        <v>138</v>
      </c>
      <c r="T5" s="3551">
        <v>40</v>
      </c>
      <c r="U5" s="3551"/>
      <c r="V5" s="3742">
        <v>41505</v>
      </c>
      <c r="W5" s="1668"/>
      <c r="X5" s="3554"/>
      <c r="Y5" s="3777"/>
      <c r="Z5" s="1669">
        <v>42206</v>
      </c>
      <c r="AA5" s="3554">
        <v>43301</v>
      </c>
      <c r="AB5" s="3555"/>
      <c r="AC5" s="3793"/>
      <c r="AD5" s="1676" t="s">
        <v>406</v>
      </c>
      <c r="AE5" s="3556" t="s">
        <v>137</v>
      </c>
      <c r="AF5" s="3799" t="s">
        <v>316</v>
      </c>
      <c r="AG5" s="3759"/>
      <c r="AH5" s="3815"/>
      <c r="AI5" s="1668"/>
      <c r="AJ5" s="3556"/>
      <c r="AK5" s="3821" t="s">
        <v>140</v>
      </c>
      <c r="AL5" s="3823" t="s">
        <v>1154</v>
      </c>
      <c r="AM5" s="3759" t="s">
        <v>138</v>
      </c>
      <c r="AN5" s="3643" t="s">
        <v>138</v>
      </c>
      <c r="AO5" s="3592" t="s">
        <v>138</v>
      </c>
      <c r="AP5" s="1668"/>
      <c r="AQ5" s="3789"/>
      <c r="AR5" s="3759"/>
      <c r="AS5" s="3562"/>
      <c r="AT5" s="1668"/>
      <c r="AU5" s="3789"/>
      <c r="AV5" s="3759"/>
      <c r="AW5" s="3562"/>
      <c r="AX5" s="1670"/>
      <c r="AY5" s="3613"/>
    </row>
    <row r="6" spans="1:51" s="1664" customFormat="1">
      <c r="A6" s="3840"/>
      <c r="B6" s="1678">
        <v>11301</v>
      </c>
      <c r="C6" s="1679">
        <v>2012</v>
      </c>
      <c r="D6" s="3719" t="s">
        <v>3</v>
      </c>
      <c r="E6" s="1678" t="s">
        <v>3</v>
      </c>
      <c r="F6" s="3570" t="s">
        <v>1063</v>
      </c>
      <c r="G6" s="3570">
        <v>11301</v>
      </c>
      <c r="H6" s="1679">
        <v>35722</v>
      </c>
      <c r="I6" s="3637" t="s">
        <v>4740</v>
      </c>
      <c r="J6" s="3690" t="s">
        <v>138</v>
      </c>
      <c r="K6" s="3658" t="s">
        <v>1074</v>
      </c>
      <c r="L6" s="3690"/>
      <c r="M6" s="3537" t="s">
        <v>1075</v>
      </c>
      <c r="N6" s="3538">
        <v>42520</v>
      </c>
      <c r="O6" s="3522"/>
      <c r="P6" s="3523" t="s">
        <v>544</v>
      </c>
      <c r="Q6" s="3524"/>
      <c r="R6" s="3761" t="s">
        <v>83</v>
      </c>
      <c r="S6" s="3525" t="s">
        <v>139</v>
      </c>
      <c r="T6" s="3525">
        <v>40</v>
      </c>
      <c r="U6" s="3525"/>
      <c r="V6" s="3524">
        <v>42520</v>
      </c>
      <c r="W6" s="3526"/>
      <c r="X6" s="3527"/>
      <c r="Y6" s="3528"/>
      <c r="Z6" s="3529"/>
      <c r="AA6" s="3527"/>
      <c r="AB6" s="3574"/>
      <c r="AC6" s="3530"/>
      <c r="AD6" s="3576" t="s">
        <v>402</v>
      </c>
      <c r="AE6" s="3638" t="s">
        <v>137</v>
      </c>
      <c r="AF6" s="3800" t="s">
        <v>1154</v>
      </c>
      <c r="AG6" s="3534"/>
      <c r="AH6" s="3816"/>
      <c r="AI6" s="3526"/>
      <c r="AJ6" s="3531" t="s">
        <v>139</v>
      </c>
      <c r="AK6" s="3532"/>
      <c r="AL6" s="3533" t="s">
        <v>4366</v>
      </c>
      <c r="AM6" s="3534"/>
      <c r="AN6" s="3575" t="s">
        <v>139</v>
      </c>
      <c r="AO6" s="3825" t="s">
        <v>138</v>
      </c>
      <c r="AP6" s="3526"/>
      <c r="AQ6" s="3532"/>
      <c r="AR6" s="3534"/>
      <c r="AS6" s="3535"/>
      <c r="AT6" s="3526"/>
      <c r="AU6" s="3532"/>
      <c r="AV6" s="3534"/>
      <c r="AW6" s="3535"/>
      <c r="AX6" s="3533"/>
      <c r="AY6" s="3611"/>
    </row>
    <row r="7" spans="1:51" s="1664" customFormat="1" ht="30">
      <c r="A7" s="3841"/>
      <c r="B7" s="3482">
        <v>11306</v>
      </c>
      <c r="C7" s="3483">
        <v>2012</v>
      </c>
      <c r="D7" s="3720" t="s">
        <v>3</v>
      </c>
      <c r="E7" s="3482" t="s">
        <v>3</v>
      </c>
      <c r="F7" s="3577" t="s">
        <v>487</v>
      </c>
      <c r="G7" s="3577">
        <v>11306</v>
      </c>
      <c r="H7" s="3483">
        <v>37884</v>
      </c>
      <c r="I7" s="3630" t="s">
        <v>294</v>
      </c>
      <c r="J7" s="3691" t="s">
        <v>138</v>
      </c>
      <c r="K7" s="3659" t="s">
        <v>4152</v>
      </c>
      <c r="L7" s="3708"/>
      <c r="M7" s="3732" t="s">
        <v>4162</v>
      </c>
      <c r="N7" s="3487">
        <v>41564</v>
      </c>
      <c r="O7" s="3486"/>
      <c r="P7" s="3485" t="s">
        <v>544</v>
      </c>
      <c r="Q7" s="3487"/>
      <c r="R7" s="3762" t="s">
        <v>83</v>
      </c>
      <c r="S7" s="3484" t="s">
        <v>137</v>
      </c>
      <c r="T7" s="3484">
        <v>40</v>
      </c>
      <c r="U7" s="3484"/>
      <c r="V7" s="3487">
        <v>41641</v>
      </c>
      <c r="W7" s="3504" t="s">
        <v>537</v>
      </c>
      <c r="X7" s="3489">
        <v>42264</v>
      </c>
      <c r="Y7" s="3490">
        <v>43724</v>
      </c>
      <c r="Z7" s="3491">
        <v>42206</v>
      </c>
      <c r="AA7" s="3489">
        <v>43301</v>
      </c>
      <c r="AB7" s="3579"/>
      <c r="AC7" s="3492"/>
      <c r="AD7" s="3801" t="s">
        <v>1143</v>
      </c>
      <c r="AE7" s="3499" t="s">
        <v>1142</v>
      </c>
      <c r="AF7" s="3802" t="s">
        <v>1141</v>
      </c>
      <c r="AG7" s="3496">
        <v>2017</v>
      </c>
      <c r="AH7" s="3817">
        <v>74426</v>
      </c>
      <c r="AI7" s="3488"/>
      <c r="AJ7" s="3493" t="s">
        <v>137</v>
      </c>
      <c r="AK7" s="3852" t="s">
        <v>485</v>
      </c>
      <c r="AL7" s="3495" t="s">
        <v>1154</v>
      </c>
      <c r="AM7" s="3496" t="s">
        <v>139</v>
      </c>
      <c r="AN7" s="3493"/>
      <c r="AO7" s="3826" t="s">
        <v>140</v>
      </c>
      <c r="AP7" s="3488"/>
      <c r="AQ7" s="3494"/>
      <c r="AR7" s="3496"/>
      <c r="AS7" s="3561"/>
      <c r="AT7" s="3488"/>
      <c r="AU7" s="3494"/>
      <c r="AV7" s="3496"/>
      <c r="AW7" s="3561"/>
      <c r="AX7" s="3495"/>
      <c r="AY7" s="3612"/>
    </row>
    <row r="8" spans="1:51" s="1664" customFormat="1">
      <c r="A8" s="3839"/>
      <c r="B8" s="1665">
        <v>11112</v>
      </c>
      <c r="C8" s="3548">
        <v>2010</v>
      </c>
      <c r="D8" s="3718" t="s">
        <v>2</v>
      </c>
      <c r="E8" s="1665" t="s">
        <v>2</v>
      </c>
      <c r="F8" s="3547" t="s">
        <v>312</v>
      </c>
      <c r="G8" s="3547">
        <v>11112</v>
      </c>
      <c r="H8" s="3548">
        <v>36171</v>
      </c>
      <c r="I8" s="3549" t="s">
        <v>261</v>
      </c>
      <c r="J8" s="3689" t="s">
        <v>138</v>
      </c>
      <c r="K8" s="3660"/>
      <c r="L8" s="3689"/>
      <c r="M8" s="1675"/>
      <c r="N8" s="3733">
        <v>40825</v>
      </c>
      <c r="O8" s="1671"/>
      <c r="P8" s="3558" t="s">
        <v>544</v>
      </c>
      <c r="Q8" s="3733"/>
      <c r="R8" s="3760" t="s">
        <v>83</v>
      </c>
      <c r="S8" s="3551" t="s">
        <v>140</v>
      </c>
      <c r="T8" s="3551">
        <v>40</v>
      </c>
      <c r="U8" s="3551"/>
      <c r="V8" s="3733">
        <v>40825</v>
      </c>
      <c r="W8" s="1668" t="s">
        <v>538</v>
      </c>
      <c r="X8" s="3554">
        <v>40819</v>
      </c>
      <c r="Y8" s="3777">
        <v>42279</v>
      </c>
      <c r="Z8" s="1669">
        <v>42935</v>
      </c>
      <c r="AA8" s="3554">
        <v>44030</v>
      </c>
      <c r="AB8" s="3555"/>
      <c r="AC8" s="3793"/>
      <c r="AD8" s="1676" t="s">
        <v>404</v>
      </c>
      <c r="AE8" s="3556">
        <v>1</v>
      </c>
      <c r="AF8" s="3799" t="s">
        <v>322</v>
      </c>
      <c r="AG8" s="3759"/>
      <c r="AH8" s="3815"/>
      <c r="AI8" s="1668" t="s">
        <v>485</v>
      </c>
      <c r="AJ8" s="3556"/>
      <c r="AK8" s="3789"/>
      <c r="AL8" s="3823" t="s">
        <v>1154</v>
      </c>
      <c r="AM8" s="3759"/>
      <c r="AN8" s="3556"/>
      <c r="AO8" s="3592" t="s">
        <v>139</v>
      </c>
      <c r="AP8" s="1668"/>
      <c r="AQ8" s="3789"/>
      <c r="AR8" s="3759"/>
      <c r="AS8" s="3562"/>
      <c r="AT8" s="1668"/>
      <c r="AU8" s="3789"/>
      <c r="AV8" s="3759"/>
      <c r="AW8" s="3562"/>
      <c r="AX8" s="1670"/>
      <c r="AY8" s="3613"/>
    </row>
    <row r="9" spans="1:51" s="1664" customFormat="1" ht="30">
      <c r="A9" s="3842"/>
      <c r="B9" s="3505">
        <v>11290</v>
      </c>
      <c r="C9" s="3506">
        <v>2012</v>
      </c>
      <c r="D9" s="3715" t="s">
        <v>1</v>
      </c>
      <c r="E9" s="3505" t="s">
        <v>1</v>
      </c>
      <c r="F9" s="3631" t="s">
        <v>308</v>
      </c>
      <c r="G9" s="3631">
        <v>11290</v>
      </c>
      <c r="H9" s="3506">
        <v>32841</v>
      </c>
      <c r="I9" s="3632" t="s">
        <v>284</v>
      </c>
      <c r="J9" s="3692" t="s">
        <v>138</v>
      </c>
      <c r="K9" s="3661" t="s">
        <v>4147</v>
      </c>
      <c r="L9" s="3709"/>
      <c r="M9" s="3734"/>
      <c r="N9" s="3735"/>
      <c r="O9" s="3507"/>
      <c r="P9" s="3633" t="s">
        <v>544</v>
      </c>
      <c r="Q9" s="3509"/>
      <c r="R9" s="3763" t="s">
        <v>83</v>
      </c>
      <c r="S9" s="3510" t="s">
        <v>137</v>
      </c>
      <c r="T9" s="3510">
        <v>40</v>
      </c>
      <c r="U9" s="3510"/>
      <c r="V9" s="3509">
        <v>41645</v>
      </c>
      <c r="W9" s="3778" t="s">
        <v>537</v>
      </c>
      <c r="X9" s="3634">
        <v>42171</v>
      </c>
      <c r="Y9" s="3515">
        <v>43631</v>
      </c>
      <c r="Z9" s="3514" t="s">
        <v>4742</v>
      </c>
      <c r="AA9" s="3634" t="s">
        <v>4743</v>
      </c>
      <c r="AB9" s="3635">
        <v>40000</v>
      </c>
      <c r="AC9" s="3516">
        <v>2014</v>
      </c>
      <c r="AD9" s="3803" t="s">
        <v>1156</v>
      </c>
      <c r="AE9" s="3521" t="s">
        <v>1129</v>
      </c>
      <c r="AF9" s="3804" t="s">
        <v>4367</v>
      </c>
      <c r="AG9" s="3520">
        <v>2015</v>
      </c>
      <c r="AH9" s="3818">
        <v>65657</v>
      </c>
      <c r="AI9" s="3511" t="s">
        <v>139</v>
      </c>
      <c r="AJ9" s="3853" t="s">
        <v>485</v>
      </c>
      <c r="AK9" s="3854" t="s">
        <v>485</v>
      </c>
      <c r="AL9" s="3519" t="s">
        <v>316</v>
      </c>
      <c r="AM9" s="3520" t="s">
        <v>138</v>
      </c>
      <c r="AN9" s="3521"/>
      <c r="AO9" s="3563"/>
      <c r="AP9" s="3511"/>
      <c r="AQ9" s="3518"/>
      <c r="AR9" s="3520"/>
      <c r="AS9" s="3563"/>
      <c r="AT9" s="3511"/>
      <c r="AU9" s="3518"/>
      <c r="AV9" s="3520"/>
      <c r="AW9" s="3563"/>
      <c r="AX9" s="3519"/>
      <c r="AY9" s="3610"/>
    </row>
    <row r="10" spans="1:51" s="1664" customFormat="1" ht="30">
      <c r="A10" s="3839"/>
      <c r="B10" s="1665">
        <v>11115</v>
      </c>
      <c r="C10" s="3548">
        <v>2010</v>
      </c>
      <c r="D10" s="3718" t="s">
        <v>2</v>
      </c>
      <c r="E10" s="1665" t="s">
        <v>2</v>
      </c>
      <c r="F10" s="3547" t="s">
        <v>314</v>
      </c>
      <c r="G10" s="3547">
        <v>11115</v>
      </c>
      <c r="H10" s="3548">
        <v>35988</v>
      </c>
      <c r="I10" s="3549" t="s">
        <v>264</v>
      </c>
      <c r="J10" s="3689" t="s">
        <v>138</v>
      </c>
      <c r="K10" s="3662" t="s">
        <v>4154</v>
      </c>
      <c r="L10" s="3707"/>
      <c r="M10" s="3736" t="s">
        <v>4164</v>
      </c>
      <c r="N10" s="3737">
        <v>41592</v>
      </c>
      <c r="O10" s="1667"/>
      <c r="P10" s="3558" t="s">
        <v>544</v>
      </c>
      <c r="Q10" s="3742"/>
      <c r="R10" s="3760" t="s">
        <v>82</v>
      </c>
      <c r="S10" s="3551" t="s">
        <v>138</v>
      </c>
      <c r="T10" s="3551">
        <v>40</v>
      </c>
      <c r="U10" s="3551"/>
      <c r="V10" s="3742">
        <v>41600</v>
      </c>
      <c r="W10" s="1668"/>
      <c r="X10" s="3554"/>
      <c r="Y10" s="3777"/>
      <c r="Z10" s="3794" t="s">
        <v>1134</v>
      </c>
      <c r="AA10" s="3553" t="s">
        <v>1133</v>
      </c>
      <c r="AB10" s="3555"/>
      <c r="AC10" s="3793"/>
      <c r="AD10" s="3805" t="s">
        <v>1130</v>
      </c>
      <c r="AE10" s="3552" t="s">
        <v>1131</v>
      </c>
      <c r="AF10" s="3806" t="s">
        <v>1132</v>
      </c>
      <c r="AG10" s="3759"/>
      <c r="AH10" s="3815"/>
      <c r="AI10" s="1668"/>
      <c r="AJ10" s="3556" t="s">
        <v>139</v>
      </c>
      <c r="AK10" s="3789"/>
      <c r="AL10" s="1670" t="s">
        <v>4368</v>
      </c>
      <c r="AM10" s="3759" t="s">
        <v>137</v>
      </c>
      <c r="AN10" s="3643" t="s">
        <v>138</v>
      </c>
      <c r="AO10" s="3592" t="s">
        <v>138</v>
      </c>
      <c r="AP10" s="1668"/>
      <c r="AQ10" s="3789"/>
      <c r="AR10" s="3759"/>
      <c r="AS10" s="3562"/>
      <c r="AT10" s="1668"/>
      <c r="AU10" s="3789"/>
      <c r="AV10" s="3759"/>
      <c r="AW10" s="3562"/>
      <c r="AX10" s="1670"/>
      <c r="AY10" s="3613"/>
    </row>
    <row r="11" spans="1:51" s="1664" customFormat="1">
      <c r="A11" s="3840" t="s">
        <v>790</v>
      </c>
      <c r="B11" s="1678">
        <v>11110</v>
      </c>
      <c r="C11" s="1679">
        <v>2010</v>
      </c>
      <c r="D11" s="3719" t="s">
        <v>1</v>
      </c>
      <c r="E11" s="1678" t="s">
        <v>1</v>
      </c>
      <c r="F11" s="3570" t="s">
        <v>308</v>
      </c>
      <c r="G11" s="3570">
        <v>2822</v>
      </c>
      <c r="H11" s="1679">
        <v>25486</v>
      </c>
      <c r="I11" s="3639" t="s">
        <v>259</v>
      </c>
      <c r="J11" s="3693" t="s">
        <v>138</v>
      </c>
      <c r="K11" s="3663"/>
      <c r="L11" s="3693"/>
      <c r="M11" s="3738"/>
      <c r="N11" s="3524">
        <v>41155</v>
      </c>
      <c r="O11" s="3522"/>
      <c r="P11" s="3572" t="s">
        <v>1155</v>
      </c>
      <c r="Q11" s="3524"/>
      <c r="R11" s="3764" t="s">
        <v>83</v>
      </c>
      <c r="S11" s="3525" t="s">
        <v>137</v>
      </c>
      <c r="T11" s="3525">
        <v>40</v>
      </c>
      <c r="U11" s="3525"/>
      <c r="V11" s="3524">
        <v>41155</v>
      </c>
      <c r="W11" s="3779" t="s">
        <v>541</v>
      </c>
      <c r="X11" s="3573">
        <v>41908</v>
      </c>
      <c r="Y11" s="3587">
        <v>42185</v>
      </c>
      <c r="Z11" s="3529">
        <v>41442</v>
      </c>
      <c r="AA11" s="3527">
        <v>42537</v>
      </c>
      <c r="AB11" s="3574"/>
      <c r="AC11" s="3530"/>
      <c r="AD11" s="3576"/>
      <c r="AE11" s="3531"/>
      <c r="AF11" s="3800"/>
      <c r="AG11" s="3534">
        <v>2013</v>
      </c>
      <c r="AH11" s="3816">
        <v>125377</v>
      </c>
      <c r="AI11" s="3526"/>
      <c r="AJ11" s="3531"/>
      <c r="AK11" s="3532"/>
      <c r="AL11" s="3533"/>
      <c r="AM11" s="3534" t="s">
        <v>138</v>
      </c>
      <c r="AN11" s="3531"/>
      <c r="AO11" s="3535"/>
      <c r="AP11" s="3526"/>
      <c r="AQ11" s="3532"/>
      <c r="AR11" s="3534"/>
      <c r="AS11" s="3535"/>
      <c r="AT11" s="3526"/>
      <c r="AU11" s="3532"/>
      <c r="AV11" s="3534"/>
      <c r="AW11" s="3535"/>
      <c r="AX11" s="3533"/>
      <c r="AY11" s="3611"/>
    </row>
    <row r="12" spans="1:51" s="1664" customFormat="1">
      <c r="A12" s="3839"/>
      <c r="B12" s="1665">
        <v>11122</v>
      </c>
      <c r="C12" s="3548">
        <v>2010</v>
      </c>
      <c r="D12" s="3718" t="s">
        <v>3</v>
      </c>
      <c r="E12" s="1665" t="s">
        <v>3</v>
      </c>
      <c r="F12" s="3547" t="s">
        <v>1063</v>
      </c>
      <c r="G12" s="3547">
        <v>11122</v>
      </c>
      <c r="H12" s="3548">
        <v>35966</v>
      </c>
      <c r="I12" s="3549" t="s">
        <v>269</v>
      </c>
      <c r="J12" s="3689" t="s">
        <v>138</v>
      </c>
      <c r="K12" s="3657" t="s">
        <v>4149</v>
      </c>
      <c r="L12" s="3707"/>
      <c r="M12" s="3739" t="s">
        <v>4741</v>
      </c>
      <c r="N12" s="3733">
        <v>41247</v>
      </c>
      <c r="O12" s="1667"/>
      <c r="P12" s="3558" t="s">
        <v>544</v>
      </c>
      <c r="Q12" s="3742"/>
      <c r="R12" s="3760" t="s">
        <v>83</v>
      </c>
      <c r="S12" s="3551" t="s">
        <v>139</v>
      </c>
      <c r="T12" s="3551">
        <v>40</v>
      </c>
      <c r="U12" s="3551"/>
      <c r="V12" s="3742">
        <v>41281</v>
      </c>
      <c r="W12" s="1668"/>
      <c r="X12" s="3554"/>
      <c r="Y12" s="3777"/>
      <c r="Z12" s="1669"/>
      <c r="AA12" s="3554"/>
      <c r="AB12" s="3555"/>
      <c r="AC12" s="3793"/>
      <c r="AD12" s="1676"/>
      <c r="AE12" s="3556"/>
      <c r="AF12" s="3799"/>
      <c r="AG12" s="3759"/>
      <c r="AH12" s="3815"/>
      <c r="AI12" s="1668"/>
      <c r="AJ12" s="3556"/>
      <c r="AK12" s="3789"/>
      <c r="AL12" s="1670"/>
      <c r="AM12" s="3759" t="s">
        <v>138</v>
      </c>
      <c r="AN12" s="3560" t="s">
        <v>139</v>
      </c>
      <c r="AO12" s="3827" t="s">
        <v>137</v>
      </c>
      <c r="AP12" s="1668"/>
      <c r="AQ12" s="3789"/>
      <c r="AR12" s="3759"/>
      <c r="AS12" s="3562"/>
      <c r="AT12" s="1668"/>
      <c r="AU12" s="3789"/>
      <c r="AV12" s="3759"/>
      <c r="AW12" s="3562"/>
      <c r="AX12" s="1670"/>
      <c r="AY12" s="3613"/>
    </row>
    <row r="13" spans="1:51" s="1664" customFormat="1" ht="30">
      <c r="A13" s="3839"/>
      <c r="B13" s="1665">
        <v>11305</v>
      </c>
      <c r="C13" s="3548">
        <v>2012</v>
      </c>
      <c r="D13" s="3718" t="s">
        <v>3</v>
      </c>
      <c r="E13" s="1665" t="s">
        <v>3</v>
      </c>
      <c r="F13" s="3547" t="s">
        <v>1063</v>
      </c>
      <c r="G13" s="3547">
        <v>11305</v>
      </c>
      <c r="H13" s="3548">
        <v>36059</v>
      </c>
      <c r="I13" s="3549" t="s">
        <v>293</v>
      </c>
      <c r="J13" s="3689" t="s">
        <v>138</v>
      </c>
      <c r="K13" s="3657" t="s">
        <v>4150</v>
      </c>
      <c r="L13" s="3707"/>
      <c r="M13" s="3739" t="s">
        <v>4159</v>
      </c>
      <c r="N13" s="3733">
        <v>41421</v>
      </c>
      <c r="O13" s="1667"/>
      <c r="P13" s="3558" t="s">
        <v>544</v>
      </c>
      <c r="Q13" s="3742"/>
      <c r="R13" s="3760" t="s">
        <v>83</v>
      </c>
      <c r="S13" s="3551" t="s">
        <v>137</v>
      </c>
      <c r="T13" s="3551">
        <v>40</v>
      </c>
      <c r="U13" s="3551"/>
      <c r="V13" s="3742">
        <v>41441</v>
      </c>
      <c r="W13" s="1668" t="s">
        <v>537</v>
      </c>
      <c r="X13" s="3554">
        <v>42140</v>
      </c>
      <c r="Y13" s="3777">
        <v>43600</v>
      </c>
      <c r="Z13" s="3794" t="s">
        <v>1134</v>
      </c>
      <c r="AA13" s="3553" t="s">
        <v>1133</v>
      </c>
      <c r="AB13" s="3555"/>
      <c r="AC13" s="3793"/>
      <c r="AD13" s="1676" t="s">
        <v>401</v>
      </c>
      <c r="AE13" s="3556">
        <v>1</v>
      </c>
      <c r="AF13" s="3799" t="s">
        <v>319</v>
      </c>
      <c r="AG13" s="3759">
        <v>2015</v>
      </c>
      <c r="AH13" s="3815">
        <v>75801</v>
      </c>
      <c r="AI13" s="1668" t="s">
        <v>137</v>
      </c>
      <c r="AJ13" s="3855" t="s">
        <v>485</v>
      </c>
      <c r="AK13" s="3856" t="s">
        <v>485</v>
      </c>
      <c r="AL13" s="3860" t="s">
        <v>485</v>
      </c>
      <c r="AM13" s="3759" t="s">
        <v>138</v>
      </c>
      <c r="AN13" s="3556"/>
      <c r="AO13" s="3562"/>
      <c r="AP13" s="1668"/>
      <c r="AQ13" s="3789"/>
      <c r="AR13" s="3759"/>
      <c r="AS13" s="3562"/>
      <c r="AT13" s="1668"/>
      <c r="AU13" s="3789"/>
      <c r="AV13" s="3759"/>
      <c r="AW13" s="3562"/>
      <c r="AX13" s="1670"/>
      <c r="AY13" s="3613"/>
    </row>
    <row r="14" spans="1:51" s="1673" customFormat="1">
      <c r="A14" s="3839"/>
      <c r="B14" s="1665">
        <v>11759</v>
      </c>
      <c r="C14" s="3548">
        <v>2016</v>
      </c>
      <c r="D14" s="3718" t="s">
        <v>3</v>
      </c>
      <c r="E14" s="1665" t="s">
        <v>3</v>
      </c>
      <c r="F14" s="3547" t="s">
        <v>1065</v>
      </c>
      <c r="G14" s="3547">
        <v>11759</v>
      </c>
      <c r="H14" s="3548">
        <v>37352</v>
      </c>
      <c r="I14" s="3549" t="s">
        <v>359</v>
      </c>
      <c r="J14" s="3694" t="s">
        <v>138</v>
      </c>
      <c r="K14" s="3664"/>
      <c r="L14" s="3695"/>
      <c r="M14" s="1675"/>
      <c r="N14" s="3733"/>
      <c r="O14" s="1671"/>
      <c r="P14" s="3558"/>
      <c r="Q14" s="3733"/>
      <c r="R14" s="3760" t="s">
        <v>83</v>
      </c>
      <c r="S14" s="3551" t="s">
        <v>137</v>
      </c>
      <c r="T14" s="3551">
        <v>40</v>
      </c>
      <c r="U14" s="3551"/>
      <c r="V14" s="3733"/>
      <c r="W14" s="3780" t="s">
        <v>537</v>
      </c>
      <c r="X14" s="3554">
        <v>42522</v>
      </c>
      <c r="Y14" s="3777">
        <v>43983</v>
      </c>
      <c r="Z14" s="1669">
        <v>42206</v>
      </c>
      <c r="AA14" s="3554">
        <v>43301</v>
      </c>
      <c r="AB14" s="3555"/>
      <c r="AC14" s="3793"/>
      <c r="AD14" s="1676" t="s">
        <v>402</v>
      </c>
      <c r="AE14" s="3556">
        <v>1</v>
      </c>
      <c r="AF14" s="3799"/>
      <c r="AG14" s="3759">
        <v>2017</v>
      </c>
      <c r="AH14" s="3815">
        <v>88858</v>
      </c>
      <c r="AI14" s="1668"/>
      <c r="AJ14" s="3556" t="s">
        <v>137</v>
      </c>
      <c r="AK14" s="3856" t="s">
        <v>485</v>
      </c>
      <c r="AL14" s="1670" t="s">
        <v>4366</v>
      </c>
      <c r="AM14" s="3759"/>
      <c r="AN14" s="3556"/>
      <c r="AO14" s="3827" t="s">
        <v>139</v>
      </c>
      <c r="AP14" s="1668"/>
      <c r="AQ14" s="3789"/>
      <c r="AR14" s="3759"/>
      <c r="AS14" s="3562"/>
      <c r="AT14" s="1668"/>
      <c r="AU14" s="3789"/>
      <c r="AV14" s="3759"/>
      <c r="AW14" s="3562"/>
      <c r="AX14" s="1670"/>
      <c r="AY14" s="3613"/>
    </row>
    <row r="15" spans="1:51" s="1664" customFormat="1">
      <c r="A15" s="3839"/>
      <c r="B15" s="1665">
        <v>11303</v>
      </c>
      <c r="C15" s="3548">
        <v>2012</v>
      </c>
      <c r="D15" s="3718" t="s">
        <v>3</v>
      </c>
      <c r="E15" s="1665" t="s">
        <v>3</v>
      </c>
      <c r="F15" s="3547" t="s">
        <v>1065</v>
      </c>
      <c r="G15" s="3547">
        <v>11303</v>
      </c>
      <c r="H15" s="3548">
        <v>39145</v>
      </c>
      <c r="I15" s="3557" t="s">
        <v>4369</v>
      </c>
      <c r="J15" s="3695" t="s">
        <v>138</v>
      </c>
      <c r="K15" s="3665" t="s">
        <v>1095</v>
      </c>
      <c r="L15" s="3695"/>
      <c r="M15" s="1675" t="s">
        <v>1110</v>
      </c>
      <c r="N15" s="3733">
        <v>42744</v>
      </c>
      <c r="O15" s="1667"/>
      <c r="P15" s="3558" t="s">
        <v>544</v>
      </c>
      <c r="Q15" s="3742"/>
      <c r="R15" s="3765" t="s">
        <v>83</v>
      </c>
      <c r="S15" s="3551" t="s">
        <v>137</v>
      </c>
      <c r="T15" s="3551">
        <v>40</v>
      </c>
      <c r="U15" s="3551"/>
      <c r="V15" s="3742">
        <v>42744</v>
      </c>
      <c r="W15" s="1668"/>
      <c r="X15" s="3554"/>
      <c r="Y15" s="3777"/>
      <c r="Z15" s="1669">
        <v>42538</v>
      </c>
      <c r="AA15" s="3554">
        <v>43632</v>
      </c>
      <c r="AB15" s="3555"/>
      <c r="AC15" s="3793"/>
      <c r="AD15" s="1676" t="s">
        <v>402</v>
      </c>
      <c r="AE15" s="3559" t="s">
        <v>137</v>
      </c>
      <c r="AF15" s="3799" t="s">
        <v>316</v>
      </c>
      <c r="AG15" s="3759"/>
      <c r="AH15" s="3815"/>
      <c r="AI15" s="1668"/>
      <c r="AJ15" s="3556" t="s">
        <v>137</v>
      </c>
      <c r="AK15" s="3789"/>
      <c r="AL15" s="1670" t="s">
        <v>1154</v>
      </c>
      <c r="AM15" s="3759"/>
      <c r="AN15" s="3556"/>
      <c r="AO15" s="3827" t="s">
        <v>139</v>
      </c>
      <c r="AP15" s="1668"/>
      <c r="AQ15" s="3789"/>
      <c r="AR15" s="3759"/>
      <c r="AS15" s="3562"/>
      <c r="AT15" s="1668"/>
      <c r="AU15" s="3789"/>
      <c r="AV15" s="3759"/>
      <c r="AW15" s="3562"/>
      <c r="AX15" s="1670"/>
      <c r="AY15" s="3613"/>
    </row>
    <row r="16" spans="1:51" s="1664" customFormat="1">
      <c r="A16" s="3842"/>
      <c r="B16" s="3505">
        <v>11288</v>
      </c>
      <c r="C16" s="3506">
        <v>2012</v>
      </c>
      <c r="D16" s="3715" t="s">
        <v>1</v>
      </c>
      <c r="E16" s="3505" t="s">
        <v>1</v>
      </c>
      <c r="F16" s="3631" t="s">
        <v>308</v>
      </c>
      <c r="G16" s="3631">
        <v>11288</v>
      </c>
      <c r="H16" s="3506">
        <v>35716</v>
      </c>
      <c r="I16" s="3632" t="s">
        <v>282</v>
      </c>
      <c r="J16" s="3692" t="s">
        <v>138</v>
      </c>
      <c r="K16" s="3666" t="s">
        <v>211</v>
      </c>
      <c r="L16" s="3692"/>
      <c r="M16" s="3740" t="s">
        <v>147</v>
      </c>
      <c r="N16" s="3509">
        <v>42058</v>
      </c>
      <c r="O16" s="3507"/>
      <c r="P16" s="3633" t="s">
        <v>544</v>
      </c>
      <c r="Q16" s="3509"/>
      <c r="R16" s="3763" t="s">
        <v>82</v>
      </c>
      <c r="S16" s="3510" t="s">
        <v>138</v>
      </c>
      <c r="T16" s="3510">
        <v>40</v>
      </c>
      <c r="U16" s="3510"/>
      <c r="V16" s="3509">
        <v>42058</v>
      </c>
      <c r="W16" s="3778"/>
      <c r="X16" s="3634"/>
      <c r="Y16" s="3515"/>
      <c r="Z16" s="3536">
        <v>42538</v>
      </c>
      <c r="AA16" s="3512">
        <v>43632</v>
      </c>
      <c r="AB16" s="3635"/>
      <c r="AC16" s="3516"/>
      <c r="AD16" s="3807" t="s">
        <v>400</v>
      </c>
      <c r="AE16" s="3521">
        <v>1</v>
      </c>
      <c r="AF16" s="3808" t="s">
        <v>4368</v>
      </c>
      <c r="AG16" s="3520"/>
      <c r="AH16" s="3818"/>
      <c r="AI16" s="3511"/>
      <c r="AJ16" s="3521"/>
      <c r="AK16" s="3518"/>
      <c r="AL16" s="3519"/>
      <c r="AM16" s="3520" t="s">
        <v>139</v>
      </c>
      <c r="AN16" s="3636" t="s">
        <v>138</v>
      </c>
      <c r="AO16" s="3828" t="s">
        <v>138</v>
      </c>
      <c r="AP16" s="3511"/>
      <c r="AQ16" s="3518"/>
      <c r="AR16" s="3520"/>
      <c r="AS16" s="3563"/>
      <c r="AT16" s="3511"/>
      <c r="AU16" s="3518"/>
      <c r="AV16" s="3520"/>
      <c r="AW16" s="3563"/>
      <c r="AX16" s="3519"/>
      <c r="AY16" s="3610"/>
    </row>
    <row r="17" spans="1:51" s="1664" customFormat="1">
      <c r="A17" s="3839"/>
      <c r="B17" s="1665">
        <v>11292</v>
      </c>
      <c r="C17" s="3548">
        <v>2012</v>
      </c>
      <c r="D17" s="3718" t="s">
        <v>2</v>
      </c>
      <c r="E17" s="1665" t="s">
        <v>2</v>
      </c>
      <c r="F17" s="3547" t="s">
        <v>314</v>
      </c>
      <c r="G17" s="3547">
        <v>11292</v>
      </c>
      <c r="H17" s="3548">
        <v>32206</v>
      </c>
      <c r="I17" s="3549" t="s">
        <v>286</v>
      </c>
      <c r="J17" s="3689" t="s">
        <v>138</v>
      </c>
      <c r="K17" s="3657" t="s">
        <v>4156</v>
      </c>
      <c r="L17" s="3707"/>
      <c r="M17" s="1674" t="s">
        <v>4166</v>
      </c>
      <c r="N17" s="3737">
        <v>41592</v>
      </c>
      <c r="O17" s="1667"/>
      <c r="P17" s="3558" t="s">
        <v>544</v>
      </c>
      <c r="Q17" s="3742"/>
      <c r="R17" s="3760" t="s">
        <v>82</v>
      </c>
      <c r="S17" s="3551" t="s">
        <v>140</v>
      </c>
      <c r="T17" s="3551">
        <v>40</v>
      </c>
      <c r="U17" s="3551"/>
      <c r="V17" s="3742">
        <v>41548</v>
      </c>
      <c r="W17" s="1668" t="s">
        <v>541</v>
      </c>
      <c r="X17" s="3554">
        <v>42016</v>
      </c>
      <c r="Y17" s="3777"/>
      <c r="Z17" s="1669">
        <v>42268</v>
      </c>
      <c r="AA17" s="3554">
        <v>43363</v>
      </c>
      <c r="AB17" s="3555"/>
      <c r="AC17" s="3793"/>
      <c r="AD17" s="1676" t="s">
        <v>406</v>
      </c>
      <c r="AE17" s="3556" t="s">
        <v>137</v>
      </c>
      <c r="AF17" s="3799" t="s">
        <v>322</v>
      </c>
      <c r="AG17" s="3759"/>
      <c r="AH17" s="3815"/>
      <c r="AI17" s="1668" t="s">
        <v>140</v>
      </c>
      <c r="AJ17" s="3556" t="s">
        <v>140</v>
      </c>
      <c r="AK17" s="3856" t="s">
        <v>4771</v>
      </c>
      <c r="AL17" s="3860" t="s">
        <v>4771</v>
      </c>
      <c r="AM17" s="3759" t="s">
        <v>138</v>
      </c>
      <c r="AN17" s="3643" t="s">
        <v>138</v>
      </c>
      <c r="AO17" s="3592" t="s">
        <v>138</v>
      </c>
      <c r="AP17" s="1668"/>
      <c r="AQ17" s="3789"/>
      <c r="AR17" s="3759"/>
      <c r="AS17" s="3562"/>
      <c r="AT17" s="1668"/>
      <c r="AU17" s="3789"/>
      <c r="AV17" s="3759"/>
      <c r="AW17" s="3562"/>
      <c r="AX17" s="1670"/>
      <c r="AY17" s="3613"/>
    </row>
    <row r="18" spans="1:51" s="1664" customFormat="1" ht="30">
      <c r="A18" s="3840" t="s">
        <v>789</v>
      </c>
      <c r="B18" s="1678">
        <v>11106</v>
      </c>
      <c r="C18" s="1679">
        <v>2010</v>
      </c>
      <c r="D18" s="3719" t="s">
        <v>3</v>
      </c>
      <c r="E18" s="1678" t="s">
        <v>3</v>
      </c>
      <c r="F18" s="3570" t="s">
        <v>1063</v>
      </c>
      <c r="G18" s="3570">
        <v>1510</v>
      </c>
      <c r="H18" s="1679">
        <v>11798</v>
      </c>
      <c r="I18" s="3571" t="s">
        <v>257</v>
      </c>
      <c r="J18" s="3696" t="s">
        <v>138</v>
      </c>
      <c r="K18" s="3667"/>
      <c r="L18" s="3696"/>
      <c r="M18" s="3537"/>
      <c r="N18" s="3538">
        <v>40710</v>
      </c>
      <c r="O18" s="3522"/>
      <c r="P18" s="3523" t="s">
        <v>1153</v>
      </c>
      <c r="Q18" s="3524"/>
      <c r="R18" s="3764" t="s">
        <v>83</v>
      </c>
      <c r="S18" s="3525" t="s">
        <v>137</v>
      </c>
      <c r="T18" s="3525">
        <v>40</v>
      </c>
      <c r="U18" s="3525"/>
      <c r="V18" s="3524">
        <v>40710</v>
      </c>
      <c r="W18" s="3546" t="s">
        <v>1152</v>
      </c>
      <c r="X18" s="3527">
        <v>40087</v>
      </c>
      <c r="Y18" s="3528">
        <v>41547</v>
      </c>
      <c r="Z18" s="3586" t="s">
        <v>1151</v>
      </c>
      <c r="AA18" s="3573" t="s">
        <v>1150</v>
      </c>
      <c r="AB18" s="3574"/>
      <c r="AC18" s="3530"/>
      <c r="AD18" s="3540" t="s">
        <v>1149</v>
      </c>
      <c r="AE18" s="3541" t="s">
        <v>1129</v>
      </c>
      <c r="AF18" s="3809" t="s">
        <v>1148</v>
      </c>
      <c r="AG18" s="3534">
        <v>2017</v>
      </c>
      <c r="AH18" s="3816">
        <v>329305</v>
      </c>
      <c r="AI18" s="3526" t="s">
        <v>137</v>
      </c>
      <c r="AJ18" s="3531" t="s">
        <v>137</v>
      </c>
      <c r="AK18" s="3532"/>
      <c r="AL18" s="3533" t="s">
        <v>424</v>
      </c>
      <c r="AM18" s="3534"/>
      <c r="AN18" s="3575" t="s">
        <v>137</v>
      </c>
      <c r="AO18" s="3825" t="s">
        <v>138</v>
      </c>
      <c r="AP18" s="3529">
        <v>41645</v>
      </c>
      <c r="AQ18" s="3528">
        <v>42128</v>
      </c>
      <c r="AR18" s="3534"/>
      <c r="AS18" s="3535"/>
      <c r="AT18" s="3526"/>
      <c r="AU18" s="3532"/>
      <c r="AV18" s="3534"/>
      <c r="AW18" s="3535"/>
      <c r="AX18" s="3533"/>
      <c r="AY18" s="3611"/>
    </row>
    <row r="19" spans="1:51" s="1664" customFormat="1" ht="30">
      <c r="A19" s="3841"/>
      <c r="B19" s="3482">
        <v>11304</v>
      </c>
      <c r="C19" s="3483">
        <v>2012</v>
      </c>
      <c r="D19" s="3720" t="s">
        <v>3</v>
      </c>
      <c r="E19" s="3482" t="s">
        <v>3</v>
      </c>
      <c r="F19" s="3577" t="s">
        <v>1063</v>
      </c>
      <c r="G19" s="3577">
        <v>11304</v>
      </c>
      <c r="H19" s="3483">
        <v>35473</v>
      </c>
      <c r="I19" s="3630" t="s">
        <v>292</v>
      </c>
      <c r="J19" s="3691" t="s">
        <v>138</v>
      </c>
      <c r="K19" s="3659" t="s">
        <v>1102</v>
      </c>
      <c r="L19" s="3708"/>
      <c r="M19" s="3732" t="s">
        <v>4160</v>
      </c>
      <c r="N19" s="3487">
        <v>41414</v>
      </c>
      <c r="O19" s="3497"/>
      <c r="P19" s="3485" t="s">
        <v>544</v>
      </c>
      <c r="Q19" s="3498"/>
      <c r="R19" s="3762" t="s">
        <v>83</v>
      </c>
      <c r="S19" s="3484" t="s">
        <v>137</v>
      </c>
      <c r="T19" s="3484">
        <v>40</v>
      </c>
      <c r="U19" s="3484"/>
      <c r="V19" s="3498">
        <v>41428</v>
      </c>
      <c r="W19" s="3504"/>
      <c r="X19" s="3489"/>
      <c r="Y19" s="3490"/>
      <c r="Z19" s="3795" t="s">
        <v>1134</v>
      </c>
      <c r="AA19" s="3580" t="s">
        <v>1133</v>
      </c>
      <c r="AB19" s="3579"/>
      <c r="AC19" s="3492"/>
      <c r="AD19" s="3801" t="s">
        <v>1145</v>
      </c>
      <c r="AE19" s="3499" t="s">
        <v>1129</v>
      </c>
      <c r="AF19" s="3802" t="s">
        <v>1147</v>
      </c>
      <c r="AG19" s="3496">
        <v>2017</v>
      </c>
      <c r="AH19" s="3817">
        <v>97760</v>
      </c>
      <c r="AI19" s="3488" t="s">
        <v>137</v>
      </c>
      <c r="AJ19" s="3493" t="s">
        <v>137</v>
      </c>
      <c r="AK19" s="3494"/>
      <c r="AL19" s="3495" t="s">
        <v>320</v>
      </c>
      <c r="AM19" s="3496" t="s">
        <v>138</v>
      </c>
      <c r="AN19" s="3564" t="s">
        <v>137</v>
      </c>
      <c r="AO19" s="3826" t="s">
        <v>138</v>
      </c>
      <c r="AP19" s="3488"/>
      <c r="AQ19" s="3494"/>
      <c r="AR19" s="3496"/>
      <c r="AS19" s="3561"/>
      <c r="AT19" s="3488"/>
      <c r="AU19" s="3494"/>
      <c r="AV19" s="3496"/>
      <c r="AW19" s="3561"/>
      <c r="AX19" s="3495"/>
      <c r="AY19" s="3612"/>
    </row>
    <row r="20" spans="1:51" s="1664" customFormat="1">
      <c r="A20" s="3839"/>
      <c r="B20" s="1665">
        <v>11299</v>
      </c>
      <c r="C20" s="3548">
        <v>2012</v>
      </c>
      <c r="D20" s="3718" t="s">
        <v>2</v>
      </c>
      <c r="E20" s="1665" t="s">
        <v>2</v>
      </c>
      <c r="F20" s="3547" t="s">
        <v>314</v>
      </c>
      <c r="G20" s="3547">
        <v>11299</v>
      </c>
      <c r="H20" s="3548">
        <v>40130</v>
      </c>
      <c r="I20" s="3549" t="s">
        <v>290</v>
      </c>
      <c r="J20" s="3695" t="s">
        <v>138</v>
      </c>
      <c r="K20" s="3665" t="s">
        <v>237</v>
      </c>
      <c r="L20" s="3695"/>
      <c r="M20" s="1675" t="s">
        <v>153</v>
      </c>
      <c r="N20" s="3733">
        <v>42324</v>
      </c>
      <c r="O20" s="1671"/>
      <c r="P20" s="3558" t="s">
        <v>544</v>
      </c>
      <c r="Q20" s="3733"/>
      <c r="R20" s="3760" t="s">
        <v>82</v>
      </c>
      <c r="S20" s="3551" t="s">
        <v>138</v>
      </c>
      <c r="T20" s="3551">
        <v>40</v>
      </c>
      <c r="U20" s="3551"/>
      <c r="V20" s="3733">
        <v>42324</v>
      </c>
      <c r="W20" s="1668"/>
      <c r="X20" s="3554"/>
      <c r="Y20" s="3777"/>
      <c r="Z20" s="1669"/>
      <c r="AA20" s="3554"/>
      <c r="AB20" s="3555"/>
      <c r="AC20" s="3793"/>
      <c r="AD20" s="1676" t="s">
        <v>406</v>
      </c>
      <c r="AE20" s="3556">
        <v>1</v>
      </c>
      <c r="AF20" s="3799" t="s">
        <v>4368</v>
      </c>
      <c r="AG20" s="3759"/>
      <c r="AH20" s="3815"/>
      <c r="AI20" s="1668"/>
      <c r="AJ20" s="3556"/>
      <c r="AK20" s="3789"/>
      <c r="AL20" s="3823" t="s">
        <v>4366</v>
      </c>
      <c r="AM20" s="3759"/>
      <c r="AN20" s="3556"/>
      <c r="AO20" s="3592" t="s">
        <v>138</v>
      </c>
      <c r="AP20" s="1668"/>
      <c r="AQ20" s="3789"/>
      <c r="AR20" s="3759"/>
      <c r="AS20" s="3562"/>
      <c r="AT20" s="1668"/>
      <c r="AU20" s="3789"/>
      <c r="AV20" s="3759"/>
      <c r="AW20" s="3562"/>
      <c r="AX20" s="1670"/>
      <c r="AY20" s="3613"/>
    </row>
    <row r="21" spans="1:51" s="1664" customFormat="1">
      <c r="A21" s="3842"/>
      <c r="B21" s="3505">
        <v>11300</v>
      </c>
      <c r="C21" s="3506">
        <v>2012</v>
      </c>
      <c r="D21" s="3715" t="s">
        <v>3</v>
      </c>
      <c r="E21" s="3505" t="s">
        <v>3</v>
      </c>
      <c r="F21" s="3631" t="s">
        <v>487</v>
      </c>
      <c r="G21" s="3631">
        <v>11300</v>
      </c>
      <c r="H21" s="3506">
        <v>39547</v>
      </c>
      <c r="I21" s="3632" t="s">
        <v>291</v>
      </c>
      <c r="J21" s="3697" t="s">
        <v>138</v>
      </c>
      <c r="K21" s="3668" t="s">
        <v>231</v>
      </c>
      <c r="L21" s="3697"/>
      <c r="M21" s="3542" t="s">
        <v>154</v>
      </c>
      <c r="N21" s="3543">
        <v>42149</v>
      </c>
      <c r="O21" s="3544"/>
      <c r="P21" s="3508" t="s">
        <v>544</v>
      </c>
      <c r="Q21" s="3543"/>
      <c r="R21" s="3763" t="s">
        <v>82</v>
      </c>
      <c r="S21" s="3510" t="s">
        <v>138</v>
      </c>
      <c r="T21" s="3510">
        <v>40</v>
      </c>
      <c r="U21" s="3510"/>
      <c r="V21" s="3543">
        <v>42149</v>
      </c>
      <c r="W21" s="3511"/>
      <c r="X21" s="3512"/>
      <c r="Y21" s="3513"/>
      <c r="Z21" s="3536">
        <v>42935</v>
      </c>
      <c r="AA21" s="3512">
        <v>44030</v>
      </c>
      <c r="AB21" s="3635"/>
      <c r="AC21" s="3516"/>
      <c r="AD21" s="3807" t="s">
        <v>403</v>
      </c>
      <c r="AE21" s="3521">
        <v>1</v>
      </c>
      <c r="AF21" s="3808" t="s">
        <v>316</v>
      </c>
      <c r="AG21" s="3520"/>
      <c r="AH21" s="3818"/>
      <c r="AI21" s="3511"/>
      <c r="AJ21" s="3521"/>
      <c r="AK21" s="3518"/>
      <c r="AL21" s="3519" t="s">
        <v>1154</v>
      </c>
      <c r="AM21" s="3520"/>
      <c r="AN21" s="3636" t="s">
        <v>138</v>
      </c>
      <c r="AO21" s="3828" t="s">
        <v>138</v>
      </c>
      <c r="AP21" s="3511"/>
      <c r="AQ21" s="3518"/>
      <c r="AR21" s="3520"/>
      <c r="AS21" s="3563"/>
      <c r="AT21" s="3511"/>
      <c r="AU21" s="3518"/>
      <c r="AV21" s="3520"/>
      <c r="AW21" s="3563"/>
      <c r="AX21" s="3519"/>
      <c r="AY21" s="3610"/>
    </row>
    <row r="22" spans="1:51" s="1664" customFormat="1">
      <c r="A22" s="3839"/>
      <c r="B22" s="1665">
        <v>11296</v>
      </c>
      <c r="C22" s="3548">
        <v>2012</v>
      </c>
      <c r="D22" s="3718" t="s">
        <v>2</v>
      </c>
      <c r="E22" s="1665" t="s">
        <v>2</v>
      </c>
      <c r="F22" s="3547" t="s">
        <v>314</v>
      </c>
      <c r="G22" s="3547">
        <v>11296</v>
      </c>
      <c r="H22" s="3548">
        <v>29839</v>
      </c>
      <c r="I22" s="3549" t="s">
        <v>289</v>
      </c>
      <c r="J22" s="3695" t="s">
        <v>138</v>
      </c>
      <c r="K22" s="3665" t="s">
        <v>173</v>
      </c>
      <c r="L22" s="3695"/>
      <c r="M22" s="1675" t="s">
        <v>151</v>
      </c>
      <c r="N22" s="3733">
        <v>41736</v>
      </c>
      <c r="O22" s="1671"/>
      <c r="P22" s="3558" t="s">
        <v>544</v>
      </c>
      <c r="Q22" s="3733"/>
      <c r="R22" s="3760" t="s">
        <v>82</v>
      </c>
      <c r="S22" s="3551" t="s">
        <v>138</v>
      </c>
      <c r="T22" s="3551">
        <v>40</v>
      </c>
      <c r="U22" s="3551"/>
      <c r="V22" s="3733">
        <v>41736</v>
      </c>
      <c r="W22" s="1668" t="s">
        <v>539</v>
      </c>
      <c r="X22" s="3554">
        <v>41962</v>
      </c>
      <c r="Y22" s="3777"/>
      <c r="Z22" s="1669">
        <v>42206</v>
      </c>
      <c r="AA22" s="3554">
        <v>43301</v>
      </c>
      <c r="AB22" s="3555"/>
      <c r="AC22" s="3793"/>
      <c r="AD22" s="1676" t="s">
        <v>406</v>
      </c>
      <c r="AE22" s="3556">
        <v>1</v>
      </c>
      <c r="AF22" s="3799" t="s">
        <v>4368</v>
      </c>
      <c r="AG22" s="3759"/>
      <c r="AH22" s="3815"/>
      <c r="AI22" s="1668" t="s">
        <v>485</v>
      </c>
      <c r="AJ22" s="3556" t="s">
        <v>485</v>
      </c>
      <c r="AK22" s="3856" t="s">
        <v>487</v>
      </c>
      <c r="AL22" s="3860" t="s">
        <v>487</v>
      </c>
      <c r="AM22" s="3759"/>
      <c r="AN22" s="3556"/>
      <c r="AO22" s="3562"/>
      <c r="AP22" s="1668"/>
      <c r="AQ22" s="3789"/>
      <c r="AR22" s="3759"/>
      <c r="AS22" s="3562"/>
      <c r="AT22" s="1668"/>
      <c r="AU22" s="3789"/>
      <c r="AV22" s="3759"/>
      <c r="AW22" s="3562"/>
      <c r="AX22" s="1670"/>
      <c r="AY22" s="3613"/>
    </row>
    <row r="23" spans="1:51" s="1664" customFormat="1">
      <c r="A23" s="3839"/>
      <c r="B23" s="1665">
        <v>11297</v>
      </c>
      <c r="C23" s="3548">
        <v>2012</v>
      </c>
      <c r="D23" s="3718" t="s">
        <v>2</v>
      </c>
      <c r="E23" s="1665" t="s">
        <v>2</v>
      </c>
      <c r="F23" s="3547" t="s">
        <v>313</v>
      </c>
      <c r="G23" s="3547">
        <v>11297</v>
      </c>
      <c r="H23" s="3548">
        <v>38809</v>
      </c>
      <c r="I23" s="3557" t="s">
        <v>1059</v>
      </c>
      <c r="J23" s="3695" t="s">
        <v>138</v>
      </c>
      <c r="K23" s="3665" t="s">
        <v>253</v>
      </c>
      <c r="L23" s="3695"/>
      <c r="M23" s="1675" t="s">
        <v>1070</v>
      </c>
      <c r="N23" s="3733">
        <v>42394</v>
      </c>
      <c r="O23" s="1667"/>
      <c r="P23" s="3558" t="s">
        <v>544</v>
      </c>
      <c r="Q23" s="3742"/>
      <c r="R23" s="3765" t="s">
        <v>82</v>
      </c>
      <c r="S23" s="3551" t="s">
        <v>138</v>
      </c>
      <c r="T23" s="3551">
        <v>40</v>
      </c>
      <c r="U23" s="3551"/>
      <c r="V23" s="3742">
        <v>42394</v>
      </c>
      <c r="W23" s="1668"/>
      <c r="X23" s="3554"/>
      <c r="Y23" s="3777"/>
      <c r="Z23" s="1669"/>
      <c r="AA23" s="3554"/>
      <c r="AB23" s="3555"/>
      <c r="AC23" s="3793"/>
      <c r="AD23" s="1676" t="s">
        <v>404</v>
      </c>
      <c r="AE23" s="3559" t="s">
        <v>137</v>
      </c>
      <c r="AF23" s="3799" t="s">
        <v>4368</v>
      </c>
      <c r="AG23" s="3759"/>
      <c r="AH23" s="3815"/>
      <c r="AI23" s="1668"/>
      <c r="AJ23" s="3556"/>
      <c r="AK23" s="3789"/>
      <c r="AL23" s="1670"/>
      <c r="AM23" s="3759"/>
      <c r="AN23" s="3643" t="s">
        <v>140</v>
      </c>
      <c r="AO23" s="3562"/>
      <c r="AP23" s="1668"/>
      <c r="AQ23" s="3789"/>
      <c r="AR23" s="3759"/>
      <c r="AS23" s="3562"/>
      <c r="AT23" s="1668"/>
      <c r="AU23" s="3789"/>
      <c r="AV23" s="3759"/>
      <c r="AW23" s="3562"/>
      <c r="AX23" s="1670"/>
      <c r="AY23" s="3613"/>
    </row>
    <row r="24" spans="1:51" s="1664" customFormat="1">
      <c r="A24" s="3840"/>
      <c r="B24" s="1678">
        <v>11107</v>
      </c>
      <c r="C24" s="1679">
        <v>2010</v>
      </c>
      <c r="D24" s="3719" t="s">
        <v>1</v>
      </c>
      <c r="E24" s="1678" t="s">
        <v>1</v>
      </c>
      <c r="F24" s="3570" t="s">
        <v>308</v>
      </c>
      <c r="G24" s="3570">
        <v>11107</v>
      </c>
      <c r="H24" s="1679">
        <v>36019</v>
      </c>
      <c r="I24" s="3571" t="s">
        <v>258</v>
      </c>
      <c r="J24" s="3693" t="s">
        <v>138</v>
      </c>
      <c r="K24" s="3669"/>
      <c r="L24" s="3710"/>
      <c r="M24" s="3741"/>
      <c r="N24" s="3524">
        <v>40710</v>
      </c>
      <c r="O24" s="3522"/>
      <c r="P24" s="3572" t="s">
        <v>544</v>
      </c>
      <c r="Q24" s="3524"/>
      <c r="R24" s="3764" t="s">
        <v>83</v>
      </c>
      <c r="S24" s="3525" t="s">
        <v>137</v>
      </c>
      <c r="T24" s="3525">
        <v>40</v>
      </c>
      <c r="U24" s="3525"/>
      <c r="V24" s="3524">
        <v>40710</v>
      </c>
      <c r="W24" s="3779" t="s">
        <v>537</v>
      </c>
      <c r="X24" s="3573">
        <v>40710</v>
      </c>
      <c r="Y24" s="3587">
        <v>42170</v>
      </c>
      <c r="Z24" s="3529">
        <v>41442</v>
      </c>
      <c r="AA24" s="3527">
        <v>42537</v>
      </c>
      <c r="AB24" s="3574"/>
      <c r="AC24" s="3530"/>
      <c r="AD24" s="3576"/>
      <c r="AE24" s="3531"/>
      <c r="AF24" s="3800"/>
      <c r="AG24" s="3534"/>
      <c r="AH24" s="3816"/>
      <c r="AI24" s="3526" t="s">
        <v>485</v>
      </c>
      <c r="AJ24" s="3531"/>
      <c r="AK24" s="3532"/>
      <c r="AL24" s="3533"/>
      <c r="AM24" s="3534"/>
      <c r="AN24" s="3531"/>
      <c r="AO24" s="3825" t="s">
        <v>137</v>
      </c>
      <c r="AP24" s="3526"/>
      <c r="AQ24" s="3532"/>
      <c r="AR24" s="3534"/>
      <c r="AS24" s="3535"/>
      <c r="AT24" s="3526"/>
      <c r="AU24" s="3532"/>
      <c r="AV24" s="3534"/>
      <c r="AW24" s="3535"/>
      <c r="AX24" s="3533"/>
      <c r="AY24" s="3611"/>
    </row>
    <row r="25" spans="1:51" s="1664" customFormat="1" ht="30">
      <c r="A25" s="3839"/>
      <c r="B25" s="1665">
        <v>11291</v>
      </c>
      <c r="C25" s="3548">
        <v>2012</v>
      </c>
      <c r="D25" s="3718" t="s">
        <v>1</v>
      </c>
      <c r="E25" s="1665" t="s">
        <v>1</v>
      </c>
      <c r="F25" s="3547" t="s">
        <v>308</v>
      </c>
      <c r="G25" s="3547">
        <v>11291</v>
      </c>
      <c r="H25" s="3548">
        <v>35091</v>
      </c>
      <c r="I25" s="3549" t="s">
        <v>285</v>
      </c>
      <c r="J25" s="3698" t="s">
        <v>138</v>
      </c>
      <c r="K25" s="3670" t="s">
        <v>213</v>
      </c>
      <c r="L25" s="3698"/>
      <c r="M25" s="1666" t="s">
        <v>149</v>
      </c>
      <c r="N25" s="3742">
        <v>42086</v>
      </c>
      <c r="O25" s="1667"/>
      <c r="P25" s="3550" t="s">
        <v>544</v>
      </c>
      <c r="Q25" s="3742"/>
      <c r="R25" s="3760" t="s">
        <v>83</v>
      </c>
      <c r="S25" s="3551" t="s">
        <v>137</v>
      </c>
      <c r="T25" s="3551">
        <v>40</v>
      </c>
      <c r="U25" s="3551"/>
      <c r="V25" s="3742">
        <v>42086</v>
      </c>
      <c r="W25" s="3781"/>
      <c r="X25" s="3553"/>
      <c r="Y25" s="3782"/>
      <c r="Z25" s="1669">
        <v>42935</v>
      </c>
      <c r="AA25" s="3554">
        <v>44030</v>
      </c>
      <c r="AB25" s="3555">
        <v>40000</v>
      </c>
      <c r="AC25" s="3793">
        <v>2013</v>
      </c>
      <c r="AD25" s="3805" t="s">
        <v>1140</v>
      </c>
      <c r="AE25" s="3552" t="s">
        <v>1129</v>
      </c>
      <c r="AF25" s="3806" t="s">
        <v>1158</v>
      </c>
      <c r="AG25" s="3759">
        <v>2017</v>
      </c>
      <c r="AH25" s="3815">
        <v>72098</v>
      </c>
      <c r="AI25" s="1668"/>
      <c r="AJ25" s="3556" t="s">
        <v>140</v>
      </c>
      <c r="AK25" s="3789"/>
      <c r="AL25" s="1670" t="s">
        <v>1154</v>
      </c>
      <c r="AM25" s="3759"/>
      <c r="AN25" s="3560" t="s">
        <v>137</v>
      </c>
      <c r="AO25" s="3827" t="s">
        <v>138</v>
      </c>
      <c r="AP25" s="1668"/>
      <c r="AQ25" s="3789"/>
      <c r="AR25" s="3759"/>
      <c r="AS25" s="3562"/>
      <c r="AT25" s="1668"/>
      <c r="AU25" s="3789"/>
      <c r="AV25" s="3759"/>
      <c r="AW25" s="3562"/>
      <c r="AX25" s="1670"/>
      <c r="AY25" s="3613"/>
    </row>
    <row r="26" spans="1:51" s="1664" customFormat="1">
      <c r="A26" s="3839" t="s">
        <v>789</v>
      </c>
      <c r="B26" s="1665">
        <v>11238</v>
      </c>
      <c r="C26" s="3548">
        <v>2011</v>
      </c>
      <c r="D26" s="3718" t="s">
        <v>3</v>
      </c>
      <c r="E26" s="1665" t="s">
        <v>3</v>
      </c>
      <c r="F26" s="3547" t="s">
        <v>1065</v>
      </c>
      <c r="G26" s="3547">
        <v>10090</v>
      </c>
      <c r="H26" s="3548">
        <v>22628</v>
      </c>
      <c r="I26" s="3549" t="s">
        <v>277</v>
      </c>
      <c r="J26" s="3689" t="s">
        <v>138</v>
      </c>
      <c r="K26" s="3660"/>
      <c r="L26" s="3689"/>
      <c r="M26" s="1675"/>
      <c r="N26" s="3733">
        <v>41153</v>
      </c>
      <c r="O26" s="1667"/>
      <c r="P26" s="3558" t="s">
        <v>1153</v>
      </c>
      <c r="Q26" s="3742"/>
      <c r="R26" s="3760" t="s">
        <v>83</v>
      </c>
      <c r="S26" s="3551" t="s">
        <v>137</v>
      </c>
      <c r="T26" s="3551">
        <v>40</v>
      </c>
      <c r="U26" s="3551"/>
      <c r="V26" s="3742">
        <v>41153</v>
      </c>
      <c r="W26" s="1668"/>
      <c r="X26" s="3554"/>
      <c r="Y26" s="3777"/>
      <c r="Z26" s="1669"/>
      <c r="AA26" s="3554"/>
      <c r="AB26" s="3555"/>
      <c r="AC26" s="3793"/>
      <c r="AD26" s="1676" t="s">
        <v>402</v>
      </c>
      <c r="AE26" s="3556">
        <v>1</v>
      </c>
      <c r="AF26" s="3799" t="s">
        <v>320</v>
      </c>
      <c r="AG26" s="3759">
        <v>2017</v>
      </c>
      <c r="AH26" s="3815">
        <v>163447</v>
      </c>
      <c r="AI26" s="1668"/>
      <c r="AJ26" s="3556" t="s">
        <v>137</v>
      </c>
      <c r="AK26" s="3789"/>
      <c r="AL26" s="1670" t="s">
        <v>423</v>
      </c>
      <c r="AM26" s="3759" t="s">
        <v>139</v>
      </c>
      <c r="AN26" s="3560" t="s">
        <v>137</v>
      </c>
      <c r="AO26" s="3827" t="s">
        <v>139</v>
      </c>
      <c r="AP26" s="1668"/>
      <c r="AQ26" s="3789"/>
      <c r="AR26" s="3759"/>
      <c r="AS26" s="3562"/>
      <c r="AT26" s="1668"/>
      <c r="AU26" s="3789"/>
      <c r="AV26" s="3759"/>
      <c r="AW26" s="3562"/>
      <c r="AX26" s="1670"/>
      <c r="AY26" s="3613"/>
    </row>
    <row r="27" spans="1:51" s="1664" customFormat="1">
      <c r="A27" s="3842"/>
      <c r="B27" s="3505">
        <v>11286</v>
      </c>
      <c r="C27" s="3506">
        <v>2012</v>
      </c>
      <c r="D27" s="3715" t="s">
        <v>1</v>
      </c>
      <c r="E27" s="3505" t="s">
        <v>1</v>
      </c>
      <c r="F27" s="3631" t="s">
        <v>1064</v>
      </c>
      <c r="G27" s="3631">
        <v>11286</v>
      </c>
      <c r="H27" s="3506">
        <v>34371</v>
      </c>
      <c r="I27" s="3632" t="s">
        <v>280</v>
      </c>
      <c r="J27" s="3692" t="s">
        <v>138</v>
      </c>
      <c r="K27" s="3671" t="s">
        <v>4148</v>
      </c>
      <c r="L27" s="3709"/>
      <c r="M27" s="3734"/>
      <c r="N27" s="3735"/>
      <c r="O27" s="3507"/>
      <c r="P27" s="3633" t="s">
        <v>544</v>
      </c>
      <c r="Q27" s="3509"/>
      <c r="R27" s="3763" t="s">
        <v>82</v>
      </c>
      <c r="S27" s="3510" t="s">
        <v>138</v>
      </c>
      <c r="T27" s="3510">
        <v>40</v>
      </c>
      <c r="U27" s="3510"/>
      <c r="V27" s="3509">
        <v>41655</v>
      </c>
      <c r="W27" s="3778" t="s">
        <v>537</v>
      </c>
      <c r="X27" s="3634">
        <v>42699</v>
      </c>
      <c r="Y27" s="3515">
        <v>44159</v>
      </c>
      <c r="Z27" s="3536">
        <v>41983</v>
      </c>
      <c r="AA27" s="3512">
        <v>43078</v>
      </c>
      <c r="AB27" s="3635">
        <v>40000</v>
      </c>
      <c r="AC27" s="3516">
        <v>2014</v>
      </c>
      <c r="AD27" s="3807" t="s">
        <v>4265</v>
      </c>
      <c r="AE27" s="4756">
        <v>1</v>
      </c>
      <c r="AF27" s="3808" t="s">
        <v>4368</v>
      </c>
      <c r="AG27" s="3520"/>
      <c r="AH27" s="3818"/>
      <c r="AI27" s="3511" t="s">
        <v>140</v>
      </c>
      <c r="AJ27" s="3853" t="s">
        <v>485</v>
      </c>
      <c r="AK27" s="3854" t="s">
        <v>485</v>
      </c>
      <c r="AL27" s="3861" t="s">
        <v>485</v>
      </c>
      <c r="AM27" s="3520" t="s">
        <v>138</v>
      </c>
      <c r="AN27" s="3636" t="s">
        <v>138</v>
      </c>
      <c r="AO27" s="3828"/>
      <c r="AP27" s="3511"/>
      <c r="AQ27" s="3518"/>
      <c r="AR27" s="3520"/>
      <c r="AS27" s="3563"/>
      <c r="AT27" s="3511"/>
      <c r="AU27" s="3518"/>
      <c r="AV27" s="3520"/>
      <c r="AW27" s="3563"/>
      <c r="AX27" s="3519"/>
      <c r="AY27" s="3610"/>
    </row>
    <row r="28" spans="1:51" s="1664" customFormat="1" ht="30">
      <c r="A28" s="3839"/>
      <c r="B28" s="1665">
        <v>11234</v>
      </c>
      <c r="C28" s="3548">
        <v>2011</v>
      </c>
      <c r="D28" s="3718" t="s">
        <v>2</v>
      </c>
      <c r="E28" s="1665" t="s">
        <v>2</v>
      </c>
      <c r="F28" s="3547" t="s">
        <v>314</v>
      </c>
      <c r="G28" s="3547">
        <v>11234</v>
      </c>
      <c r="H28" s="3548">
        <v>36935</v>
      </c>
      <c r="I28" s="3549" t="s">
        <v>274</v>
      </c>
      <c r="J28" s="3689" t="s">
        <v>138</v>
      </c>
      <c r="K28" s="3672" t="s">
        <v>179</v>
      </c>
      <c r="L28" s="3689"/>
      <c r="M28" s="1675" t="s">
        <v>144</v>
      </c>
      <c r="N28" s="3733">
        <v>41834</v>
      </c>
      <c r="O28" s="1671"/>
      <c r="P28" s="3558" t="s">
        <v>544</v>
      </c>
      <c r="Q28" s="3733"/>
      <c r="R28" s="3765" t="s">
        <v>83</v>
      </c>
      <c r="S28" s="3551" t="s">
        <v>137</v>
      </c>
      <c r="T28" s="3551">
        <v>40</v>
      </c>
      <c r="U28" s="3551" t="s">
        <v>4761</v>
      </c>
      <c r="V28" s="3733">
        <v>43052</v>
      </c>
      <c r="W28" s="1668" t="s">
        <v>537</v>
      </c>
      <c r="X28" s="3554">
        <v>42140</v>
      </c>
      <c r="Y28" s="3777">
        <v>43600</v>
      </c>
      <c r="Z28" s="3794" t="s">
        <v>4742</v>
      </c>
      <c r="AA28" s="3553" t="s">
        <v>4743</v>
      </c>
      <c r="AB28" s="3555">
        <v>40000</v>
      </c>
      <c r="AC28" s="3793">
        <v>2014</v>
      </c>
      <c r="AD28" s="3805" t="s">
        <v>1130</v>
      </c>
      <c r="AE28" s="3552" t="s">
        <v>1131</v>
      </c>
      <c r="AF28" s="3806" t="s">
        <v>4370</v>
      </c>
      <c r="AG28" s="3759"/>
      <c r="AH28" s="3815"/>
      <c r="AI28" s="1668" t="s">
        <v>137</v>
      </c>
      <c r="AJ28" s="3556" t="s">
        <v>137</v>
      </c>
      <c r="AK28" s="3856" t="s">
        <v>485</v>
      </c>
      <c r="AL28" s="1670" t="s">
        <v>316</v>
      </c>
      <c r="AM28" s="3759" t="s">
        <v>138</v>
      </c>
      <c r="AN28" s="3556"/>
      <c r="AO28" s="3562"/>
      <c r="AP28" s="1668"/>
      <c r="AQ28" s="3789"/>
      <c r="AR28" s="3759"/>
      <c r="AS28" s="3562"/>
      <c r="AT28" s="1668"/>
      <c r="AU28" s="3789"/>
      <c r="AV28" s="3759"/>
      <c r="AW28" s="3562"/>
      <c r="AX28" s="1670"/>
      <c r="AY28" s="3613"/>
    </row>
    <row r="29" spans="1:51" s="1664" customFormat="1" ht="30">
      <c r="A29" s="3840"/>
      <c r="B29" s="1678">
        <v>11117</v>
      </c>
      <c r="C29" s="1679">
        <v>2010</v>
      </c>
      <c r="D29" s="3719" t="s">
        <v>3</v>
      </c>
      <c r="E29" s="1678" t="s">
        <v>3</v>
      </c>
      <c r="F29" s="3570" t="s">
        <v>1063</v>
      </c>
      <c r="G29" s="3570">
        <v>11117</v>
      </c>
      <c r="H29" s="1679">
        <v>35805</v>
      </c>
      <c r="I29" s="3571" t="s">
        <v>266</v>
      </c>
      <c r="J29" s="3696" t="s">
        <v>138</v>
      </c>
      <c r="K29" s="3667"/>
      <c r="L29" s="3696"/>
      <c r="M29" s="3537"/>
      <c r="N29" s="3538">
        <v>40679</v>
      </c>
      <c r="O29" s="3539"/>
      <c r="P29" s="3523" t="s">
        <v>544</v>
      </c>
      <c r="Q29" s="3538"/>
      <c r="R29" s="3764" t="s">
        <v>83</v>
      </c>
      <c r="S29" s="3525" t="s">
        <v>137</v>
      </c>
      <c r="T29" s="3525">
        <v>40</v>
      </c>
      <c r="U29" s="3525"/>
      <c r="V29" s="3538">
        <v>40679</v>
      </c>
      <c r="W29" s="3526" t="s">
        <v>537</v>
      </c>
      <c r="X29" s="3527">
        <v>40679</v>
      </c>
      <c r="Y29" s="3528">
        <v>42139</v>
      </c>
      <c r="Z29" s="3586" t="s">
        <v>1134</v>
      </c>
      <c r="AA29" s="3573" t="s">
        <v>1133</v>
      </c>
      <c r="AB29" s="3574"/>
      <c r="AC29" s="3530"/>
      <c r="AD29" s="3540" t="s">
        <v>1140</v>
      </c>
      <c r="AE29" s="3541" t="s">
        <v>1146</v>
      </c>
      <c r="AF29" s="3809" t="s">
        <v>4371</v>
      </c>
      <c r="AG29" s="3534"/>
      <c r="AH29" s="3816"/>
      <c r="AI29" s="3526" t="s">
        <v>485</v>
      </c>
      <c r="AJ29" s="3531"/>
      <c r="AK29" s="3532"/>
      <c r="AL29" s="3533"/>
      <c r="AM29" s="3534"/>
      <c r="AN29" s="3575" t="s">
        <v>137</v>
      </c>
      <c r="AO29" s="3825" t="s">
        <v>138</v>
      </c>
      <c r="AP29" s="3526"/>
      <c r="AQ29" s="3532"/>
      <c r="AR29" s="3534"/>
      <c r="AS29" s="3535"/>
      <c r="AT29" s="3526"/>
      <c r="AU29" s="3532"/>
      <c r="AV29" s="3534"/>
      <c r="AW29" s="3535"/>
      <c r="AX29" s="3533"/>
      <c r="AY29" s="3611"/>
    </row>
    <row r="30" spans="1:51" s="1664" customFormat="1" ht="30">
      <c r="A30" s="3840" t="s">
        <v>790</v>
      </c>
      <c r="B30" s="1678">
        <v>11111</v>
      </c>
      <c r="C30" s="1679">
        <v>2010</v>
      </c>
      <c r="D30" s="3719" t="s">
        <v>1</v>
      </c>
      <c r="E30" s="1678" t="s">
        <v>1</v>
      </c>
      <c r="F30" s="3570" t="s">
        <v>308</v>
      </c>
      <c r="G30" s="3570">
        <v>10335</v>
      </c>
      <c r="H30" s="1679">
        <v>31092</v>
      </c>
      <c r="I30" s="3571" t="s">
        <v>260</v>
      </c>
      <c r="J30" s="3693" t="s">
        <v>138</v>
      </c>
      <c r="K30" s="3663"/>
      <c r="L30" s="3693"/>
      <c r="M30" s="3738"/>
      <c r="N30" s="3524">
        <v>41276</v>
      </c>
      <c r="O30" s="3522"/>
      <c r="P30" s="3572" t="s">
        <v>1155</v>
      </c>
      <c r="Q30" s="3524"/>
      <c r="R30" s="3764" t="s">
        <v>82</v>
      </c>
      <c r="S30" s="3525" t="s">
        <v>138</v>
      </c>
      <c r="T30" s="3525">
        <v>40</v>
      </c>
      <c r="U30" s="3525"/>
      <c r="V30" s="3524">
        <v>41276</v>
      </c>
      <c r="W30" s="3779" t="s">
        <v>539</v>
      </c>
      <c r="X30" s="3573">
        <v>41831</v>
      </c>
      <c r="Y30" s="3587"/>
      <c r="Z30" s="3586" t="s">
        <v>4744</v>
      </c>
      <c r="AA30" s="3573" t="s">
        <v>4745</v>
      </c>
      <c r="AB30" s="3574"/>
      <c r="AC30" s="3530"/>
      <c r="AD30" s="3576"/>
      <c r="AE30" s="3531"/>
      <c r="AF30" s="3800"/>
      <c r="AG30" s="3534"/>
      <c r="AH30" s="3816"/>
      <c r="AI30" s="3526" t="s">
        <v>487</v>
      </c>
      <c r="AJ30" s="3858" t="s">
        <v>487</v>
      </c>
      <c r="AK30" s="3857" t="s">
        <v>487</v>
      </c>
      <c r="AL30" s="3862" t="s">
        <v>487</v>
      </c>
      <c r="AM30" s="3534"/>
      <c r="AN30" s="3531"/>
      <c r="AO30" s="3535"/>
      <c r="AP30" s="3526"/>
      <c r="AQ30" s="3532"/>
      <c r="AR30" s="3534"/>
      <c r="AS30" s="3535"/>
      <c r="AT30" s="3526"/>
      <c r="AU30" s="3532"/>
      <c r="AV30" s="3534"/>
      <c r="AW30" s="3535"/>
      <c r="AX30" s="3533"/>
      <c r="AY30" s="3611"/>
    </row>
    <row r="31" spans="1:51" s="1664" customFormat="1">
      <c r="A31" s="3841"/>
      <c r="B31" s="3482">
        <v>11414</v>
      </c>
      <c r="C31" s="3483">
        <v>2013</v>
      </c>
      <c r="D31" s="3720" t="s">
        <v>1</v>
      </c>
      <c r="E31" s="3482" t="s">
        <v>1</v>
      </c>
      <c r="F31" s="3577" t="s">
        <v>1064</v>
      </c>
      <c r="G31" s="3577">
        <v>11414</v>
      </c>
      <c r="H31" s="3483">
        <v>23524</v>
      </c>
      <c r="I31" s="3578" t="s">
        <v>1061</v>
      </c>
      <c r="J31" s="3699" t="s">
        <v>138</v>
      </c>
      <c r="K31" s="3673" t="s">
        <v>1077</v>
      </c>
      <c r="L31" s="3699"/>
      <c r="M31" s="3743" t="s">
        <v>1078</v>
      </c>
      <c r="N31" s="3498">
        <v>42639</v>
      </c>
      <c r="O31" s="3497"/>
      <c r="P31" s="3500" t="s">
        <v>544</v>
      </c>
      <c r="Q31" s="3498"/>
      <c r="R31" s="3766" t="s">
        <v>82</v>
      </c>
      <c r="S31" s="3484" t="s">
        <v>138</v>
      </c>
      <c r="T31" s="3484">
        <v>40</v>
      </c>
      <c r="U31" s="3484"/>
      <c r="V31" s="3498">
        <v>42639</v>
      </c>
      <c r="W31" s="3783" t="s">
        <v>541</v>
      </c>
      <c r="X31" s="3580">
        <v>42674</v>
      </c>
      <c r="Y31" s="3784"/>
      <c r="Z31" s="3491">
        <v>42622</v>
      </c>
      <c r="AA31" s="3489">
        <v>43716</v>
      </c>
      <c r="AB31" s="3579"/>
      <c r="AC31" s="3492"/>
      <c r="AD31" s="3503"/>
      <c r="AE31" s="3493"/>
      <c r="AF31" s="3810"/>
      <c r="AG31" s="3496"/>
      <c r="AH31" s="3817"/>
      <c r="AI31" s="3488"/>
      <c r="AJ31" s="3493" t="s">
        <v>137</v>
      </c>
      <c r="AK31" s="3494"/>
      <c r="AL31" s="3495" t="s">
        <v>4366</v>
      </c>
      <c r="AM31" s="3496"/>
      <c r="AN31" s="3493"/>
      <c r="AO31" s="3826" t="s">
        <v>138</v>
      </c>
      <c r="AP31" s="3488"/>
      <c r="AQ31" s="3494"/>
      <c r="AR31" s="3496"/>
      <c r="AS31" s="3561"/>
      <c r="AT31" s="3488"/>
      <c r="AU31" s="3494"/>
      <c r="AV31" s="3496"/>
      <c r="AW31" s="3561"/>
      <c r="AX31" s="3495"/>
      <c r="AY31" s="3612"/>
    </row>
    <row r="32" spans="1:51" s="1664" customFormat="1">
      <c r="A32" s="3839"/>
      <c r="B32" s="1665">
        <v>11424</v>
      </c>
      <c r="C32" s="3548">
        <v>2013</v>
      </c>
      <c r="D32" s="3718" t="s">
        <v>2</v>
      </c>
      <c r="E32" s="1665" t="s">
        <v>2</v>
      </c>
      <c r="F32" s="3547" t="s">
        <v>314</v>
      </c>
      <c r="G32" s="3547">
        <v>11424</v>
      </c>
      <c r="H32" s="3548">
        <v>40253</v>
      </c>
      <c r="I32" s="3549" t="s">
        <v>357</v>
      </c>
      <c r="J32" s="3689" t="s">
        <v>138</v>
      </c>
      <c r="K32" s="3674" t="s">
        <v>242</v>
      </c>
      <c r="L32" s="3689"/>
      <c r="M32" s="1675" t="s">
        <v>156</v>
      </c>
      <c r="N32" s="3733">
        <v>42338</v>
      </c>
      <c r="O32" s="1671"/>
      <c r="P32" s="3558" t="s">
        <v>544</v>
      </c>
      <c r="Q32" s="3733"/>
      <c r="R32" s="3760" t="s">
        <v>83</v>
      </c>
      <c r="S32" s="3551" t="s">
        <v>137</v>
      </c>
      <c r="T32" s="3551">
        <v>40</v>
      </c>
      <c r="U32" s="3551" t="s">
        <v>4762</v>
      </c>
      <c r="V32" s="3733">
        <v>43052</v>
      </c>
      <c r="W32" s="1668"/>
      <c r="X32" s="3554"/>
      <c r="Y32" s="3777"/>
      <c r="Z32" s="1669" t="s">
        <v>4757</v>
      </c>
      <c r="AA32" s="3554"/>
      <c r="AB32" s="3555">
        <v>412000</v>
      </c>
      <c r="AC32" s="3793">
        <v>2017</v>
      </c>
      <c r="AD32" s="1676" t="s">
        <v>406</v>
      </c>
      <c r="AE32" s="3556">
        <v>1</v>
      </c>
      <c r="AF32" s="3799" t="s">
        <v>4368</v>
      </c>
      <c r="AG32" s="3759"/>
      <c r="AH32" s="3815"/>
      <c r="AI32" s="1668"/>
      <c r="AJ32" s="3556"/>
      <c r="AK32" s="3856"/>
      <c r="AL32" s="1670"/>
      <c r="AM32" s="3759"/>
      <c r="AN32" s="3556"/>
      <c r="AO32" s="3592" t="s">
        <v>138</v>
      </c>
      <c r="AP32" s="1668"/>
      <c r="AQ32" s="3789"/>
      <c r="AR32" s="3759"/>
      <c r="AS32" s="3562"/>
      <c r="AT32" s="1668"/>
      <c r="AU32" s="3789"/>
      <c r="AV32" s="3759"/>
      <c r="AW32" s="3562"/>
      <c r="AX32" s="1670"/>
      <c r="AY32" s="3613"/>
    </row>
    <row r="33" spans="1:51" s="1664" customFormat="1" ht="30">
      <c r="A33" s="3842"/>
      <c r="B33" s="3505">
        <v>11121</v>
      </c>
      <c r="C33" s="3506">
        <v>2010</v>
      </c>
      <c r="D33" s="3715" t="s">
        <v>3</v>
      </c>
      <c r="E33" s="3505" t="s">
        <v>3</v>
      </c>
      <c r="F33" s="3631" t="s">
        <v>1063</v>
      </c>
      <c r="G33" s="3631">
        <v>11121</v>
      </c>
      <c r="H33" s="3506">
        <v>36002</v>
      </c>
      <c r="I33" s="3632" t="s">
        <v>268</v>
      </c>
      <c r="J33" s="3697" t="s">
        <v>138</v>
      </c>
      <c r="K33" s="3668" t="s">
        <v>190</v>
      </c>
      <c r="L33" s="3697"/>
      <c r="M33" s="3542" t="s">
        <v>141</v>
      </c>
      <c r="N33" s="3543">
        <v>41743</v>
      </c>
      <c r="O33" s="3544"/>
      <c r="P33" s="3508" t="s">
        <v>544</v>
      </c>
      <c r="Q33" s="3543"/>
      <c r="R33" s="3763" t="s">
        <v>83</v>
      </c>
      <c r="S33" s="3510" t="s">
        <v>139</v>
      </c>
      <c r="T33" s="3510">
        <v>40</v>
      </c>
      <c r="U33" s="3510"/>
      <c r="V33" s="3543">
        <v>41743</v>
      </c>
      <c r="W33" s="3511" t="s">
        <v>541</v>
      </c>
      <c r="X33" s="3512">
        <v>41946</v>
      </c>
      <c r="Y33" s="3513"/>
      <c r="Z33" s="3514" t="s">
        <v>1134</v>
      </c>
      <c r="AA33" s="3634" t="s">
        <v>1133</v>
      </c>
      <c r="AB33" s="3635"/>
      <c r="AC33" s="3516"/>
      <c r="AD33" s="3803" t="s">
        <v>1145</v>
      </c>
      <c r="AE33" s="3517" t="s">
        <v>1136</v>
      </c>
      <c r="AF33" s="3804" t="s">
        <v>1144</v>
      </c>
      <c r="AG33" s="3520"/>
      <c r="AH33" s="3818"/>
      <c r="AI33" s="3511" t="s">
        <v>139</v>
      </c>
      <c r="AJ33" s="3521"/>
      <c r="AK33" s="3854" t="s">
        <v>4771</v>
      </c>
      <c r="AL33" s="3519" t="s">
        <v>316</v>
      </c>
      <c r="AM33" s="3520" t="s">
        <v>138</v>
      </c>
      <c r="AN33" s="3636" t="s">
        <v>139</v>
      </c>
      <c r="AO33" s="3828" t="s">
        <v>138</v>
      </c>
      <c r="AP33" s="3511"/>
      <c r="AQ33" s="3518"/>
      <c r="AR33" s="3520"/>
      <c r="AS33" s="3563"/>
      <c r="AT33" s="3511"/>
      <c r="AU33" s="3518"/>
      <c r="AV33" s="3520"/>
      <c r="AW33" s="3563"/>
      <c r="AX33" s="3519"/>
      <c r="AY33" s="3610"/>
    </row>
    <row r="34" spans="1:51" s="1664" customFormat="1" ht="30">
      <c r="A34" s="3839"/>
      <c r="B34" s="1665">
        <v>11116</v>
      </c>
      <c r="C34" s="3548">
        <v>2010</v>
      </c>
      <c r="D34" s="3718" t="s">
        <v>2</v>
      </c>
      <c r="E34" s="1665" t="s">
        <v>2</v>
      </c>
      <c r="F34" s="3547" t="s">
        <v>314</v>
      </c>
      <c r="G34" s="3547">
        <v>11116</v>
      </c>
      <c r="H34" s="3548">
        <v>36007</v>
      </c>
      <c r="I34" s="3549" t="s">
        <v>265</v>
      </c>
      <c r="J34" s="3689" t="s">
        <v>138</v>
      </c>
      <c r="K34" s="3660"/>
      <c r="L34" s="3689"/>
      <c r="M34" s="1675"/>
      <c r="N34" s="3733">
        <v>40679</v>
      </c>
      <c r="O34" s="1671"/>
      <c r="P34" s="3558" t="s">
        <v>544</v>
      </c>
      <c r="Q34" s="3733"/>
      <c r="R34" s="3760" t="s">
        <v>83</v>
      </c>
      <c r="S34" s="3551" t="s">
        <v>137</v>
      </c>
      <c r="T34" s="3551">
        <v>40</v>
      </c>
      <c r="U34" s="3551"/>
      <c r="V34" s="3733">
        <v>40679</v>
      </c>
      <c r="W34" s="1668" t="s">
        <v>537</v>
      </c>
      <c r="X34" s="3554">
        <v>40679</v>
      </c>
      <c r="Y34" s="3777">
        <v>42139</v>
      </c>
      <c r="Z34" s="1669">
        <v>41885</v>
      </c>
      <c r="AA34" s="3554">
        <v>42980</v>
      </c>
      <c r="AB34" s="3555">
        <v>40000</v>
      </c>
      <c r="AC34" s="3793">
        <v>2014</v>
      </c>
      <c r="AD34" s="3805" t="s">
        <v>1130</v>
      </c>
      <c r="AE34" s="3552" t="s">
        <v>1129</v>
      </c>
      <c r="AF34" s="3806" t="s">
        <v>1128</v>
      </c>
      <c r="AG34" s="3759"/>
      <c r="AH34" s="3815"/>
      <c r="AI34" s="1668" t="s">
        <v>485</v>
      </c>
      <c r="AJ34" s="3556"/>
      <c r="AK34" s="3789"/>
      <c r="AL34" s="1670"/>
      <c r="AM34" s="3759"/>
      <c r="AN34" s="3556"/>
      <c r="AO34" s="3592" t="s">
        <v>140</v>
      </c>
      <c r="AP34" s="1668"/>
      <c r="AQ34" s="3789"/>
      <c r="AR34" s="3759"/>
      <c r="AS34" s="3562"/>
      <c r="AT34" s="1668"/>
      <c r="AU34" s="3789"/>
      <c r="AV34" s="3759"/>
      <c r="AW34" s="3562"/>
      <c r="AX34" s="1670"/>
      <c r="AY34" s="3613"/>
    </row>
    <row r="35" spans="1:51" s="1664" customFormat="1">
      <c r="A35" s="3839"/>
      <c r="B35" s="1665">
        <v>11293</v>
      </c>
      <c r="C35" s="3548">
        <v>2012</v>
      </c>
      <c r="D35" s="3718" t="s">
        <v>2</v>
      </c>
      <c r="E35" s="1665" t="s">
        <v>2</v>
      </c>
      <c r="F35" s="3547" t="s">
        <v>314</v>
      </c>
      <c r="G35" s="3547">
        <v>11293</v>
      </c>
      <c r="H35" s="3548">
        <v>37044</v>
      </c>
      <c r="I35" s="3549" t="s">
        <v>287</v>
      </c>
      <c r="J35" s="3689" t="s">
        <v>138</v>
      </c>
      <c r="K35" s="3657" t="s">
        <v>4157</v>
      </c>
      <c r="L35" s="3707"/>
      <c r="M35" s="1674" t="s">
        <v>4167</v>
      </c>
      <c r="N35" s="3731"/>
      <c r="O35" s="1667"/>
      <c r="P35" s="3558" t="s">
        <v>544</v>
      </c>
      <c r="Q35" s="3742"/>
      <c r="R35" s="3760" t="s">
        <v>83</v>
      </c>
      <c r="S35" s="3551" t="s">
        <v>140</v>
      </c>
      <c r="T35" s="3551">
        <v>40</v>
      </c>
      <c r="U35" s="3551"/>
      <c r="V35" s="3742">
        <v>41653</v>
      </c>
      <c r="W35" s="1668"/>
      <c r="X35" s="3554"/>
      <c r="Y35" s="3777"/>
      <c r="Z35" s="1669">
        <v>42206</v>
      </c>
      <c r="AA35" s="3554">
        <v>43301</v>
      </c>
      <c r="AB35" s="3555">
        <v>40000</v>
      </c>
      <c r="AC35" s="3793">
        <v>2015</v>
      </c>
      <c r="AD35" s="1676"/>
      <c r="AE35" s="3556"/>
      <c r="AF35" s="3799"/>
      <c r="AG35" s="3759"/>
      <c r="AH35" s="3815"/>
      <c r="AI35" s="1668" t="s">
        <v>140</v>
      </c>
      <c r="AJ35" s="3556" t="s">
        <v>140</v>
      </c>
      <c r="AK35" s="3789"/>
      <c r="AL35" s="1670" t="s">
        <v>318</v>
      </c>
      <c r="AM35" s="3759" t="s">
        <v>138</v>
      </c>
      <c r="AN35" s="3643" t="s">
        <v>138</v>
      </c>
      <c r="AO35" s="3592" t="s">
        <v>138</v>
      </c>
      <c r="AP35" s="1668"/>
      <c r="AQ35" s="3789"/>
      <c r="AR35" s="3759"/>
      <c r="AS35" s="3562"/>
      <c r="AT35" s="1668"/>
      <c r="AU35" s="3789"/>
      <c r="AV35" s="3759"/>
      <c r="AW35" s="3562"/>
      <c r="AX35" s="1670"/>
      <c r="AY35" s="3613"/>
    </row>
    <row r="36" spans="1:51" s="1664" customFormat="1" ht="30">
      <c r="A36" s="3840"/>
      <c r="B36" s="1678">
        <v>11283</v>
      </c>
      <c r="C36" s="1679">
        <v>2012</v>
      </c>
      <c r="D36" s="3719" t="s">
        <v>3</v>
      </c>
      <c r="E36" s="1678" t="s">
        <v>3</v>
      </c>
      <c r="F36" s="3570" t="s">
        <v>1065</v>
      </c>
      <c r="G36" s="3570">
        <v>11283</v>
      </c>
      <c r="H36" s="1679">
        <v>36948</v>
      </c>
      <c r="I36" s="3571" t="s">
        <v>278</v>
      </c>
      <c r="J36" s="3696" t="s">
        <v>138</v>
      </c>
      <c r="K36" s="3667"/>
      <c r="L36" s="3696"/>
      <c r="M36" s="3537"/>
      <c r="N36" s="3538">
        <v>41061</v>
      </c>
      <c r="O36" s="3539"/>
      <c r="P36" s="3523" t="s">
        <v>544</v>
      </c>
      <c r="Q36" s="3538"/>
      <c r="R36" s="3764" t="s">
        <v>83</v>
      </c>
      <c r="S36" s="3525" t="s">
        <v>137</v>
      </c>
      <c r="T36" s="3525">
        <v>40</v>
      </c>
      <c r="U36" s="3525"/>
      <c r="V36" s="3538">
        <v>41061</v>
      </c>
      <c r="W36" s="3526" t="s">
        <v>537</v>
      </c>
      <c r="X36" s="3527">
        <v>41061</v>
      </c>
      <c r="Y36" s="3528">
        <v>42521</v>
      </c>
      <c r="Z36" s="3529">
        <v>42206</v>
      </c>
      <c r="AA36" s="3527">
        <v>43301</v>
      </c>
      <c r="AB36" s="3574"/>
      <c r="AC36" s="3530"/>
      <c r="AD36" s="3540" t="s">
        <v>1145</v>
      </c>
      <c r="AE36" s="3541" t="s">
        <v>1139</v>
      </c>
      <c r="AF36" s="3809" t="s">
        <v>1147</v>
      </c>
      <c r="AG36" s="3534"/>
      <c r="AH36" s="3816"/>
      <c r="AI36" s="3526" t="s">
        <v>485</v>
      </c>
      <c r="AJ36" s="3531"/>
      <c r="AK36" s="3532"/>
      <c r="AL36" s="3533"/>
      <c r="AM36" s="3534"/>
      <c r="AN36" s="3531"/>
      <c r="AO36" s="3535"/>
      <c r="AP36" s="3526"/>
      <c r="AQ36" s="3532"/>
      <c r="AR36" s="3534"/>
      <c r="AS36" s="3535"/>
      <c r="AT36" s="3526"/>
      <c r="AU36" s="3532"/>
      <c r="AV36" s="3534"/>
      <c r="AW36" s="3535"/>
      <c r="AX36" s="3533"/>
      <c r="AY36" s="3611"/>
    </row>
    <row r="37" spans="1:51" s="1664" customFormat="1">
      <c r="A37" s="3841"/>
      <c r="B37" s="3482">
        <v>11423</v>
      </c>
      <c r="C37" s="3483">
        <v>2013</v>
      </c>
      <c r="D37" s="3720" t="s">
        <v>3</v>
      </c>
      <c r="E37" s="3482" t="s">
        <v>3</v>
      </c>
      <c r="F37" s="3577" t="s">
        <v>487</v>
      </c>
      <c r="G37" s="3577">
        <v>11423</v>
      </c>
      <c r="H37" s="3483">
        <v>37902</v>
      </c>
      <c r="I37" s="3578" t="s">
        <v>360</v>
      </c>
      <c r="J37" s="3700" t="s">
        <v>138</v>
      </c>
      <c r="K37" s="3675" t="s">
        <v>250</v>
      </c>
      <c r="L37" s="3700"/>
      <c r="M37" s="3502" t="s">
        <v>155</v>
      </c>
      <c r="N37" s="3487">
        <v>42338</v>
      </c>
      <c r="O37" s="3486"/>
      <c r="P37" s="3485" t="s">
        <v>544</v>
      </c>
      <c r="Q37" s="3487"/>
      <c r="R37" s="3766" t="s">
        <v>82</v>
      </c>
      <c r="S37" s="3484" t="s">
        <v>138</v>
      </c>
      <c r="T37" s="3484">
        <v>4</v>
      </c>
      <c r="U37" s="3484"/>
      <c r="V37" s="3487">
        <v>42338</v>
      </c>
      <c r="W37" s="3488"/>
      <c r="X37" s="3489"/>
      <c r="Y37" s="3490"/>
      <c r="Z37" s="3491">
        <v>42538</v>
      </c>
      <c r="AA37" s="3489">
        <v>43632</v>
      </c>
      <c r="AB37" s="3579"/>
      <c r="AC37" s="3492"/>
      <c r="AD37" s="3503" t="s">
        <v>404</v>
      </c>
      <c r="AE37" s="3501" t="s">
        <v>137</v>
      </c>
      <c r="AF37" s="3810" t="s">
        <v>4368</v>
      </c>
      <c r="AG37" s="3496"/>
      <c r="AH37" s="3817"/>
      <c r="AI37" s="3488"/>
      <c r="AJ37" s="3493" t="s">
        <v>137</v>
      </c>
      <c r="AK37" s="3494"/>
      <c r="AL37" s="3495" t="s">
        <v>4366</v>
      </c>
      <c r="AM37" s="3496"/>
      <c r="AN37" s="3564" t="s">
        <v>138</v>
      </c>
      <c r="AO37" s="3826" t="s">
        <v>139</v>
      </c>
      <c r="AP37" s="3488"/>
      <c r="AQ37" s="3494"/>
      <c r="AR37" s="3496"/>
      <c r="AS37" s="3561"/>
      <c r="AT37" s="3488"/>
      <c r="AU37" s="3494"/>
      <c r="AV37" s="3496"/>
      <c r="AW37" s="3561"/>
      <c r="AX37" s="3495"/>
      <c r="AY37" s="3612"/>
    </row>
    <row r="38" spans="1:51" s="1664" customFormat="1">
      <c r="A38" s="3839"/>
      <c r="B38" s="1665">
        <v>11427</v>
      </c>
      <c r="C38" s="3548">
        <v>2013</v>
      </c>
      <c r="D38" s="3718" t="s">
        <v>2</v>
      </c>
      <c r="E38" s="1665" t="s">
        <v>2</v>
      </c>
      <c r="F38" s="3547" t="s">
        <v>312</v>
      </c>
      <c r="G38" s="3547">
        <v>11427</v>
      </c>
      <c r="H38" s="3548">
        <v>26107</v>
      </c>
      <c r="I38" s="3549" t="s">
        <v>296</v>
      </c>
      <c r="J38" s="3689" t="s">
        <v>138</v>
      </c>
      <c r="K38" s="3672" t="s">
        <v>227</v>
      </c>
      <c r="L38" s="3689"/>
      <c r="M38" s="1675" t="s">
        <v>158</v>
      </c>
      <c r="N38" s="3733">
        <v>42283</v>
      </c>
      <c r="O38" s="1671"/>
      <c r="P38" s="3558" t="s">
        <v>544</v>
      </c>
      <c r="Q38" s="3733"/>
      <c r="R38" s="3760" t="s">
        <v>83</v>
      </c>
      <c r="S38" s="3551" t="s">
        <v>139</v>
      </c>
      <c r="T38" s="3551">
        <v>40</v>
      </c>
      <c r="U38" s="3551"/>
      <c r="V38" s="3733">
        <v>42283</v>
      </c>
      <c r="W38" s="1668"/>
      <c r="X38" s="3554"/>
      <c r="Y38" s="3777"/>
      <c r="Z38" s="1669">
        <v>42935</v>
      </c>
      <c r="AA38" s="3554">
        <v>44030</v>
      </c>
      <c r="AB38" s="3555"/>
      <c r="AC38" s="3793"/>
      <c r="AD38" s="1676"/>
      <c r="AE38" s="3556"/>
      <c r="AF38" s="3799"/>
      <c r="AG38" s="3759"/>
      <c r="AH38" s="3815"/>
      <c r="AI38" s="1668"/>
      <c r="AJ38" s="3556" t="s">
        <v>139</v>
      </c>
      <c r="AK38" s="3789"/>
      <c r="AL38" s="1670" t="s">
        <v>1154</v>
      </c>
      <c r="AM38" s="3759"/>
      <c r="AN38" s="3643" t="s">
        <v>138</v>
      </c>
      <c r="AO38" s="3592" t="s">
        <v>137</v>
      </c>
      <c r="AP38" s="1668"/>
      <c r="AQ38" s="3789"/>
      <c r="AR38" s="3759"/>
      <c r="AS38" s="3562"/>
      <c r="AT38" s="1668"/>
      <c r="AU38" s="3789"/>
      <c r="AV38" s="3759"/>
      <c r="AW38" s="3562"/>
      <c r="AX38" s="1670"/>
      <c r="AY38" s="3613"/>
    </row>
    <row r="39" spans="1:51" s="1664" customFormat="1">
      <c r="A39" s="3839"/>
      <c r="B39" s="1665">
        <v>11235</v>
      </c>
      <c r="C39" s="3548">
        <v>2011</v>
      </c>
      <c r="D39" s="3718" t="s">
        <v>2</v>
      </c>
      <c r="E39" s="1665" t="s">
        <v>2</v>
      </c>
      <c r="F39" s="3547" t="s">
        <v>313</v>
      </c>
      <c r="G39" s="3547">
        <v>11235</v>
      </c>
      <c r="H39" s="3548">
        <v>36933</v>
      </c>
      <c r="I39" s="3549" t="s">
        <v>275</v>
      </c>
      <c r="J39" s="3689" t="s">
        <v>138</v>
      </c>
      <c r="K39" s="3660"/>
      <c r="L39" s="3689"/>
      <c r="M39" s="1675"/>
      <c r="N39" s="3733">
        <v>41061</v>
      </c>
      <c r="O39" s="1671"/>
      <c r="P39" s="3558" t="s">
        <v>544</v>
      </c>
      <c r="Q39" s="3733"/>
      <c r="R39" s="3760" t="s">
        <v>83</v>
      </c>
      <c r="S39" s="3551" t="s">
        <v>139</v>
      </c>
      <c r="T39" s="3551">
        <v>40</v>
      </c>
      <c r="U39" s="3551"/>
      <c r="V39" s="3733">
        <v>41061</v>
      </c>
      <c r="W39" s="1668" t="s">
        <v>538</v>
      </c>
      <c r="X39" s="3554">
        <v>41061</v>
      </c>
      <c r="Y39" s="3777">
        <v>42521</v>
      </c>
      <c r="Z39" s="1669"/>
      <c r="AA39" s="3554"/>
      <c r="AB39" s="3555"/>
      <c r="AC39" s="3793"/>
      <c r="AD39" s="1676" t="s">
        <v>406</v>
      </c>
      <c r="AE39" s="3556" t="s">
        <v>137</v>
      </c>
      <c r="AF39" s="3799" t="s">
        <v>322</v>
      </c>
      <c r="AG39" s="3759"/>
      <c r="AH39" s="3815"/>
      <c r="AI39" s="1668" t="s">
        <v>485</v>
      </c>
      <c r="AJ39" s="3556" t="s">
        <v>485</v>
      </c>
      <c r="AK39" s="3789"/>
      <c r="AL39" s="1670"/>
      <c r="AM39" s="3759"/>
      <c r="AN39" s="3556"/>
      <c r="AO39" s="3562"/>
      <c r="AP39" s="1668"/>
      <c r="AQ39" s="3789"/>
      <c r="AR39" s="3759"/>
      <c r="AS39" s="3562"/>
      <c r="AT39" s="1668"/>
      <c r="AU39" s="3789"/>
      <c r="AV39" s="3759"/>
      <c r="AW39" s="3562"/>
      <c r="AX39" s="1670"/>
      <c r="AY39" s="3613"/>
    </row>
    <row r="40" spans="1:51" s="1664" customFormat="1" ht="30">
      <c r="A40" s="3840"/>
      <c r="B40" s="1678">
        <v>11118</v>
      </c>
      <c r="C40" s="1679">
        <v>2010</v>
      </c>
      <c r="D40" s="3719" t="s">
        <v>3</v>
      </c>
      <c r="E40" s="1678" t="s">
        <v>3</v>
      </c>
      <c r="F40" s="3570" t="s">
        <v>487</v>
      </c>
      <c r="G40" s="3570">
        <v>11118</v>
      </c>
      <c r="H40" s="1679">
        <v>36161</v>
      </c>
      <c r="I40" s="3571" t="s">
        <v>267</v>
      </c>
      <c r="J40" s="3696" t="s">
        <v>138</v>
      </c>
      <c r="K40" s="3667"/>
      <c r="L40" s="3696"/>
      <c r="M40" s="3537"/>
      <c r="N40" s="3538">
        <v>40710</v>
      </c>
      <c r="O40" s="3539"/>
      <c r="P40" s="3523" t="s">
        <v>544</v>
      </c>
      <c r="Q40" s="3538"/>
      <c r="R40" s="3764" t="s">
        <v>83</v>
      </c>
      <c r="S40" s="3525" t="s">
        <v>137</v>
      </c>
      <c r="T40" s="3525">
        <v>40</v>
      </c>
      <c r="U40" s="3525"/>
      <c r="V40" s="3538">
        <v>40710</v>
      </c>
      <c r="W40" s="3526" t="s">
        <v>537</v>
      </c>
      <c r="X40" s="3527">
        <v>40803</v>
      </c>
      <c r="Y40" s="3528">
        <v>42263</v>
      </c>
      <c r="Z40" s="3529">
        <v>42206</v>
      </c>
      <c r="AA40" s="3527">
        <v>43301</v>
      </c>
      <c r="AB40" s="3574"/>
      <c r="AC40" s="3530"/>
      <c r="AD40" s="3540" t="s">
        <v>1140</v>
      </c>
      <c r="AE40" s="3541" t="s">
        <v>1139</v>
      </c>
      <c r="AF40" s="3809" t="s">
        <v>1138</v>
      </c>
      <c r="AG40" s="3534"/>
      <c r="AH40" s="3816"/>
      <c r="AI40" s="3526" t="s">
        <v>485</v>
      </c>
      <c r="AJ40" s="3531"/>
      <c r="AK40" s="3532"/>
      <c r="AL40" s="3533"/>
      <c r="AM40" s="3534"/>
      <c r="AN40" s="3531"/>
      <c r="AO40" s="3535"/>
      <c r="AP40" s="3529">
        <v>42644</v>
      </c>
      <c r="AQ40" s="3528">
        <v>42947</v>
      </c>
      <c r="AR40" s="3534"/>
      <c r="AS40" s="3535"/>
      <c r="AT40" s="3526"/>
      <c r="AU40" s="3532"/>
      <c r="AV40" s="3534"/>
      <c r="AW40" s="3535"/>
      <c r="AX40" s="3533"/>
      <c r="AY40" s="3611"/>
    </row>
    <row r="41" spans="1:51" s="1664" customFormat="1">
      <c r="A41" s="3839"/>
      <c r="B41" s="1665">
        <v>11237</v>
      </c>
      <c r="C41" s="3548">
        <v>2011</v>
      </c>
      <c r="D41" s="3718" t="s">
        <v>3</v>
      </c>
      <c r="E41" s="1665" t="s">
        <v>3</v>
      </c>
      <c r="F41" s="3547" t="s">
        <v>1063</v>
      </c>
      <c r="G41" s="3547">
        <v>11237</v>
      </c>
      <c r="H41" s="3548">
        <v>36941</v>
      </c>
      <c r="I41" s="3549" t="s">
        <v>276</v>
      </c>
      <c r="J41" s="3689" t="s">
        <v>138</v>
      </c>
      <c r="K41" s="3657" t="s">
        <v>4151</v>
      </c>
      <c r="L41" s="3707"/>
      <c r="M41" s="3739" t="s">
        <v>4161</v>
      </c>
      <c r="N41" s="3733">
        <v>41240</v>
      </c>
      <c r="O41" s="1667"/>
      <c r="P41" s="3558" t="s">
        <v>544</v>
      </c>
      <c r="Q41" s="3742"/>
      <c r="R41" s="3760" t="s">
        <v>83</v>
      </c>
      <c r="S41" s="3551" t="s">
        <v>139</v>
      </c>
      <c r="T41" s="3551">
        <v>40</v>
      </c>
      <c r="U41" s="3551"/>
      <c r="V41" s="3742">
        <v>41281</v>
      </c>
      <c r="W41" s="1668"/>
      <c r="X41" s="3554"/>
      <c r="Y41" s="3777"/>
      <c r="Z41" s="1669">
        <v>42206</v>
      </c>
      <c r="AA41" s="3554">
        <v>43301</v>
      </c>
      <c r="AB41" s="3555"/>
      <c r="AC41" s="3793"/>
      <c r="AD41" s="1676" t="s">
        <v>401</v>
      </c>
      <c r="AE41" s="3556" t="s">
        <v>137</v>
      </c>
      <c r="AF41" s="3799" t="s">
        <v>320</v>
      </c>
      <c r="AG41" s="3759"/>
      <c r="AH41" s="3815"/>
      <c r="AI41" s="1668"/>
      <c r="AJ41" s="3556"/>
      <c r="AK41" s="3789"/>
      <c r="AL41" s="1670"/>
      <c r="AM41" s="3759" t="s">
        <v>137</v>
      </c>
      <c r="AN41" s="3560" t="s">
        <v>139</v>
      </c>
      <c r="AO41" s="3827" t="s">
        <v>137</v>
      </c>
      <c r="AP41" s="1668"/>
      <c r="AQ41" s="3789"/>
      <c r="AR41" s="3759"/>
      <c r="AS41" s="3562"/>
      <c r="AT41" s="1668"/>
      <c r="AU41" s="3789"/>
      <c r="AV41" s="3759"/>
      <c r="AW41" s="3562"/>
      <c r="AX41" s="1670"/>
      <c r="AY41" s="3613"/>
    </row>
    <row r="42" spans="1:51" s="1664" customFormat="1">
      <c r="A42" s="3840"/>
      <c r="B42" s="1678">
        <v>11231</v>
      </c>
      <c r="C42" s="1679">
        <v>2011</v>
      </c>
      <c r="D42" s="3719" t="s">
        <v>1</v>
      </c>
      <c r="E42" s="1678" t="s">
        <v>1</v>
      </c>
      <c r="F42" s="3570" t="s">
        <v>1064</v>
      </c>
      <c r="G42" s="3570">
        <v>11231</v>
      </c>
      <c r="H42" s="1679">
        <v>36702</v>
      </c>
      <c r="I42" s="3571" t="s">
        <v>271</v>
      </c>
      <c r="J42" s="3693" t="s">
        <v>138</v>
      </c>
      <c r="K42" s="3669"/>
      <c r="L42" s="3710"/>
      <c r="M42" s="3741"/>
      <c r="N42" s="3524">
        <v>40924</v>
      </c>
      <c r="O42" s="3522"/>
      <c r="P42" s="3572" t="s">
        <v>544</v>
      </c>
      <c r="Q42" s="3524"/>
      <c r="R42" s="3764" t="s">
        <v>83</v>
      </c>
      <c r="S42" s="3525" t="s">
        <v>139</v>
      </c>
      <c r="T42" s="3525">
        <v>40</v>
      </c>
      <c r="U42" s="3525"/>
      <c r="V42" s="3524">
        <v>40924</v>
      </c>
      <c r="W42" s="3779" t="s">
        <v>537</v>
      </c>
      <c r="X42" s="3573">
        <v>40924</v>
      </c>
      <c r="Y42" s="3587">
        <v>42384</v>
      </c>
      <c r="Z42" s="3529">
        <v>41442</v>
      </c>
      <c r="AA42" s="3527">
        <v>42537</v>
      </c>
      <c r="AB42" s="3574">
        <v>40000</v>
      </c>
      <c r="AC42" s="3530">
        <v>2013</v>
      </c>
      <c r="AD42" s="3576"/>
      <c r="AE42" s="3531"/>
      <c r="AF42" s="3800"/>
      <c r="AG42" s="3534"/>
      <c r="AH42" s="3816"/>
      <c r="AI42" s="3526" t="s">
        <v>485</v>
      </c>
      <c r="AJ42" s="3531"/>
      <c r="AK42" s="3532"/>
      <c r="AL42" s="3533"/>
      <c r="AM42" s="3534"/>
      <c r="AN42" s="3531"/>
      <c r="AO42" s="3825" t="s">
        <v>138</v>
      </c>
      <c r="AP42" s="3526"/>
      <c r="AQ42" s="3532"/>
      <c r="AR42" s="3534"/>
      <c r="AS42" s="3535"/>
      <c r="AT42" s="3526"/>
      <c r="AU42" s="3532"/>
      <c r="AV42" s="3534"/>
      <c r="AW42" s="3535"/>
      <c r="AX42" s="3533"/>
      <c r="AY42" s="3611"/>
    </row>
    <row r="43" spans="1:51" s="1664" customFormat="1">
      <c r="A43" s="3839"/>
      <c r="B43" s="1665">
        <v>11421</v>
      </c>
      <c r="C43" s="3548">
        <v>2013</v>
      </c>
      <c r="D43" s="3718" t="s">
        <v>3</v>
      </c>
      <c r="E43" s="1665" t="s">
        <v>3</v>
      </c>
      <c r="F43" s="3547" t="s">
        <v>1065</v>
      </c>
      <c r="G43" s="3547">
        <v>11421</v>
      </c>
      <c r="H43" s="3548">
        <v>37901</v>
      </c>
      <c r="I43" s="3557" t="s">
        <v>361</v>
      </c>
      <c r="J43" s="3695" t="s">
        <v>138</v>
      </c>
      <c r="K43" s="3665" t="s">
        <v>1084</v>
      </c>
      <c r="L43" s="3695"/>
      <c r="M43" s="1675" t="s">
        <v>1085</v>
      </c>
      <c r="N43" s="3733">
        <v>42632</v>
      </c>
      <c r="O43" s="1671"/>
      <c r="P43" s="3558" t="s">
        <v>544</v>
      </c>
      <c r="Q43" s="3733"/>
      <c r="R43" s="3765" t="s">
        <v>82</v>
      </c>
      <c r="S43" s="3551" t="s">
        <v>138</v>
      </c>
      <c r="T43" s="3551">
        <v>40</v>
      </c>
      <c r="U43" s="3551"/>
      <c r="V43" s="3733">
        <v>42632</v>
      </c>
      <c r="W43" s="1668"/>
      <c r="X43" s="3554"/>
      <c r="Y43" s="3777"/>
      <c r="Z43" s="1669">
        <v>42206</v>
      </c>
      <c r="AA43" s="3554">
        <v>43301</v>
      </c>
      <c r="AB43" s="3555"/>
      <c r="AC43" s="3793"/>
      <c r="AD43" s="1676" t="s">
        <v>402</v>
      </c>
      <c r="AE43" s="3556">
        <v>1</v>
      </c>
      <c r="AF43" s="3799" t="s">
        <v>4372</v>
      </c>
      <c r="AG43" s="3759"/>
      <c r="AH43" s="3815"/>
      <c r="AI43" s="1668"/>
      <c r="AJ43" s="3556" t="s">
        <v>137</v>
      </c>
      <c r="AK43" s="3789"/>
      <c r="AL43" s="1670" t="s">
        <v>4366</v>
      </c>
      <c r="AM43" s="3759"/>
      <c r="AN43" s="3556"/>
      <c r="AO43" s="3827" t="s">
        <v>137</v>
      </c>
      <c r="AP43" s="1668"/>
      <c r="AQ43" s="3789"/>
      <c r="AR43" s="3759"/>
      <c r="AS43" s="3562"/>
      <c r="AT43" s="1668"/>
      <c r="AU43" s="3789"/>
      <c r="AV43" s="3759"/>
      <c r="AW43" s="3562"/>
      <c r="AX43" s="1670"/>
      <c r="AY43" s="3613"/>
    </row>
    <row r="44" spans="1:51" s="1664" customFormat="1" ht="30">
      <c r="A44" s="3840"/>
      <c r="B44" s="1678">
        <v>11232</v>
      </c>
      <c r="C44" s="1679">
        <v>2011</v>
      </c>
      <c r="D44" s="3719" t="s">
        <v>1</v>
      </c>
      <c r="E44" s="1678" t="s">
        <v>1</v>
      </c>
      <c r="F44" s="3570" t="s">
        <v>308</v>
      </c>
      <c r="G44" s="3570">
        <v>11232</v>
      </c>
      <c r="H44" s="1679">
        <v>37016</v>
      </c>
      <c r="I44" s="3571" t="s">
        <v>272</v>
      </c>
      <c r="J44" s="3693" t="s">
        <v>138</v>
      </c>
      <c r="K44" s="3676" t="s">
        <v>206</v>
      </c>
      <c r="L44" s="3693"/>
      <c r="M44" s="3738" t="s">
        <v>142</v>
      </c>
      <c r="N44" s="3524">
        <v>42037</v>
      </c>
      <c r="O44" s="3522"/>
      <c r="P44" s="3572" t="s">
        <v>544</v>
      </c>
      <c r="Q44" s="3524"/>
      <c r="R44" s="3764" t="s">
        <v>82</v>
      </c>
      <c r="S44" s="3525" t="s">
        <v>138</v>
      </c>
      <c r="T44" s="3525">
        <v>40</v>
      </c>
      <c r="U44" s="3525"/>
      <c r="V44" s="3524">
        <v>42037</v>
      </c>
      <c r="W44" s="3779"/>
      <c r="X44" s="3573"/>
      <c r="Y44" s="3587"/>
      <c r="Z44" s="3529">
        <v>42206</v>
      </c>
      <c r="AA44" s="3527">
        <v>43301</v>
      </c>
      <c r="AB44" s="3574">
        <v>40000</v>
      </c>
      <c r="AC44" s="3530">
        <v>2015</v>
      </c>
      <c r="AD44" s="3540" t="s">
        <v>1149</v>
      </c>
      <c r="AE44" s="3541" t="s">
        <v>1129</v>
      </c>
      <c r="AF44" s="3809" t="s">
        <v>1158</v>
      </c>
      <c r="AG44" s="3534"/>
      <c r="AH44" s="3816"/>
      <c r="AI44" s="3526"/>
      <c r="AJ44" s="3531" t="s">
        <v>140</v>
      </c>
      <c r="AK44" s="3532"/>
      <c r="AL44" s="3533"/>
      <c r="AM44" s="3534" t="s">
        <v>137</v>
      </c>
      <c r="AN44" s="3575" t="s">
        <v>138</v>
      </c>
      <c r="AO44" s="3825" t="s">
        <v>138</v>
      </c>
      <c r="AP44" s="3526"/>
      <c r="AQ44" s="3532"/>
      <c r="AR44" s="3534"/>
      <c r="AS44" s="3535"/>
      <c r="AT44" s="3526"/>
      <c r="AU44" s="3532"/>
      <c r="AV44" s="3534"/>
      <c r="AW44" s="3535"/>
      <c r="AX44" s="3533"/>
      <c r="AY44" s="3611"/>
    </row>
    <row r="45" spans="1:51" s="1664" customFormat="1" ht="30">
      <c r="A45" s="3841"/>
      <c r="B45" s="3482">
        <v>11284</v>
      </c>
      <c r="C45" s="3483">
        <v>2012</v>
      </c>
      <c r="D45" s="3720" t="s">
        <v>1</v>
      </c>
      <c r="E45" s="3482" t="s">
        <v>1</v>
      </c>
      <c r="F45" s="3577" t="s">
        <v>308</v>
      </c>
      <c r="G45" s="3577">
        <v>11284</v>
      </c>
      <c r="H45" s="3483">
        <v>37866</v>
      </c>
      <c r="I45" s="3630" t="s">
        <v>279</v>
      </c>
      <c r="J45" s="3699" t="s">
        <v>138</v>
      </c>
      <c r="K45" s="3673" t="s">
        <v>209</v>
      </c>
      <c r="L45" s="3699"/>
      <c r="M45" s="3743" t="s">
        <v>145</v>
      </c>
      <c r="N45" s="3498">
        <v>42037</v>
      </c>
      <c r="O45" s="3497"/>
      <c r="P45" s="3500" t="s">
        <v>544</v>
      </c>
      <c r="Q45" s="3498"/>
      <c r="R45" s="3762" t="s">
        <v>82</v>
      </c>
      <c r="S45" s="3484" t="s">
        <v>138</v>
      </c>
      <c r="T45" s="3484">
        <v>40</v>
      </c>
      <c r="U45" s="3484"/>
      <c r="V45" s="3498">
        <v>42037</v>
      </c>
      <c r="W45" s="3785" t="s">
        <v>537</v>
      </c>
      <c r="X45" s="3580">
        <v>43053</v>
      </c>
      <c r="Y45" s="3784">
        <v>44513</v>
      </c>
      <c r="Z45" s="3491">
        <v>42568</v>
      </c>
      <c r="AA45" s="3489">
        <v>43662</v>
      </c>
      <c r="AB45" s="3579">
        <v>40000</v>
      </c>
      <c r="AC45" s="3492">
        <v>2016</v>
      </c>
      <c r="AD45" s="3801" t="s">
        <v>1149</v>
      </c>
      <c r="AE45" s="3499" t="s">
        <v>1139</v>
      </c>
      <c r="AF45" s="3802" t="s">
        <v>1157</v>
      </c>
      <c r="AG45" s="3496"/>
      <c r="AH45" s="3817"/>
      <c r="AI45" s="3488"/>
      <c r="AJ45" s="3859" t="s">
        <v>485</v>
      </c>
      <c r="AK45" s="3852" t="s">
        <v>485</v>
      </c>
      <c r="AL45" s="3495" t="s">
        <v>318</v>
      </c>
      <c r="AM45" s="3496" t="s">
        <v>138</v>
      </c>
      <c r="AN45" s="3564" t="s">
        <v>138</v>
      </c>
      <c r="AO45" s="3826" t="s">
        <v>137</v>
      </c>
      <c r="AP45" s="3488"/>
      <c r="AQ45" s="3494"/>
      <c r="AR45" s="3496"/>
      <c r="AS45" s="3561"/>
      <c r="AT45" s="3488"/>
      <c r="AU45" s="3494"/>
      <c r="AV45" s="3496"/>
      <c r="AW45" s="3561"/>
      <c r="AX45" s="3495"/>
      <c r="AY45" s="3612"/>
    </row>
    <row r="46" spans="1:51" s="1664" customFormat="1" ht="30">
      <c r="A46" s="3839"/>
      <c r="B46" s="1665">
        <v>11430</v>
      </c>
      <c r="C46" s="3548">
        <v>2013</v>
      </c>
      <c r="D46" s="3718" t="s">
        <v>2</v>
      </c>
      <c r="E46" s="1665" t="s">
        <v>2</v>
      </c>
      <c r="F46" s="3547" t="s">
        <v>312</v>
      </c>
      <c r="G46" s="3547">
        <v>11430</v>
      </c>
      <c r="H46" s="3548">
        <v>38518</v>
      </c>
      <c r="I46" s="3549" t="s">
        <v>298</v>
      </c>
      <c r="J46" s="3689" t="s">
        <v>138</v>
      </c>
      <c r="K46" s="3677" t="s">
        <v>229</v>
      </c>
      <c r="L46" s="3689"/>
      <c r="M46" s="1675" t="s">
        <v>159</v>
      </c>
      <c r="N46" s="3733">
        <v>42318</v>
      </c>
      <c r="O46" s="1671"/>
      <c r="P46" s="3558" t="s">
        <v>544</v>
      </c>
      <c r="Q46" s="3733"/>
      <c r="R46" s="3760" t="s">
        <v>83</v>
      </c>
      <c r="S46" s="3551" t="s">
        <v>137</v>
      </c>
      <c r="T46" s="3551">
        <v>40</v>
      </c>
      <c r="U46" s="3551"/>
      <c r="V46" s="3733">
        <v>42318</v>
      </c>
      <c r="W46" s="1668"/>
      <c r="X46" s="3554"/>
      <c r="Y46" s="3777"/>
      <c r="Z46" s="1669">
        <v>42935</v>
      </c>
      <c r="AA46" s="3554">
        <v>44030</v>
      </c>
      <c r="AB46" s="3555"/>
      <c r="AC46" s="3793"/>
      <c r="AD46" s="3805" t="s">
        <v>5127</v>
      </c>
      <c r="AE46" s="4860" t="s">
        <v>137</v>
      </c>
      <c r="AF46" s="3799"/>
      <c r="AG46" s="3759">
        <v>2017</v>
      </c>
      <c r="AH46" s="3815">
        <v>73999</v>
      </c>
      <c r="AI46" s="1668"/>
      <c r="AJ46" s="3556"/>
      <c r="AK46" s="3821" t="s">
        <v>137</v>
      </c>
      <c r="AL46" s="3823" t="s">
        <v>1154</v>
      </c>
      <c r="AM46" s="3759"/>
      <c r="AN46" s="3643" t="s">
        <v>137</v>
      </c>
      <c r="AO46" s="3592" t="s">
        <v>137</v>
      </c>
      <c r="AP46" s="1668"/>
      <c r="AQ46" s="3789"/>
      <c r="AR46" s="3759"/>
      <c r="AS46" s="3562"/>
      <c r="AT46" s="1668"/>
      <c r="AU46" s="3789"/>
      <c r="AV46" s="3759"/>
      <c r="AW46" s="3562"/>
      <c r="AX46" s="1670"/>
      <c r="AY46" s="3613"/>
    </row>
    <row r="47" spans="1:51" s="1664" customFormat="1">
      <c r="A47" s="3839" t="s">
        <v>791</v>
      </c>
      <c r="B47" s="1665">
        <v>11294</v>
      </c>
      <c r="C47" s="3548">
        <v>2012</v>
      </c>
      <c r="D47" s="3718" t="s">
        <v>2</v>
      </c>
      <c r="E47" s="1665" t="s">
        <v>2</v>
      </c>
      <c r="F47" s="3547" t="s">
        <v>314</v>
      </c>
      <c r="G47" s="3547">
        <v>6720</v>
      </c>
      <c r="H47" s="3548">
        <v>27455</v>
      </c>
      <c r="I47" s="3549" t="s">
        <v>288</v>
      </c>
      <c r="J47" s="3689" t="s">
        <v>138</v>
      </c>
      <c r="K47" s="3678"/>
      <c r="L47" s="3689"/>
      <c r="M47" s="1666"/>
      <c r="N47" s="3742"/>
      <c r="O47" s="1667"/>
      <c r="P47" s="3558" t="s">
        <v>1127</v>
      </c>
      <c r="Q47" s="3742">
        <v>42115</v>
      </c>
      <c r="R47" s="3760" t="s">
        <v>83</v>
      </c>
      <c r="S47" s="3551" t="s">
        <v>137</v>
      </c>
      <c r="T47" s="3551">
        <v>40</v>
      </c>
      <c r="U47" s="3551"/>
      <c r="V47" s="3742">
        <v>42115</v>
      </c>
      <c r="W47" s="1668"/>
      <c r="X47" s="3554"/>
      <c r="Y47" s="3777"/>
      <c r="Z47" s="1669"/>
      <c r="AA47" s="3554"/>
      <c r="AB47" s="3555"/>
      <c r="AC47" s="3793"/>
      <c r="AD47" s="1676" t="s">
        <v>406</v>
      </c>
      <c r="AE47" s="3556">
        <v>2</v>
      </c>
      <c r="AF47" s="3799" t="s">
        <v>321</v>
      </c>
      <c r="AG47" s="3759">
        <v>2014</v>
      </c>
      <c r="AH47" s="3815">
        <v>318797</v>
      </c>
      <c r="AI47" s="1668"/>
      <c r="AJ47" s="3556"/>
      <c r="AK47" s="3789"/>
      <c r="AL47" s="1670" t="s">
        <v>425</v>
      </c>
      <c r="AM47" s="3759"/>
      <c r="AN47" s="3643" t="s">
        <v>138</v>
      </c>
      <c r="AO47" s="3592" t="s">
        <v>138</v>
      </c>
      <c r="AP47" s="1668"/>
      <c r="AQ47" s="3789"/>
      <c r="AR47" s="3759"/>
      <c r="AS47" s="3562"/>
      <c r="AT47" s="1668"/>
      <c r="AU47" s="3789"/>
      <c r="AV47" s="3759"/>
      <c r="AW47" s="3562"/>
      <c r="AX47" s="1670"/>
      <c r="AY47" s="3613"/>
    </row>
    <row r="48" spans="1:51" s="1664" customFormat="1">
      <c r="A48" s="3839"/>
      <c r="B48" s="1665">
        <v>11428</v>
      </c>
      <c r="C48" s="3548">
        <v>2013</v>
      </c>
      <c r="D48" s="3718" t="s">
        <v>2</v>
      </c>
      <c r="E48" s="1665" t="s">
        <v>2</v>
      </c>
      <c r="F48" s="3547" t="s">
        <v>312</v>
      </c>
      <c r="G48" s="3547">
        <v>11428</v>
      </c>
      <c r="H48" s="3548">
        <v>38161</v>
      </c>
      <c r="I48" s="3549" t="s">
        <v>297</v>
      </c>
      <c r="J48" s="3689" t="s">
        <v>138</v>
      </c>
      <c r="K48" s="3678"/>
      <c r="L48" s="3689"/>
      <c r="M48" s="1675"/>
      <c r="N48" s="3733">
        <v>42280</v>
      </c>
      <c r="O48" s="1671"/>
      <c r="P48" s="3558" t="s">
        <v>544</v>
      </c>
      <c r="Q48" s="3733"/>
      <c r="R48" s="3760" t="s">
        <v>83</v>
      </c>
      <c r="S48" s="3551" t="s">
        <v>137</v>
      </c>
      <c r="T48" s="3551">
        <v>40</v>
      </c>
      <c r="U48" s="3551"/>
      <c r="V48" s="3733">
        <v>42280</v>
      </c>
      <c r="W48" s="1668" t="s">
        <v>538</v>
      </c>
      <c r="X48" s="3554">
        <v>42280</v>
      </c>
      <c r="Y48" s="3777">
        <v>43740</v>
      </c>
      <c r="Z48" s="1669"/>
      <c r="AA48" s="3554"/>
      <c r="AB48" s="3555"/>
      <c r="AC48" s="3793"/>
      <c r="AD48" s="1676" t="s">
        <v>405</v>
      </c>
      <c r="AE48" s="3556">
        <v>1</v>
      </c>
      <c r="AF48" s="3799" t="s">
        <v>321</v>
      </c>
      <c r="AG48" s="3759"/>
      <c r="AH48" s="3815"/>
      <c r="AI48" s="1668"/>
      <c r="AJ48" s="3855" t="s">
        <v>485</v>
      </c>
      <c r="AK48" s="3856" t="s">
        <v>485</v>
      </c>
      <c r="AL48" s="3860" t="s">
        <v>485</v>
      </c>
      <c r="AM48" s="3759"/>
      <c r="AN48" s="3643" t="s">
        <v>139</v>
      </c>
      <c r="AO48" s="3562"/>
      <c r="AP48" s="1668"/>
      <c r="AQ48" s="3789"/>
      <c r="AR48" s="3759"/>
      <c r="AS48" s="3562"/>
      <c r="AT48" s="1668"/>
      <c r="AU48" s="3789"/>
      <c r="AV48" s="3759"/>
      <c r="AW48" s="3562"/>
      <c r="AX48" s="1670"/>
      <c r="AY48" s="3613"/>
    </row>
    <row r="49" spans="1:65" s="1664" customFormat="1" ht="30">
      <c r="A49" s="3842"/>
      <c r="B49" s="3505">
        <v>11289</v>
      </c>
      <c r="C49" s="3506">
        <v>2012</v>
      </c>
      <c r="D49" s="3715" t="s">
        <v>1</v>
      </c>
      <c r="E49" s="3505" t="s">
        <v>1</v>
      </c>
      <c r="F49" s="3631" t="s">
        <v>306</v>
      </c>
      <c r="G49" s="3631">
        <v>11289</v>
      </c>
      <c r="H49" s="3506">
        <v>35470</v>
      </c>
      <c r="I49" s="3632" t="s">
        <v>283</v>
      </c>
      <c r="J49" s="3692" t="s">
        <v>138</v>
      </c>
      <c r="K49" s="3666" t="s">
        <v>215</v>
      </c>
      <c r="L49" s="3692"/>
      <c r="M49" s="3740" t="s">
        <v>148</v>
      </c>
      <c r="N49" s="3509">
        <v>42051</v>
      </c>
      <c r="O49" s="3507"/>
      <c r="P49" s="3633" t="s">
        <v>544</v>
      </c>
      <c r="Q49" s="3509"/>
      <c r="R49" s="3763" t="s">
        <v>82</v>
      </c>
      <c r="S49" s="3510" t="s">
        <v>138</v>
      </c>
      <c r="T49" s="3510">
        <v>40</v>
      </c>
      <c r="U49" s="3510"/>
      <c r="V49" s="3509">
        <v>42051</v>
      </c>
      <c r="W49" s="3778" t="s">
        <v>1161</v>
      </c>
      <c r="X49" s="3634" t="s">
        <v>1160</v>
      </c>
      <c r="Y49" s="3515" t="s">
        <v>1159</v>
      </c>
      <c r="Z49" s="3536"/>
      <c r="AA49" s="3512"/>
      <c r="AB49" s="3635"/>
      <c r="AC49" s="3516"/>
      <c r="AD49" s="3807"/>
      <c r="AE49" s="3521"/>
      <c r="AF49" s="3808"/>
      <c r="AG49" s="3520"/>
      <c r="AH49" s="3818"/>
      <c r="AI49" s="3511"/>
      <c r="AJ49" s="3853" t="s">
        <v>485</v>
      </c>
      <c r="AK49" s="3854" t="s">
        <v>485</v>
      </c>
      <c r="AL49" s="3861" t="s">
        <v>485</v>
      </c>
      <c r="AM49" s="3520"/>
      <c r="AN49" s="3636" t="s">
        <v>138</v>
      </c>
      <c r="AO49" s="3828"/>
      <c r="AP49" s="3511"/>
      <c r="AQ49" s="3518"/>
      <c r="AR49" s="3520"/>
      <c r="AS49" s="3563"/>
      <c r="AT49" s="3511"/>
      <c r="AU49" s="3518"/>
      <c r="AV49" s="3520"/>
      <c r="AW49" s="3563"/>
      <c r="AX49" s="3519"/>
      <c r="AY49" s="3610"/>
    </row>
    <row r="50" spans="1:65" s="1664" customFormat="1" ht="30">
      <c r="A50" s="3839"/>
      <c r="B50" s="1665">
        <v>11233</v>
      </c>
      <c r="C50" s="3548">
        <v>2011</v>
      </c>
      <c r="D50" s="3718" t="s">
        <v>2</v>
      </c>
      <c r="E50" s="1665" t="s">
        <v>2</v>
      </c>
      <c r="F50" s="3547" t="s">
        <v>312</v>
      </c>
      <c r="G50" s="3547">
        <v>11233</v>
      </c>
      <c r="H50" s="3548">
        <v>36929</v>
      </c>
      <c r="I50" s="3549" t="s">
        <v>273</v>
      </c>
      <c r="J50" s="3689" t="s">
        <v>138</v>
      </c>
      <c r="K50" s="3677" t="s">
        <v>224</v>
      </c>
      <c r="L50" s="3689"/>
      <c r="M50" s="1675" t="s">
        <v>143</v>
      </c>
      <c r="N50" s="3733">
        <v>42283</v>
      </c>
      <c r="O50" s="1671"/>
      <c r="P50" s="3558" t="s">
        <v>544</v>
      </c>
      <c r="Q50" s="3733"/>
      <c r="R50" s="3760" t="s">
        <v>83</v>
      </c>
      <c r="S50" s="3551" t="s">
        <v>137</v>
      </c>
      <c r="T50" s="3551">
        <v>40</v>
      </c>
      <c r="U50" s="3551"/>
      <c r="V50" s="3733">
        <v>42283</v>
      </c>
      <c r="W50" s="1668"/>
      <c r="X50" s="3554"/>
      <c r="Y50" s="3777"/>
      <c r="Z50" s="1669">
        <v>42206</v>
      </c>
      <c r="AA50" s="3554">
        <v>43301</v>
      </c>
      <c r="AB50" s="3555"/>
      <c r="AC50" s="3793"/>
      <c r="AD50" s="3805" t="s">
        <v>1137</v>
      </c>
      <c r="AE50" s="3552" t="s">
        <v>1136</v>
      </c>
      <c r="AF50" s="3806" t="s">
        <v>1135</v>
      </c>
      <c r="AG50" s="3759"/>
      <c r="AH50" s="3815"/>
      <c r="AI50" s="1668"/>
      <c r="AJ50" s="3556"/>
      <c r="AK50" s="3789"/>
      <c r="AL50" s="1670"/>
      <c r="AM50" s="3759"/>
      <c r="AN50" s="3556"/>
      <c r="AO50" s="3562"/>
      <c r="AP50" s="1668"/>
      <c r="AQ50" s="3789"/>
      <c r="AR50" s="3759"/>
      <c r="AS50" s="3562"/>
      <c r="AT50" s="1668"/>
      <c r="AU50" s="3789"/>
      <c r="AV50" s="3759"/>
      <c r="AW50" s="3562"/>
      <c r="AX50" s="1670"/>
      <c r="AY50" s="3613"/>
    </row>
    <row r="51" spans="1:65" s="1664" customFormat="1">
      <c r="A51" s="3842" t="s">
        <v>790</v>
      </c>
      <c r="B51" s="3505">
        <v>11285</v>
      </c>
      <c r="C51" s="3506">
        <v>2012</v>
      </c>
      <c r="D51" s="3715" t="s">
        <v>1</v>
      </c>
      <c r="E51" s="3505" t="s">
        <v>1</v>
      </c>
      <c r="F51" s="3631" t="s">
        <v>1064</v>
      </c>
      <c r="G51" s="3631">
        <v>3276</v>
      </c>
      <c r="H51" s="3506">
        <v>17114</v>
      </c>
      <c r="I51" s="3640" t="s">
        <v>1066</v>
      </c>
      <c r="J51" s="3692" t="s">
        <v>138</v>
      </c>
      <c r="K51" s="3679"/>
      <c r="L51" s="3692"/>
      <c r="M51" s="3740"/>
      <c r="N51" s="3509"/>
      <c r="O51" s="3507"/>
      <c r="P51" s="3633" t="s">
        <v>1155</v>
      </c>
      <c r="Q51" s="3509">
        <v>42653</v>
      </c>
      <c r="R51" s="3767" t="s">
        <v>83</v>
      </c>
      <c r="S51" s="3510" t="s">
        <v>139</v>
      </c>
      <c r="T51" s="3510">
        <v>40</v>
      </c>
      <c r="U51" s="3510"/>
      <c r="V51" s="3509"/>
      <c r="W51" s="3778" t="s">
        <v>537</v>
      </c>
      <c r="X51" s="3634">
        <v>40924</v>
      </c>
      <c r="Y51" s="3515">
        <v>42384</v>
      </c>
      <c r="Z51" s="3536">
        <v>41442</v>
      </c>
      <c r="AA51" s="3512">
        <v>42537</v>
      </c>
      <c r="AB51" s="3635">
        <v>40000</v>
      </c>
      <c r="AC51" s="3516">
        <v>2013</v>
      </c>
      <c r="AD51" s="3807"/>
      <c r="AE51" s="3521"/>
      <c r="AF51" s="3808"/>
      <c r="AG51" s="3520"/>
      <c r="AH51" s="3818"/>
      <c r="AI51" s="3511" t="s">
        <v>485</v>
      </c>
      <c r="AJ51" s="3521" t="s">
        <v>139</v>
      </c>
      <c r="AK51" s="3518"/>
      <c r="AL51" s="3519"/>
      <c r="AM51" s="3520"/>
      <c r="AN51" s="3521"/>
      <c r="AO51" s="3828" t="s">
        <v>138</v>
      </c>
      <c r="AP51" s="3511"/>
      <c r="AQ51" s="3518"/>
      <c r="AR51" s="3520"/>
      <c r="AS51" s="3563"/>
      <c r="AT51" s="3511"/>
      <c r="AU51" s="3518"/>
      <c r="AV51" s="3520"/>
      <c r="AW51" s="3563"/>
      <c r="AX51" s="3519"/>
      <c r="AY51" s="3610"/>
    </row>
    <row r="52" spans="1:65" s="1664" customFormat="1">
      <c r="A52" s="3839"/>
      <c r="B52" s="1665">
        <v>11429</v>
      </c>
      <c r="C52" s="3548">
        <v>2013</v>
      </c>
      <c r="D52" s="3718" t="s">
        <v>2</v>
      </c>
      <c r="E52" s="1665" t="s">
        <v>2</v>
      </c>
      <c r="F52" s="3547" t="s">
        <v>312</v>
      </c>
      <c r="G52" s="3547">
        <v>11429</v>
      </c>
      <c r="H52" s="3548">
        <v>40170</v>
      </c>
      <c r="I52" s="3557" t="s">
        <v>1060</v>
      </c>
      <c r="J52" s="3695" t="s">
        <v>138</v>
      </c>
      <c r="K52" s="3665" t="s">
        <v>1071</v>
      </c>
      <c r="L52" s="3695"/>
      <c r="M52" s="1675" t="s">
        <v>1073</v>
      </c>
      <c r="N52" s="3733">
        <v>42520</v>
      </c>
      <c r="O52" s="1671"/>
      <c r="P52" s="3558" t="s">
        <v>544</v>
      </c>
      <c r="Q52" s="3733"/>
      <c r="R52" s="3765" t="s">
        <v>83</v>
      </c>
      <c r="S52" s="3551" t="s">
        <v>137</v>
      </c>
      <c r="T52" s="3551">
        <v>40</v>
      </c>
      <c r="U52" s="3551"/>
      <c r="V52" s="3733">
        <v>42520</v>
      </c>
      <c r="W52" s="1672" t="s">
        <v>541</v>
      </c>
      <c r="X52" s="3554">
        <v>42654</v>
      </c>
      <c r="Y52" s="3777"/>
      <c r="Z52" s="1669" t="s">
        <v>4757</v>
      </c>
      <c r="AA52" s="3554"/>
      <c r="AB52" s="3555">
        <v>439539</v>
      </c>
      <c r="AC52" s="3793">
        <v>2017</v>
      </c>
      <c r="AD52" s="1676" t="s">
        <v>119</v>
      </c>
      <c r="AE52" s="4860" t="s">
        <v>137</v>
      </c>
      <c r="AF52" s="3799"/>
      <c r="AG52" s="3759"/>
      <c r="AH52" s="3815"/>
      <c r="AI52" s="1668"/>
      <c r="AJ52" s="3556"/>
      <c r="AK52" s="3789"/>
      <c r="AL52" s="3823" t="s">
        <v>4366</v>
      </c>
      <c r="AM52" s="3759"/>
      <c r="AN52" s="3556"/>
      <c r="AO52" s="3592" t="s">
        <v>138</v>
      </c>
      <c r="AP52" s="1668"/>
      <c r="AQ52" s="3789"/>
      <c r="AR52" s="3759"/>
      <c r="AS52" s="3562"/>
      <c r="AT52" s="1668"/>
      <c r="AU52" s="3789"/>
      <c r="AV52" s="3759"/>
      <c r="AW52" s="3562"/>
      <c r="AX52" s="1670"/>
      <c r="AY52" s="3613"/>
    </row>
    <row r="53" spans="1:65" s="1664" customFormat="1" ht="25.5">
      <c r="A53" s="3840" t="s">
        <v>790</v>
      </c>
      <c r="B53" s="1678">
        <v>11751</v>
      </c>
      <c r="C53" s="1679">
        <v>2016</v>
      </c>
      <c r="D53" s="3719" t="s">
        <v>1</v>
      </c>
      <c r="E53" s="1678" t="s">
        <v>1</v>
      </c>
      <c r="F53" s="3570" t="s">
        <v>306</v>
      </c>
      <c r="G53" s="3570">
        <v>3154</v>
      </c>
      <c r="H53" s="1679">
        <v>14842</v>
      </c>
      <c r="I53" s="3571" t="s">
        <v>531</v>
      </c>
      <c r="J53" s="3693" t="s">
        <v>138</v>
      </c>
      <c r="K53" s="3663"/>
      <c r="L53" s="3693"/>
      <c r="M53" s="3738"/>
      <c r="N53" s="3524"/>
      <c r="O53" s="3522"/>
      <c r="P53" s="3572" t="s">
        <v>1155</v>
      </c>
      <c r="Q53" s="3524"/>
      <c r="R53" s="3764" t="s">
        <v>83</v>
      </c>
      <c r="S53" s="3525" t="s">
        <v>137</v>
      </c>
      <c r="T53" s="3525">
        <v>40</v>
      </c>
      <c r="U53" s="3525"/>
      <c r="V53" s="3524"/>
      <c r="W53" s="3786" t="s">
        <v>837</v>
      </c>
      <c r="X53" s="3573">
        <v>41793</v>
      </c>
      <c r="Y53" s="3587">
        <v>43253</v>
      </c>
      <c r="Z53" s="3529"/>
      <c r="AA53" s="3527"/>
      <c r="AB53" s="3574"/>
      <c r="AC53" s="3530"/>
      <c r="AD53" s="3576"/>
      <c r="AE53" s="3531"/>
      <c r="AF53" s="3800"/>
      <c r="AG53" s="3534"/>
      <c r="AH53" s="3816"/>
      <c r="AI53" s="3526"/>
      <c r="AJ53" s="3858" t="s">
        <v>4772</v>
      </c>
      <c r="AK53" s="3857" t="s">
        <v>4772</v>
      </c>
      <c r="AL53" s="3862" t="s">
        <v>4772</v>
      </c>
      <c r="AM53" s="3534"/>
      <c r="AN53" s="3531"/>
      <c r="AO53" s="3535"/>
      <c r="AP53" s="3526"/>
      <c r="AQ53" s="3532"/>
      <c r="AR53" s="3534"/>
      <c r="AS53" s="3535"/>
      <c r="AT53" s="3526"/>
      <c r="AU53" s="3532"/>
      <c r="AV53" s="3534"/>
      <c r="AW53" s="3535"/>
      <c r="AX53" s="3533"/>
      <c r="AY53" s="3611"/>
    </row>
    <row r="54" spans="1:65" s="1664" customFormat="1" ht="30">
      <c r="A54" s="3839" t="s">
        <v>790</v>
      </c>
      <c r="B54" s="1665">
        <v>11413</v>
      </c>
      <c r="C54" s="3548">
        <v>2013</v>
      </c>
      <c r="D54" s="3718" t="s">
        <v>1</v>
      </c>
      <c r="E54" s="1665" t="s">
        <v>1</v>
      </c>
      <c r="F54" s="3547" t="s">
        <v>308</v>
      </c>
      <c r="G54" s="3547">
        <v>9898</v>
      </c>
      <c r="H54" s="3548">
        <v>21359</v>
      </c>
      <c r="I54" s="3549" t="s">
        <v>295</v>
      </c>
      <c r="J54" s="3698" t="s">
        <v>138</v>
      </c>
      <c r="K54" s="3680"/>
      <c r="L54" s="3698"/>
      <c r="M54" s="1666"/>
      <c r="N54" s="3742">
        <v>42354</v>
      </c>
      <c r="O54" s="1667"/>
      <c r="P54" s="3550" t="s">
        <v>1155</v>
      </c>
      <c r="Q54" s="3742">
        <v>42354</v>
      </c>
      <c r="R54" s="3760" t="s">
        <v>83</v>
      </c>
      <c r="S54" s="3551" t="s">
        <v>137</v>
      </c>
      <c r="T54" s="3551">
        <v>40</v>
      </c>
      <c r="U54" s="3551"/>
      <c r="V54" s="3742">
        <v>42354</v>
      </c>
      <c r="W54" s="3781" t="s">
        <v>540</v>
      </c>
      <c r="X54" s="3553">
        <v>41831</v>
      </c>
      <c r="Y54" s="3782">
        <v>43291</v>
      </c>
      <c r="Z54" s="3794" t="s">
        <v>4746</v>
      </c>
      <c r="AA54" s="3553" t="s">
        <v>4747</v>
      </c>
      <c r="AB54" s="3555"/>
      <c r="AC54" s="3793"/>
      <c r="AD54" s="3805" t="s">
        <v>1156</v>
      </c>
      <c r="AE54" s="3552" t="s">
        <v>1129</v>
      </c>
      <c r="AF54" s="3806" t="s">
        <v>4373</v>
      </c>
      <c r="AG54" s="3759">
        <v>2013</v>
      </c>
      <c r="AH54" s="3815">
        <v>199124</v>
      </c>
      <c r="AI54" s="1668" t="s">
        <v>485</v>
      </c>
      <c r="AJ54" s="3855" t="s">
        <v>486</v>
      </c>
      <c r="AK54" s="3856" t="s">
        <v>486</v>
      </c>
      <c r="AL54" s="1670" t="s">
        <v>486</v>
      </c>
      <c r="AM54" s="3759"/>
      <c r="AN54" s="3556"/>
      <c r="AO54" s="3562"/>
      <c r="AP54" s="1668"/>
      <c r="AQ54" s="3789"/>
      <c r="AR54" s="3759"/>
      <c r="AS54" s="3562"/>
      <c r="AT54" s="1668"/>
      <c r="AU54" s="3789"/>
      <c r="AV54" s="3759"/>
      <c r="AW54" s="3562"/>
      <c r="AX54" s="1670"/>
      <c r="AY54" s="3613"/>
    </row>
    <row r="55" spans="1:65" s="1664" customFormat="1">
      <c r="A55" s="3841"/>
      <c r="B55" s="3482">
        <v>11230</v>
      </c>
      <c r="C55" s="3483">
        <v>2011</v>
      </c>
      <c r="D55" s="3720" t="s">
        <v>1</v>
      </c>
      <c r="E55" s="3482" t="s">
        <v>1</v>
      </c>
      <c r="F55" s="3577" t="s">
        <v>306</v>
      </c>
      <c r="G55" s="3577">
        <v>11230</v>
      </c>
      <c r="H55" s="3483">
        <v>36946</v>
      </c>
      <c r="I55" s="3630" t="s">
        <v>270</v>
      </c>
      <c r="J55" s="3699" t="s">
        <v>138</v>
      </c>
      <c r="K55" s="3681"/>
      <c r="L55" s="3711"/>
      <c r="M55" s="3744"/>
      <c r="N55" s="3498">
        <v>40924</v>
      </c>
      <c r="O55" s="3497"/>
      <c r="P55" s="3500" t="s">
        <v>544</v>
      </c>
      <c r="Q55" s="3498"/>
      <c r="R55" s="3762" t="s">
        <v>82</v>
      </c>
      <c r="S55" s="3484" t="s">
        <v>138</v>
      </c>
      <c r="T55" s="3484">
        <v>40</v>
      </c>
      <c r="U55" s="3484"/>
      <c r="V55" s="3498">
        <v>40924</v>
      </c>
      <c r="W55" s="3783" t="s">
        <v>537</v>
      </c>
      <c r="X55" s="3580">
        <v>40924</v>
      </c>
      <c r="Y55" s="3784">
        <v>42384</v>
      </c>
      <c r="Z55" s="3491"/>
      <c r="AA55" s="3489"/>
      <c r="AB55" s="3579"/>
      <c r="AC55" s="3492"/>
      <c r="AD55" s="3503"/>
      <c r="AE55" s="3493"/>
      <c r="AF55" s="3810"/>
      <c r="AG55" s="3496"/>
      <c r="AH55" s="3817"/>
      <c r="AI55" s="3488" t="s">
        <v>485</v>
      </c>
      <c r="AJ55" s="3493"/>
      <c r="AK55" s="3494"/>
      <c r="AL55" s="3495"/>
      <c r="AM55" s="3496"/>
      <c r="AN55" s="3493"/>
      <c r="AO55" s="3826" t="s">
        <v>137</v>
      </c>
      <c r="AP55" s="3488"/>
      <c r="AQ55" s="3494"/>
      <c r="AR55" s="3496"/>
      <c r="AS55" s="3561"/>
      <c r="AT55" s="3488"/>
      <c r="AU55" s="3494"/>
      <c r="AV55" s="3496"/>
      <c r="AW55" s="3561"/>
      <c r="AX55" s="3495"/>
      <c r="AY55" s="3612"/>
    </row>
    <row r="56" spans="1:65" s="1664" customFormat="1">
      <c r="A56" s="3839"/>
      <c r="B56" s="1665">
        <v>11431</v>
      </c>
      <c r="C56" s="3548">
        <v>2013</v>
      </c>
      <c r="D56" s="3718" t="s">
        <v>2</v>
      </c>
      <c r="E56" s="1665" t="s">
        <v>2</v>
      </c>
      <c r="F56" s="3547" t="s">
        <v>312</v>
      </c>
      <c r="G56" s="3547">
        <v>11431</v>
      </c>
      <c r="H56" s="3548"/>
      <c r="I56" s="3549" t="s">
        <v>1080</v>
      </c>
      <c r="J56" s="3695"/>
      <c r="K56" s="3664"/>
      <c r="L56" s="3695"/>
      <c r="M56" s="1675"/>
      <c r="N56" s="3733"/>
      <c r="O56" s="1671"/>
      <c r="P56" s="3558" t="s">
        <v>544</v>
      </c>
      <c r="Q56" s="3733"/>
      <c r="R56" s="3765" t="s">
        <v>83</v>
      </c>
      <c r="S56" s="3551"/>
      <c r="T56" s="3551">
        <v>40</v>
      </c>
      <c r="U56" s="3551"/>
      <c r="V56" s="3733"/>
      <c r="W56" s="1668"/>
      <c r="X56" s="3554"/>
      <c r="Y56" s="3777"/>
      <c r="Z56" s="1669"/>
      <c r="AA56" s="3554"/>
      <c r="AB56" s="3555"/>
      <c r="AC56" s="3793"/>
      <c r="AD56" s="3805"/>
      <c r="AE56" s="3552"/>
      <c r="AF56" s="3806"/>
      <c r="AG56" s="3759"/>
      <c r="AH56" s="3815"/>
      <c r="AI56" s="1668"/>
      <c r="AJ56" s="3556"/>
      <c r="AK56" s="3789"/>
      <c r="AL56" s="1670"/>
      <c r="AM56" s="3759"/>
      <c r="AN56" s="3556"/>
      <c r="AO56" s="3562"/>
      <c r="AP56" s="1668"/>
      <c r="AQ56" s="3789"/>
      <c r="AR56" s="3759"/>
      <c r="AS56" s="3562"/>
      <c r="AT56" s="1668"/>
      <c r="AU56" s="3789"/>
      <c r="AV56" s="3759"/>
      <c r="AW56" s="3562"/>
      <c r="AX56" s="1670"/>
      <c r="AY56" s="3613"/>
    </row>
    <row r="57" spans="1:65" s="1664" customFormat="1">
      <c r="A57" s="3839"/>
      <c r="B57" s="1665">
        <v>11113</v>
      </c>
      <c r="C57" s="3548">
        <v>2010</v>
      </c>
      <c r="D57" s="3718" t="s">
        <v>2</v>
      </c>
      <c r="E57" s="1665" t="s">
        <v>2</v>
      </c>
      <c r="F57" s="3547" t="s">
        <v>314</v>
      </c>
      <c r="G57" s="3547">
        <v>11113</v>
      </c>
      <c r="H57" s="3548">
        <v>38204</v>
      </c>
      <c r="I57" s="3549" t="s">
        <v>262</v>
      </c>
      <c r="J57" s="3689" t="s">
        <v>398</v>
      </c>
      <c r="K57" s="3657" t="s">
        <v>4155</v>
      </c>
      <c r="L57" s="3707"/>
      <c r="M57" s="1674" t="s">
        <v>4165</v>
      </c>
      <c r="N57" s="3731"/>
      <c r="O57" s="1667"/>
      <c r="P57" s="3558" t="s">
        <v>544</v>
      </c>
      <c r="Q57" s="3742"/>
      <c r="R57" s="3760" t="s">
        <v>82</v>
      </c>
      <c r="S57" s="3551" t="s">
        <v>138</v>
      </c>
      <c r="T57" s="3551">
        <v>40</v>
      </c>
      <c r="U57" s="3551"/>
      <c r="V57" s="3742">
        <v>41612</v>
      </c>
      <c r="W57" s="1668"/>
      <c r="X57" s="3554"/>
      <c r="Y57" s="3777"/>
      <c r="Z57" s="1669">
        <v>42206</v>
      </c>
      <c r="AA57" s="3554">
        <v>43301</v>
      </c>
      <c r="AB57" s="3555"/>
      <c r="AC57" s="3793"/>
      <c r="AD57" s="1676"/>
      <c r="AE57" s="3556"/>
      <c r="AF57" s="3799"/>
      <c r="AG57" s="3759"/>
      <c r="AH57" s="3815"/>
      <c r="AI57" s="1668"/>
      <c r="AJ57" s="3556"/>
      <c r="AK57" s="3821" t="s">
        <v>140</v>
      </c>
      <c r="AL57" s="1670" t="s">
        <v>318</v>
      </c>
      <c r="AM57" s="3759" t="s">
        <v>138</v>
      </c>
      <c r="AN57" s="3643" t="s">
        <v>138</v>
      </c>
      <c r="AO57" s="3592" t="s">
        <v>139</v>
      </c>
      <c r="AP57" s="1668"/>
      <c r="AQ57" s="3789"/>
      <c r="AR57" s="3759"/>
      <c r="AS57" s="3562"/>
      <c r="AT57" s="1668"/>
      <c r="AU57" s="3789"/>
      <c r="AV57" s="3759"/>
      <c r="AW57" s="3562"/>
      <c r="AX57" s="1670"/>
      <c r="AY57" s="3613"/>
    </row>
    <row r="58" spans="1:65" s="1664" customFormat="1" ht="45">
      <c r="A58" s="3842" t="s">
        <v>790</v>
      </c>
      <c r="B58" s="3505">
        <v>11287</v>
      </c>
      <c r="C58" s="3506">
        <v>2012</v>
      </c>
      <c r="D58" s="3715" t="s">
        <v>1</v>
      </c>
      <c r="E58" s="3505" t="s">
        <v>1</v>
      </c>
      <c r="F58" s="3631" t="s">
        <v>306</v>
      </c>
      <c r="G58" s="3631">
        <v>3056</v>
      </c>
      <c r="H58" s="3506">
        <v>18193</v>
      </c>
      <c r="I58" s="3632" t="s">
        <v>281</v>
      </c>
      <c r="J58" s="3692" t="s">
        <v>398</v>
      </c>
      <c r="K58" s="3679"/>
      <c r="L58" s="3692"/>
      <c r="M58" s="3740"/>
      <c r="N58" s="3509"/>
      <c r="O58" s="3507"/>
      <c r="P58" s="3633" t="s">
        <v>1155</v>
      </c>
      <c r="Q58" s="3509"/>
      <c r="R58" s="3763" t="s">
        <v>83</v>
      </c>
      <c r="S58" s="3510" t="s">
        <v>137</v>
      </c>
      <c r="T58" s="3510">
        <v>40</v>
      </c>
      <c r="U58" s="3510"/>
      <c r="V58" s="3509"/>
      <c r="W58" s="3778" t="s">
        <v>1164</v>
      </c>
      <c r="X58" s="3634" t="s">
        <v>1163</v>
      </c>
      <c r="Y58" s="3515" t="s">
        <v>1162</v>
      </c>
      <c r="Z58" s="3536"/>
      <c r="AA58" s="3512"/>
      <c r="AB58" s="3635"/>
      <c r="AC58" s="3516"/>
      <c r="AD58" s="3807"/>
      <c r="AE58" s="3521"/>
      <c r="AF58" s="3808"/>
      <c r="AG58" s="3520"/>
      <c r="AH58" s="3818"/>
      <c r="AI58" s="3511"/>
      <c r="AJ58" s="3521"/>
      <c r="AK58" s="3518"/>
      <c r="AL58" s="3519"/>
      <c r="AM58" s="3520"/>
      <c r="AN58" s="3636" t="s">
        <v>137</v>
      </c>
      <c r="AO58" s="3828" t="s">
        <v>139</v>
      </c>
      <c r="AP58" s="3511"/>
      <c r="AQ58" s="3518"/>
      <c r="AR58" s="3520"/>
      <c r="AS58" s="3563"/>
      <c r="AT58" s="3511"/>
      <c r="AU58" s="3518"/>
      <c r="AV58" s="3520"/>
      <c r="AW58" s="3563"/>
      <c r="AX58" s="3519"/>
      <c r="AY58" s="3610"/>
    </row>
    <row r="59" spans="1:65" s="1664" customFormat="1">
      <c r="A59" s="3839"/>
      <c r="B59" s="1665">
        <v>11425</v>
      </c>
      <c r="C59" s="3548">
        <v>2013</v>
      </c>
      <c r="D59" s="3718" t="s">
        <v>2</v>
      </c>
      <c r="E59" s="1665" t="s">
        <v>2</v>
      </c>
      <c r="F59" s="3547" t="s">
        <v>314</v>
      </c>
      <c r="G59" s="3547">
        <v>11425</v>
      </c>
      <c r="H59" s="3548">
        <v>39289</v>
      </c>
      <c r="I59" s="3644" t="s">
        <v>4752</v>
      </c>
      <c r="J59" s="3689" t="s">
        <v>398</v>
      </c>
      <c r="K59" s="3672" t="s">
        <v>181</v>
      </c>
      <c r="L59" s="3689"/>
      <c r="M59" s="1675" t="s">
        <v>157</v>
      </c>
      <c r="N59" s="3733">
        <v>41981</v>
      </c>
      <c r="O59" s="1671"/>
      <c r="P59" s="3558" t="s">
        <v>544</v>
      </c>
      <c r="Q59" s="3733"/>
      <c r="R59" s="3760" t="s">
        <v>82</v>
      </c>
      <c r="S59" s="3551" t="s">
        <v>138</v>
      </c>
      <c r="T59" s="3551">
        <v>40</v>
      </c>
      <c r="U59" s="3551"/>
      <c r="V59" s="3733">
        <v>41981</v>
      </c>
      <c r="W59" s="1668"/>
      <c r="X59" s="3554"/>
      <c r="Y59" s="3777"/>
      <c r="Z59" s="1669"/>
      <c r="AA59" s="3554"/>
      <c r="AB59" s="3555"/>
      <c r="AC59" s="3793"/>
      <c r="AD59" s="1676"/>
      <c r="AE59" s="3556"/>
      <c r="AF59" s="3799"/>
      <c r="AG59" s="3759"/>
      <c r="AH59" s="3815"/>
      <c r="AI59" s="1668"/>
      <c r="AJ59" s="3556"/>
      <c r="AK59" s="3789"/>
      <c r="AL59" s="1670"/>
      <c r="AM59" s="3759"/>
      <c r="AN59" s="3556"/>
      <c r="AO59" s="3592" t="s">
        <v>138</v>
      </c>
      <c r="AP59" s="1668"/>
      <c r="AQ59" s="3789"/>
      <c r="AR59" s="3759"/>
      <c r="AS59" s="3562"/>
      <c r="AT59" s="1668"/>
      <c r="AU59" s="3789"/>
      <c r="AV59" s="3759"/>
      <c r="AW59" s="3562"/>
      <c r="AX59" s="1670"/>
      <c r="AY59" s="3613"/>
    </row>
    <row r="60" spans="1:65" s="1664" customFormat="1">
      <c r="A60" s="3839"/>
      <c r="B60" s="1665">
        <v>11432</v>
      </c>
      <c r="C60" s="3548">
        <v>2013</v>
      </c>
      <c r="D60" s="3718" t="s">
        <v>2</v>
      </c>
      <c r="E60" s="1665" t="s">
        <v>2</v>
      </c>
      <c r="F60" s="3547" t="s">
        <v>313</v>
      </c>
      <c r="G60" s="3547">
        <v>11432</v>
      </c>
      <c r="H60" s="3548">
        <v>37822</v>
      </c>
      <c r="I60" s="3645" t="s">
        <v>4770</v>
      </c>
      <c r="J60" s="3694" t="s">
        <v>398</v>
      </c>
      <c r="K60" s="3664"/>
      <c r="L60" s="3695"/>
      <c r="M60" s="1675"/>
      <c r="N60" s="3733"/>
      <c r="O60" s="1671"/>
      <c r="P60" s="3558" t="s">
        <v>544</v>
      </c>
      <c r="Q60" s="3733"/>
      <c r="R60" s="3765" t="s">
        <v>83</v>
      </c>
      <c r="S60" s="3551" t="s">
        <v>139</v>
      </c>
      <c r="T60" s="3551">
        <v>40</v>
      </c>
      <c r="U60" s="3551"/>
      <c r="V60" s="3733">
        <v>42537</v>
      </c>
      <c r="W60" s="1672" t="s">
        <v>537</v>
      </c>
      <c r="X60" s="3554">
        <v>42522</v>
      </c>
      <c r="Y60" s="3777">
        <v>43982</v>
      </c>
      <c r="Z60" s="1669"/>
      <c r="AA60" s="3554"/>
      <c r="AB60" s="3555"/>
      <c r="AC60" s="3793"/>
      <c r="AD60" s="1676"/>
      <c r="AE60" s="3556"/>
      <c r="AF60" s="3799"/>
      <c r="AG60" s="3759"/>
      <c r="AH60" s="3815"/>
      <c r="AI60" s="1668"/>
      <c r="AJ60" s="3855" t="s">
        <v>485</v>
      </c>
      <c r="AK60" s="3856" t="s">
        <v>485</v>
      </c>
      <c r="AL60" s="3860" t="s">
        <v>485</v>
      </c>
      <c r="AM60" s="3759"/>
      <c r="AN60" s="3556"/>
      <c r="AO60" s="3562"/>
      <c r="AP60" s="1668"/>
      <c r="AQ60" s="3789"/>
      <c r="AR60" s="3759"/>
      <c r="AS60" s="3562"/>
      <c r="AT60" s="1668"/>
      <c r="AU60" s="3789"/>
      <c r="AV60" s="3759"/>
      <c r="AW60" s="3562"/>
      <c r="AX60" s="1670"/>
      <c r="AY60" s="3613"/>
    </row>
    <row r="61" spans="1:65">
      <c r="A61" s="3840"/>
      <c r="B61" s="1678">
        <v>11108</v>
      </c>
      <c r="C61" s="1679">
        <v>2010</v>
      </c>
      <c r="D61" s="3719" t="s">
        <v>1</v>
      </c>
      <c r="E61" s="1678" t="s">
        <v>1</v>
      </c>
      <c r="F61" s="3570" t="s">
        <v>308</v>
      </c>
      <c r="G61" s="3570">
        <v>11108</v>
      </c>
      <c r="H61" s="1679"/>
      <c r="I61" s="3571" t="s">
        <v>1098</v>
      </c>
      <c r="J61" s="3693"/>
      <c r="K61" s="3663"/>
      <c r="L61" s="3693"/>
      <c r="M61" s="3738"/>
      <c r="N61" s="3745"/>
      <c r="O61" s="3522"/>
      <c r="P61" s="3572"/>
      <c r="Q61" s="3524"/>
      <c r="R61" s="3761" t="s">
        <v>82</v>
      </c>
      <c r="S61" s="3525"/>
      <c r="T61" s="3525"/>
      <c r="U61" s="3525"/>
      <c r="V61" s="3524"/>
      <c r="W61" s="3779"/>
      <c r="X61" s="3573"/>
      <c r="Y61" s="3587"/>
      <c r="Z61" s="3529"/>
      <c r="AA61" s="3527"/>
      <c r="AB61" s="3574"/>
      <c r="AC61" s="3530"/>
      <c r="AD61" s="3576"/>
      <c r="AE61" s="3531"/>
      <c r="AF61" s="3800"/>
      <c r="AG61" s="3534"/>
      <c r="AH61" s="3816"/>
      <c r="AI61" s="3526"/>
      <c r="AJ61" s="3531"/>
      <c r="AK61" s="3532"/>
      <c r="AL61" s="3533"/>
      <c r="AM61" s="3534"/>
      <c r="AN61" s="3531"/>
      <c r="AO61" s="3535"/>
      <c r="AP61" s="3526"/>
      <c r="AQ61" s="3532"/>
      <c r="AR61" s="3534"/>
      <c r="AS61" s="3535"/>
      <c r="AT61" s="3526"/>
      <c r="AU61" s="3532"/>
      <c r="AV61" s="3534"/>
      <c r="AW61" s="3535"/>
      <c r="AX61" s="3533"/>
      <c r="AY61" s="3611"/>
      <c r="AZ61" s="1664"/>
      <c r="BA61" s="1664"/>
      <c r="BB61" s="1664"/>
      <c r="BC61" s="1664"/>
      <c r="BD61" s="1664"/>
      <c r="BE61" s="1664"/>
      <c r="BF61" s="1664"/>
      <c r="BG61" s="1664"/>
      <c r="BH61" s="1664"/>
      <c r="BI61" s="1664"/>
      <c r="BJ61" s="1664"/>
      <c r="BK61" s="1664"/>
      <c r="BL61" s="1664"/>
      <c r="BM61" s="1664"/>
    </row>
    <row r="62" spans="1:65">
      <c r="A62" s="3841"/>
      <c r="B62" s="3482">
        <v>11753</v>
      </c>
      <c r="C62" s="3483">
        <v>2016</v>
      </c>
      <c r="D62" s="3720" t="s">
        <v>1</v>
      </c>
      <c r="E62" s="3482" t="s">
        <v>1</v>
      </c>
      <c r="F62" s="3577" t="s">
        <v>1064</v>
      </c>
      <c r="G62" s="3577">
        <v>11753</v>
      </c>
      <c r="H62" s="3483"/>
      <c r="I62" s="3630" t="s">
        <v>2294</v>
      </c>
      <c r="J62" s="3700"/>
      <c r="K62" s="3682"/>
      <c r="L62" s="3700"/>
      <c r="M62" s="3502"/>
      <c r="N62" s="3487"/>
      <c r="O62" s="3486"/>
      <c r="P62" s="3485"/>
      <c r="Q62" s="3487"/>
      <c r="R62" s="3762" t="s">
        <v>82</v>
      </c>
      <c r="S62" s="3484"/>
      <c r="T62" s="3484"/>
      <c r="U62" s="3484"/>
      <c r="V62" s="3487"/>
      <c r="W62" s="3504"/>
      <c r="X62" s="3489"/>
      <c r="Y62" s="3490"/>
      <c r="Z62" s="3491"/>
      <c r="AA62" s="3489"/>
      <c r="AB62" s="3579"/>
      <c r="AC62" s="3492"/>
      <c r="AD62" s="3503"/>
      <c r="AE62" s="3493"/>
      <c r="AF62" s="3810"/>
      <c r="AG62" s="3496"/>
      <c r="AH62" s="3817"/>
      <c r="AI62" s="3488"/>
      <c r="AJ62" s="3493"/>
      <c r="AK62" s="3494"/>
      <c r="AL62" s="3495"/>
      <c r="AM62" s="3496"/>
      <c r="AN62" s="3493"/>
      <c r="AO62" s="3561"/>
      <c r="AP62" s="3488"/>
      <c r="AQ62" s="3494"/>
      <c r="AR62" s="3496"/>
      <c r="AS62" s="3561"/>
      <c r="AT62" s="3488"/>
      <c r="AU62" s="3494"/>
      <c r="AV62" s="3496"/>
      <c r="AW62" s="3561"/>
      <c r="AX62" s="3495"/>
      <c r="AY62" s="3612"/>
      <c r="AZ62" s="1664"/>
      <c r="BA62" s="1664"/>
      <c r="BB62" s="1664"/>
      <c r="BC62" s="1664"/>
      <c r="BD62" s="1664"/>
      <c r="BE62" s="1664"/>
      <c r="BF62" s="1664"/>
      <c r="BG62" s="1664"/>
      <c r="BH62" s="1664"/>
      <c r="BI62" s="1664"/>
      <c r="BJ62" s="1664"/>
      <c r="BK62" s="1664"/>
      <c r="BL62" s="1664"/>
      <c r="BM62" s="1664"/>
    </row>
    <row r="63" spans="1:65">
      <c r="A63" s="3839"/>
      <c r="B63" s="1665">
        <v>11758</v>
      </c>
      <c r="C63" s="3548">
        <v>2016</v>
      </c>
      <c r="D63" s="3718" t="s">
        <v>2</v>
      </c>
      <c r="E63" s="1665" t="s">
        <v>2</v>
      </c>
      <c r="F63" s="3547" t="s">
        <v>312</v>
      </c>
      <c r="G63" s="3547">
        <v>11758</v>
      </c>
      <c r="H63" s="3548">
        <v>41043</v>
      </c>
      <c r="I63" s="3646" t="s">
        <v>4749</v>
      </c>
      <c r="J63" s="3694" t="s">
        <v>398</v>
      </c>
      <c r="K63" s="3665" t="s">
        <v>1112</v>
      </c>
      <c r="L63" s="3695"/>
      <c r="M63" s="1675" t="s">
        <v>4709</v>
      </c>
      <c r="N63" s="3746">
        <v>42919</v>
      </c>
      <c r="O63" s="1671"/>
      <c r="P63" s="3558" t="s">
        <v>544</v>
      </c>
      <c r="Q63" s="3733"/>
      <c r="R63" s="3760" t="s">
        <v>82</v>
      </c>
      <c r="S63" s="3551" t="s">
        <v>138</v>
      </c>
      <c r="T63" s="3551">
        <v>40</v>
      </c>
      <c r="U63" s="3551"/>
      <c r="V63" s="3733">
        <v>42919</v>
      </c>
      <c r="W63" s="1672"/>
      <c r="X63" s="3554"/>
      <c r="Y63" s="3777"/>
      <c r="Z63" s="1669"/>
      <c r="AA63" s="3554"/>
      <c r="AB63" s="3555"/>
      <c r="AC63" s="3793"/>
      <c r="AD63" s="1676"/>
      <c r="AE63" s="3556"/>
      <c r="AF63" s="3799"/>
      <c r="AG63" s="3759"/>
      <c r="AH63" s="3815"/>
      <c r="AI63" s="1668"/>
      <c r="AJ63" s="3556"/>
      <c r="AK63" s="3789"/>
      <c r="AL63" s="1670"/>
      <c r="AM63" s="3759"/>
      <c r="AN63" s="3556"/>
      <c r="AO63" s="3562"/>
      <c r="AP63" s="1668"/>
      <c r="AQ63" s="3789"/>
      <c r="AR63" s="3759"/>
      <c r="AS63" s="3562"/>
      <c r="AT63" s="1668"/>
      <c r="AU63" s="3789"/>
      <c r="AV63" s="3759"/>
      <c r="AW63" s="3562"/>
      <c r="AX63" s="1670"/>
      <c r="AY63" s="3613"/>
      <c r="AZ63" s="1664"/>
      <c r="BA63" s="1664"/>
      <c r="BB63" s="1664"/>
      <c r="BC63" s="1664"/>
      <c r="BD63" s="1664"/>
      <c r="BE63" s="1664"/>
      <c r="BF63" s="1664"/>
      <c r="BG63" s="1664"/>
      <c r="BH63" s="1664"/>
      <c r="BI63" s="1664"/>
      <c r="BJ63" s="1664"/>
      <c r="BK63" s="1664"/>
      <c r="BL63" s="1664"/>
    </row>
    <row r="64" spans="1:65">
      <c r="A64" s="3839"/>
      <c r="B64" s="1665">
        <v>11756</v>
      </c>
      <c r="C64" s="3548">
        <v>2016</v>
      </c>
      <c r="D64" s="3718" t="s">
        <v>2</v>
      </c>
      <c r="E64" s="1665" t="s">
        <v>2</v>
      </c>
      <c r="F64" s="3547" t="s">
        <v>313</v>
      </c>
      <c r="G64" s="3547">
        <v>11756</v>
      </c>
      <c r="H64" s="3548"/>
      <c r="I64" s="3646" t="s">
        <v>4711</v>
      </c>
      <c r="J64" s="3695"/>
      <c r="K64" s="3664"/>
      <c r="L64" s="3695"/>
      <c r="M64" s="1675"/>
      <c r="N64" s="3747"/>
      <c r="O64" s="1671"/>
      <c r="P64" s="3558"/>
      <c r="Q64" s="3733"/>
      <c r="R64" s="3760" t="s">
        <v>82</v>
      </c>
      <c r="S64" s="3551"/>
      <c r="T64" s="3551"/>
      <c r="U64" s="3551"/>
      <c r="V64" s="3733"/>
      <c r="W64" s="1672"/>
      <c r="X64" s="3554"/>
      <c r="Y64" s="3777"/>
      <c r="Z64" s="1669"/>
      <c r="AA64" s="3554"/>
      <c r="AB64" s="3555"/>
      <c r="AC64" s="3793"/>
      <c r="AD64" s="1676"/>
      <c r="AE64" s="3556"/>
      <c r="AF64" s="3799"/>
      <c r="AG64" s="3759"/>
      <c r="AH64" s="3815"/>
      <c r="AI64" s="1668"/>
      <c r="AJ64" s="3556"/>
      <c r="AK64" s="3789"/>
      <c r="AL64" s="1670"/>
      <c r="AM64" s="3759"/>
      <c r="AN64" s="3556"/>
      <c r="AO64" s="3562"/>
      <c r="AP64" s="1668"/>
      <c r="AQ64" s="3789"/>
      <c r="AR64" s="3759"/>
      <c r="AS64" s="3562"/>
      <c r="AT64" s="1668"/>
      <c r="AU64" s="3789"/>
      <c r="AV64" s="3759"/>
      <c r="AW64" s="3562"/>
      <c r="AX64" s="1670"/>
      <c r="AY64" s="3613"/>
      <c r="AZ64" s="1664"/>
      <c r="BA64" s="1664"/>
      <c r="BB64" s="1664"/>
      <c r="BC64" s="1664"/>
      <c r="BD64" s="1664"/>
      <c r="BE64" s="1664"/>
      <c r="BF64" s="1664"/>
      <c r="BG64" s="1664"/>
      <c r="BH64" s="1664"/>
      <c r="BI64" s="1664"/>
      <c r="BJ64" s="1664"/>
      <c r="BK64" s="1664"/>
    </row>
    <row r="65" spans="1:61">
      <c r="A65" s="3839"/>
      <c r="B65" s="1665">
        <v>11757</v>
      </c>
      <c r="C65" s="3548">
        <v>2016</v>
      </c>
      <c r="D65" s="3718" t="s">
        <v>2</v>
      </c>
      <c r="E65" s="1665" t="s">
        <v>2</v>
      </c>
      <c r="F65" s="3547" t="s">
        <v>313</v>
      </c>
      <c r="G65" s="3547">
        <v>11757</v>
      </c>
      <c r="H65" s="3548"/>
      <c r="I65" s="3646" t="s">
        <v>4383</v>
      </c>
      <c r="J65" s="3695"/>
      <c r="K65" s="3664"/>
      <c r="L65" s="3695"/>
      <c r="M65" s="1675"/>
      <c r="N65" s="3747"/>
      <c r="O65" s="1671"/>
      <c r="P65" s="3558"/>
      <c r="Q65" s="3733"/>
      <c r="R65" s="3760" t="s">
        <v>82</v>
      </c>
      <c r="S65" s="3551"/>
      <c r="T65" s="3551"/>
      <c r="U65" s="3551"/>
      <c r="V65" s="3733"/>
      <c r="W65" s="1672"/>
      <c r="X65" s="3554"/>
      <c r="Y65" s="3777"/>
      <c r="Z65" s="1669"/>
      <c r="AA65" s="3554"/>
      <c r="AB65" s="3555"/>
      <c r="AC65" s="3793"/>
      <c r="AD65" s="1676"/>
      <c r="AE65" s="3556"/>
      <c r="AF65" s="3799"/>
      <c r="AG65" s="3759"/>
      <c r="AH65" s="3815"/>
      <c r="AI65" s="1668"/>
      <c r="AJ65" s="3556"/>
      <c r="AK65" s="3789"/>
      <c r="AL65" s="1670"/>
      <c r="AM65" s="3759"/>
      <c r="AN65" s="3556"/>
      <c r="AO65" s="3562"/>
      <c r="AP65" s="1668"/>
      <c r="AQ65" s="3789"/>
      <c r="AR65" s="3759"/>
      <c r="AS65" s="3562"/>
      <c r="AT65" s="1668"/>
      <c r="AU65" s="3789"/>
      <c r="AV65" s="3759"/>
      <c r="AW65" s="3562"/>
      <c r="AX65" s="1670"/>
      <c r="AY65" s="3613"/>
      <c r="AZ65" s="1664"/>
      <c r="BA65" s="1664"/>
      <c r="BB65" s="1664"/>
      <c r="BC65" s="1664"/>
      <c r="BD65" s="1664"/>
      <c r="BE65" s="1664"/>
      <c r="BF65" s="1664"/>
      <c r="BG65" s="1664"/>
      <c r="BH65" s="1664"/>
      <c r="BI65" s="1664"/>
    </row>
    <row r="66" spans="1:61">
      <c r="A66" s="3839"/>
      <c r="B66" s="1665">
        <v>11298</v>
      </c>
      <c r="C66" s="3548">
        <v>2012</v>
      </c>
      <c r="D66" s="3718" t="s">
        <v>2</v>
      </c>
      <c r="E66" s="1665" t="s">
        <v>2</v>
      </c>
      <c r="F66" s="3547" t="s">
        <v>314</v>
      </c>
      <c r="G66" s="3547">
        <v>11298</v>
      </c>
      <c r="H66" s="3548">
        <v>26192</v>
      </c>
      <c r="I66" s="3646" t="s">
        <v>4750</v>
      </c>
      <c r="J66" s="3701" t="s">
        <v>138</v>
      </c>
      <c r="K66" s="3672" t="s">
        <v>152</v>
      </c>
      <c r="L66" s="3689"/>
      <c r="M66" s="1675" t="s">
        <v>1107</v>
      </c>
      <c r="N66" s="3733">
        <v>42758</v>
      </c>
      <c r="O66" s="1667"/>
      <c r="P66" s="3558" t="s">
        <v>544</v>
      </c>
      <c r="Q66" s="3742"/>
      <c r="R66" s="3765" t="s">
        <v>82</v>
      </c>
      <c r="S66" s="3551" t="s">
        <v>138</v>
      </c>
      <c r="T66" s="3551">
        <v>40</v>
      </c>
      <c r="U66" s="3551"/>
      <c r="V66" s="3742">
        <v>42758</v>
      </c>
      <c r="W66" s="1668"/>
      <c r="X66" s="3554"/>
      <c r="Y66" s="3777"/>
      <c r="Z66" s="1669"/>
      <c r="AA66" s="3554"/>
      <c r="AB66" s="3555"/>
      <c r="AC66" s="3793"/>
      <c r="AD66" s="1676" t="s">
        <v>4265</v>
      </c>
      <c r="AE66" s="4860" t="s">
        <v>137</v>
      </c>
      <c r="AF66" s="3799"/>
      <c r="AG66" s="3759"/>
      <c r="AH66" s="3815"/>
      <c r="AI66" s="1668"/>
      <c r="AJ66" s="3556"/>
      <c r="AK66" s="3789"/>
      <c r="AL66" s="3823" t="s">
        <v>4366</v>
      </c>
      <c r="AM66" s="3759"/>
      <c r="AN66" s="3556"/>
      <c r="AO66" s="3592" t="s">
        <v>140</v>
      </c>
      <c r="AP66" s="1668"/>
      <c r="AQ66" s="3789"/>
      <c r="AR66" s="3759"/>
      <c r="AS66" s="3562"/>
      <c r="AT66" s="1668"/>
      <c r="AU66" s="3789"/>
      <c r="AV66" s="3759"/>
      <c r="AW66" s="3562"/>
      <c r="AX66" s="1670"/>
      <c r="AY66" s="3613"/>
      <c r="AZ66" s="1664"/>
      <c r="BA66" s="1664"/>
      <c r="BB66" s="1664"/>
      <c r="BC66" s="1664"/>
      <c r="BD66" s="1664"/>
      <c r="BE66" s="1664"/>
      <c r="BF66" s="1664"/>
      <c r="BG66" s="1664"/>
      <c r="BH66" s="1664"/>
    </row>
    <row r="67" spans="1:61">
      <c r="A67" s="3840"/>
      <c r="B67" s="1678">
        <v>11752</v>
      </c>
      <c r="C67" s="1679">
        <v>2016</v>
      </c>
      <c r="D67" s="3719" t="s">
        <v>1</v>
      </c>
      <c r="E67" s="1678" t="s">
        <v>1</v>
      </c>
      <c r="F67" s="3570" t="s">
        <v>306</v>
      </c>
      <c r="G67" s="3570">
        <v>11752</v>
      </c>
      <c r="H67" s="1679"/>
      <c r="I67" s="3639" t="s">
        <v>4374</v>
      </c>
      <c r="J67" s="3702" t="s">
        <v>138</v>
      </c>
      <c r="K67" s="3683" t="s">
        <v>1091</v>
      </c>
      <c r="L67" s="3690"/>
      <c r="M67" s="3537" t="s">
        <v>4375</v>
      </c>
      <c r="N67" s="3748">
        <v>42857</v>
      </c>
      <c r="O67" s="3539"/>
      <c r="P67" s="3523" t="s">
        <v>544</v>
      </c>
      <c r="Q67" s="3538"/>
      <c r="R67" s="3764" t="s">
        <v>82</v>
      </c>
      <c r="S67" s="3525" t="s">
        <v>138</v>
      </c>
      <c r="T67" s="3525">
        <v>40</v>
      </c>
      <c r="U67" s="3525"/>
      <c r="V67" s="3538">
        <v>42857</v>
      </c>
      <c r="W67" s="3546"/>
      <c r="X67" s="3527"/>
      <c r="Y67" s="3528"/>
      <c r="Z67" s="3529"/>
      <c r="AA67" s="3527"/>
      <c r="AB67" s="3574"/>
      <c r="AC67" s="3530"/>
      <c r="AD67" s="3576"/>
      <c r="AE67" s="3531"/>
      <c r="AF67" s="3800"/>
      <c r="AG67" s="3534"/>
      <c r="AH67" s="3816"/>
      <c r="AI67" s="3526"/>
      <c r="AJ67" s="3531"/>
      <c r="AK67" s="3532"/>
      <c r="AL67" s="3533"/>
      <c r="AM67" s="3534"/>
      <c r="AN67" s="3531"/>
      <c r="AO67" s="3535"/>
      <c r="AP67" s="3526"/>
      <c r="AQ67" s="3532"/>
      <c r="AR67" s="3534"/>
      <c r="AS67" s="3535"/>
      <c r="AT67" s="3526"/>
      <c r="AU67" s="3532"/>
      <c r="AV67" s="3534"/>
      <c r="AW67" s="3535"/>
      <c r="AX67" s="3533"/>
      <c r="AY67" s="3611"/>
      <c r="AZ67" s="1664"/>
      <c r="BA67" s="1664"/>
      <c r="BB67" s="1664"/>
      <c r="BC67" s="1664"/>
      <c r="BD67" s="1664"/>
      <c r="BE67" s="1664"/>
    </row>
    <row r="68" spans="1:61">
      <c r="A68" s="3839"/>
      <c r="B68" s="1665">
        <v>11109</v>
      </c>
      <c r="C68" s="3548">
        <v>2010</v>
      </c>
      <c r="D68" s="3718" t="s">
        <v>1</v>
      </c>
      <c r="E68" s="1665" t="s">
        <v>1</v>
      </c>
      <c r="F68" s="3547" t="s">
        <v>308</v>
      </c>
      <c r="G68" s="3547">
        <v>11109</v>
      </c>
      <c r="H68" s="3548"/>
      <c r="I68" s="3557" t="s">
        <v>4376</v>
      </c>
      <c r="J68" s="3703" t="s">
        <v>138</v>
      </c>
      <c r="K68" s="3684" t="s">
        <v>1097</v>
      </c>
      <c r="L68" s="3698"/>
      <c r="M68" s="1666" t="s">
        <v>4377</v>
      </c>
      <c r="N68" s="3749">
        <v>42849</v>
      </c>
      <c r="O68" s="1667"/>
      <c r="P68" s="3550" t="s">
        <v>544</v>
      </c>
      <c r="Q68" s="3742">
        <v>42849</v>
      </c>
      <c r="R68" s="3765" t="s">
        <v>82</v>
      </c>
      <c r="S68" s="3551" t="s">
        <v>138</v>
      </c>
      <c r="T68" s="3551">
        <v>40</v>
      </c>
      <c r="U68" s="3551"/>
      <c r="V68" s="3742">
        <v>42849</v>
      </c>
      <c r="W68" s="3781"/>
      <c r="X68" s="3553"/>
      <c r="Y68" s="3782"/>
      <c r="Z68" s="1669"/>
      <c r="AA68" s="3554"/>
      <c r="AB68" s="3555"/>
      <c r="AC68" s="3793"/>
      <c r="AD68" s="1676" t="s">
        <v>4739</v>
      </c>
      <c r="AE68" s="3560" t="s">
        <v>137</v>
      </c>
      <c r="AF68" s="3799"/>
      <c r="AG68" s="3759"/>
      <c r="AH68" s="3815"/>
      <c r="AI68" s="1668"/>
      <c r="AJ68" s="3556"/>
      <c r="AK68" s="3789"/>
      <c r="AL68" s="1670"/>
      <c r="AM68" s="3759"/>
      <c r="AN68" s="3556"/>
      <c r="AO68" s="3827" t="s">
        <v>138</v>
      </c>
      <c r="AP68" s="1668"/>
      <c r="AQ68" s="3789"/>
      <c r="AR68" s="3759"/>
      <c r="AS68" s="3562"/>
      <c r="AT68" s="1668"/>
      <c r="AU68" s="3789"/>
      <c r="AV68" s="3759"/>
      <c r="AW68" s="3562"/>
      <c r="AX68" s="1670"/>
      <c r="AY68" s="3613"/>
      <c r="AZ68" s="1664"/>
      <c r="BA68" s="1664"/>
      <c r="BB68" s="1664"/>
      <c r="BC68" s="1664"/>
      <c r="BD68" s="1664"/>
      <c r="BE68" s="1664"/>
    </row>
    <row r="69" spans="1:61">
      <c r="A69" s="3841"/>
      <c r="B69" s="3482">
        <v>11302</v>
      </c>
      <c r="C69" s="3483">
        <v>2012</v>
      </c>
      <c r="D69" s="3720" t="s">
        <v>3</v>
      </c>
      <c r="E69" s="3482" t="s">
        <v>3</v>
      </c>
      <c r="F69" s="3577" t="s">
        <v>1063</v>
      </c>
      <c r="G69" s="3577">
        <v>11302</v>
      </c>
      <c r="H69" s="3483">
        <v>39395</v>
      </c>
      <c r="I69" s="3578" t="s">
        <v>4378</v>
      </c>
      <c r="J69" s="3704" t="s">
        <v>138</v>
      </c>
      <c r="K69" s="3675" t="s">
        <v>1096</v>
      </c>
      <c r="L69" s="3700"/>
      <c r="M69" s="3502" t="s">
        <v>2295</v>
      </c>
      <c r="N69" s="3487">
        <v>42814</v>
      </c>
      <c r="O69" s="3497"/>
      <c r="P69" s="3485" t="s">
        <v>544</v>
      </c>
      <c r="Q69" s="3498"/>
      <c r="R69" s="3766" t="s">
        <v>83</v>
      </c>
      <c r="S69" s="3484" t="s">
        <v>137</v>
      </c>
      <c r="T69" s="3484">
        <v>40</v>
      </c>
      <c r="U69" s="3484"/>
      <c r="V69" s="3487">
        <v>42814</v>
      </c>
      <c r="W69" s="3488"/>
      <c r="X69" s="3489"/>
      <c r="Y69" s="3490"/>
      <c r="Z69" s="3491"/>
      <c r="AA69" s="3489"/>
      <c r="AB69" s="3579"/>
      <c r="AC69" s="3492"/>
      <c r="AD69" s="3503" t="s">
        <v>400</v>
      </c>
      <c r="AE69" s="3501">
        <v>1</v>
      </c>
      <c r="AF69" s="3810"/>
      <c r="AG69" s="3496"/>
      <c r="AH69" s="3817"/>
      <c r="AI69" s="3488"/>
      <c r="AJ69" s="3493"/>
      <c r="AK69" s="3494"/>
      <c r="AL69" s="3495"/>
      <c r="AM69" s="3496"/>
      <c r="AN69" s="3493"/>
      <c r="AO69" s="3826" t="s">
        <v>138</v>
      </c>
      <c r="AP69" s="3488"/>
      <c r="AQ69" s="3494"/>
      <c r="AR69" s="3496"/>
      <c r="AS69" s="3561"/>
      <c r="AT69" s="3488"/>
      <c r="AU69" s="3494"/>
      <c r="AV69" s="3496"/>
      <c r="AW69" s="3561"/>
      <c r="AX69" s="3495"/>
      <c r="AY69" s="3612"/>
    </row>
    <row r="70" spans="1:61">
      <c r="A70" s="3839"/>
      <c r="B70" s="1665">
        <v>11119</v>
      </c>
      <c r="C70" s="3548">
        <v>2010</v>
      </c>
      <c r="D70" s="3718" t="s">
        <v>3</v>
      </c>
      <c r="E70" s="1665" t="s">
        <v>3</v>
      </c>
      <c r="F70" s="3547" t="s">
        <v>1063</v>
      </c>
      <c r="G70" s="3547">
        <v>11119</v>
      </c>
      <c r="H70" s="3548"/>
      <c r="I70" s="3549"/>
      <c r="J70" s="3689"/>
      <c r="K70" s="3660"/>
      <c r="L70" s="3689"/>
      <c r="M70" s="1675"/>
      <c r="N70" s="3733" t="s">
        <v>4748</v>
      </c>
      <c r="O70" s="1671"/>
      <c r="P70" s="3558"/>
      <c r="Q70" s="3733"/>
      <c r="R70" s="3768" t="s">
        <v>83</v>
      </c>
      <c r="S70" s="3551" t="s">
        <v>137</v>
      </c>
      <c r="T70" s="3551"/>
      <c r="U70" s="3551"/>
      <c r="V70" s="3733"/>
      <c r="W70" s="1668"/>
      <c r="X70" s="3554"/>
      <c r="Y70" s="3777"/>
      <c r="Z70" s="1669"/>
      <c r="AA70" s="3554"/>
      <c r="AB70" s="3555"/>
      <c r="AC70" s="3793"/>
      <c r="AD70" s="3805"/>
      <c r="AE70" s="3552"/>
      <c r="AF70" s="3806"/>
      <c r="AG70" s="3759"/>
      <c r="AH70" s="3815"/>
      <c r="AI70" s="1668"/>
      <c r="AJ70" s="3556"/>
      <c r="AK70" s="3789"/>
      <c r="AL70" s="1670"/>
      <c r="AM70" s="3759"/>
      <c r="AN70" s="3556"/>
      <c r="AO70" s="3562"/>
      <c r="AP70" s="1669"/>
      <c r="AQ70" s="3777"/>
      <c r="AR70" s="3759"/>
      <c r="AS70" s="3562"/>
      <c r="AT70" s="1668"/>
      <c r="AU70" s="3789"/>
      <c r="AV70" s="3759"/>
      <c r="AW70" s="3562"/>
      <c r="AX70" s="1670"/>
      <c r="AY70" s="3613"/>
    </row>
    <row r="71" spans="1:61">
      <c r="A71" s="3841"/>
      <c r="B71" s="3482">
        <v>11236</v>
      </c>
      <c r="C71" s="3483">
        <v>2011</v>
      </c>
      <c r="D71" s="3720" t="s">
        <v>3</v>
      </c>
      <c r="E71" s="3482" t="s">
        <v>3</v>
      </c>
      <c r="F71" s="3577" t="s">
        <v>487</v>
      </c>
      <c r="G71" s="3577">
        <v>11236</v>
      </c>
      <c r="H71" s="3483"/>
      <c r="I71" s="3630"/>
      <c r="J71" s="3691"/>
      <c r="K71" s="3685"/>
      <c r="L71" s="3691"/>
      <c r="M71" s="3502"/>
      <c r="N71" s="3750" t="s">
        <v>2304</v>
      </c>
      <c r="O71" s="3486"/>
      <c r="P71" s="3485"/>
      <c r="Q71" s="3487"/>
      <c r="R71" s="3766" t="s">
        <v>82</v>
      </c>
      <c r="S71" s="3484" t="s">
        <v>138</v>
      </c>
      <c r="T71" s="3484"/>
      <c r="U71" s="3484"/>
      <c r="V71" s="3487"/>
      <c r="W71" s="3488"/>
      <c r="X71" s="3489"/>
      <c r="Y71" s="3490"/>
      <c r="Z71" s="3491"/>
      <c r="AA71" s="3489"/>
      <c r="AB71" s="3579"/>
      <c r="AC71" s="3492"/>
      <c r="AD71" s="3503"/>
      <c r="AE71" s="3493"/>
      <c r="AF71" s="3810"/>
      <c r="AG71" s="3496"/>
      <c r="AH71" s="3817"/>
      <c r="AI71" s="3488"/>
      <c r="AJ71" s="3493"/>
      <c r="AK71" s="3494"/>
      <c r="AL71" s="3495"/>
      <c r="AM71" s="3496"/>
      <c r="AN71" s="3493"/>
      <c r="AO71" s="3561"/>
      <c r="AP71" s="3488"/>
      <c r="AQ71" s="3494"/>
      <c r="AR71" s="3496"/>
      <c r="AS71" s="3561"/>
      <c r="AT71" s="3488"/>
      <c r="AU71" s="3494"/>
      <c r="AV71" s="3496"/>
      <c r="AW71" s="3561"/>
      <c r="AX71" s="3495"/>
      <c r="AY71" s="3612"/>
    </row>
    <row r="72" spans="1:61">
      <c r="A72" s="3839"/>
      <c r="B72" s="1665">
        <v>11295</v>
      </c>
      <c r="C72" s="3548">
        <v>2012</v>
      </c>
      <c r="D72" s="3718" t="s">
        <v>2</v>
      </c>
      <c r="E72" s="1665" t="s">
        <v>2</v>
      </c>
      <c r="F72" s="3547" t="s">
        <v>314</v>
      </c>
      <c r="G72" s="3547">
        <v>11295</v>
      </c>
      <c r="H72" s="3548"/>
      <c r="I72" s="3549"/>
      <c r="J72" s="3689"/>
      <c r="K72" s="3660"/>
      <c r="L72" s="3689"/>
      <c r="M72" s="1666"/>
      <c r="N72" s="3751" t="s">
        <v>2304</v>
      </c>
      <c r="O72" s="1667"/>
      <c r="P72" s="3558"/>
      <c r="Q72" s="3742"/>
      <c r="R72" s="3765" t="s">
        <v>83</v>
      </c>
      <c r="S72" s="3551" t="s">
        <v>137</v>
      </c>
      <c r="T72" s="3551"/>
      <c r="U72" s="3551"/>
      <c r="V72" s="3742"/>
      <c r="W72" s="1668"/>
      <c r="X72" s="3554"/>
      <c r="Y72" s="3777"/>
      <c r="Z72" s="1669"/>
      <c r="AA72" s="3554"/>
      <c r="AB72" s="3555"/>
      <c r="AC72" s="3793"/>
      <c r="AD72" s="1676"/>
      <c r="AE72" s="3556"/>
      <c r="AF72" s="3799"/>
      <c r="AG72" s="3759"/>
      <c r="AH72" s="3815"/>
      <c r="AI72" s="1668"/>
      <c r="AJ72" s="3556"/>
      <c r="AK72" s="3789"/>
      <c r="AL72" s="1670"/>
      <c r="AM72" s="3759"/>
      <c r="AN72" s="3556"/>
      <c r="AO72" s="3562"/>
      <c r="AP72" s="1668"/>
      <c r="AQ72" s="3789"/>
      <c r="AR72" s="3759"/>
      <c r="AS72" s="3562"/>
      <c r="AT72" s="1668"/>
      <c r="AU72" s="3789"/>
      <c r="AV72" s="3759"/>
      <c r="AW72" s="3562"/>
      <c r="AX72" s="1670"/>
      <c r="AY72" s="3613"/>
    </row>
    <row r="73" spans="1:61">
      <c r="A73" s="3842"/>
      <c r="B73" s="3505">
        <v>11415</v>
      </c>
      <c r="C73" s="3506">
        <v>2013</v>
      </c>
      <c r="D73" s="3715" t="s">
        <v>1</v>
      </c>
      <c r="E73" s="3505" t="s">
        <v>1</v>
      </c>
      <c r="F73" s="3631" t="s">
        <v>306</v>
      </c>
      <c r="G73" s="3631">
        <v>11415</v>
      </c>
      <c r="H73" s="3506"/>
      <c r="I73" s="3641" t="s">
        <v>4705</v>
      </c>
      <c r="J73" s="3692"/>
      <c r="K73" s="3679"/>
      <c r="L73" s="3692"/>
      <c r="M73" s="3740"/>
      <c r="N73" s="3509"/>
      <c r="O73" s="3507"/>
      <c r="P73" s="3633"/>
      <c r="Q73" s="3509"/>
      <c r="R73" s="3767" t="s">
        <v>83</v>
      </c>
      <c r="S73" s="3510"/>
      <c r="T73" s="3510"/>
      <c r="U73" s="3510"/>
      <c r="V73" s="3509"/>
      <c r="W73" s="3778"/>
      <c r="X73" s="3634"/>
      <c r="Y73" s="3515"/>
      <c r="Z73" s="3536"/>
      <c r="AA73" s="3512"/>
      <c r="AB73" s="3635"/>
      <c r="AC73" s="3516"/>
      <c r="AD73" s="3807"/>
      <c r="AE73" s="3521"/>
      <c r="AF73" s="3808"/>
      <c r="AG73" s="3520"/>
      <c r="AH73" s="3818"/>
      <c r="AI73" s="3511"/>
      <c r="AJ73" s="3521"/>
      <c r="AK73" s="3518"/>
      <c r="AL73" s="3519"/>
      <c r="AM73" s="3520"/>
      <c r="AN73" s="3521"/>
      <c r="AO73" s="3563"/>
      <c r="AP73" s="3511"/>
      <c r="AQ73" s="3518"/>
      <c r="AR73" s="3520"/>
      <c r="AS73" s="3563"/>
      <c r="AT73" s="3511"/>
      <c r="AU73" s="3518"/>
      <c r="AV73" s="3520"/>
      <c r="AW73" s="3563"/>
      <c r="AX73" s="3519"/>
      <c r="AY73" s="3610"/>
    </row>
    <row r="74" spans="1:61">
      <c r="A74" s="3841"/>
      <c r="B74" s="3482">
        <v>11422</v>
      </c>
      <c r="C74" s="3483">
        <v>2013</v>
      </c>
      <c r="D74" s="3720" t="s">
        <v>3</v>
      </c>
      <c r="E74" s="3482" t="s">
        <v>3</v>
      </c>
      <c r="F74" s="3577" t="s">
        <v>1063</v>
      </c>
      <c r="G74" s="3577">
        <v>11422</v>
      </c>
      <c r="H74" s="3483"/>
      <c r="I74" s="3630"/>
      <c r="J74" s="3700"/>
      <c r="K74" s="3682"/>
      <c r="L74" s="3700"/>
      <c r="M74" s="3502"/>
      <c r="N74" s="3487" t="s">
        <v>4748</v>
      </c>
      <c r="O74" s="3486"/>
      <c r="P74" s="3485"/>
      <c r="Q74" s="3487"/>
      <c r="R74" s="3769" t="s">
        <v>83</v>
      </c>
      <c r="S74" s="3484" t="s">
        <v>137</v>
      </c>
      <c r="T74" s="3484"/>
      <c r="U74" s="3484"/>
      <c r="V74" s="3487"/>
      <c r="W74" s="3488"/>
      <c r="X74" s="3489"/>
      <c r="Y74" s="3490"/>
      <c r="Z74" s="3491"/>
      <c r="AA74" s="3489"/>
      <c r="AB74" s="3579"/>
      <c r="AC74" s="3492"/>
      <c r="AD74" s="3503"/>
      <c r="AE74" s="3493"/>
      <c r="AF74" s="3810"/>
      <c r="AG74" s="3496"/>
      <c r="AH74" s="3817"/>
      <c r="AI74" s="3488"/>
      <c r="AJ74" s="3493"/>
      <c r="AK74" s="3494"/>
      <c r="AL74" s="3495"/>
      <c r="AM74" s="3496"/>
      <c r="AN74" s="3493"/>
      <c r="AO74" s="3561"/>
      <c r="AP74" s="3488"/>
      <c r="AQ74" s="3494"/>
      <c r="AR74" s="3496"/>
      <c r="AS74" s="3561"/>
      <c r="AT74" s="3488"/>
      <c r="AU74" s="3494"/>
      <c r="AV74" s="3496"/>
      <c r="AW74" s="3561"/>
      <c r="AX74" s="3495"/>
      <c r="AY74" s="3612"/>
    </row>
    <row r="75" spans="1:61">
      <c r="A75" s="3839"/>
      <c r="B75" s="1665">
        <v>11426</v>
      </c>
      <c r="C75" s="3548">
        <v>2013</v>
      </c>
      <c r="D75" s="3718" t="s">
        <v>2</v>
      </c>
      <c r="E75" s="1665" t="s">
        <v>2</v>
      </c>
      <c r="F75" s="3547" t="s">
        <v>314</v>
      </c>
      <c r="G75" s="3547">
        <v>11426</v>
      </c>
      <c r="H75" s="3548"/>
      <c r="I75" s="3549"/>
      <c r="J75" s="3689"/>
      <c r="K75" s="3660"/>
      <c r="L75" s="3689"/>
      <c r="M75" s="1675"/>
      <c r="N75" s="3751" t="s">
        <v>2304</v>
      </c>
      <c r="O75" s="1671"/>
      <c r="P75" s="3558"/>
      <c r="Q75" s="3733"/>
      <c r="R75" s="3765" t="s">
        <v>82</v>
      </c>
      <c r="S75" s="3551" t="s">
        <v>138</v>
      </c>
      <c r="T75" s="3551"/>
      <c r="U75" s="3551"/>
      <c r="V75" s="3733"/>
      <c r="W75" s="1668"/>
      <c r="X75" s="3554"/>
      <c r="Y75" s="3777"/>
      <c r="Z75" s="1669"/>
      <c r="AA75" s="3554"/>
      <c r="AB75" s="3555"/>
      <c r="AC75" s="3793"/>
      <c r="AD75" s="1676"/>
      <c r="AE75" s="3556"/>
      <c r="AF75" s="3799"/>
      <c r="AG75" s="3759"/>
      <c r="AH75" s="3815"/>
      <c r="AI75" s="1668"/>
      <c r="AJ75" s="3556"/>
      <c r="AK75" s="3789"/>
      <c r="AL75" s="1670"/>
      <c r="AM75" s="3759"/>
      <c r="AN75" s="3556"/>
      <c r="AO75" s="3562"/>
      <c r="AP75" s="1668"/>
      <c r="AQ75" s="3789"/>
      <c r="AR75" s="3759"/>
      <c r="AS75" s="3562"/>
      <c r="AT75" s="1668"/>
      <c r="AU75" s="3789"/>
      <c r="AV75" s="3759"/>
      <c r="AW75" s="3562"/>
      <c r="AX75" s="1670"/>
      <c r="AY75" s="3613"/>
    </row>
    <row r="76" spans="1:61">
      <c r="A76" s="3842"/>
      <c r="B76" s="3505">
        <v>11754</v>
      </c>
      <c r="C76" s="3506">
        <v>2016</v>
      </c>
      <c r="D76" s="3715" t="s">
        <v>1</v>
      </c>
      <c r="E76" s="3505" t="s">
        <v>1</v>
      </c>
      <c r="F76" s="3631" t="s">
        <v>1064</v>
      </c>
      <c r="G76" s="3631">
        <v>11754</v>
      </c>
      <c r="H76" s="3506"/>
      <c r="I76" s="3642" t="s">
        <v>4706</v>
      </c>
      <c r="J76" s="3705"/>
      <c r="K76" s="3686"/>
      <c r="L76" s="3705"/>
      <c r="M76" s="3542"/>
      <c r="N76" s="3543"/>
      <c r="O76" s="3544"/>
      <c r="P76" s="3508"/>
      <c r="Q76" s="3543"/>
      <c r="R76" s="3763" t="s">
        <v>82</v>
      </c>
      <c r="S76" s="3510"/>
      <c r="T76" s="3510"/>
      <c r="U76" s="3510"/>
      <c r="V76" s="3543"/>
      <c r="W76" s="3545"/>
      <c r="X76" s="3512"/>
      <c r="Y76" s="3513"/>
      <c r="Z76" s="3536"/>
      <c r="AA76" s="3512"/>
      <c r="AB76" s="3635"/>
      <c r="AC76" s="3516"/>
      <c r="AD76" s="3807"/>
      <c r="AE76" s="3521"/>
      <c r="AF76" s="3808"/>
      <c r="AG76" s="3520"/>
      <c r="AH76" s="3818"/>
      <c r="AI76" s="3511"/>
      <c r="AJ76" s="3521"/>
      <c r="AK76" s="3518"/>
      <c r="AL76" s="3519"/>
      <c r="AM76" s="3520"/>
      <c r="AN76" s="3521"/>
      <c r="AO76" s="3563"/>
      <c r="AP76" s="3511"/>
      <c r="AQ76" s="3518"/>
      <c r="AR76" s="3520"/>
      <c r="AS76" s="3563"/>
      <c r="AT76" s="3511"/>
      <c r="AU76" s="3518"/>
      <c r="AV76" s="3520"/>
      <c r="AW76" s="3563"/>
      <c r="AX76" s="3519"/>
      <c r="AY76" s="3610"/>
    </row>
    <row r="77" spans="1:61">
      <c r="A77" s="3839"/>
      <c r="B77" s="1665">
        <v>11755</v>
      </c>
      <c r="C77" s="3548">
        <v>2016</v>
      </c>
      <c r="D77" s="3718" t="s">
        <v>2</v>
      </c>
      <c r="E77" s="1665" t="s">
        <v>2</v>
      </c>
      <c r="F77" s="3547" t="s">
        <v>313</v>
      </c>
      <c r="G77" s="3547">
        <v>11755</v>
      </c>
      <c r="H77" s="3548">
        <v>39424</v>
      </c>
      <c r="I77" s="3646" t="s">
        <v>4751</v>
      </c>
      <c r="J77" s="3694" t="s">
        <v>138</v>
      </c>
      <c r="K77" s="3665" t="s">
        <v>4712</v>
      </c>
      <c r="L77" s="3695"/>
      <c r="M77" s="1675" t="s">
        <v>4728</v>
      </c>
      <c r="N77" s="3733">
        <v>43080</v>
      </c>
      <c r="O77" s="1671"/>
      <c r="P77" s="3558" t="s">
        <v>544</v>
      </c>
      <c r="Q77" s="3733"/>
      <c r="R77" s="3768" t="s">
        <v>83</v>
      </c>
      <c r="S77" s="3551" t="s">
        <v>137</v>
      </c>
      <c r="T77" s="3551">
        <v>40</v>
      </c>
      <c r="U77" s="3551"/>
      <c r="V77" s="3733">
        <v>43080</v>
      </c>
      <c r="W77" s="1672"/>
      <c r="X77" s="3554"/>
      <c r="Y77" s="3777"/>
      <c r="Z77" s="1669"/>
      <c r="AA77" s="3554"/>
      <c r="AB77" s="3555"/>
      <c r="AC77" s="3793"/>
      <c r="AD77" s="1676" t="s">
        <v>119</v>
      </c>
      <c r="AE77" s="3556">
        <v>3</v>
      </c>
      <c r="AF77" s="3799"/>
      <c r="AG77" s="3759"/>
      <c r="AH77" s="3815"/>
      <c r="AI77" s="1668"/>
      <c r="AJ77" s="3556"/>
      <c r="AK77" s="3789"/>
      <c r="AL77" s="1670"/>
      <c r="AM77" s="3759"/>
      <c r="AN77" s="3556"/>
      <c r="AO77" s="3562"/>
      <c r="AP77" s="1668"/>
      <c r="AQ77" s="3789"/>
      <c r="AR77" s="3759"/>
      <c r="AS77" s="3562"/>
      <c r="AT77" s="1668"/>
      <c r="AU77" s="3789"/>
      <c r="AV77" s="3759"/>
      <c r="AW77" s="3562"/>
      <c r="AX77" s="1670"/>
      <c r="AY77" s="3613"/>
    </row>
    <row r="78" spans="1:61">
      <c r="A78" s="3840"/>
      <c r="B78" s="1678">
        <v>11760</v>
      </c>
      <c r="C78" s="1679">
        <v>2016</v>
      </c>
      <c r="D78" s="3719" t="s">
        <v>3</v>
      </c>
      <c r="E78" s="3505" t="s">
        <v>3</v>
      </c>
      <c r="F78" s="3631" t="s">
        <v>487</v>
      </c>
      <c r="G78" s="3631">
        <v>11760</v>
      </c>
      <c r="H78" s="3506"/>
      <c r="I78" s="3632"/>
      <c r="J78" s="3705"/>
      <c r="K78" s="3687"/>
      <c r="L78" s="3690"/>
      <c r="M78" s="3537"/>
      <c r="N78" s="3538" t="s">
        <v>2304</v>
      </c>
      <c r="O78" s="3539"/>
      <c r="P78" s="3523"/>
      <c r="Q78" s="3538"/>
      <c r="R78" s="3764" t="s">
        <v>82</v>
      </c>
      <c r="S78" s="3525" t="s">
        <v>138</v>
      </c>
      <c r="T78" s="3525"/>
      <c r="U78" s="3525"/>
      <c r="V78" s="3538"/>
      <c r="W78" s="3546"/>
      <c r="X78" s="3527"/>
      <c r="Y78" s="3528"/>
      <c r="Z78" s="3529"/>
      <c r="AA78" s="3527"/>
      <c r="AB78" s="3574"/>
      <c r="AC78" s="3530"/>
      <c r="AD78" s="3576"/>
      <c r="AE78" s="3531"/>
      <c r="AF78" s="3800"/>
      <c r="AG78" s="3534"/>
      <c r="AH78" s="3816"/>
      <c r="AI78" s="3526"/>
      <c r="AJ78" s="3531"/>
      <c r="AK78" s="3532"/>
      <c r="AL78" s="3533"/>
      <c r="AM78" s="3534"/>
      <c r="AN78" s="3531"/>
      <c r="AO78" s="3535"/>
      <c r="AP78" s="3526"/>
      <c r="AQ78" s="3532"/>
      <c r="AR78" s="3534"/>
      <c r="AS78" s="3535"/>
      <c r="AT78" s="3526"/>
      <c r="AU78" s="3532"/>
      <c r="AV78" s="3534"/>
      <c r="AW78" s="3535"/>
      <c r="AX78" s="3533"/>
      <c r="AY78" s="3611"/>
    </row>
    <row r="79" spans="1:61">
      <c r="A79" s="3843" t="s">
        <v>1062</v>
      </c>
      <c r="B79" s="3505">
        <v>11120</v>
      </c>
      <c r="C79" s="3506">
        <v>2010</v>
      </c>
      <c r="D79" s="3715"/>
      <c r="E79" s="1665"/>
      <c r="F79" s="3547"/>
      <c r="G79" s="3547"/>
      <c r="H79" s="3548"/>
      <c r="I79" s="3549"/>
      <c r="J79" s="3695"/>
      <c r="K79" s="1687"/>
      <c r="L79" s="3712"/>
      <c r="M79" s="3752"/>
      <c r="N79" s="3753"/>
      <c r="O79" s="3757"/>
      <c r="P79" s="1681"/>
      <c r="Q79" s="3753"/>
      <c r="R79" s="3763"/>
      <c r="S79" s="1680"/>
      <c r="T79" s="1680"/>
      <c r="U79" s="1680"/>
      <c r="V79" s="3753"/>
      <c r="W79" s="3787"/>
      <c r="X79" s="1683"/>
      <c r="Y79" s="3788"/>
      <c r="Z79" s="3796"/>
      <c r="AA79" s="1683"/>
      <c r="AB79" s="1684"/>
      <c r="AC79" s="3797"/>
      <c r="AD79" s="3811"/>
      <c r="AF79" s="3812"/>
      <c r="AH79" s="1685"/>
      <c r="AI79" s="3822"/>
      <c r="AK79" s="3610"/>
      <c r="AL79" s="3519"/>
      <c r="AP79" s="3822"/>
      <c r="AQ79" s="3610"/>
      <c r="AT79" s="3822"/>
      <c r="AU79" s="3610"/>
      <c r="AX79" s="3519"/>
      <c r="AY79" s="3610"/>
    </row>
    <row r="80" spans="1:61">
      <c r="A80" s="3844" t="s">
        <v>790</v>
      </c>
      <c r="B80" s="3654">
        <v>11798</v>
      </c>
      <c r="C80" s="3647">
        <v>2017</v>
      </c>
      <c r="D80" s="3716" t="s">
        <v>2</v>
      </c>
      <c r="E80" s="3724" t="s">
        <v>2</v>
      </c>
      <c r="F80" s="3649" t="s">
        <v>312</v>
      </c>
      <c r="G80" s="3647">
        <v>4101</v>
      </c>
      <c r="H80" s="3647">
        <v>30062</v>
      </c>
      <c r="I80" s="3650" t="s">
        <v>4756</v>
      </c>
      <c r="J80" s="3725" t="s">
        <v>138</v>
      </c>
      <c r="K80" s="3706"/>
      <c r="L80" s="3713"/>
      <c r="M80" s="3654"/>
      <c r="N80" s="3713"/>
      <c r="O80" s="3654"/>
      <c r="P80" s="3651" t="s">
        <v>1155</v>
      </c>
      <c r="Q80" s="3713"/>
      <c r="R80" s="3770" t="s">
        <v>82</v>
      </c>
      <c r="S80" s="3648" t="s">
        <v>138</v>
      </c>
      <c r="T80" s="3647">
        <v>40</v>
      </c>
      <c r="U80" s="3647"/>
      <c r="V80" s="3771">
        <v>39275</v>
      </c>
      <c r="W80" s="1668"/>
      <c r="X80" s="3556"/>
      <c r="Y80" s="3789"/>
      <c r="Z80" s="1668"/>
      <c r="AA80" s="3556"/>
      <c r="AB80" s="3556"/>
      <c r="AC80" s="3789"/>
      <c r="AD80" s="1676" t="s">
        <v>406</v>
      </c>
      <c r="AE80" s="3649" t="s">
        <v>137</v>
      </c>
      <c r="AF80" s="3799">
        <v>2015</v>
      </c>
      <c r="AG80" s="3759"/>
      <c r="AH80" s="3562"/>
      <c r="AI80" s="1668"/>
      <c r="AJ80" s="3556"/>
      <c r="AK80" s="3789"/>
      <c r="AL80" s="1670"/>
      <c r="AM80" s="3759"/>
      <c r="AN80" s="3643" t="s">
        <v>137</v>
      </c>
      <c r="AO80" s="3592" t="s">
        <v>140</v>
      </c>
      <c r="AP80" s="1668"/>
      <c r="AQ80" s="3789"/>
      <c r="AR80" s="3759"/>
      <c r="AS80" s="3562"/>
      <c r="AT80" s="1668"/>
      <c r="AU80" s="3789"/>
      <c r="AV80" s="3759"/>
      <c r="AW80" s="3562"/>
      <c r="AX80" s="1670"/>
      <c r="AY80" s="3613"/>
    </row>
    <row r="81" spans="1:51">
      <c r="A81" s="3844" t="s">
        <v>791</v>
      </c>
      <c r="B81" s="3654">
        <v>11796</v>
      </c>
      <c r="C81" s="3647">
        <v>2017</v>
      </c>
      <c r="D81" s="3716" t="s">
        <v>2</v>
      </c>
      <c r="E81" s="3726" t="s">
        <v>2</v>
      </c>
      <c r="F81" s="3649" t="s">
        <v>314</v>
      </c>
      <c r="G81" s="3647">
        <v>5726</v>
      </c>
      <c r="H81" s="3647">
        <v>28178</v>
      </c>
      <c r="I81" s="3650" t="s">
        <v>4753</v>
      </c>
      <c r="J81" s="3725" t="s">
        <v>398</v>
      </c>
      <c r="K81" s="3706"/>
      <c r="L81" s="3713"/>
      <c r="M81" s="3654"/>
      <c r="N81" s="3713"/>
      <c r="O81" s="3654"/>
      <c r="P81" s="3651" t="s">
        <v>1127</v>
      </c>
      <c r="Q81" s="3713"/>
      <c r="R81" s="3770" t="s">
        <v>82</v>
      </c>
      <c r="S81" s="3648" t="s">
        <v>139</v>
      </c>
      <c r="T81" s="3647">
        <v>40</v>
      </c>
      <c r="U81" s="3647"/>
      <c r="V81" s="3771">
        <v>38019</v>
      </c>
      <c r="W81" s="1668"/>
      <c r="X81" s="3556"/>
      <c r="Y81" s="3789"/>
      <c r="Z81" s="1668"/>
      <c r="AA81" s="3556"/>
      <c r="AB81" s="3556"/>
      <c r="AC81" s="3789"/>
      <c r="AD81" s="1676"/>
      <c r="AE81" s="3556"/>
      <c r="AF81" s="3799"/>
      <c r="AG81" s="3759"/>
      <c r="AH81" s="3562"/>
      <c r="AI81" s="1668"/>
      <c r="AJ81" s="3556"/>
      <c r="AK81" s="3789"/>
      <c r="AL81" s="1670"/>
      <c r="AM81" s="3759"/>
      <c r="AN81" s="3643" t="s">
        <v>138</v>
      </c>
      <c r="AO81" s="3592" t="s">
        <v>138</v>
      </c>
      <c r="AP81" s="1668"/>
      <c r="AQ81" s="3789"/>
      <c r="AR81" s="3759"/>
      <c r="AS81" s="3562"/>
      <c r="AT81" s="1668"/>
      <c r="AU81" s="3789"/>
      <c r="AV81" s="3759"/>
      <c r="AW81" s="3562"/>
      <c r="AX81" s="1670"/>
      <c r="AY81" s="3613"/>
    </row>
    <row r="82" spans="1:51">
      <c r="A82" s="3844" t="s">
        <v>791</v>
      </c>
      <c r="B82" s="3654">
        <v>11797</v>
      </c>
      <c r="C82" s="3647">
        <v>2017</v>
      </c>
      <c r="D82" s="3716" t="s">
        <v>2</v>
      </c>
      <c r="E82" s="3726" t="s">
        <v>2</v>
      </c>
      <c r="F82" s="3649" t="s">
        <v>314</v>
      </c>
      <c r="G82" s="3647">
        <v>5821</v>
      </c>
      <c r="H82" s="3647">
        <v>6598</v>
      </c>
      <c r="I82" s="3650" t="s">
        <v>4754</v>
      </c>
      <c r="J82" s="3725" t="s">
        <v>138</v>
      </c>
      <c r="K82" s="3706"/>
      <c r="L82" s="3713"/>
      <c r="M82" s="3654"/>
      <c r="N82" s="3713"/>
      <c r="O82" s="3654"/>
      <c r="P82" s="3651" t="s">
        <v>1127</v>
      </c>
      <c r="Q82" s="3713"/>
      <c r="R82" s="3770" t="s">
        <v>83</v>
      </c>
      <c r="S82" s="3648" t="s">
        <v>137</v>
      </c>
      <c r="T82" s="3647">
        <v>40</v>
      </c>
      <c r="U82" s="3647"/>
      <c r="V82" s="3713"/>
      <c r="W82" s="1668"/>
      <c r="X82" s="3556"/>
      <c r="Y82" s="3789"/>
      <c r="Z82" s="1668"/>
      <c r="AA82" s="3556"/>
      <c r="AB82" s="3556"/>
      <c r="AC82" s="3789"/>
      <c r="AD82" s="1676"/>
      <c r="AE82" s="3556"/>
      <c r="AF82" s="3799"/>
      <c r="AG82" s="3759"/>
      <c r="AH82" s="3562"/>
      <c r="AI82" s="1668"/>
      <c r="AJ82" s="3556"/>
      <c r="AK82" s="3789"/>
      <c r="AL82" s="1670"/>
      <c r="AM82" s="3759"/>
      <c r="AN82" s="3643" t="s">
        <v>138</v>
      </c>
      <c r="AO82" s="3592" t="s">
        <v>138</v>
      </c>
      <c r="AP82" s="1668"/>
      <c r="AQ82" s="3789"/>
      <c r="AR82" s="3759"/>
      <c r="AS82" s="3562"/>
      <c r="AT82" s="1668"/>
      <c r="AU82" s="3789"/>
      <c r="AV82" s="3759"/>
      <c r="AW82" s="3562"/>
      <c r="AX82" s="1670"/>
      <c r="AY82" s="3613"/>
    </row>
    <row r="83" spans="1:51" ht="15.75" thickBot="1">
      <c r="A83" s="3845" t="s">
        <v>790</v>
      </c>
      <c r="B83" s="3655">
        <v>11799</v>
      </c>
      <c r="C83" s="3656">
        <v>2017</v>
      </c>
      <c r="D83" s="3721" t="s">
        <v>2</v>
      </c>
      <c r="E83" s="3727" t="s">
        <v>2</v>
      </c>
      <c r="F83" s="3728" t="s">
        <v>312</v>
      </c>
      <c r="G83" s="3656">
        <v>4119</v>
      </c>
      <c r="H83" s="3656">
        <v>30037</v>
      </c>
      <c r="I83" s="3729" t="s">
        <v>4755</v>
      </c>
      <c r="J83" s="3730" t="s">
        <v>398</v>
      </c>
      <c r="K83" s="3723"/>
      <c r="L83" s="3714"/>
      <c r="M83" s="3655"/>
      <c r="N83" s="3714"/>
      <c r="O83" s="3655"/>
      <c r="P83" s="3758" t="s">
        <v>1155</v>
      </c>
      <c r="Q83" s="3714"/>
      <c r="R83" s="3772" t="s">
        <v>83</v>
      </c>
      <c r="S83" s="3773" t="s">
        <v>137</v>
      </c>
      <c r="T83" s="3656">
        <v>40</v>
      </c>
      <c r="U83" s="3656"/>
      <c r="V83" s="3774">
        <v>42884</v>
      </c>
      <c r="W83" s="3790"/>
      <c r="X83" s="3791"/>
      <c r="Y83" s="3792"/>
      <c r="Z83" s="3790"/>
      <c r="AA83" s="3791"/>
      <c r="AB83" s="3791"/>
      <c r="AC83" s="3792"/>
      <c r="AD83" s="3813"/>
      <c r="AE83" s="3791"/>
      <c r="AF83" s="3814"/>
      <c r="AG83" s="3846"/>
      <c r="AH83" s="3847"/>
      <c r="AI83" s="3790"/>
      <c r="AJ83" s="3791"/>
      <c r="AK83" s="3792"/>
      <c r="AL83" s="3824"/>
      <c r="AM83" s="3846"/>
      <c r="AN83" s="3848"/>
      <c r="AO83" s="3849" t="s">
        <v>137</v>
      </c>
      <c r="AP83" s="3790"/>
      <c r="AQ83" s="3792"/>
      <c r="AR83" s="3846"/>
      <c r="AS83" s="3847"/>
      <c r="AT83" s="3790"/>
      <c r="AU83" s="3792"/>
      <c r="AV83" s="3846"/>
      <c r="AW83" s="3847"/>
      <c r="AX83" s="3824"/>
      <c r="AY83" s="3832"/>
    </row>
    <row r="84" spans="1:51">
      <c r="A84" s="3591"/>
      <c r="I84" s="3588"/>
      <c r="J84" s="3589"/>
      <c r="P84" s="3589"/>
      <c r="AN84" s="3590"/>
      <c r="AO84" s="3590"/>
    </row>
    <row r="85" spans="1:51">
      <c r="G85" s="1691" t="s">
        <v>415</v>
      </c>
      <c r="R85" s="1691" t="s">
        <v>416</v>
      </c>
    </row>
    <row r="86" spans="1:51">
      <c r="G86" s="1689" t="s">
        <v>327</v>
      </c>
      <c r="R86" s="1692" t="s">
        <v>407</v>
      </c>
    </row>
    <row r="87" spans="1:51">
      <c r="G87" s="1689" t="s">
        <v>328</v>
      </c>
      <c r="R87" s="1692" t="s">
        <v>408</v>
      </c>
    </row>
    <row r="88" spans="1:51">
      <c r="G88" s="1689" t="s">
        <v>329</v>
      </c>
      <c r="R88" s="1692" t="s">
        <v>409</v>
      </c>
    </row>
    <row r="89" spans="1:51">
      <c r="G89" s="1689" t="s">
        <v>330</v>
      </c>
      <c r="R89" s="1692" t="s">
        <v>410</v>
      </c>
    </row>
    <row r="90" spans="1:51">
      <c r="G90" s="1689" t="s">
        <v>331</v>
      </c>
      <c r="R90" s="1692" t="s">
        <v>411</v>
      </c>
    </row>
    <row r="91" spans="1:51">
      <c r="G91" s="1689" t="s">
        <v>332</v>
      </c>
      <c r="R91" s="1692" t="s">
        <v>412</v>
      </c>
    </row>
    <row r="92" spans="1:51">
      <c r="G92" s="1689" t="s">
        <v>333</v>
      </c>
      <c r="R92" s="1692" t="s">
        <v>413</v>
      </c>
    </row>
    <row r="93" spans="1:51">
      <c r="G93" s="1689" t="s">
        <v>334</v>
      </c>
      <c r="R93" s="1692" t="s">
        <v>414</v>
      </c>
    </row>
    <row r="94" spans="1:51">
      <c r="G94" s="1689" t="s">
        <v>335</v>
      </c>
    </row>
  </sheetData>
  <mergeCells count="15">
    <mergeCell ref="Z3:AC3"/>
    <mergeCell ref="B3:D3"/>
    <mergeCell ref="E3:J3"/>
    <mergeCell ref="M3:N3"/>
    <mergeCell ref="R3:V3"/>
    <mergeCell ref="W3:Y3"/>
    <mergeCell ref="AV3:AW3"/>
    <mergeCell ref="AX3:AY3"/>
    <mergeCell ref="AD3:AF3"/>
    <mergeCell ref="AG3:AH3"/>
    <mergeCell ref="AP3:AQ3"/>
    <mergeCell ref="AR3:AS3"/>
    <mergeCell ref="AT3:AU3"/>
    <mergeCell ref="AM3:AO3"/>
    <mergeCell ref="AI3:AK3"/>
  </mergeCells>
  <hyperlinks>
    <hyperlink ref="A1" location="Índice!A1" display="ÍNDICE"/>
  </hyperlinks>
  <pageMargins left="0.97" right="0.25" top="0.82677165354330717" bottom="0.74803149606299213" header="0.32" footer="0.31496062992125984"/>
  <pageSetup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AI38"/>
  <sheetViews>
    <sheetView showGridLines="0" zoomScaleNormal="100" workbookViewId="0"/>
  </sheetViews>
  <sheetFormatPr baseColWidth="10" defaultColWidth="11.42578125" defaultRowHeight="15"/>
  <cols>
    <col min="1" max="1" width="20.5703125" style="374" customWidth="1"/>
    <col min="2" max="2" width="10.85546875" style="570" bestFit="1" customWidth="1"/>
    <col min="3" max="3" width="7.5703125" style="570" bestFit="1" customWidth="1"/>
    <col min="4" max="4" width="4.5703125" style="570" bestFit="1" customWidth="1"/>
    <col min="5" max="5" width="10.85546875" style="570" bestFit="1" customWidth="1"/>
    <col min="6" max="6" width="7.5703125" style="570" bestFit="1" customWidth="1"/>
    <col min="7" max="7" width="4.5703125" style="570" bestFit="1" customWidth="1"/>
    <col min="8" max="8" width="10.85546875" style="570" bestFit="1" customWidth="1"/>
    <col min="9" max="9" width="7.5703125" style="570" bestFit="1" customWidth="1"/>
    <col min="10" max="10" width="4.5703125" style="570" bestFit="1" customWidth="1"/>
    <col min="11" max="11" width="10.85546875" style="570" bestFit="1" customWidth="1"/>
    <col min="12" max="12" width="7.5703125" style="570" bestFit="1" customWidth="1"/>
    <col min="13" max="13" width="4.5703125" style="570" customWidth="1"/>
    <col min="14" max="14" width="11.28515625" style="570" customWidth="1"/>
    <col min="15" max="15" width="9" style="570" bestFit="1" customWidth="1"/>
    <col min="16" max="16" width="4.5703125" style="570" customWidth="1"/>
    <col min="17" max="17" width="12.28515625" style="570" customWidth="1"/>
    <col min="18" max="18" width="9" style="570" bestFit="1" customWidth="1"/>
    <col min="19" max="19" width="4.5703125" style="570" customWidth="1"/>
    <col min="20" max="20" width="5.28515625" style="374" customWidth="1"/>
    <col min="21" max="21" width="21.5703125" style="405" customWidth="1"/>
    <col min="22" max="26" width="9.7109375" style="570" bestFit="1" customWidth="1"/>
    <col min="27" max="27" width="9.7109375" style="570" customWidth="1"/>
    <col min="28" max="28" width="6.28515625" style="570" customWidth="1"/>
    <col min="29" max="29" width="20.140625" style="374" customWidth="1"/>
    <col min="30" max="33" width="9.7109375" style="570" bestFit="1" customWidth="1"/>
    <col min="34" max="34" width="9.7109375" style="374" bestFit="1" customWidth="1"/>
    <col min="35" max="16384" width="11.42578125" style="374"/>
  </cols>
  <sheetData>
    <row r="1" spans="1:35">
      <c r="A1" s="815" t="s">
        <v>65</v>
      </c>
      <c r="B1" s="5055"/>
      <c r="C1" s="5057"/>
      <c r="D1" s="5057"/>
      <c r="E1" s="5057"/>
    </row>
    <row r="2" spans="1:35" ht="18.75">
      <c r="A2" s="4243" t="s">
        <v>1189</v>
      </c>
      <c r="U2" s="375"/>
      <c r="AC2" s="376"/>
      <c r="AD2" s="377"/>
      <c r="AE2" s="377"/>
      <c r="AF2" s="377"/>
      <c r="AG2" s="377"/>
    </row>
    <row r="3" spans="1:35" ht="15.75" thickBot="1">
      <c r="U3" s="378"/>
      <c r="V3" s="569"/>
      <c r="W3" s="569"/>
      <c r="X3" s="569"/>
      <c r="Y3" s="617"/>
      <c r="Z3" s="617"/>
      <c r="AA3" s="617"/>
      <c r="AB3" s="380"/>
      <c r="AC3" s="380"/>
      <c r="AD3" s="379"/>
      <c r="AE3" s="379"/>
      <c r="AF3" s="379"/>
      <c r="AG3" s="380"/>
    </row>
    <row r="4" spans="1:35" ht="15.75" customHeight="1" thickBot="1">
      <c r="A4" s="381"/>
      <c r="B4" s="5250" t="s">
        <v>917</v>
      </c>
      <c r="C4" s="5251"/>
      <c r="D4" s="5251"/>
      <c r="E4" s="5251"/>
      <c r="F4" s="5251"/>
      <c r="G4" s="5251"/>
      <c r="H4" s="5251"/>
      <c r="I4" s="5251"/>
      <c r="J4" s="5251"/>
      <c r="K4" s="5251"/>
      <c r="L4" s="5251"/>
      <c r="M4" s="5251"/>
      <c r="N4" s="5251"/>
      <c r="O4" s="5251"/>
      <c r="P4" s="5251"/>
      <c r="Q4" s="5251"/>
      <c r="R4" s="5251"/>
      <c r="S4" s="5252"/>
      <c r="U4" s="378"/>
      <c r="V4" s="5250" t="s">
        <v>918</v>
      </c>
      <c r="W4" s="5251"/>
      <c r="X4" s="5251"/>
      <c r="Y4" s="5251"/>
      <c r="Z4" s="5251"/>
      <c r="AA4" s="5252"/>
      <c r="AB4" s="380"/>
      <c r="AC4" s="378"/>
      <c r="AD4" s="5250" t="s">
        <v>919</v>
      </c>
      <c r="AE4" s="5251"/>
      <c r="AF4" s="5251"/>
      <c r="AG4" s="5251"/>
      <c r="AH4" s="5251"/>
      <c r="AI4" s="5252"/>
    </row>
    <row r="5" spans="1:35" ht="15.75" thickBot="1">
      <c r="A5" s="381"/>
      <c r="B5" s="5244" t="s">
        <v>920</v>
      </c>
      <c r="C5" s="5245"/>
      <c r="D5" s="5246"/>
      <c r="E5" s="5244" t="s">
        <v>921</v>
      </c>
      <c r="F5" s="5245"/>
      <c r="G5" s="5246"/>
      <c r="H5" s="5244" t="s">
        <v>922</v>
      </c>
      <c r="I5" s="5245"/>
      <c r="J5" s="5246"/>
      <c r="K5" s="5244" t="s">
        <v>317</v>
      </c>
      <c r="L5" s="5245"/>
      <c r="M5" s="5246"/>
      <c r="N5" s="5244" t="s">
        <v>318</v>
      </c>
      <c r="O5" s="5245"/>
      <c r="P5" s="5246"/>
      <c r="Q5" s="5244" t="s">
        <v>4399</v>
      </c>
      <c r="R5" s="5245"/>
      <c r="S5" s="5246"/>
      <c r="U5" s="378"/>
      <c r="V5" s="2510" t="s">
        <v>920</v>
      </c>
      <c r="W5" s="2511" t="s">
        <v>921</v>
      </c>
      <c r="X5" s="2511" t="s">
        <v>922</v>
      </c>
      <c r="Y5" s="2511" t="s">
        <v>317</v>
      </c>
      <c r="Z5" s="2512" t="s">
        <v>318</v>
      </c>
      <c r="AA5" s="4222" t="s">
        <v>4399</v>
      </c>
      <c r="AB5" s="380"/>
      <c r="AC5" s="378"/>
      <c r="AD5" s="2513" t="s">
        <v>920</v>
      </c>
      <c r="AE5" s="2514" t="s">
        <v>921</v>
      </c>
      <c r="AF5" s="2514" t="s">
        <v>922</v>
      </c>
      <c r="AG5" s="2514" t="s">
        <v>317</v>
      </c>
      <c r="AH5" s="2514" t="s">
        <v>318</v>
      </c>
      <c r="AI5" s="4224" t="str">
        <f>Q5</f>
        <v>2016-2017</v>
      </c>
    </row>
    <row r="6" spans="1:35">
      <c r="A6" s="381"/>
      <c r="B6" s="5253" t="s">
        <v>923</v>
      </c>
      <c r="C6" s="5255" t="s">
        <v>924</v>
      </c>
      <c r="D6" s="5256"/>
      <c r="E6" s="5253" t="s">
        <v>923</v>
      </c>
      <c r="F6" s="5255" t="s">
        <v>924</v>
      </c>
      <c r="G6" s="5256"/>
      <c r="H6" s="5253" t="s">
        <v>923</v>
      </c>
      <c r="I6" s="5255" t="s">
        <v>924</v>
      </c>
      <c r="J6" s="5256"/>
      <c r="K6" s="5253" t="s">
        <v>923</v>
      </c>
      <c r="L6" s="5255" t="s">
        <v>924</v>
      </c>
      <c r="M6" s="5256"/>
      <c r="N6" s="5262" t="s">
        <v>923</v>
      </c>
      <c r="O6" s="5264" t="s">
        <v>924</v>
      </c>
      <c r="P6" s="5265"/>
      <c r="Q6" s="5268" t="s">
        <v>923</v>
      </c>
      <c r="R6" s="5270" t="s">
        <v>924</v>
      </c>
      <c r="S6" s="5271"/>
      <c r="U6" s="382" t="s">
        <v>925</v>
      </c>
      <c r="V6" s="383">
        <v>0.47555251952350602</v>
      </c>
      <c r="W6" s="384">
        <v>0.48745111619479364</v>
      </c>
      <c r="X6" s="618">
        <v>0.52518378058142257</v>
      </c>
      <c r="Y6" s="619">
        <f>M8</f>
        <v>0.50442018407801592</v>
      </c>
      <c r="Z6" s="1819">
        <f>P8</f>
        <v>0.49607816764217133</v>
      </c>
      <c r="AA6" s="1872">
        <f>S8</f>
        <v>0.47930100712592899</v>
      </c>
      <c r="AB6" s="380"/>
      <c r="AC6" s="382" t="s">
        <v>925</v>
      </c>
      <c r="AD6" s="1804">
        <f>B8/B24</f>
        <v>0.74452065233958242</v>
      </c>
      <c r="AE6" s="1805">
        <f>E8/E24</f>
        <v>0.74187140345527791</v>
      </c>
      <c r="AF6" s="1806">
        <f>H8/H24</f>
        <v>0.69895166581614054</v>
      </c>
      <c r="AG6" s="1807">
        <f>K8/K24</f>
        <v>0.71397120971123196</v>
      </c>
      <c r="AH6" s="1818">
        <f>N8/N24</f>
        <v>0.70936826923609619</v>
      </c>
      <c r="AI6" s="1869">
        <f>Q8/Q24</f>
        <v>0.71814205243876861</v>
      </c>
    </row>
    <row r="7" spans="1:35" ht="15.75" thickBot="1">
      <c r="A7" s="381"/>
      <c r="B7" s="5254"/>
      <c r="C7" s="5257"/>
      <c r="D7" s="5258"/>
      <c r="E7" s="5254"/>
      <c r="F7" s="5257"/>
      <c r="G7" s="5258"/>
      <c r="H7" s="5254"/>
      <c r="I7" s="5257"/>
      <c r="J7" s="5258"/>
      <c r="K7" s="5254"/>
      <c r="L7" s="5257"/>
      <c r="M7" s="5258"/>
      <c r="N7" s="5263"/>
      <c r="O7" s="5266"/>
      <c r="P7" s="5267"/>
      <c r="Q7" s="5269"/>
      <c r="R7" s="5272"/>
      <c r="S7" s="5273"/>
      <c r="U7" s="392" t="s">
        <v>926</v>
      </c>
      <c r="V7" s="1812">
        <v>0.47908068566437384</v>
      </c>
      <c r="W7" s="1808">
        <v>0.43254038926345251</v>
      </c>
      <c r="X7" s="1809">
        <v>0.45605316832025444</v>
      </c>
      <c r="Y7" s="1810">
        <f>M9</f>
        <v>0.46383271941540266</v>
      </c>
      <c r="Z7" s="1820">
        <f>P9</f>
        <v>0.45494107556939106</v>
      </c>
      <c r="AA7" s="1873">
        <f>S9</f>
        <v>0.44922949917446342</v>
      </c>
      <c r="AB7" s="380"/>
      <c r="AC7" s="392" t="s">
        <v>926</v>
      </c>
      <c r="AD7" s="1812">
        <f>B9/B25</f>
        <v>0.69126093420983115</v>
      </c>
      <c r="AE7" s="1866">
        <f>E9/E25</f>
        <v>0.70874305772605972</v>
      </c>
      <c r="AF7" s="1867">
        <f>H9/H25</f>
        <v>0.68182246735492391</v>
      </c>
      <c r="AG7" s="1868">
        <f>K9/K25</f>
        <v>0.66631712003809118</v>
      </c>
      <c r="AH7" s="1865">
        <f>N9/N25</f>
        <v>0.66494872580185238</v>
      </c>
      <c r="AI7" s="1870">
        <f>Q9/Q25</f>
        <v>0.6583101440669864</v>
      </c>
    </row>
    <row r="8" spans="1:35" ht="15.75" thickBot="1">
      <c r="A8" s="387" t="s">
        <v>925</v>
      </c>
      <c r="B8" s="386">
        <v>928112</v>
      </c>
      <c r="C8" s="388">
        <v>441366</v>
      </c>
      <c r="D8" s="389">
        <f>C8/B8</f>
        <v>0.4755525195235058</v>
      </c>
      <c r="E8" s="386">
        <v>1143528</v>
      </c>
      <c r="F8" s="388">
        <v>557414</v>
      </c>
      <c r="G8" s="389">
        <f>F8/E8</f>
        <v>0.48745111619479364</v>
      </c>
      <c r="H8" s="386">
        <v>958752</v>
      </c>
      <c r="I8" s="390">
        <v>503521</v>
      </c>
      <c r="J8" s="391">
        <f>I8/H8</f>
        <v>0.52518378058142257</v>
      </c>
      <c r="K8" s="386">
        <v>1072806</v>
      </c>
      <c r="L8" s="390">
        <v>541145</v>
      </c>
      <c r="M8" s="616">
        <f>L8/K8</f>
        <v>0.50442018407801592</v>
      </c>
      <c r="N8" s="1837">
        <v>1152395</v>
      </c>
      <c r="O8" s="1773">
        <v>571678</v>
      </c>
      <c r="P8" s="1774">
        <f>O8/N8</f>
        <v>0.49607816764217133</v>
      </c>
      <c r="Q8" s="1842">
        <v>1242645</v>
      </c>
      <c r="R8" s="577">
        <v>595601</v>
      </c>
      <c r="S8" s="578">
        <f>R8/Q8</f>
        <v>0.47930100712592899</v>
      </c>
      <c r="U8" s="395" t="s">
        <v>927</v>
      </c>
      <c r="V8" s="1813">
        <v>0.24430785566968205</v>
      </c>
      <c r="W8" s="1814">
        <v>0.26652526031623602</v>
      </c>
      <c r="X8" s="1815">
        <v>0.25609706856173786</v>
      </c>
      <c r="Y8" s="1816">
        <f>M10</f>
        <v>0.2764344861178763</v>
      </c>
      <c r="Z8" s="1821">
        <f>P10</f>
        <v>0.28205796885477985</v>
      </c>
      <c r="AA8" s="1874">
        <f>S10</f>
        <v>0.24445490688428542</v>
      </c>
      <c r="AB8" s="380"/>
      <c r="AC8" s="395" t="s">
        <v>927</v>
      </c>
      <c r="AD8" s="1813">
        <f>B10/B26</f>
        <v>0.80541758494786353</v>
      </c>
      <c r="AE8" s="1814">
        <f>E10/E26</f>
        <v>0.78794232493124872</v>
      </c>
      <c r="AF8" s="1815">
        <f>H10/H26</f>
        <v>0.77352656401286812</v>
      </c>
      <c r="AG8" s="1816">
        <f>K10/K26</f>
        <v>0.7460354375917555</v>
      </c>
      <c r="AH8" s="1817">
        <f>N10/N26</f>
        <v>0.75539983395950305</v>
      </c>
      <c r="AI8" s="1871">
        <f>Q10/Q26</f>
        <v>0.74465350005843167</v>
      </c>
    </row>
    <row r="9" spans="1:35" ht="15.75" thickBot="1">
      <c r="A9" s="394" t="s">
        <v>926</v>
      </c>
      <c r="B9" s="1827">
        <v>91590</v>
      </c>
      <c r="C9" s="1124">
        <v>43879</v>
      </c>
      <c r="D9" s="1828">
        <f>C9/B9</f>
        <v>0.47908068566437384</v>
      </c>
      <c r="E9" s="1827">
        <v>117915</v>
      </c>
      <c r="F9" s="1124">
        <v>51003</v>
      </c>
      <c r="G9" s="1828">
        <f>F9/E9</f>
        <v>0.43254038926345251</v>
      </c>
      <c r="H9" s="1827">
        <v>115708</v>
      </c>
      <c r="I9" s="1831">
        <v>52769</v>
      </c>
      <c r="J9" s="1832">
        <f>I9/H9</f>
        <v>0.45605316832025444</v>
      </c>
      <c r="K9" s="1827">
        <v>117551</v>
      </c>
      <c r="L9" s="1831">
        <v>54524</v>
      </c>
      <c r="M9" s="1835">
        <f>L9/K9</f>
        <v>0.46383271941540266</v>
      </c>
      <c r="N9" s="1838">
        <v>125924</v>
      </c>
      <c r="O9" s="1840">
        <v>57288</v>
      </c>
      <c r="P9" s="1779">
        <f>O9/N9</f>
        <v>0.45494107556939106</v>
      </c>
      <c r="Q9" s="1843">
        <v>130824</v>
      </c>
      <c r="R9" s="1845">
        <v>58770</v>
      </c>
      <c r="S9" s="1784">
        <f>R9/Q9</f>
        <v>0.44922949917446342</v>
      </c>
      <c r="U9" s="398"/>
      <c r="V9" s="399"/>
      <c r="W9" s="399"/>
      <c r="X9" s="400"/>
      <c r="Y9" s="617"/>
      <c r="Z9" s="617"/>
      <c r="AA9" s="617"/>
      <c r="AB9" s="380"/>
      <c r="AC9" s="398"/>
      <c r="AD9" s="399"/>
      <c r="AE9" s="399"/>
      <c r="AF9" s="400"/>
      <c r="AG9" s="617"/>
      <c r="AH9" s="617"/>
    </row>
    <row r="10" spans="1:35" ht="15.75" customHeight="1" thickBot="1">
      <c r="A10" s="397" t="s">
        <v>927</v>
      </c>
      <c r="B10" s="396">
        <v>48971</v>
      </c>
      <c r="C10" s="1829">
        <v>11964</v>
      </c>
      <c r="D10" s="1830">
        <f>C10/B10</f>
        <v>0.24430785566968205</v>
      </c>
      <c r="E10" s="396">
        <v>51860</v>
      </c>
      <c r="F10" s="1829">
        <v>13822</v>
      </c>
      <c r="G10" s="1830">
        <f>F10/E10</f>
        <v>0.26652526031623602</v>
      </c>
      <c r="H10" s="396">
        <v>49532</v>
      </c>
      <c r="I10" s="1833">
        <v>12685</v>
      </c>
      <c r="J10" s="1834">
        <f>I10/H10</f>
        <v>0.25609706856173786</v>
      </c>
      <c r="K10" s="396">
        <v>51325</v>
      </c>
      <c r="L10" s="1833">
        <v>14188</v>
      </c>
      <c r="M10" s="1836">
        <f>L10/K10</f>
        <v>0.2764344861178763</v>
      </c>
      <c r="N10" s="1839">
        <v>53684</v>
      </c>
      <c r="O10" s="1841">
        <v>15142</v>
      </c>
      <c r="P10" s="1781">
        <f>O10/N10</f>
        <v>0.28205796885477985</v>
      </c>
      <c r="Q10" s="1844">
        <v>57348</v>
      </c>
      <c r="R10" s="1846">
        <v>14019</v>
      </c>
      <c r="S10" s="1786">
        <f>R10/Q10</f>
        <v>0.24445490688428542</v>
      </c>
      <c r="U10" s="378"/>
      <c r="V10" s="5259" t="s">
        <v>929</v>
      </c>
      <c r="W10" s="5260"/>
      <c r="X10" s="5260"/>
      <c r="Y10" s="5260"/>
      <c r="Z10" s="5260"/>
      <c r="AA10" s="5261"/>
      <c r="AB10" s="380"/>
      <c r="AC10" s="378"/>
      <c r="AD10" s="5250" t="s">
        <v>930</v>
      </c>
      <c r="AE10" s="5251"/>
      <c r="AF10" s="5251"/>
      <c r="AG10" s="5251"/>
      <c r="AH10" s="5251"/>
      <c r="AI10" s="5252"/>
    </row>
    <row r="11" spans="1:35" ht="15.75" customHeight="1" thickBot="1">
      <c r="B11" s="403"/>
      <c r="C11" s="403"/>
      <c r="E11" s="403"/>
      <c r="F11" s="403"/>
      <c r="H11" s="403"/>
      <c r="I11" s="403"/>
      <c r="U11" s="378"/>
      <c r="V11" s="2513" t="s">
        <v>920</v>
      </c>
      <c r="W11" s="2514" t="s">
        <v>921</v>
      </c>
      <c r="X11" s="2514" t="s">
        <v>922</v>
      </c>
      <c r="Y11" s="2514" t="s">
        <v>317</v>
      </c>
      <c r="Z11" s="2515" t="s">
        <v>318</v>
      </c>
      <c r="AA11" s="4223" t="s">
        <v>4399</v>
      </c>
      <c r="AB11" s="380"/>
      <c r="AC11" s="378"/>
      <c r="AD11" s="2513" t="s">
        <v>920</v>
      </c>
      <c r="AE11" s="2514" t="s">
        <v>921</v>
      </c>
      <c r="AF11" s="2514" t="s">
        <v>922</v>
      </c>
      <c r="AG11" s="2514" t="s">
        <v>317</v>
      </c>
      <c r="AH11" s="2514" t="s">
        <v>318</v>
      </c>
      <c r="AI11" s="4224" t="s">
        <v>4399</v>
      </c>
    </row>
    <row r="12" spans="1:35" ht="15.75" customHeight="1" thickBot="1">
      <c r="A12" s="381"/>
      <c r="B12" s="5250" t="s">
        <v>932</v>
      </c>
      <c r="C12" s="5251"/>
      <c r="D12" s="5251"/>
      <c r="E12" s="5251"/>
      <c r="F12" s="5251"/>
      <c r="G12" s="5251"/>
      <c r="H12" s="5251"/>
      <c r="I12" s="5251"/>
      <c r="J12" s="5251"/>
      <c r="K12" s="5251"/>
      <c r="L12" s="5251"/>
      <c r="M12" s="5251"/>
      <c r="N12" s="5251"/>
      <c r="O12" s="5251"/>
      <c r="P12" s="5251"/>
      <c r="Q12" s="5251"/>
      <c r="R12" s="5251"/>
      <c r="S12" s="5252"/>
      <c r="U12" s="382" t="s">
        <v>925</v>
      </c>
      <c r="V12" s="383">
        <v>0.7811465784135796</v>
      </c>
      <c r="W12" s="384">
        <v>0.80441437411091732</v>
      </c>
      <c r="X12" s="618">
        <v>0.77272683243410789</v>
      </c>
      <c r="Y12" s="619">
        <f>M16</f>
        <v>0.76567996947303762</v>
      </c>
      <c r="Z12" s="1819">
        <f>P16</f>
        <v>0.77938205031537122</v>
      </c>
      <c r="AA12" s="1872">
        <f>S16</f>
        <v>0.67281163628013019</v>
      </c>
      <c r="AB12" s="380"/>
      <c r="AC12" s="382" t="s">
        <v>925</v>
      </c>
      <c r="AD12" s="383">
        <f>C8/C24</f>
        <v>0.63952740297677002</v>
      </c>
      <c r="AE12" s="384">
        <f>F8/F24</f>
        <v>0.63524700390665956</v>
      </c>
      <c r="AF12" s="618">
        <f>I8/I24</f>
        <v>0.61209651636180629</v>
      </c>
      <c r="AG12" s="619">
        <f>L8/L24</f>
        <v>0.62184706890885311</v>
      </c>
      <c r="AH12" s="1811">
        <f>O8/O24</f>
        <v>0.60839008276424267</v>
      </c>
      <c r="AI12" s="1876">
        <f>R8/R24</f>
        <v>0.64476985998254921</v>
      </c>
    </row>
    <row r="13" spans="1:35" ht="15.75" customHeight="1" thickBot="1">
      <c r="A13" s="381"/>
      <c r="B13" s="5247" t="s">
        <v>920</v>
      </c>
      <c r="C13" s="5248"/>
      <c r="D13" s="5249"/>
      <c r="E13" s="5247" t="s">
        <v>921</v>
      </c>
      <c r="F13" s="5248"/>
      <c r="G13" s="5249"/>
      <c r="H13" s="5247" t="s">
        <v>922</v>
      </c>
      <c r="I13" s="5248"/>
      <c r="J13" s="5249"/>
      <c r="K13" s="5247" t="s">
        <v>317</v>
      </c>
      <c r="L13" s="5248"/>
      <c r="M13" s="5249"/>
      <c r="N13" s="5247" t="s">
        <v>318</v>
      </c>
      <c r="O13" s="5248"/>
      <c r="P13" s="5249"/>
      <c r="Q13" s="5244" t="s">
        <v>4399</v>
      </c>
      <c r="R13" s="5245"/>
      <c r="S13" s="5246"/>
      <c r="U13" s="392" t="s">
        <v>926</v>
      </c>
      <c r="V13" s="1812">
        <v>0.93277434179969199</v>
      </c>
      <c r="W13" s="1808">
        <v>0.94421858555007532</v>
      </c>
      <c r="X13" s="1809">
        <v>0.93455070745981184</v>
      </c>
      <c r="Y13" s="1810">
        <f>M17</f>
        <v>0.82165183121560104</v>
      </c>
      <c r="Z13" s="1820">
        <f>P17</f>
        <v>0.8288888888888889</v>
      </c>
      <c r="AA13" s="1873">
        <f>S17</f>
        <v>0.84881374902434359</v>
      </c>
      <c r="AB13" s="380"/>
      <c r="AC13" s="392" t="s">
        <v>926</v>
      </c>
      <c r="AD13" s="1812">
        <f>C9/C25</f>
        <v>0.53487493295626309</v>
      </c>
      <c r="AE13" s="1866">
        <f>F9/F25</f>
        <v>0.52712465247992391</v>
      </c>
      <c r="AF13" s="1867">
        <f>I9/I25</f>
        <v>0.51117396905968171</v>
      </c>
      <c r="AG13" s="1868">
        <f>L9/L25</f>
        <v>0.52990971203094472</v>
      </c>
      <c r="AH13" s="1865">
        <f>O9/O25</f>
        <v>0.52136402107734736</v>
      </c>
      <c r="AI13" s="1870">
        <f>R9/R25</f>
        <v>0.50486654582628188</v>
      </c>
    </row>
    <row r="14" spans="1:35" ht="15" customHeight="1" thickBot="1">
      <c r="A14" s="381"/>
      <c r="B14" s="5253" t="s">
        <v>923</v>
      </c>
      <c r="C14" s="5255" t="s">
        <v>924</v>
      </c>
      <c r="D14" s="5256"/>
      <c r="E14" s="5253" t="s">
        <v>923</v>
      </c>
      <c r="F14" s="5255" t="s">
        <v>924</v>
      </c>
      <c r="G14" s="5256"/>
      <c r="H14" s="5253" t="s">
        <v>923</v>
      </c>
      <c r="I14" s="5255" t="s">
        <v>924</v>
      </c>
      <c r="J14" s="5256"/>
      <c r="K14" s="5253" t="s">
        <v>923</v>
      </c>
      <c r="L14" s="5255" t="s">
        <v>924</v>
      </c>
      <c r="M14" s="5256"/>
      <c r="N14" s="5262" t="s">
        <v>923</v>
      </c>
      <c r="O14" s="5264" t="s">
        <v>924</v>
      </c>
      <c r="P14" s="5265"/>
      <c r="Q14" s="5268" t="s">
        <v>923</v>
      </c>
      <c r="R14" s="5270" t="s">
        <v>924</v>
      </c>
      <c r="S14" s="5271"/>
      <c r="U14" s="395" t="s">
        <v>927</v>
      </c>
      <c r="V14" s="1813">
        <v>0.7367931704843208</v>
      </c>
      <c r="W14" s="1814">
        <v>0.84545389410331728</v>
      </c>
      <c r="X14" s="1815">
        <v>0.77127292787201762</v>
      </c>
      <c r="Y14" s="1816">
        <f>M18</f>
        <v>0.75910027472527475</v>
      </c>
      <c r="Z14" s="1821">
        <f>P18</f>
        <v>0.80095495599148592</v>
      </c>
      <c r="AA14" s="1874">
        <f>S18</f>
        <v>0.83051106025934396</v>
      </c>
      <c r="AB14" s="380"/>
      <c r="AC14" s="395" t="s">
        <v>927</v>
      </c>
      <c r="AD14" s="1813">
        <f>C10/C26</f>
        <v>0.5785020066727915</v>
      </c>
      <c r="AE14" s="1814">
        <f>F10/F26</f>
        <v>0.53945827804230739</v>
      </c>
      <c r="AF14" s="1815">
        <f>I10/I26</f>
        <v>0.53142019271051533</v>
      </c>
      <c r="AG14" s="1816">
        <f>L10/L26</f>
        <v>0.51684820225128414</v>
      </c>
      <c r="AH14" s="1817">
        <f>O10/O26</f>
        <v>0.52097023911921558</v>
      </c>
      <c r="AI14" s="1871">
        <f>R10/R26</f>
        <v>0.46189581891865178</v>
      </c>
    </row>
    <row r="15" spans="1:35" ht="15.75" thickBot="1">
      <c r="A15" s="381"/>
      <c r="B15" s="5254"/>
      <c r="C15" s="5257"/>
      <c r="D15" s="5258"/>
      <c r="E15" s="5254"/>
      <c r="F15" s="5257"/>
      <c r="G15" s="5258"/>
      <c r="H15" s="5254"/>
      <c r="I15" s="5257"/>
      <c r="J15" s="5258"/>
      <c r="K15" s="5254"/>
      <c r="L15" s="5257"/>
      <c r="M15" s="5258"/>
      <c r="N15" s="5274"/>
      <c r="O15" s="5275"/>
      <c r="P15" s="5276"/>
      <c r="Q15" s="5269"/>
      <c r="R15" s="5272"/>
      <c r="S15" s="5273"/>
      <c r="U15" s="398"/>
      <c r="V15" s="399"/>
      <c r="W15" s="399"/>
      <c r="X15" s="400"/>
      <c r="Y15" s="617"/>
      <c r="Z15" s="617"/>
      <c r="AA15" s="617"/>
      <c r="AB15" s="380"/>
      <c r="AC15" s="398"/>
      <c r="AD15" s="399"/>
      <c r="AE15" s="399"/>
      <c r="AF15" s="400"/>
      <c r="AG15" s="617"/>
      <c r="AH15" s="617"/>
    </row>
    <row r="16" spans="1:35" ht="15.75" customHeight="1" thickBot="1">
      <c r="A16" s="387" t="s">
        <v>925</v>
      </c>
      <c r="B16" s="541">
        <v>318478</v>
      </c>
      <c r="C16" s="609">
        <v>248778</v>
      </c>
      <c r="D16" s="610">
        <f>C16/B16</f>
        <v>0.7811465784135796</v>
      </c>
      <c r="E16" s="541">
        <v>397882</v>
      </c>
      <c r="F16" s="609">
        <v>320062</v>
      </c>
      <c r="G16" s="610">
        <f>F16/E16</f>
        <v>0.80441437411091732</v>
      </c>
      <c r="H16" s="541">
        <v>412948</v>
      </c>
      <c r="I16" s="611">
        <v>319096</v>
      </c>
      <c r="J16" s="610">
        <f>I16/H16</f>
        <v>0.77272683243410789</v>
      </c>
      <c r="K16" s="541">
        <v>429784</v>
      </c>
      <c r="L16" s="611">
        <v>329077</v>
      </c>
      <c r="M16" s="1847">
        <f>L16/K16</f>
        <v>0.76567996947303762</v>
      </c>
      <c r="N16" s="1849">
        <v>472142</v>
      </c>
      <c r="O16" s="1775">
        <v>367979</v>
      </c>
      <c r="P16" s="1777">
        <f>O16/N16</f>
        <v>0.77938205031537122</v>
      </c>
      <c r="Q16" s="1853">
        <v>487716</v>
      </c>
      <c r="R16" s="1782">
        <v>328141</v>
      </c>
      <c r="S16" s="580">
        <f>R16/Q16</f>
        <v>0.67281163628013019</v>
      </c>
      <c r="U16" s="378"/>
      <c r="V16" s="5250" t="s">
        <v>933</v>
      </c>
      <c r="W16" s="5251"/>
      <c r="X16" s="5251"/>
      <c r="Y16" s="5251"/>
      <c r="Z16" s="5251"/>
      <c r="AA16" s="5252"/>
      <c r="AB16" s="380"/>
    </row>
    <row r="17" spans="1:28" ht="15.75" thickBot="1">
      <c r="A17" s="394" t="s">
        <v>926</v>
      </c>
      <c r="B17" s="1827">
        <v>40907</v>
      </c>
      <c r="C17" s="1124">
        <v>38157</v>
      </c>
      <c r="D17" s="1828">
        <f>C17/B17</f>
        <v>0.93277434179969199</v>
      </c>
      <c r="E17" s="1827">
        <v>48457</v>
      </c>
      <c r="F17" s="1124">
        <v>45754</v>
      </c>
      <c r="G17" s="1828">
        <f>F17/E17</f>
        <v>0.94421858555007532</v>
      </c>
      <c r="H17" s="1827">
        <v>53996</v>
      </c>
      <c r="I17" s="1831">
        <v>50462</v>
      </c>
      <c r="J17" s="1828">
        <f>I17/H17</f>
        <v>0.93455070745981184</v>
      </c>
      <c r="K17" s="1827">
        <v>58868</v>
      </c>
      <c r="L17" s="1831">
        <v>48369</v>
      </c>
      <c r="M17" s="616">
        <f>L17/K17</f>
        <v>0.82165183121560104</v>
      </c>
      <c r="N17" s="1850">
        <v>63450</v>
      </c>
      <c r="O17" s="1778">
        <v>52593</v>
      </c>
      <c r="P17" s="1852">
        <f>O17/N17</f>
        <v>0.8288888888888889</v>
      </c>
      <c r="Q17" s="1854">
        <v>67903</v>
      </c>
      <c r="R17" s="1783">
        <v>57637</v>
      </c>
      <c r="S17" s="1856">
        <f>R17/Q17</f>
        <v>0.84881374902434359</v>
      </c>
      <c r="U17" s="378"/>
      <c r="V17" s="2513" t="s">
        <v>920</v>
      </c>
      <c r="W17" s="2514" t="s">
        <v>921</v>
      </c>
      <c r="X17" s="2514" t="s">
        <v>922</v>
      </c>
      <c r="Y17" s="2514" t="s">
        <v>317</v>
      </c>
      <c r="Z17" s="2515" t="s">
        <v>318</v>
      </c>
      <c r="AA17" s="4223" t="s">
        <v>4399</v>
      </c>
      <c r="AB17" s="380"/>
    </row>
    <row r="18" spans="1:28" ht="15.75" thickBot="1">
      <c r="A18" s="397" t="s">
        <v>927</v>
      </c>
      <c r="B18" s="396">
        <v>11831</v>
      </c>
      <c r="C18" s="1829">
        <v>8717</v>
      </c>
      <c r="D18" s="1830">
        <f>C18/B18</f>
        <v>0.7367931704843208</v>
      </c>
      <c r="E18" s="396">
        <v>13957</v>
      </c>
      <c r="F18" s="1829">
        <v>11800</v>
      </c>
      <c r="G18" s="1830">
        <f>F18/E18</f>
        <v>0.84545389410331728</v>
      </c>
      <c r="H18" s="396">
        <v>14502</v>
      </c>
      <c r="I18" s="1833">
        <v>11185</v>
      </c>
      <c r="J18" s="1830">
        <f>I18/H18</f>
        <v>0.77127292787201762</v>
      </c>
      <c r="K18" s="396">
        <v>17472</v>
      </c>
      <c r="L18" s="1833">
        <v>13263</v>
      </c>
      <c r="M18" s="1848">
        <f>L18/K18</f>
        <v>0.75910027472527475</v>
      </c>
      <c r="N18" s="1851">
        <v>17383</v>
      </c>
      <c r="O18" s="1780">
        <v>13923</v>
      </c>
      <c r="P18" s="1781">
        <f>O18/N18</f>
        <v>0.80095495599148592</v>
      </c>
      <c r="Q18" s="1855">
        <v>19665</v>
      </c>
      <c r="R18" s="1785">
        <v>16332</v>
      </c>
      <c r="S18" s="1786">
        <f>R18/Q18</f>
        <v>0.83051106025934396</v>
      </c>
      <c r="U18" s="382" t="s">
        <v>925</v>
      </c>
      <c r="V18" s="1804">
        <v>0.55362549033764108</v>
      </c>
      <c r="W18" s="1805">
        <v>0.56926839711692545</v>
      </c>
      <c r="X18" s="1806">
        <v>0.59970620398046215</v>
      </c>
      <c r="Y18" s="1807">
        <f>M24</f>
        <v>0.57914800444565717</v>
      </c>
      <c r="Z18" s="1822">
        <f>P24</f>
        <v>0.57841526539561738</v>
      </c>
      <c r="AA18" s="1875">
        <f>S24</f>
        <v>0.53384351589061474</v>
      </c>
      <c r="AB18" s="380"/>
    </row>
    <row r="19" spans="1:28" ht="15.75" customHeight="1" thickBot="1">
      <c r="A19" s="440"/>
      <c r="B19" s="403"/>
      <c r="C19" s="403"/>
      <c r="E19" s="403"/>
      <c r="F19" s="403"/>
      <c r="H19" s="403"/>
      <c r="I19" s="403"/>
      <c r="U19" s="392" t="s">
        <v>926</v>
      </c>
      <c r="V19" s="1812">
        <v>0.6191536412145181</v>
      </c>
      <c r="W19" s="1808">
        <v>0.58157021614213933</v>
      </c>
      <c r="X19" s="1809">
        <v>0.60830033470041955</v>
      </c>
      <c r="Y19" s="1810">
        <f>M25</f>
        <v>0.58323083114630514</v>
      </c>
      <c r="Z19" s="1820">
        <f>P25</f>
        <v>0.5802327669056998</v>
      </c>
      <c r="AA19" s="1873">
        <f>S25</f>
        <v>0.58576338393877025</v>
      </c>
      <c r="AB19" s="380"/>
    </row>
    <row r="20" spans="1:28" ht="15.75" customHeight="1" thickBot="1">
      <c r="A20" s="381"/>
      <c r="B20" s="5250" t="s">
        <v>934</v>
      </c>
      <c r="C20" s="5251"/>
      <c r="D20" s="5251"/>
      <c r="E20" s="5251"/>
      <c r="F20" s="5251"/>
      <c r="G20" s="5251"/>
      <c r="H20" s="5251"/>
      <c r="I20" s="5251"/>
      <c r="J20" s="5251"/>
      <c r="K20" s="5251"/>
      <c r="L20" s="5251"/>
      <c r="M20" s="5251"/>
      <c r="N20" s="5251"/>
      <c r="O20" s="5251"/>
      <c r="P20" s="5251"/>
      <c r="Q20" s="5251"/>
      <c r="R20" s="5251"/>
      <c r="S20" s="5252"/>
      <c r="U20" s="395" t="s">
        <v>927</v>
      </c>
      <c r="V20" s="1813">
        <v>0.34013683760402619</v>
      </c>
      <c r="W20" s="1814">
        <v>0.38929152042785298</v>
      </c>
      <c r="X20" s="1815">
        <v>0.37277071555736002</v>
      </c>
      <c r="Y20" s="1816">
        <f>M26</f>
        <v>0.39901449191098448</v>
      </c>
      <c r="Z20" s="1821">
        <f>P26</f>
        <v>0.40898025806633176</v>
      </c>
      <c r="AA20" s="1874">
        <f>S26</f>
        <v>0.39410229441782557</v>
      </c>
      <c r="AB20" s="380"/>
    </row>
    <row r="21" spans="1:28" ht="15.75" thickBot="1">
      <c r="A21" s="381"/>
      <c r="B21" s="5247" t="s">
        <v>920</v>
      </c>
      <c r="C21" s="5248"/>
      <c r="D21" s="5249"/>
      <c r="E21" s="5247" t="s">
        <v>921</v>
      </c>
      <c r="F21" s="5248"/>
      <c r="G21" s="5249"/>
      <c r="H21" s="5247" t="s">
        <v>922</v>
      </c>
      <c r="I21" s="5248"/>
      <c r="J21" s="5249"/>
      <c r="K21" s="5247" t="s">
        <v>317</v>
      </c>
      <c r="L21" s="5248"/>
      <c r="M21" s="5249"/>
      <c r="N21" s="5247" t="s">
        <v>318</v>
      </c>
      <c r="O21" s="5248"/>
      <c r="P21" s="5249"/>
      <c r="Q21" s="5244" t="s">
        <v>4399</v>
      </c>
      <c r="R21" s="5245"/>
      <c r="S21" s="5246"/>
      <c r="U21" s="398"/>
      <c r="V21" s="399"/>
      <c r="W21" s="399"/>
      <c r="X21" s="400"/>
      <c r="Y21" s="617"/>
      <c r="Z21" s="617"/>
      <c r="AA21" s="617"/>
      <c r="AB21" s="380"/>
    </row>
    <row r="22" spans="1:28" ht="15.75" customHeight="1">
      <c r="A22" s="381"/>
      <c r="B22" s="5253" t="s">
        <v>923</v>
      </c>
      <c r="C22" s="5255" t="s">
        <v>924</v>
      </c>
      <c r="D22" s="5256"/>
      <c r="E22" s="5253" t="s">
        <v>923</v>
      </c>
      <c r="F22" s="5255" t="s">
        <v>924</v>
      </c>
      <c r="G22" s="5256"/>
      <c r="H22" s="5253" t="s">
        <v>923</v>
      </c>
      <c r="I22" s="5255" t="s">
        <v>924</v>
      </c>
      <c r="J22" s="5256"/>
      <c r="K22" s="5253" t="s">
        <v>923</v>
      </c>
      <c r="L22" s="5255" t="s">
        <v>924</v>
      </c>
      <c r="M22" s="5256"/>
      <c r="N22" s="5262" t="s">
        <v>923</v>
      </c>
      <c r="O22" s="5264" t="s">
        <v>924</v>
      </c>
      <c r="P22" s="5265"/>
      <c r="Q22" s="5296" t="s">
        <v>923</v>
      </c>
      <c r="R22" s="5270" t="s">
        <v>924</v>
      </c>
      <c r="S22" s="5271"/>
      <c r="U22" s="404"/>
      <c r="V22" s="402"/>
      <c r="W22" s="402"/>
      <c r="X22" s="402"/>
      <c r="Y22" s="402"/>
      <c r="Z22" s="402"/>
      <c r="AA22" s="402"/>
      <c r="AB22" s="380"/>
    </row>
    <row r="23" spans="1:28" ht="15.75" thickBot="1">
      <c r="A23" s="381"/>
      <c r="B23" s="5254"/>
      <c r="C23" s="5257"/>
      <c r="D23" s="5258"/>
      <c r="E23" s="5254"/>
      <c r="F23" s="5257"/>
      <c r="G23" s="5258"/>
      <c r="H23" s="5254"/>
      <c r="I23" s="5257"/>
      <c r="J23" s="5258"/>
      <c r="K23" s="5254"/>
      <c r="L23" s="5257"/>
      <c r="M23" s="5258"/>
      <c r="N23" s="5263"/>
      <c r="O23" s="5266"/>
      <c r="P23" s="5267"/>
      <c r="Q23" s="5297"/>
      <c r="R23" s="5298"/>
      <c r="S23" s="5299"/>
      <c r="AB23" s="402"/>
    </row>
    <row r="24" spans="1:28">
      <c r="A24" s="387" t="s">
        <v>925</v>
      </c>
      <c r="B24" s="612">
        <f t="shared" ref="B24:C26" si="0">B16+B8</f>
        <v>1246590</v>
      </c>
      <c r="C24" s="609">
        <f t="shared" si="0"/>
        <v>690144</v>
      </c>
      <c r="D24" s="610">
        <f>C24/B24</f>
        <v>0.55362549033764108</v>
      </c>
      <c r="E24" s="541">
        <f t="shared" ref="E24:F26" si="1">E16+E8</f>
        <v>1541410</v>
      </c>
      <c r="F24" s="609">
        <f t="shared" si="1"/>
        <v>877476</v>
      </c>
      <c r="G24" s="610">
        <f>F24/E24</f>
        <v>0.56926839711692545</v>
      </c>
      <c r="H24" s="541">
        <f t="shared" ref="H24:I26" si="2">H16+H8</f>
        <v>1371700</v>
      </c>
      <c r="I24" s="611">
        <f t="shared" si="2"/>
        <v>822617</v>
      </c>
      <c r="J24" s="613">
        <f>I24/H24</f>
        <v>0.59970620398046215</v>
      </c>
      <c r="K24" s="541">
        <f t="shared" ref="K24:L26" si="3">K8+K16</f>
        <v>1502590</v>
      </c>
      <c r="L24" s="611">
        <f t="shared" si="3"/>
        <v>870222</v>
      </c>
      <c r="M24" s="1847">
        <f>L24/K24</f>
        <v>0.57914800444565717</v>
      </c>
      <c r="N24" s="1787">
        <f>N8+N16</f>
        <v>1624537</v>
      </c>
      <c r="O24" s="1788">
        <f t="shared" ref="N24:O26" si="4">O8+O16</f>
        <v>939657</v>
      </c>
      <c r="P24" s="1776">
        <f>O24/N24</f>
        <v>0.57841526539561738</v>
      </c>
      <c r="Q24" s="1795">
        <f t="shared" ref="Q24:R26" si="5">Q8+Q16</f>
        <v>1730361</v>
      </c>
      <c r="R24" s="579">
        <f t="shared" si="5"/>
        <v>923742</v>
      </c>
      <c r="S24" s="580">
        <f>R24/Q24</f>
        <v>0.53384351589061474</v>
      </c>
      <c r="AB24" s="402"/>
    </row>
    <row r="25" spans="1:28">
      <c r="A25" s="394" t="s">
        <v>926</v>
      </c>
      <c r="B25" s="1857">
        <f t="shared" si="0"/>
        <v>132497</v>
      </c>
      <c r="C25" s="1124">
        <f t="shared" si="0"/>
        <v>82036</v>
      </c>
      <c r="D25" s="1858">
        <f>C25/B25</f>
        <v>0.6191536412145181</v>
      </c>
      <c r="E25" s="1859">
        <f t="shared" si="1"/>
        <v>166372</v>
      </c>
      <c r="F25" s="1124">
        <f t="shared" si="1"/>
        <v>96757</v>
      </c>
      <c r="G25" s="1858">
        <f>F25/E25</f>
        <v>0.58157021614213933</v>
      </c>
      <c r="H25" s="1859">
        <f t="shared" si="2"/>
        <v>169704</v>
      </c>
      <c r="I25" s="1831">
        <f t="shared" si="2"/>
        <v>103231</v>
      </c>
      <c r="J25" s="1860">
        <f>I25/H25</f>
        <v>0.60830033470041955</v>
      </c>
      <c r="K25" s="386">
        <f t="shared" si="3"/>
        <v>176419</v>
      </c>
      <c r="L25" s="390">
        <f t="shared" si="3"/>
        <v>102893</v>
      </c>
      <c r="M25" s="616">
        <f>L25/K25</f>
        <v>0.58323083114630514</v>
      </c>
      <c r="N25" s="1789">
        <f t="shared" si="4"/>
        <v>189374</v>
      </c>
      <c r="O25" s="1790">
        <f t="shared" si="4"/>
        <v>109881</v>
      </c>
      <c r="P25" s="1793">
        <f>O25/N25</f>
        <v>0.5802327669056998</v>
      </c>
      <c r="Q25" s="1796">
        <f t="shared" si="5"/>
        <v>198727</v>
      </c>
      <c r="R25" s="1798">
        <f t="shared" si="5"/>
        <v>116407</v>
      </c>
      <c r="S25" s="1784">
        <f>R25/Q25</f>
        <v>0.58576338393877025</v>
      </c>
    </row>
    <row r="26" spans="1:28" ht="15.75" thickBot="1">
      <c r="A26" s="397" t="s">
        <v>927</v>
      </c>
      <c r="B26" s="614">
        <f t="shared" si="0"/>
        <v>60802</v>
      </c>
      <c r="C26" s="1829">
        <f t="shared" si="0"/>
        <v>20681</v>
      </c>
      <c r="D26" s="1830">
        <f>C26/B26</f>
        <v>0.34013683760402619</v>
      </c>
      <c r="E26" s="396">
        <f t="shared" si="1"/>
        <v>65817</v>
      </c>
      <c r="F26" s="1829">
        <f t="shared" si="1"/>
        <v>25622</v>
      </c>
      <c r="G26" s="1830">
        <f>F26/E26</f>
        <v>0.38929152042785298</v>
      </c>
      <c r="H26" s="396">
        <f t="shared" si="2"/>
        <v>64034</v>
      </c>
      <c r="I26" s="1833">
        <f t="shared" si="2"/>
        <v>23870</v>
      </c>
      <c r="J26" s="1834">
        <f>I26/H26</f>
        <v>0.37277071555736013</v>
      </c>
      <c r="K26" s="593">
        <f t="shared" si="3"/>
        <v>68797</v>
      </c>
      <c r="L26" s="615">
        <f t="shared" si="3"/>
        <v>27451</v>
      </c>
      <c r="M26" s="1848">
        <f>L26/K26</f>
        <v>0.39901449191098448</v>
      </c>
      <c r="N26" s="1791">
        <f t="shared" si="4"/>
        <v>71067</v>
      </c>
      <c r="O26" s="1792">
        <f t="shared" si="4"/>
        <v>29065</v>
      </c>
      <c r="P26" s="1794">
        <f>O26/N26</f>
        <v>0.40898025806633176</v>
      </c>
      <c r="Q26" s="1797">
        <f t="shared" si="5"/>
        <v>77013</v>
      </c>
      <c r="R26" s="1799">
        <f t="shared" si="5"/>
        <v>30351</v>
      </c>
      <c r="S26" s="1786">
        <f>R26/Q26</f>
        <v>0.39410229441782557</v>
      </c>
    </row>
    <row r="27" spans="1:28" ht="15.75" customHeight="1" thickBot="1">
      <c r="A27" s="440"/>
      <c r="B27" s="406"/>
      <c r="C27" s="406"/>
      <c r="D27" s="406"/>
      <c r="E27" s="406"/>
      <c r="F27" s="406"/>
      <c r="G27" s="406"/>
      <c r="H27" s="406"/>
      <c r="I27" s="406"/>
      <c r="J27" s="406"/>
      <c r="K27" s="406"/>
      <c r="L27" s="406"/>
      <c r="M27" s="406"/>
      <c r="N27" s="406"/>
      <c r="O27" s="406"/>
      <c r="P27" s="406"/>
      <c r="Q27" s="406"/>
      <c r="R27" s="406"/>
      <c r="S27" s="406"/>
    </row>
    <row r="28" spans="1:28" ht="15.75" customHeight="1" thickBot="1">
      <c r="A28" s="381"/>
      <c r="B28" s="5250" t="s">
        <v>935</v>
      </c>
      <c r="C28" s="5251"/>
      <c r="D28" s="5251"/>
      <c r="E28" s="5251"/>
      <c r="F28" s="5251"/>
      <c r="G28" s="5251"/>
      <c r="H28" s="5251"/>
      <c r="I28" s="5251"/>
      <c r="J28" s="5251"/>
      <c r="K28" s="5251"/>
      <c r="L28" s="5251"/>
      <c r="M28" s="5251"/>
      <c r="N28" s="5251"/>
      <c r="O28" s="5251"/>
      <c r="P28" s="5251"/>
      <c r="Q28" s="5251"/>
      <c r="R28" s="5251"/>
      <c r="S28" s="5252"/>
    </row>
    <row r="29" spans="1:28" ht="15.75" customHeight="1" thickBot="1">
      <c r="A29" s="381"/>
      <c r="B29" s="5247" t="s">
        <v>920</v>
      </c>
      <c r="C29" s="5248"/>
      <c r="D29" s="5249"/>
      <c r="E29" s="5247" t="s">
        <v>921</v>
      </c>
      <c r="F29" s="5248"/>
      <c r="G29" s="5249"/>
      <c r="H29" s="5247" t="s">
        <v>922</v>
      </c>
      <c r="I29" s="5248"/>
      <c r="J29" s="5249"/>
      <c r="K29" s="5247" t="s">
        <v>317</v>
      </c>
      <c r="L29" s="5248"/>
      <c r="M29" s="5249"/>
      <c r="N29" s="5247" t="s">
        <v>318</v>
      </c>
      <c r="O29" s="5248"/>
      <c r="P29" s="5249"/>
      <c r="Q29" s="5244" t="s">
        <v>4399</v>
      </c>
      <c r="R29" s="5245"/>
      <c r="S29" s="5246"/>
    </row>
    <row r="30" spans="1:28">
      <c r="A30" s="381"/>
      <c r="B30" s="5253" t="s">
        <v>923</v>
      </c>
      <c r="C30" s="5255" t="s">
        <v>924</v>
      </c>
      <c r="D30" s="5256"/>
      <c r="E30" s="5253" t="s">
        <v>923</v>
      </c>
      <c r="F30" s="5255" t="s">
        <v>924</v>
      </c>
      <c r="G30" s="5256"/>
      <c r="H30" s="5253" t="s">
        <v>923</v>
      </c>
      <c r="I30" s="5255" t="s">
        <v>924</v>
      </c>
      <c r="J30" s="5256"/>
      <c r="K30" s="5318" t="s">
        <v>923</v>
      </c>
      <c r="L30" s="5320" t="s">
        <v>924</v>
      </c>
      <c r="M30" s="5256"/>
      <c r="N30" s="5322" t="s">
        <v>923</v>
      </c>
      <c r="O30" s="5316" t="s">
        <v>924</v>
      </c>
      <c r="P30" s="5265"/>
      <c r="Q30" s="5296" t="s">
        <v>923</v>
      </c>
      <c r="R30" s="5300" t="s">
        <v>924</v>
      </c>
      <c r="S30" s="5271"/>
    </row>
    <row r="31" spans="1:28" ht="15.75" thickBot="1">
      <c r="B31" s="5293"/>
      <c r="C31" s="5294"/>
      <c r="D31" s="5295"/>
      <c r="E31" s="5293"/>
      <c r="F31" s="5294"/>
      <c r="G31" s="5295"/>
      <c r="H31" s="5293"/>
      <c r="I31" s="5294"/>
      <c r="J31" s="5295"/>
      <c r="K31" s="5319"/>
      <c r="L31" s="5321"/>
      <c r="M31" s="5295"/>
      <c r="N31" s="5323"/>
      <c r="O31" s="5317"/>
      <c r="P31" s="5276"/>
      <c r="Q31" s="5297"/>
      <c r="R31" s="5301"/>
      <c r="S31" s="5299"/>
    </row>
    <row r="32" spans="1:28" ht="15.75" customHeight="1">
      <c r="A32" s="387" t="s">
        <v>925</v>
      </c>
      <c r="B32" s="1861">
        <f t="shared" ref="B32:C34" si="6">B8/B24</f>
        <v>0.74452065233958242</v>
      </c>
      <c r="C32" s="5285">
        <f t="shared" si="6"/>
        <v>0.63952740297677002</v>
      </c>
      <c r="D32" s="5286"/>
      <c r="E32" s="1863">
        <f t="shared" ref="E32:F34" si="7">E8/E24</f>
        <v>0.74187140345527791</v>
      </c>
      <c r="F32" s="5285">
        <f t="shared" si="7"/>
        <v>0.63524700390665956</v>
      </c>
      <c r="G32" s="5286"/>
      <c r="H32" s="1863">
        <f t="shared" ref="H32:I34" si="8">H8/H24</f>
        <v>0.69895166581614054</v>
      </c>
      <c r="I32" s="5287">
        <f t="shared" si="8"/>
        <v>0.61209651636180629</v>
      </c>
      <c r="J32" s="5288"/>
      <c r="K32" s="1825">
        <f t="shared" ref="K32:L34" si="9">K8/K24</f>
        <v>0.71397120971123196</v>
      </c>
      <c r="L32" s="5289">
        <f t="shared" si="9"/>
        <v>0.62184706890885311</v>
      </c>
      <c r="M32" s="5290"/>
      <c r="N32" s="1800">
        <f t="shared" ref="N32:O34" si="10">N8/N24</f>
        <v>0.70936826923609619</v>
      </c>
      <c r="O32" s="5291">
        <f t="shared" si="10"/>
        <v>0.60839008276424267</v>
      </c>
      <c r="P32" s="5292"/>
      <c r="Q32" s="1802">
        <f t="shared" ref="Q32:R34" si="11">Q8/Q24</f>
        <v>0.71814205243876861</v>
      </c>
      <c r="R32" s="5314">
        <f t="shared" si="11"/>
        <v>0.64476985998254921</v>
      </c>
      <c r="S32" s="5315"/>
    </row>
    <row r="33" spans="1:33">
      <c r="A33" s="394" t="s">
        <v>926</v>
      </c>
      <c r="B33" s="1862">
        <f t="shared" si="6"/>
        <v>0.69126093420983115</v>
      </c>
      <c r="C33" s="5277">
        <f t="shared" si="6"/>
        <v>0.53487493295626309</v>
      </c>
      <c r="D33" s="5278"/>
      <c r="E33" s="1864">
        <f t="shared" si="7"/>
        <v>0.70874305772605972</v>
      </c>
      <c r="F33" s="5277">
        <f t="shared" si="7"/>
        <v>0.52712465247992391</v>
      </c>
      <c r="G33" s="5278"/>
      <c r="H33" s="1864">
        <f t="shared" si="8"/>
        <v>0.68182246735492391</v>
      </c>
      <c r="I33" s="5279">
        <f t="shared" si="8"/>
        <v>0.51117396905968171</v>
      </c>
      <c r="J33" s="5280"/>
      <c r="K33" s="1826">
        <f t="shared" si="9"/>
        <v>0.66631712003809118</v>
      </c>
      <c r="L33" s="5281">
        <f t="shared" si="9"/>
        <v>0.52990971203094472</v>
      </c>
      <c r="M33" s="5282"/>
      <c r="N33" s="1824">
        <f t="shared" si="10"/>
        <v>0.66494872580185238</v>
      </c>
      <c r="O33" s="5283">
        <f t="shared" si="10"/>
        <v>0.52136402107734736</v>
      </c>
      <c r="P33" s="5284"/>
      <c r="Q33" s="1823">
        <f t="shared" si="11"/>
        <v>0.6583101440669864</v>
      </c>
      <c r="R33" s="5312">
        <f t="shared" si="11"/>
        <v>0.50486654582628188</v>
      </c>
      <c r="S33" s="5313"/>
    </row>
    <row r="34" spans="1:33" ht="15.75" thickBot="1">
      <c r="A34" s="397" t="s">
        <v>927</v>
      </c>
      <c r="B34" s="407">
        <f t="shared" si="6"/>
        <v>0.80541758494786353</v>
      </c>
      <c r="C34" s="5302">
        <f t="shared" si="6"/>
        <v>0.5785020066727915</v>
      </c>
      <c r="D34" s="5303"/>
      <c r="E34" s="1771">
        <f t="shared" si="7"/>
        <v>0.78794232493124872</v>
      </c>
      <c r="F34" s="5302">
        <f t="shared" si="7"/>
        <v>0.53945827804230739</v>
      </c>
      <c r="G34" s="5303"/>
      <c r="H34" s="1771">
        <f t="shared" si="8"/>
        <v>0.77352656401286812</v>
      </c>
      <c r="I34" s="5304">
        <f t="shared" si="8"/>
        <v>0.53142019271051533</v>
      </c>
      <c r="J34" s="5305"/>
      <c r="K34" s="408">
        <f t="shared" si="9"/>
        <v>0.7460354375917555</v>
      </c>
      <c r="L34" s="5306">
        <f t="shared" si="9"/>
        <v>0.51684820225128414</v>
      </c>
      <c r="M34" s="5307"/>
      <c r="N34" s="1801">
        <f t="shared" si="10"/>
        <v>0.75539983395950305</v>
      </c>
      <c r="O34" s="5308">
        <f t="shared" si="10"/>
        <v>0.52097023911921558</v>
      </c>
      <c r="P34" s="5309"/>
      <c r="Q34" s="1803">
        <f t="shared" si="11"/>
        <v>0.74465350005843167</v>
      </c>
      <c r="R34" s="5310">
        <f t="shared" si="11"/>
        <v>0.46189581891865178</v>
      </c>
      <c r="S34" s="5311"/>
    </row>
    <row r="35" spans="1:33" ht="15.75" customHeight="1"/>
    <row r="36" spans="1:33">
      <c r="A36" s="440" t="s">
        <v>939</v>
      </c>
      <c r="U36" s="375"/>
      <c r="AC36" s="376"/>
      <c r="AD36" s="377"/>
      <c r="AE36" s="377"/>
      <c r="AF36" s="377"/>
      <c r="AG36" s="377"/>
    </row>
    <row r="37" spans="1:33">
      <c r="A37" s="374" t="s">
        <v>928</v>
      </c>
      <c r="U37" s="378"/>
      <c r="V37" s="569"/>
      <c r="W37" s="569"/>
      <c r="X37" s="569"/>
      <c r="Y37" s="617"/>
      <c r="Z37" s="617"/>
      <c r="AA37" s="617"/>
      <c r="AB37" s="380"/>
      <c r="AC37" s="380"/>
      <c r="AD37" s="379"/>
      <c r="AE37" s="379"/>
      <c r="AF37" s="379"/>
      <c r="AG37" s="380"/>
    </row>
    <row r="38" spans="1:33" ht="15.75" customHeight="1"/>
  </sheetData>
  <mergeCells count="99">
    <mergeCell ref="Q30:Q31"/>
    <mergeCell ref="R30:S31"/>
    <mergeCell ref="C34:D34"/>
    <mergeCell ref="F34:G34"/>
    <mergeCell ref="I34:J34"/>
    <mergeCell ref="L34:M34"/>
    <mergeCell ref="O34:P34"/>
    <mergeCell ref="R34:S34"/>
    <mergeCell ref="R33:S33"/>
    <mergeCell ref="R32:S32"/>
    <mergeCell ref="O30:P31"/>
    <mergeCell ref="I30:J31"/>
    <mergeCell ref="K30:K31"/>
    <mergeCell ref="L30:M31"/>
    <mergeCell ref="N30:N31"/>
    <mergeCell ref="H30:H31"/>
    <mergeCell ref="Q21:S21"/>
    <mergeCell ref="Q22:Q23"/>
    <mergeCell ref="R22:S23"/>
    <mergeCell ref="B12:S12"/>
    <mergeCell ref="B20:S20"/>
    <mergeCell ref="B21:D21"/>
    <mergeCell ref="E21:G21"/>
    <mergeCell ref="H21:J21"/>
    <mergeCell ref="K21:M21"/>
    <mergeCell ref="N21:P21"/>
    <mergeCell ref="H14:H15"/>
    <mergeCell ref="I14:J15"/>
    <mergeCell ref="K14:K15"/>
    <mergeCell ref="B30:B31"/>
    <mergeCell ref="C30:D31"/>
    <mergeCell ref="E30:E31"/>
    <mergeCell ref="F30:G31"/>
    <mergeCell ref="B29:D29"/>
    <mergeCell ref="E29:G29"/>
    <mergeCell ref="C32:D32"/>
    <mergeCell ref="F32:G32"/>
    <mergeCell ref="I32:J32"/>
    <mergeCell ref="L32:M32"/>
    <mergeCell ref="O32:P32"/>
    <mergeCell ref="C33:D33"/>
    <mergeCell ref="F33:G33"/>
    <mergeCell ref="I33:J33"/>
    <mergeCell ref="L33:M33"/>
    <mergeCell ref="O33:P33"/>
    <mergeCell ref="H29:J29"/>
    <mergeCell ref="K29:M29"/>
    <mergeCell ref="N29:P29"/>
    <mergeCell ref="B28:S28"/>
    <mergeCell ref="I22:J23"/>
    <mergeCell ref="K22:K23"/>
    <mergeCell ref="L22:M23"/>
    <mergeCell ref="N22:N23"/>
    <mergeCell ref="O22:P23"/>
    <mergeCell ref="B22:B23"/>
    <mergeCell ref="C22:D23"/>
    <mergeCell ref="E22:E23"/>
    <mergeCell ref="F22:G23"/>
    <mergeCell ref="H22:H23"/>
    <mergeCell ref="Q29:S29"/>
    <mergeCell ref="V16:AA16"/>
    <mergeCell ref="B14:B15"/>
    <mergeCell ref="B13:D13"/>
    <mergeCell ref="E13:G13"/>
    <mergeCell ref="H13:J13"/>
    <mergeCell ref="K13:M13"/>
    <mergeCell ref="N13:P13"/>
    <mergeCell ref="L14:M15"/>
    <mergeCell ref="N14:N15"/>
    <mergeCell ref="O14:P15"/>
    <mergeCell ref="Q13:S13"/>
    <mergeCell ref="Q14:Q15"/>
    <mergeCell ref="R14:S15"/>
    <mergeCell ref="C14:D15"/>
    <mergeCell ref="E14:E15"/>
    <mergeCell ref="F14:G15"/>
    <mergeCell ref="V10:AA10"/>
    <mergeCell ref="AD10:AI10"/>
    <mergeCell ref="K6:K7"/>
    <mergeCell ref="L6:M7"/>
    <mergeCell ref="N6:N7"/>
    <mergeCell ref="O6:P7"/>
    <mergeCell ref="Q6:Q7"/>
    <mergeCell ref="R6:S7"/>
    <mergeCell ref="H6:H7"/>
    <mergeCell ref="I6:J7"/>
    <mergeCell ref="B5:D5"/>
    <mergeCell ref="E5:G5"/>
    <mergeCell ref="H5:J5"/>
    <mergeCell ref="B6:B7"/>
    <mergeCell ref="C6:D7"/>
    <mergeCell ref="E6:E7"/>
    <mergeCell ref="F6:G7"/>
    <mergeCell ref="K5:M5"/>
    <mergeCell ref="N5:P5"/>
    <mergeCell ref="Q5:S5"/>
    <mergeCell ref="V4:AA4"/>
    <mergeCell ref="AD4:AI4"/>
    <mergeCell ref="B4:S4"/>
  </mergeCells>
  <hyperlinks>
    <hyperlink ref="A1" location="Índice!A1" display="INDICE"/>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AF439"/>
  <sheetViews>
    <sheetView showGridLines="0" workbookViewId="0"/>
  </sheetViews>
  <sheetFormatPr baseColWidth="10" defaultColWidth="136.42578125" defaultRowHeight="12.75"/>
  <cols>
    <col min="1" max="1" width="8.85546875" style="1089" bestFit="1" customWidth="1"/>
    <col min="2" max="2" width="7.85546875" style="1089" bestFit="1" customWidth="1"/>
    <col min="3" max="3" width="7.7109375" style="1089" bestFit="1" customWidth="1"/>
    <col min="4" max="4" width="6.7109375" style="1089" bestFit="1" customWidth="1"/>
    <col min="5" max="5" width="8" style="1089" bestFit="1" customWidth="1"/>
    <col min="6" max="6" width="11.28515625" style="1089" bestFit="1" customWidth="1"/>
    <col min="7" max="7" width="7.85546875" style="1089" bestFit="1" customWidth="1"/>
    <col min="8" max="8" width="5.140625" style="1090" bestFit="1" customWidth="1"/>
    <col min="9" max="9" width="15.140625" style="1090" customWidth="1"/>
    <col min="10" max="10" width="7.7109375" style="1092" bestFit="1" customWidth="1"/>
    <col min="11" max="11" width="7.7109375" style="1092" customWidth="1"/>
    <col min="12" max="12" width="39.7109375" style="1090" bestFit="1" customWidth="1"/>
    <col min="13" max="13" width="8.5703125" style="1090" bestFit="1" customWidth="1"/>
    <col min="14" max="14" width="11" style="1090" bestFit="1" customWidth="1"/>
    <col min="15" max="15" width="11.28515625" style="1090" bestFit="1" customWidth="1"/>
    <col min="16" max="16" width="9.85546875" style="1090" bestFit="1" customWidth="1"/>
    <col min="17" max="17" width="11.28515625" style="1090" bestFit="1" customWidth="1"/>
    <col min="18" max="18" width="11.140625" style="1090" bestFit="1" customWidth="1"/>
    <col min="19" max="19" width="11.28515625" style="1090" bestFit="1" customWidth="1"/>
    <col min="20" max="20" width="11.140625" style="1090" bestFit="1" customWidth="1"/>
    <col min="21" max="21" width="11.28515625" style="1090" bestFit="1" customWidth="1"/>
    <col min="22" max="22" width="9.85546875" style="1090" bestFit="1" customWidth="1"/>
    <col min="23" max="23" width="11.28515625" style="1090" bestFit="1" customWidth="1"/>
    <col min="24" max="24" width="9.85546875" style="1090" bestFit="1" customWidth="1"/>
    <col min="25" max="25" width="76.85546875" style="1090" bestFit="1" customWidth="1"/>
    <col min="26" max="26" width="6.140625" style="1090" bestFit="1" customWidth="1"/>
    <col min="27" max="27" width="4.42578125" style="1090" bestFit="1" customWidth="1"/>
    <col min="28" max="28" width="4.28515625" style="1090" bestFit="1" customWidth="1"/>
    <col min="29" max="29" width="6" style="1090" bestFit="1" customWidth="1"/>
    <col min="30" max="30" width="6.7109375" style="1090" bestFit="1" customWidth="1"/>
    <col min="31" max="31" width="8.42578125" style="1090" bestFit="1" customWidth="1"/>
    <col min="32" max="32" width="63.85546875" style="1090" bestFit="1" customWidth="1"/>
    <col min="33" max="16384" width="136.42578125" style="1090"/>
  </cols>
  <sheetData>
    <row r="1" spans="1:32" s="759" customFormat="1">
      <c r="A1" s="1693" t="s">
        <v>1621</v>
      </c>
    </row>
    <row r="2" spans="1:32" s="228" customFormat="1" ht="78.75" customHeight="1">
      <c r="A2" s="5786" t="s">
        <v>2284</v>
      </c>
      <c r="B2" s="5786"/>
      <c r="C2" s="5786"/>
      <c r="D2" s="5786"/>
      <c r="E2" s="5786"/>
      <c r="F2" s="5786"/>
      <c r="G2" s="5786"/>
      <c r="H2" s="5786"/>
      <c r="I2" s="5786"/>
      <c r="J2" s="5786"/>
      <c r="K2" s="5786"/>
    </row>
    <row r="3" spans="1:32">
      <c r="A3" s="1089" t="s">
        <v>1623</v>
      </c>
      <c r="B3" s="1089" t="s">
        <v>1624</v>
      </c>
      <c r="C3" s="1089" t="s">
        <v>1625</v>
      </c>
      <c r="D3" s="1089" t="s">
        <v>912</v>
      </c>
      <c r="E3" s="1089" t="s">
        <v>494</v>
      </c>
      <c r="F3" s="1089" t="s">
        <v>165</v>
      </c>
      <c r="G3" s="1089" t="s">
        <v>493</v>
      </c>
      <c r="H3" s="1090" t="s">
        <v>29</v>
      </c>
      <c r="I3" s="1090" t="s">
        <v>1626</v>
      </c>
      <c r="J3" s="1092" t="s">
        <v>1627</v>
      </c>
      <c r="K3" s="1092" t="s">
        <v>1628</v>
      </c>
      <c r="L3" s="1090" t="s">
        <v>1629</v>
      </c>
      <c r="M3" s="1090" t="s">
        <v>495</v>
      </c>
      <c r="N3" s="1090" t="s">
        <v>1630</v>
      </c>
      <c r="O3" s="1090" t="s">
        <v>1631</v>
      </c>
      <c r="P3" s="1090" t="s">
        <v>1632</v>
      </c>
      <c r="Q3" s="1090" t="s">
        <v>1633</v>
      </c>
      <c r="R3" s="1090" t="s">
        <v>1634</v>
      </c>
      <c r="S3" s="1090" t="s">
        <v>1635</v>
      </c>
      <c r="T3" s="1090" t="s">
        <v>1636</v>
      </c>
      <c r="U3" s="1090" t="s">
        <v>1637</v>
      </c>
      <c r="V3" s="1090" t="s">
        <v>1638</v>
      </c>
      <c r="W3" s="1090" t="s">
        <v>1639</v>
      </c>
      <c r="X3" s="1090" t="s">
        <v>1640</v>
      </c>
      <c r="Y3" s="1090" t="s">
        <v>1641</v>
      </c>
      <c r="Z3" s="1090" t="s">
        <v>1642</v>
      </c>
      <c r="AA3" s="1090" t="s">
        <v>139</v>
      </c>
      <c r="AB3" s="1090" t="s">
        <v>1643</v>
      </c>
      <c r="AC3" s="1090" t="s">
        <v>1644</v>
      </c>
      <c r="AD3" s="1090" t="s">
        <v>1645</v>
      </c>
      <c r="AE3" s="1090" t="s">
        <v>1646</v>
      </c>
      <c r="AF3" s="1090" t="s">
        <v>1647</v>
      </c>
    </row>
    <row r="4" spans="1:32">
      <c r="A4" s="1089">
        <v>32</v>
      </c>
      <c r="B4" s="1089">
        <v>12</v>
      </c>
      <c r="C4" s="1089">
        <v>8</v>
      </c>
      <c r="D4" s="1089">
        <v>20</v>
      </c>
      <c r="E4" s="1089">
        <v>36702</v>
      </c>
      <c r="F4" s="1089" t="s">
        <v>307</v>
      </c>
      <c r="G4" s="1089">
        <v>162</v>
      </c>
      <c r="H4" s="1090" t="s">
        <v>1</v>
      </c>
      <c r="I4" s="1090" t="s">
        <v>497</v>
      </c>
      <c r="J4" s="1092">
        <v>0.22</v>
      </c>
      <c r="K4" s="1092">
        <f t="shared" ref="K4:K67" si="0">D4*J4</f>
        <v>4.4000000000000004</v>
      </c>
      <c r="L4" s="1090" t="s">
        <v>1648</v>
      </c>
      <c r="M4" s="1090" t="s">
        <v>1649</v>
      </c>
      <c r="N4" s="1090" t="s">
        <v>1650</v>
      </c>
      <c r="O4" s="1090" t="s">
        <v>1651</v>
      </c>
      <c r="P4" s="1090" t="s">
        <v>1652</v>
      </c>
      <c r="Q4" s="1090" t="s">
        <v>1651</v>
      </c>
      <c r="R4" s="1090" t="s">
        <v>1652</v>
      </c>
      <c r="U4" s="1090" t="s">
        <v>1651</v>
      </c>
      <c r="V4" s="1090" t="s">
        <v>1652</v>
      </c>
      <c r="W4" s="1090" t="s">
        <v>1651</v>
      </c>
      <c r="X4" s="1090" t="s">
        <v>1652</v>
      </c>
      <c r="Y4" s="1093" t="s">
        <v>516</v>
      </c>
      <c r="Z4" s="1090">
        <v>1</v>
      </c>
      <c r="AA4" s="1090">
        <v>4</v>
      </c>
      <c r="AB4" s="1090">
        <v>1</v>
      </c>
      <c r="AC4" s="1090">
        <v>28</v>
      </c>
      <c r="AD4" s="1090">
        <v>0</v>
      </c>
      <c r="AE4" s="1090">
        <v>34</v>
      </c>
    </row>
    <row r="5" spans="1:32">
      <c r="A5" s="1089">
        <v>32</v>
      </c>
      <c r="B5" s="1089">
        <v>12</v>
      </c>
      <c r="C5" s="1089">
        <v>8</v>
      </c>
      <c r="D5" s="1089">
        <v>20</v>
      </c>
      <c r="E5" s="1089">
        <v>37901</v>
      </c>
      <c r="F5" s="1089" t="s">
        <v>310</v>
      </c>
      <c r="G5" s="1089">
        <v>162</v>
      </c>
      <c r="H5" s="1090" t="s">
        <v>3</v>
      </c>
      <c r="I5" s="1090" t="s">
        <v>503</v>
      </c>
      <c r="J5" s="1092">
        <v>0.34</v>
      </c>
      <c r="K5" s="1092">
        <f t="shared" si="0"/>
        <v>6.8000000000000007</v>
      </c>
      <c r="L5" s="1090" t="s">
        <v>1653</v>
      </c>
      <c r="M5" s="1090" t="s">
        <v>1649</v>
      </c>
      <c r="N5" s="1090" t="s">
        <v>1650</v>
      </c>
      <c r="O5" s="1090" t="s">
        <v>1651</v>
      </c>
      <c r="P5" s="1090" t="s">
        <v>1652</v>
      </c>
      <c r="Q5" s="1090" t="s">
        <v>1651</v>
      </c>
      <c r="R5" s="1090" t="s">
        <v>1652</v>
      </c>
      <c r="U5" s="1090" t="s">
        <v>1651</v>
      </c>
      <c r="V5" s="1090" t="s">
        <v>1652</v>
      </c>
      <c r="W5" s="1090" t="s">
        <v>1651</v>
      </c>
      <c r="X5" s="1090" t="s">
        <v>1652</v>
      </c>
      <c r="Y5" s="1093" t="s">
        <v>516</v>
      </c>
      <c r="Z5" s="1090">
        <v>1</v>
      </c>
      <c r="AA5" s="1090">
        <v>4</v>
      </c>
      <c r="AB5" s="1090">
        <v>1</v>
      </c>
      <c r="AC5" s="1090">
        <v>28</v>
      </c>
      <c r="AD5" s="1090">
        <v>0</v>
      </c>
      <c r="AE5" s="1090">
        <v>34</v>
      </c>
    </row>
    <row r="6" spans="1:32">
      <c r="A6" s="1089">
        <v>32</v>
      </c>
      <c r="B6" s="1089">
        <v>12</v>
      </c>
      <c r="C6" s="1089">
        <v>8</v>
      </c>
      <c r="D6" s="1089">
        <v>20</v>
      </c>
      <c r="E6" s="1089">
        <v>35473</v>
      </c>
      <c r="F6" s="1089" t="s">
        <v>309</v>
      </c>
      <c r="G6" s="1089">
        <v>162</v>
      </c>
      <c r="H6" s="1090" t="s">
        <v>3</v>
      </c>
      <c r="I6" s="1090" t="s">
        <v>497</v>
      </c>
      <c r="J6" s="1092">
        <v>0.22</v>
      </c>
      <c r="K6" s="1092">
        <f t="shared" si="0"/>
        <v>4.4000000000000004</v>
      </c>
      <c r="L6" s="1090" t="s">
        <v>1654</v>
      </c>
      <c r="M6" s="1090" t="s">
        <v>1649</v>
      </c>
      <c r="N6" s="1090" t="s">
        <v>1650</v>
      </c>
      <c r="O6" s="1090" t="s">
        <v>1651</v>
      </c>
      <c r="P6" s="1090" t="s">
        <v>1652</v>
      </c>
      <c r="Q6" s="1090" t="s">
        <v>1651</v>
      </c>
      <c r="R6" s="1090" t="s">
        <v>1652</v>
      </c>
      <c r="U6" s="1090" t="s">
        <v>1651</v>
      </c>
      <c r="V6" s="1090" t="s">
        <v>1652</v>
      </c>
      <c r="W6" s="1090" t="s">
        <v>1651</v>
      </c>
      <c r="X6" s="1090" t="s">
        <v>1652</v>
      </c>
      <c r="Y6" s="1093" t="s">
        <v>516</v>
      </c>
      <c r="Z6" s="1090">
        <v>1</v>
      </c>
      <c r="AA6" s="1090">
        <v>4</v>
      </c>
      <c r="AB6" s="1090">
        <v>1</v>
      </c>
      <c r="AC6" s="1090">
        <v>28</v>
      </c>
      <c r="AD6" s="1090">
        <v>0</v>
      </c>
      <c r="AE6" s="1090">
        <v>34</v>
      </c>
    </row>
    <row r="7" spans="1:32">
      <c r="A7" s="1089">
        <v>32</v>
      </c>
      <c r="B7" s="1089">
        <v>12</v>
      </c>
      <c r="C7" s="1089">
        <v>8</v>
      </c>
      <c r="D7" s="1089">
        <v>20</v>
      </c>
      <c r="E7" s="1089">
        <v>35722</v>
      </c>
      <c r="F7" s="1089" t="s">
        <v>309</v>
      </c>
      <c r="G7" s="1089">
        <v>162</v>
      </c>
      <c r="H7" s="1090" t="s">
        <v>3</v>
      </c>
      <c r="I7" s="1090" t="s">
        <v>503</v>
      </c>
      <c r="J7" s="1092">
        <v>0.22</v>
      </c>
      <c r="K7" s="1092">
        <f t="shared" si="0"/>
        <v>4.4000000000000004</v>
      </c>
      <c r="L7" s="1090" t="s">
        <v>1655</v>
      </c>
      <c r="M7" s="1090" t="s">
        <v>1649</v>
      </c>
      <c r="N7" s="1090" t="s">
        <v>1650</v>
      </c>
      <c r="O7" s="1090" t="s">
        <v>1651</v>
      </c>
      <c r="P7" s="1090" t="s">
        <v>1652</v>
      </c>
      <c r="Q7" s="1090" t="s">
        <v>1651</v>
      </c>
      <c r="R7" s="1090" t="s">
        <v>1652</v>
      </c>
      <c r="U7" s="1090" t="s">
        <v>1651</v>
      </c>
      <c r="V7" s="1090" t="s">
        <v>1652</v>
      </c>
      <c r="W7" s="1090" t="s">
        <v>1651</v>
      </c>
      <c r="X7" s="1090" t="s">
        <v>1652</v>
      </c>
      <c r="Y7" s="1093" t="s">
        <v>516</v>
      </c>
      <c r="Z7" s="1090">
        <v>1</v>
      </c>
      <c r="AA7" s="1090">
        <v>4</v>
      </c>
      <c r="AB7" s="1090">
        <v>1</v>
      </c>
      <c r="AC7" s="1090">
        <v>28</v>
      </c>
      <c r="AD7" s="1090">
        <v>0</v>
      </c>
      <c r="AE7" s="1090">
        <v>34</v>
      </c>
    </row>
    <row r="8" spans="1:32">
      <c r="A8" s="1089">
        <v>32</v>
      </c>
      <c r="B8" s="1089">
        <v>12</v>
      </c>
      <c r="C8" s="1089">
        <v>8</v>
      </c>
      <c r="D8" s="1089">
        <v>20</v>
      </c>
      <c r="E8" s="1089">
        <v>40664</v>
      </c>
      <c r="F8" s="1089" t="s">
        <v>307</v>
      </c>
      <c r="G8" s="1089">
        <v>164</v>
      </c>
      <c r="H8" s="1090" t="s">
        <v>1</v>
      </c>
      <c r="I8" s="1090" t="s">
        <v>503</v>
      </c>
      <c r="J8" s="1092">
        <v>0.22</v>
      </c>
      <c r="K8" s="1092">
        <f t="shared" si="0"/>
        <v>4.4000000000000004</v>
      </c>
      <c r="L8" s="1090" t="s">
        <v>1656</v>
      </c>
      <c r="M8" s="1090" t="s">
        <v>1649</v>
      </c>
      <c r="N8" s="1090" t="s">
        <v>1650</v>
      </c>
      <c r="O8" s="1090" t="s">
        <v>1651</v>
      </c>
      <c r="P8" s="1090" t="s">
        <v>1652</v>
      </c>
      <c r="Q8" s="1090" t="s">
        <v>1651</v>
      </c>
      <c r="R8" s="1090" t="s">
        <v>1652</v>
      </c>
      <c r="S8" s="1090" t="s">
        <v>1651</v>
      </c>
      <c r="T8" s="1090" t="s">
        <v>1652</v>
      </c>
      <c r="U8" s="1090" t="s">
        <v>1651</v>
      </c>
      <c r="V8" s="1090" t="s">
        <v>1652</v>
      </c>
      <c r="W8" s="1090" t="s">
        <v>1651</v>
      </c>
      <c r="X8" s="1090" t="s">
        <v>1652</v>
      </c>
      <c r="Y8" s="1093" t="s">
        <v>516</v>
      </c>
      <c r="Z8" s="1090">
        <v>0</v>
      </c>
      <c r="AA8" s="1090">
        <v>9</v>
      </c>
      <c r="AB8" s="1090">
        <v>8</v>
      </c>
      <c r="AC8" s="1090">
        <v>16</v>
      </c>
      <c r="AD8" s="1090">
        <v>0</v>
      </c>
      <c r="AE8" s="1090">
        <v>33</v>
      </c>
    </row>
    <row r="9" spans="1:32">
      <c r="A9" s="1089">
        <v>32</v>
      </c>
      <c r="B9" s="1089">
        <v>12</v>
      </c>
      <c r="C9" s="1089">
        <v>8</v>
      </c>
      <c r="D9" s="1089">
        <v>20</v>
      </c>
      <c r="E9" s="1089">
        <v>37901</v>
      </c>
      <c r="F9" s="1089" t="s">
        <v>310</v>
      </c>
      <c r="G9" s="1089">
        <v>164</v>
      </c>
      <c r="H9" s="1090" t="s">
        <v>3</v>
      </c>
      <c r="I9" s="1090" t="s">
        <v>503</v>
      </c>
      <c r="J9" s="1092">
        <v>0.28000000000000003</v>
      </c>
      <c r="K9" s="1092">
        <f t="shared" si="0"/>
        <v>5.6000000000000005</v>
      </c>
      <c r="L9" s="1090" t="s">
        <v>1653</v>
      </c>
      <c r="M9" s="1090" t="s">
        <v>1649</v>
      </c>
      <c r="N9" s="1090" t="s">
        <v>1650</v>
      </c>
      <c r="O9" s="1090" t="s">
        <v>1651</v>
      </c>
      <c r="P9" s="1090" t="s">
        <v>1652</v>
      </c>
      <c r="Q9" s="1090" t="s">
        <v>1651</v>
      </c>
      <c r="R9" s="1090" t="s">
        <v>1652</v>
      </c>
      <c r="S9" s="1090" t="s">
        <v>1651</v>
      </c>
      <c r="T9" s="1090" t="s">
        <v>1652</v>
      </c>
      <c r="U9" s="1090" t="s">
        <v>1651</v>
      </c>
      <c r="V9" s="1090" t="s">
        <v>1652</v>
      </c>
      <c r="W9" s="1090" t="s">
        <v>1651</v>
      </c>
      <c r="X9" s="1090" t="s">
        <v>1652</v>
      </c>
      <c r="Y9" s="1090" t="s">
        <v>516</v>
      </c>
      <c r="Z9" s="1090">
        <v>0</v>
      </c>
      <c r="AA9" s="1090">
        <v>9</v>
      </c>
      <c r="AB9" s="1090">
        <v>8</v>
      </c>
      <c r="AC9" s="1090">
        <v>16</v>
      </c>
      <c r="AD9" s="1090">
        <v>0</v>
      </c>
      <c r="AE9" s="1090">
        <v>33</v>
      </c>
    </row>
    <row r="10" spans="1:32">
      <c r="A10" s="1089">
        <v>32</v>
      </c>
      <c r="B10" s="1089">
        <v>12</v>
      </c>
      <c r="C10" s="1089">
        <v>8</v>
      </c>
      <c r="D10" s="1089">
        <v>20</v>
      </c>
      <c r="E10" s="1089">
        <v>35473</v>
      </c>
      <c r="F10" s="1089" t="s">
        <v>309</v>
      </c>
      <c r="G10" s="1089">
        <v>164</v>
      </c>
      <c r="H10" s="1090" t="s">
        <v>3</v>
      </c>
      <c r="I10" s="1090" t="s">
        <v>497</v>
      </c>
      <c r="J10" s="1092">
        <v>0.22</v>
      </c>
      <c r="K10" s="1092">
        <f t="shared" si="0"/>
        <v>4.4000000000000004</v>
      </c>
      <c r="L10" s="1090" t="s">
        <v>1654</v>
      </c>
      <c r="M10" s="1090" t="s">
        <v>1649</v>
      </c>
      <c r="N10" s="1090" t="s">
        <v>1650</v>
      </c>
      <c r="O10" s="1090" t="s">
        <v>1651</v>
      </c>
      <c r="P10" s="1090" t="s">
        <v>1652</v>
      </c>
      <c r="Q10" s="1090" t="s">
        <v>1651</v>
      </c>
      <c r="R10" s="1090" t="s">
        <v>1652</v>
      </c>
      <c r="S10" s="1090" t="s">
        <v>1651</v>
      </c>
      <c r="T10" s="1090" t="s">
        <v>1652</v>
      </c>
      <c r="U10" s="1090" t="s">
        <v>1651</v>
      </c>
      <c r="V10" s="1090" t="s">
        <v>1652</v>
      </c>
      <c r="W10" s="1090" t="s">
        <v>1651</v>
      </c>
      <c r="X10" s="1090" t="s">
        <v>1652</v>
      </c>
      <c r="Y10" s="1093" t="s">
        <v>516</v>
      </c>
      <c r="Z10" s="1090">
        <v>0</v>
      </c>
      <c r="AA10" s="1090">
        <v>9</v>
      </c>
      <c r="AB10" s="1090">
        <v>8</v>
      </c>
      <c r="AC10" s="1090">
        <v>16</v>
      </c>
      <c r="AD10" s="1090">
        <v>0</v>
      </c>
      <c r="AE10" s="1090">
        <v>33</v>
      </c>
    </row>
    <row r="11" spans="1:32">
      <c r="A11" s="1089">
        <v>32</v>
      </c>
      <c r="B11" s="1089">
        <v>12</v>
      </c>
      <c r="C11" s="1089">
        <v>8</v>
      </c>
      <c r="D11" s="1089">
        <v>20</v>
      </c>
      <c r="E11" s="1089">
        <v>39547</v>
      </c>
      <c r="F11" s="1089" t="s">
        <v>311</v>
      </c>
      <c r="G11" s="1089">
        <v>164</v>
      </c>
      <c r="H11" s="1090" t="s">
        <v>3</v>
      </c>
      <c r="I11" s="1090" t="s">
        <v>497</v>
      </c>
      <c r="J11" s="1092">
        <v>0.28000000000000003</v>
      </c>
      <c r="K11" s="1092">
        <f t="shared" si="0"/>
        <v>5.6000000000000005</v>
      </c>
      <c r="L11" s="1090" t="s">
        <v>1657</v>
      </c>
      <c r="M11" s="1090" t="s">
        <v>1649</v>
      </c>
      <c r="N11" s="1090" t="s">
        <v>1650</v>
      </c>
      <c r="O11" s="1090" t="s">
        <v>1651</v>
      </c>
      <c r="P11" s="1090" t="s">
        <v>1652</v>
      </c>
      <c r="Q11" s="1090" t="s">
        <v>1651</v>
      </c>
      <c r="R11" s="1090" t="s">
        <v>1652</v>
      </c>
      <c r="S11" s="1090" t="s">
        <v>1651</v>
      </c>
      <c r="T11" s="1090" t="s">
        <v>1652</v>
      </c>
      <c r="U11" s="1090" t="s">
        <v>1651</v>
      </c>
      <c r="V11" s="1090" t="s">
        <v>1652</v>
      </c>
      <c r="W11" s="1090" t="s">
        <v>1651</v>
      </c>
      <c r="X11" s="1090" t="s">
        <v>1652</v>
      </c>
      <c r="Y11" s="1093" t="s">
        <v>516</v>
      </c>
      <c r="Z11" s="1090">
        <v>0</v>
      </c>
      <c r="AA11" s="1090">
        <v>9</v>
      </c>
      <c r="AB11" s="1090">
        <v>8</v>
      </c>
      <c r="AC11" s="1090">
        <v>16</v>
      </c>
      <c r="AD11" s="1090">
        <v>0</v>
      </c>
      <c r="AE11" s="1090">
        <v>33</v>
      </c>
    </row>
    <row r="12" spans="1:32">
      <c r="A12" s="1089">
        <v>32</v>
      </c>
      <c r="B12" s="1089">
        <v>12</v>
      </c>
      <c r="C12" s="1089">
        <v>8</v>
      </c>
      <c r="D12" s="1089">
        <v>20</v>
      </c>
      <c r="E12" s="1089">
        <v>35091</v>
      </c>
      <c r="F12" s="1089" t="s">
        <v>308</v>
      </c>
      <c r="G12" s="1089">
        <v>162</v>
      </c>
      <c r="H12" s="1090" t="s">
        <v>1</v>
      </c>
      <c r="I12" s="1090" t="s">
        <v>497</v>
      </c>
      <c r="J12" s="1092">
        <v>0.28000000000000003</v>
      </c>
      <c r="K12" s="1092">
        <f t="shared" si="0"/>
        <v>5.6000000000000005</v>
      </c>
      <c r="L12" s="1090" t="s">
        <v>1658</v>
      </c>
      <c r="M12" s="1090" t="s">
        <v>1649</v>
      </c>
      <c r="N12" s="1090" t="s">
        <v>1659</v>
      </c>
      <c r="O12" s="1090" t="s">
        <v>1660</v>
      </c>
      <c r="P12" s="1090" t="s">
        <v>1652</v>
      </c>
      <c r="Q12" s="1090" t="s">
        <v>1660</v>
      </c>
      <c r="R12" s="1090" t="s">
        <v>1652</v>
      </c>
      <c r="U12" s="1090" t="s">
        <v>1660</v>
      </c>
      <c r="V12" s="1090" t="s">
        <v>1652</v>
      </c>
      <c r="W12" s="1090" t="s">
        <v>1660</v>
      </c>
      <c r="X12" s="1090" t="s">
        <v>1652</v>
      </c>
      <c r="Y12" s="1093" t="s">
        <v>516</v>
      </c>
      <c r="Z12" s="1090">
        <v>0</v>
      </c>
      <c r="AA12" s="1090">
        <v>4</v>
      </c>
      <c r="AB12" s="1090">
        <v>3</v>
      </c>
      <c r="AC12" s="1090">
        <v>5</v>
      </c>
      <c r="AD12" s="1090">
        <v>0</v>
      </c>
      <c r="AE12" s="1090">
        <v>12</v>
      </c>
    </row>
    <row r="13" spans="1:32">
      <c r="A13" s="1089">
        <v>32</v>
      </c>
      <c r="B13" s="1089">
        <v>12</v>
      </c>
      <c r="C13" s="1089">
        <v>8</v>
      </c>
      <c r="D13" s="1089">
        <v>20</v>
      </c>
      <c r="E13" s="1089">
        <v>37901</v>
      </c>
      <c r="F13" s="1089" t="s">
        <v>310</v>
      </c>
      <c r="G13" s="1089">
        <v>162</v>
      </c>
      <c r="H13" s="1090" t="s">
        <v>3</v>
      </c>
      <c r="I13" s="1090" t="s">
        <v>503</v>
      </c>
      <c r="J13" s="1092">
        <v>0.22</v>
      </c>
      <c r="K13" s="1092">
        <f t="shared" si="0"/>
        <v>4.4000000000000004</v>
      </c>
      <c r="L13" s="1090" t="s">
        <v>1653</v>
      </c>
      <c r="M13" s="1090" t="s">
        <v>1649</v>
      </c>
      <c r="N13" s="1090" t="s">
        <v>1659</v>
      </c>
      <c r="O13" s="1090" t="s">
        <v>1660</v>
      </c>
      <c r="P13" s="1090" t="s">
        <v>1652</v>
      </c>
      <c r="Q13" s="1090" t="s">
        <v>1660</v>
      </c>
      <c r="R13" s="1090" t="s">
        <v>1652</v>
      </c>
      <c r="U13" s="1090" t="s">
        <v>1660</v>
      </c>
      <c r="V13" s="1090" t="s">
        <v>1652</v>
      </c>
      <c r="W13" s="1090" t="s">
        <v>1660</v>
      </c>
      <c r="X13" s="1090" t="s">
        <v>1652</v>
      </c>
      <c r="Y13" s="1093" t="s">
        <v>516</v>
      </c>
      <c r="Z13" s="1090">
        <v>0</v>
      </c>
      <c r="AA13" s="1090">
        <v>4</v>
      </c>
      <c r="AB13" s="1090">
        <v>3</v>
      </c>
      <c r="AC13" s="1090">
        <v>5</v>
      </c>
      <c r="AD13" s="1090">
        <v>0</v>
      </c>
      <c r="AE13" s="1090">
        <v>12</v>
      </c>
    </row>
    <row r="14" spans="1:32">
      <c r="A14" s="1089">
        <v>32</v>
      </c>
      <c r="B14" s="1089">
        <v>12</v>
      </c>
      <c r="C14" s="1089">
        <v>8</v>
      </c>
      <c r="D14" s="1089">
        <v>20</v>
      </c>
      <c r="E14" s="1089">
        <v>39547</v>
      </c>
      <c r="F14" s="1089" t="s">
        <v>311</v>
      </c>
      <c r="G14" s="1089">
        <v>162</v>
      </c>
      <c r="H14" s="1090" t="s">
        <v>3</v>
      </c>
      <c r="I14" s="1090" t="s">
        <v>497</v>
      </c>
      <c r="J14" s="1092">
        <v>0.22</v>
      </c>
      <c r="K14" s="1092">
        <f t="shared" si="0"/>
        <v>4.4000000000000004</v>
      </c>
      <c r="L14" s="1090" t="s">
        <v>1657</v>
      </c>
      <c r="M14" s="1090" t="s">
        <v>1649</v>
      </c>
      <c r="N14" s="1090" t="s">
        <v>1659</v>
      </c>
      <c r="O14" s="1090" t="s">
        <v>1660</v>
      </c>
      <c r="P14" s="1090" t="s">
        <v>1652</v>
      </c>
      <c r="Q14" s="1090" t="s">
        <v>1660</v>
      </c>
      <c r="R14" s="1090" t="s">
        <v>1652</v>
      </c>
      <c r="U14" s="1090" t="s">
        <v>1660</v>
      </c>
      <c r="V14" s="1090" t="s">
        <v>1652</v>
      </c>
      <c r="W14" s="1090" t="s">
        <v>1660</v>
      </c>
      <c r="X14" s="1090" t="s">
        <v>1652</v>
      </c>
      <c r="Y14" s="1093" t="s">
        <v>516</v>
      </c>
      <c r="Z14" s="1090">
        <v>0</v>
      </c>
      <c r="AA14" s="1090">
        <v>4</v>
      </c>
      <c r="AB14" s="1090">
        <v>3</v>
      </c>
      <c r="AC14" s="1090">
        <v>5</v>
      </c>
      <c r="AD14" s="1090">
        <v>0</v>
      </c>
      <c r="AE14" s="1090">
        <v>12</v>
      </c>
    </row>
    <row r="15" spans="1:32">
      <c r="A15" s="1089">
        <v>32</v>
      </c>
      <c r="B15" s="1089">
        <v>12</v>
      </c>
      <c r="C15" s="1089">
        <v>8</v>
      </c>
      <c r="D15" s="1089">
        <v>20</v>
      </c>
      <c r="E15" s="1089">
        <v>39145</v>
      </c>
      <c r="F15" s="1089" t="s">
        <v>310</v>
      </c>
      <c r="G15" s="1089">
        <v>162</v>
      </c>
      <c r="H15" s="1090" t="s">
        <v>3</v>
      </c>
      <c r="I15" s="1090" t="s">
        <v>503</v>
      </c>
      <c r="J15" s="1092">
        <v>0.28000000000000003</v>
      </c>
      <c r="K15" s="1092">
        <f t="shared" si="0"/>
        <v>5.6000000000000005</v>
      </c>
      <c r="L15" s="1090" t="s">
        <v>1661</v>
      </c>
      <c r="M15" s="1090" t="s">
        <v>1649</v>
      </c>
      <c r="N15" s="1090" t="s">
        <v>1659</v>
      </c>
      <c r="O15" s="1090" t="s">
        <v>1660</v>
      </c>
      <c r="P15" s="1090" t="s">
        <v>1652</v>
      </c>
      <c r="Q15" s="1090" t="s">
        <v>1660</v>
      </c>
      <c r="R15" s="1090" t="s">
        <v>1652</v>
      </c>
      <c r="U15" s="1090" t="s">
        <v>1660</v>
      </c>
      <c r="V15" s="1090" t="s">
        <v>1652</v>
      </c>
      <c r="W15" s="1090" t="s">
        <v>1660</v>
      </c>
      <c r="X15" s="1090" t="s">
        <v>1652</v>
      </c>
      <c r="Y15" s="1093" t="s">
        <v>516</v>
      </c>
      <c r="Z15" s="1090">
        <v>0</v>
      </c>
      <c r="AA15" s="1090">
        <v>4</v>
      </c>
      <c r="AB15" s="1090">
        <v>3</v>
      </c>
      <c r="AC15" s="1090">
        <v>5</v>
      </c>
      <c r="AD15" s="1090">
        <v>0</v>
      </c>
      <c r="AE15" s="1090">
        <v>12</v>
      </c>
    </row>
    <row r="16" spans="1:32">
      <c r="A16" s="1089">
        <v>32</v>
      </c>
      <c r="B16" s="1089">
        <v>12</v>
      </c>
      <c r="C16" s="1089">
        <v>8</v>
      </c>
      <c r="D16" s="1089">
        <v>20</v>
      </c>
      <c r="E16" s="1089">
        <v>35091</v>
      </c>
      <c r="F16" s="1089" t="s">
        <v>308</v>
      </c>
      <c r="G16" s="1089">
        <v>164</v>
      </c>
      <c r="H16" s="1090" t="s">
        <v>1</v>
      </c>
      <c r="I16" s="1090" t="s">
        <v>497</v>
      </c>
      <c r="J16" s="1092">
        <v>0.22</v>
      </c>
      <c r="K16" s="1092">
        <f t="shared" si="0"/>
        <v>4.4000000000000004</v>
      </c>
      <c r="L16" s="1090" t="s">
        <v>1658</v>
      </c>
      <c r="M16" s="1090" t="s">
        <v>1649</v>
      </c>
      <c r="N16" s="1090" t="s">
        <v>1659</v>
      </c>
      <c r="O16" s="1090" t="s">
        <v>1662</v>
      </c>
      <c r="P16" s="1090" t="s">
        <v>1652</v>
      </c>
      <c r="Q16" s="1090" t="s">
        <v>1660</v>
      </c>
      <c r="R16" s="1090" t="s">
        <v>1652</v>
      </c>
      <c r="S16" s="1090" t="s">
        <v>1660</v>
      </c>
      <c r="T16" s="1090" t="s">
        <v>1652</v>
      </c>
      <c r="U16" s="1090" t="s">
        <v>1662</v>
      </c>
      <c r="V16" s="1090" t="s">
        <v>1652</v>
      </c>
      <c r="W16" s="1090" t="s">
        <v>1660</v>
      </c>
      <c r="X16" s="1090" t="s">
        <v>1652</v>
      </c>
      <c r="Y16" s="1093" t="s">
        <v>516</v>
      </c>
      <c r="Z16" s="1090">
        <v>0</v>
      </c>
      <c r="AA16" s="1090">
        <v>5</v>
      </c>
      <c r="AB16" s="1090">
        <v>3</v>
      </c>
      <c r="AC16" s="1090">
        <v>27</v>
      </c>
      <c r="AD16" s="1090">
        <v>0</v>
      </c>
      <c r="AE16" s="1090">
        <v>35</v>
      </c>
    </row>
    <row r="17" spans="1:32">
      <c r="A17" s="1089">
        <v>32</v>
      </c>
      <c r="B17" s="1089">
        <v>12</v>
      </c>
      <c r="C17" s="1089">
        <v>8</v>
      </c>
      <c r="D17" s="1089">
        <v>20</v>
      </c>
      <c r="E17" s="1089">
        <v>37901</v>
      </c>
      <c r="F17" s="1089" t="s">
        <v>310</v>
      </c>
      <c r="G17" s="1089">
        <v>164</v>
      </c>
      <c r="H17" s="1090" t="s">
        <v>3</v>
      </c>
      <c r="I17" s="1090" t="s">
        <v>503</v>
      </c>
      <c r="J17" s="1092">
        <v>0.28000000000000003</v>
      </c>
      <c r="K17" s="1092">
        <f t="shared" si="0"/>
        <v>5.6000000000000005</v>
      </c>
      <c r="L17" s="1090" t="s">
        <v>1653</v>
      </c>
      <c r="M17" s="1090" t="s">
        <v>1649</v>
      </c>
      <c r="N17" s="1090" t="s">
        <v>1659</v>
      </c>
      <c r="O17" s="1090" t="s">
        <v>1662</v>
      </c>
      <c r="P17" s="1090" t="s">
        <v>1652</v>
      </c>
      <c r="Q17" s="1090" t="s">
        <v>1660</v>
      </c>
      <c r="R17" s="1090" t="s">
        <v>1652</v>
      </c>
      <c r="S17" s="1090" t="s">
        <v>1660</v>
      </c>
      <c r="T17" s="1090" t="s">
        <v>1652</v>
      </c>
      <c r="U17" s="1090" t="s">
        <v>1662</v>
      </c>
      <c r="V17" s="1090" t="s">
        <v>1652</v>
      </c>
      <c r="W17" s="1090" t="s">
        <v>1660</v>
      </c>
      <c r="X17" s="1090" t="s">
        <v>1652</v>
      </c>
      <c r="Y17" s="1093" t="s">
        <v>516</v>
      </c>
      <c r="Z17" s="1090">
        <v>0</v>
      </c>
      <c r="AA17" s="1090">
        <v>5</v>
      </c>
      <c r="AB17" s="1090">
        <v>3</v>
      </c>
      <c r="AC17" s="1090">
        <v>27</v>
      </c>
      <c r="AD17" s="1090">
        <v>0</v>
      </c>
      <c r="AE17" s="1090">
        <v>35</v>
      </c>
    </row>
    <row r="18" spans="1:32">
      <c r="A18" s="1089">
        <v>32</v>
      </c>
      <c r="B18" s="1089">
        <v>12</v>
      </c>
      <c r="C18" s="1089">
        <v>8</v>
      </c>
      <c r="D18" s="1089">
        <v>20</v>
      </c>
      <c r="E18" s="1089">
        <v>35722</v>
      </c>
      <c r="F18" s="1089" t="s">
        <v>309</v>
      </c>
      <c r="G18" s="1089">
        <v>164</v>
      </c>
      <c r="H18" s="1090" t="s">
        <v>3</v>
      </c>
      <c r="I18" s="1090" t="s">
        <v>497</v>
      </c>
      <c r="J18" s="1092">
        <v>0.22</v>
      </c>
      <c r="K18" s="1092">
        <f t="shared" si="0"/>
        <v>4.4000000000000004</v>
      </c>
      <c r="L18" s="1090" t="s">
        <v>1655</v>
      </c>
      <c r="M18" s="1090" t="s">
        <v>1649</v>
      </c>
      <c r="N18" s="1090" t="s">
        <v>1659</v>
      </c>
      <c r="O18" s="1090" t="s">
        <v>1662</v>
      </c>
      <c r="P18" s="1090" t="s">
        <v>1652</v>
      </c>
      <c r="Q18" s="1090" t="s">
        <v>1660</v>
      </c>
      <c r="R18" s="1090" t="s">
        <v>1652</v>
      </c>
      <c r="S18" s="1090" t="s">
        <v>1660</v>
      </c>
      <c r="T18" s="1090" t="s">
        <v>1652</v>
      </c>
      <c r="U18" s="1090" t="s">
        <v>1662</v>
      </c>
      <c r="V18" s="1090" t="s">
        <v>1652</v>
      </c>
      <c r="W18" s="1090" t="s">
        <v>1660</v>
      </c>
      <c r="X18" s="1090" t="s">
        <v>1652</v>
      </c>
      <c r="Y18" s="1093" t="s">
        <v>516</v>
      </c>
      <c r="Z18" s="1090">
        <v>0</v>
      </c>
      <c r="AA18" s="1090">
        <v>5</v>
      </c>
      <c r="AB18" s="1090">
        <v>3</v>
      </c>
      <c r="AC18" s="1090">
        <v>27</v>
      </c>
      <c r="AD18" s="1090">
        <v>0</v>
      </c>
      <c r="AE18" s="1090">
        <v>35</v>
      </c>
    </row>
    <row r="19" spans="1:32">
      <c r="A19" s="1089">
        <v>32</v>
      </c>
      <c r="B19" s="1089">
        <v>12</v>
      </c>
      <c r="C19" s="1089">
        <v>8</v>
      </c>
      <c r="D19" s="1089">
        <v>20</v>
      </c>
      <c r="E19" s="1089">
        <v>39145</v>
      </c>
      <c r="F19" s="1089" t="s">
        <v>310</v>
      </c>
      <c r="G19" s="1089">
        <v>164</v>
      </c>
      <c r="H19" s="1090" t="s">
        <v>3</v>
      </c>
      <c r="I19" s="1090" t="s">
        <v>503</v>
      </c>
      <c r="J19" s="1092">
        <v>0.28000000000000003</v>
      </c>
      <c r="K19" s="1092">
        <f t="shared" si="0"/>
        <v>5.6000000000000005</v>
      </c>
      <c r="L19" s="1090" t="s">
        <v>1661</v>
      </c>
      <c r="M19" s="1090" t="s">
        <v>1649</v>
      </c>
      <c r="N19" s="1090" t="s">
        <v>1659</v>
      </c>
      <c r="O19" s="1090" t="s">
        <v>1662</v>
      </c>
      <c r="P19" s="1090" t="s">
        <v>1652</v>
      </c>
      <c r="Q19" s="1090" t="s">
        <v>1660</v>
      </c>
      <c r="R19" s="1090" t="s">
        <v>1652</v>
      </c>
      <c r="S19" s="1090" t="s">
        <v>1660</v>
      </c>
      <c r="T19" s="1090" t="s">
        <v>1652</v>
      </c>
      <c r="U19" s="1090" t="s">
        <v>1662</v>
      </c>
      <c r="V19" s="1090" t="s">
        <v>1652</v>
      </c>
      <c r="W19" s="1090" t="s">
        <v>1660</v>
      </c>
      <c r="X19" s="1090" t="s">
        <v>1652</v>
      </c>
      <c r="Y19" s="1093" t="s">
        <v>516</v>
      </c>
      <c r="Z19" s="1090">
        <v>0</v>
      </c>
      <c r="AA19" s="1090">
        <v>5</v>
      </c>
      <c r="AB19" s="1090">
        <v>3</v>
      </c>
      <c r="AC19" s="1090">
        <v>27</v>
      </c>
      <c r="AD19" s="1090">
        <v>0</v>
      </c>
      <c r="AE19" s="1090">
        <v>35</v>
      </c>
    </row>
    <row r="20" spans="1:32">
      <c r="A20" s="1089">
        <v>38</v>
      </c>
      <c r="B20" s="1089">
        <v>15</v>
      </c>
      <c r="C20" s="1089">
        <v>8</v>
      </c>
      <c r="D20" s="1089">
        <v>23</v>
      </c>
      <c r="E20" s="1089">
        <v>35966</v>
      </c>
      <c r="F20" s="1089" t="s">
        <v>309</v>
      </c>
      <c r="G20" s="1089">
        <v>161</v>
      </c>
      <c r="H20" s="1090" t="s">
        <v>3</v>
      </c>
      <c r="I20" s="1090" t="s">
        <v>497</v>
      </c>
      <c r="J20" s="1092">
        <v>0.21</v>
      </c>
      <c r="K20" s="1092">
        <f t="shared" si="0"/>
        <v>4.83</v>
      </c>
      <c r="L20" s="1090" t="s">
        <v>1663</v>
      </c>
      <c r="M20" s="1090" t="s">
        <v>1664</v>
      </c>
      <c r="N20" s="1090" t="s">
        <v>1665</v>
      </c>
      <c r="O20" s="1090" t="s">
        <v>1651</v>
      </c>
      <c r="P20" s="1090" t="s">
        <v>1652</v>
      </c>
      <c r="Q20" s="1090" t="s">
        <v>1651</v>
      </c>
      <c r="R20" s="1090" t="s">
        <v>1652</v>
      </c>
      <c r="U20" s="1090" t="s">
        <v>1651</v>
      </c>
      <c r="V20" s="1090" t="s">
        <v>1652</v>
      </c>
      <c r="W20" s="1090" t="s">
        <v>1651</v>
      </c>
      <c r="X20" s="1090" t="s">
        <v>1652</v>
      </c>
      <c r="Y20" s="1093" t="s">
        <v>1666</v>
      </c>
      <c r="Z20" s="1090">
        <v>0</v>
      </c>
      <c r="AA20" s="1090">
        <v>2</v>
      </c>
      <c r="AB20" s="1090">
        <v>7</v>
      </c>
      <c r="AC20" s="1090">
        <v>17</v>
      </c>
      <c r="AD20" s="1090">
        <v>1</v>
      </c>
      <c r="AE20" s="1090">
        <v>27</v>
      </c>
    </row>
    <row r="21" spans="1:32">
      <c r="A21" s="1089">
        <v>38</v>
      </c>
      <c r="B21" s="1089">
        <v>15</v>
      </c>
      <c r="C21" s="1089">
        <v>8</v>
      </c>
      <c r="D21" s="1089">
        <v>23</v>
      </c>
      <c r="E21" s="1089">
        <v>35473</v>
      </c>
      <c r="F21" s="1089" t="s">
        <v>309</v>
      </c>
      <c r="G21" s="1089">
        <v>161</v>
      </c>
      <c r="H21" s="1090" t="s">
        <v>3</v>
      </c>
      <c r="I21" s="1090" t="s">
        <v>497</v>
      </c>
      <c r="J21" s="1092">
        <v>0.28999999999999998</v>
      </c>
      <c r="K21" s="1092">
        <f t="shared" si="0"/>
        <v>6.67</v>
      </c>
      <c r="L21" s="1090" t="s">
        <v>1654</v>
      </c>
      <c r="M21" s="1090" t="s">
        <v>1664</v>
      </c>
      <c r="N21" s="1090" t="s">
        <v>1665</v>
      </c>
      <c r="O21" s="1090" t="s">
        <v>1651</v>
      </c>
      <c r="P21" s="1090" t="s">
        <v>1652</v>
      </c>
      <c r="Q21" s="1090" t="s">
        <v>1651</v>
      </c>
      <c r="R21" s="1090" t="s">
        <v>1652</v>
      </c>
      <c r="U21" s="1090" t="s">
        <v>1651</v>
      </c>
      <c r="V21" s="1090" t="s">
        <v>1652</v>
      </c>
      <c r="W21" s="1090" t="s">
        <v>1651</v>
      </c>
      <c r="X21" s="1090" t="s">
        <v>1652</v>
      </c>
      <c r="Y21" s="1093" t="s">
        <v>1666</v>
      </c>
      <c r="Z21" s="1090">
        <v>0</v>
      </c>
      <c r="AA21" s="1090">
        <v>2</v>
      </c>
      <c r="AB21" s="1090">
        <v>7</v>
      </c>
      <c r="AC21" s="1090">
        <v>17</v>
      </c>
      <c r="AD21" s="1090">
        <v>1</v>
      </c>
      <c r="AE21" s="1090">
        <v>27</v>
      </c>
    </row>
    <row r="22" spans="1:32">
      <c r="A22" s="1089">
        <v>38</v>
      </c>
      <c r="B22" s="1089">
        <v>15</v>
      </c>
      <c r="C22" s="1089">
        <v>8</v>
      </c>
      <c r="D22" s="1089">
        <v>23</v>
      </c>
      <c r="E22" s="1089">
        <v>39547</v>
      </c>
      <c r="F22" s="1089" t="s">
        <v>311</v>
      </c>
      <c r="G22" s="1089">
        <v>161</v>
      </c>
      <c r="H22" s="1090" t="s">
        <v>3</v>
      </c>
      <c r="I22" s="1090" t="s">
        <v>497</v>
      </c>
      <c r="J22" s="1092">
        <v>0.28999999999999998</v>
      </c>
      <c r="K22" s="1092">
        <f t="shared" si="0"/>
        <v>6.67</v>
      </c>
      <c r="L22" s="1090" t="s">
        <v>1657</v>
      </c>
      <c r="M22" s="1090" t="s">
        <v>1664</v>
      </c>
      <c r="N22" s="1090" t="s">
        <v>1665</v>
      </c>
      <c r="O22" s="1090" t="s">
        <v>1651</v>
      </c>
      <c r="P22" s="1090" t="s">
        <v>1652</v>
      </c>
      <c r="Q22" s="1090" t="s">
        <v>1651</v>
      </c>
      <c r="R22" s="1090" t="s">
        <v>1652</v>
      </c>
      <c r="U22" s="1090" t="s">
        <v>1651</v>
      </c>
      <c r="V22" s="1090" t="s">
        <v>1652</v>
      </c>
      <c r="W22" s="1090" t="s">
        <v>1651</v>
      </c>
      <c r="X22" s="1090" t="s">
        <v>1652</v>
      </c>
      <c r="Y22" s="1093" t="s">
        <v>1666</v>
      </c>
      <c r="Z22" s="1090">
        <v>0</v>
      </c>
      <c r="AA22" s="1090">
        <v>2</v>
      </c>
      <c r="AB22" s="1090">
        <v>7</v>
      </c>
      <c r="AC22" s="1090">
        <v>17</v>
      </c>
      <c r="AD22" s="1090">
        <v>1</v>
      </c>
      <c r="AE22" s="1090">
        <v>27</v>
      </c>
    </row>
    <row r="23" spans="1:32">
      <c r="A23" s="1089">
        <v>38</v>
      </c>
      <c r="B23" s="1089">
        <v>15</v>
      </c>
      <c r="C23" s="1089">
        <v>8</v>
      </c>
      <c r="D23" s="1089">
        <v>23</v>
      </c>
      <c r="E23" s="1089">
        <v>36002</v>
      </c>
      <c r="F23" s="1089" t="s">
        <v>309</v>
      </c>
      <c r="G23" s="1089">
        <v>161</v>
      </c>
      <c r="H23" s="1090" t="s">
        <v>3</v>
      </c>
      <c r="I23" s="1090" t="s">
        <v>1667</v>
      </c>
      <c r="J23" s="1092">
        <v>0.21</v>
      </c>
      <c r="K23" s="1092">
        <f t="shared" si="0"/>
        <v>4.83</v>
      </c>
      <c r="L23" s="1090" t="s">
        <v>1668</v>
      </c>
      <c r="M23" s="1090" t="s">
        <v>1664</v>
      </c>
      <c r="N23" s="1090" t="s">
        <v>1665</v>
      </c>
      <c r="O23" s="1090" t="s">
        <v>1651</v>
      </c>
      <c r="P23" s="1090" t="s">
        <v>1652</v>
      </c>
      <c r="Q23" s="1090" t="s">
        <v>1651</v>
      </c>
      <c r="R23" s="1090" t="s">
        <v>1652</v>
      </c>
      <c r="U23" s="1090" t="s">
        <v>1651</v>
      </c>
      <c r="V23" s="1090" t="s">
        <v>1652</v>
      </c>
      <c r="W23" s="1090" t="s">
        <v>1651</v>
      </c>
      <c r="X23" s="1090" t="s">
        <v>1652</v>
      </c>
      <c r="Y23" s="1093" t="s">
        <v>1666</v>
      </c>
      <c r="Z23" s="1090">
        <v>0</v>
      </c>
      <c r="AA23" s="1090">
        <v>2</v>
      </c>
      <c r="AB23" s="1090">
        <v>7</v>
      </c>
      <c r="AC23" s="1090">
        <v>17</v>
      </c>
      <c r="AD23" s="1090">
        <v>1</v>
      </c>
      <c r="AE23" s="1090">
        <v>27</v>
      </c>
    </row>
    <row r="24" spans="1:32">
      <c r="A24" s="1089">
        <v>38</v>
      </c>
      <c r="B24" s="1089">
        <v>15</v>
      </c>
      <c r="C24" s="1089">
        <v>8</v>
      </c>
      <c r="D24" s="1089">
        <v>23</v>
      </c>
      <c r="E24" s="1089">
        <v>40794</v>
      </c>
      <c r="F24" s="1089" t="s">
        <v>311</v>
      </c>
      <c r="G24" s="1089">
        <v>164</v>
      </c>
      <c r="H24" s="1090" t="s">
        <v>3</v>
      </c>
      <c r="I24" s="1090" t="s">
        <v>503</v>
      </c>
      <c r="J24" s="1092">
        <v>0.105</v>
      </c>
      <c r="K24" s="1092">
        <f t="shared" si="0"/>
        <v>2.415</v>
      </c>
      <c r="L24" s="1090" t="s">
        <v>1669</v>
      </c>
      <c r="M24" s="1090" t="s">
        <v>1664</v>
      </c>
      <c r="N24" s="1090" t="s">
        <v>1665</v>
      </c>
      <c r="O24" s="1090" t="s">
        <v>1651</v>
      </c>
      <c r="P24" s="1090" t="s">
        <v>1670</v>
      </c>
      <c r="Q24" s="1090" t="s">
        <v>1651</v>
      </c>
      <c r="R24" s="1090" t="s">
        <v>1670</v>
      </c>
      <c r="S24" s="1090" t="s">
        <v>1651</v>
      </c>
      <c r="T24" s="1090" t="s">
        <v>1670</v>
      </c>
      <c r="U24" s="1090" t="s">
        <v>1651</v>
      </c>
      <c r="V24" s="1090" t="s">
        <v>1670</v>
      </c>
      <c r="W24" s="1090" t="s">
        <v>1651</v>
      </c>
      <c r="X24" s="1090" t="s">
        <v>1670</v>
      </c>
      <c r="Y24" s="1093" t="s">
        <v>1666</v>
      </c>
      <c r="Z24" s="1090">
        <v>0</v>
      </c>
      <c r="AA24" s="1090">
        <v>2</v>
      </c>
      <c r="AB24" s="1090">
        <v>1</v>
      </c>
      <c r="AC24" s="1090">
        <v>22</v>
      </c>
      <c r="AD24" s="1090">
        <v>1</v>
      </c>
      <c r="AE24" s="1090">
        <v>26</v>
      </c>
    </row>
    <row r="25" spans="1:32">
      <c r="A25" s="1094">
        <v>38</v>
      </c>
      <c r="B25" s="1094">
        <v>15</v>
      </c>
      <c r="C25" s="1094">
        <v>8</v>
      </c>
      <c r="D25" s="1094">
        <v>23</v>
      </c>
      <c r="E25" s="1094"/>
      <c r="F25" s="1094" t="s">
        <v>1671</v>
      </c>
      <c r="G25" s="1094">
        <v>164</v>
      </c>
      <c r="H25" s="1090" t="s">
        <v>3</v>
      </c>
      <c r="I25" s="1095" t="s">
        <v>1671</v>
      </c>
      <c r="J25" s="1096">
        <v>0.105</v>
      </c>
      <c r="K25" s="1092">
        <f t="shared" si="0"/>
        <v>2.415</v>
      </c>
      <c r="L25" s="1095" t="s">
        <v>1672</v>
      </c>
      <c r="M25" s="1095" t="s">
        <v>1664</v>
      </c>
      <c r="N25" s="1095" t="s">
        <v>1665</v>
      </c>
      <c r="O25" s="1095" t="s">
        <v>1651</v>
      </c>
      <c r="P25" s="1095" t="s">
        <v>1670</v>
      </c>
      <c r="Q25" s="1095" t="s">
        <v>1651</v>
      </c>
      <c r="R25" s="1095" t="s">
        <v>1670</v>
      </c>
      <c r="S25" s="1095" t="s">
        <v>1651</v>
      </c>
      <c r="T25" s="1095" t="s">
        <v>1670</v>
      </c>
      <c r="U25" s="1095" t="s">
        <v>1651</v>
      </c>
      <c r="V25" s="1095" t="s">
        <v>1670</v>
      </c>
      <c r="W25" s="1095" t="s">
        <v>1651</v>
      </c>
      <c r="X25" s="1095" t="s">
        <v>1670</v>
      </c>
      <c r="Y25" s="1097" t="s">
        <v>1666</v>
      </c>
      <c r="Z25" s="1095">
        <v>0</v>
      </c>
      <c r="AA25" s="1095">
        <v>2</v>
      </c>
      <c r="AB25" s="1095">
        <v>1</v>
      </c>
      <c r="AC25" s="1095">
        <v>22</v>
      </c>
      <c r="AD25" s="1095">
        <v>1</v>
      </c>
      <c r="AE25" s="1095">
        <v>26</v>
      </c>
      <c r="AF25" s="1095" t="s">
        <v>1673</v>
      </c>
    </row>
    <row r="26" spans="1:32">
      <c r="A26" s="1089">
        <v>38</v>
      </c>
      <c r="B26" s="1089">
        <v>15</v>
      </c>
      <c r="C26" s="1089">
        <v>8</v>
      </c>
      <c r="D26" s="1089">
        <v>23</v>
      </c>
      <c r="E26" s="1089">
        <v>35966</v>
      </c>
      <c r="F26" s="1089" t="s">
        <v>309</v>
      </c>
      <c r="G26" s="1089">
        <v>164</v>
      </c>
      <c r="H26" s="1090" t="s">
        <v>3</v>
      </c>
      <c r="I26" s="1090" t="s">
        <v>497</v>
      </c>
      <c r="J26" s="1092">
        <v>0.21</v>
      </c>
      <c r="K26" s="1092">
        <f t="shared" si="0"/>
        <v>4.83</v>
      </c>
      <c r="L26" s="1090" t="s">
        <v>1663</v>
      </c>
      <c r="M26" s="1090" t="s">
        <v>1664</v>
      </c>
      <c r="N26" s="1090" t="s">
        <v>1665</v>
      </c>
      <c r="O26" s="1090" t="s">
        <v>1651</v>
      </c>
      <c r="P26" s="1090" t="s">
        <v>1670</v>
      </c>
      <c r="Q26" s="1090" t="s">
        <v>1651</v>
      </c>
      <c r="R26" s="1090" t="s">
        <v>1670</v>
      </c>
      <c r="S26" s="1090" t="s">
        <v>1651</v>
      </c>
      <c r="T26" s="1090" t="s">
        <v>1670</v>
      </c>
      <c r="U26" s="1090" t="s">
        <v>1651</v>
      </c>
      <c r="V26" s="1090" t="s">
        <v>1670</v>
      </c>
      <c r="W26" s="1090" t="s">
        <v>1651</v>
      </c>
      <c r="X26" s="1090" t="s">
        <v>1670</v>
      </c>
      <c r="Y26" s="1093" t="s">
        <v>1666</v>
      </c>
      <c r="Z26" s="1090">
        <v>0</v>
      </c>
      <c r="AA26" s="1090">
        <v>2</v>
      </c>
      <c r="AB26" s="1090">
        <v>1</v>
      </c>
      <c r="AC26" s="1090">
        <v>22</v>
      </c>
      <c r="AD26" s="1090">
        <v>1</v>
      </c>
      <c r="AE26" s="1090">
        <v>26</v>
      </c>
    </row>
    <row r="27" spans="1:32">
      <c r="A27" s="1089">
        <v>38</v>
      </c>
      <c r="B27" s="1089">
        <v>15</v>
      </c>
      <c r="C27" s="1089">
        <v>8</v>
      </c>
      <c r="D27" s="1089">
        <v>23</v>
      </c>
      <c r="E27" s="1089">
        <v>35473</v>
      </c>
      <c r="F27" s="1089" t="s">
        <v>309</v>
      </c>
      <c r="G27" s="1089">
        <v>164</v>
      </c>
      <c r="H27" s="1090" t="s">
        <v>3</v>
      </c>
      <c r="I27" s="1090" t="s">
        <v>497</v>
      </c>
      <c r="J27" s="1092">
        <v>0.28999999999999998</v>
      </c>
      <c r="K27" s="1092">
        <f t="shared" si="0"/>
        <v>6.67</v>
      </c>
      <c r="L27" s="1090" t="s">
        <v>1654</v>
      </c>
      <c r="M27" s="1090" t="s">
        <v>1664</v>
      </c>
      <c r="N27" s="1090" t="s">
        <v>1665</v>
      </c>
      <c r="O27" s="1090" t="s">
        <v>1651</v>
      </c>
      <c r="P27" s="1090" t="s">
        <v>1670</v>
      </c>
      <c r="Q27" s="1090" t="s">
        <v>1651</v>
      </c>
      <c r="R27" s="1090" t="s">
        <v>1670</v>
      </c>
      <c r="S27" s="1090" t="s">
        <v>1651</v>
      </c>
      <c r="T27" s="1090" t="s">
        <v>1670</v>
      </c>
      <c r="U27" s="1090" t="s">
        <v>1651</v>
      </c>
      <c r="V27" s="1090" t="s">
        <v>1670</v>
      </c>
      <c r="W27" s="1090" t="s">
        <v>1651</v>
      </c>
      <c r="X27" s="1090" t="s">
        <v>1670</v>
      </c>
      <c r="Y27" s="1093" t="s">
        <v>1666</v>
      </c>
      <c r="Z27" s="1090">
        <v>0</v>
      </c>
      <c r="AA27" s="1090">
        <v>2</v>
      </c>
      <c r="AB27" s="1090">
        <v>1</v>
      </c>
      <c r="AC27" s="1090">
        <v>22</v>
      </c>
      <c r="AD27" s="1090">
        <v>1</v>
      </c>
      <c r="AE27" s="1090">
        <v>26</v>
      </c>
    </row>
    <row r="28" spans="1:32">
      <c r="A28" s="1089">
        <v>38</v>
      </c>
      <c r="B28" s="1089">
        <v>15</v>
      </c>
      <c r="C28" s="1089">
        <v>8</v>
      </c>
      <c r="D28" s="1089">
        <v>23</v>
      </c>
      <c r="E28" s="1089">
        <v>36002</v>
      </c>
      <c r="F28" s="1089" t="s">
        <v>309</v>
      </c>
      <c r="G28" s="1089">
        <v>164</v>
      </c>
      <c r="H28" s="1090" t="s">
        <v>3</v>
      </c>
      <c r="I28" s="1090" t="s">
        <v>1667</v>
      </c>
      <c r="J28" s="1092">
        <v>0.28999999999999998</v>
      </c>
      <c r="K28" s="1092">
        <f t="shared" si="0"/>
        <v>6.67</v>
      </c>
      <c r="L28" s="1090" t="s">
        <v>1668</v>
      </c>
      <c r="M28" s="1090" t="s">
        <v>1664</v>
      </c>
      <c r="N28" s="1090" t="s">
        <v>1665</v>
      </c>
      <c r="O28" s="1090" t="s">
        <v>1651</v>
      </c>
      <c r="P28" s="1090" t="s">
        <v>1670</v>
      </c>
      <c r="Q28" s="1090" t="s">
        <v>1651</v>
      </c>
      <c r="R28" s="1090" t="s">
        <v>1670</v>
      </c>
      <c r="S28" s="1090" t="s">
        <v>1651</v>
      </c>
      <c r="T28" s="1090" t="s">
        <v>1670</v>
      </c>
      <c r="U28" s="1090" t="s">
        <v>1651</v>
      </c>
      <c r="V28" s="1090" t="s">
        <v>1670</v>
      </c>
      <c r="W28" s="1090" t="s">
        <v>1651</v>
      </c>
      <c r="X28" s="1090" t="s">
        <v>1670</v>
      </c>
      <c r="Y28" s="1093" t="s">
        <v>1666</v>
      </c>
      <c r="Z28" s="1090">
        <v>0</v>
      </c>
      <c r="AA28" s="1090">
        <v>2</v>
      </c>
      <c r="AB28" s="1090">
        <v>1</v>
      </c>
      <c r="AC28" s="1090">
        <v>22</v>
      </c>
      <c r="AD28" s="1090">
        <v>1</v>
      </c>
      <c r="AE28" s="1090">
        <v>26</v>
      </c>
    </row>
    <row r="29" spans="1:32">
      <c r="A29" s="1089">
        <v>38</v>
      </c>
      <c r="B29" s="1089">
        <v>15</v>
      </c>
      <c r="C29" s="1089">
        <v>8</v>
      </c>
      <c r="D29" s="1089">
        <v>23</v>
      </c>
      <c r="E29" s="1089">
        <v>35091</v>
      </c>
      <c r="F29" s="1089" t="s">
        <v>308</v>
      </c>
      <c r="G29" s="1089">
        <v>161</v>
      </c>
      <c r="H29" s="1090" t="s">
        <v>1</v>
      </c>
      <c r="I29" s="1090" t="s">
        <v>497</v>
      </c>
      <c r="J29" s="1092">
        <v>0.21</v>
      </c>
      <c r="K29" s="1092">
        <f t="shared" si="0"/>
        <v>4.83</v>
      </c>
      <c r="L29" s="1090" t="s">
        <v>1658</v>
      </c>
      <c r="M29" s="1090" t="s">
        <v>1664</v>
      </c>
      <c r="N29" s="1090" t="s">
        <v>1674</v>
      </c>
      <c r="O29" s="1090" t="s">
        <v>1660</v>
      </c>
      <c r="P29" s="1090" t="s">
        <v>1670</v>
      </c>
      <c r="Q29" s="1090" t="s">
        <v>1660</v>
      </c>
      <c r="R29" s="1090" t="s">
        <v>1670</v>
      </c>
      <c r="U29" s="1090" t="s">
        <v>1660</v>
      </c>
      <c r="V29" s="1090" t="s">
        <v>1670</v>
      </c>
      <c r="W29" s="1090" t="s">
        <v>1660</v>
      </c>
      <c r="X29" s="1090" t="s">
        <v>1670</v>
      </c>
      <c r="Y29" s="1093" t="s">
        <v>1666</v>
      </c>
      <c r="Z29" s="1090">
        <v>0</v>
      </c>
      <c r="AA29" s="1090">
        <v>0</v>
      </c>
      <c r="AB29" s="1090">
        <v>5</v>
      </c>
      <c r="AC29" s="1090">
        <v>6</v>
      </c>
      <c r="AD29" s="1090">
        <v>0</v>
      </c>
      <c r="AE29" s="1090">
        <v>11</v>
      </c>
    </row>
    <row r="30" spans="1:32">
      <c r="A30" s="1089">
        <v>38</v>
      </c>
      <c r="B30" s="1089">
        <v>15</v>
      </c>
      <c r="C30" s="1089">
        <v>8</v>
      </c>
      <c r="D30" s="1089">
        <v>23</v>
      </c>
      <c r="E30" s="1089">
        <v>37902</v>
      </c>
      <c r="F30" s="1089" t="s">
        <v>311</v>
      </c>
      <c r="G30" s="1089">
        <v>161</v>
      </c>
      <c r="H30" s="1090" t="s">
        <v>3</v>
      </c>
      <c r="I30" s="1090" t="s">
        <v>497</v>
      </c>
      <c r="J30" s="1092">
        <v>0.37</v>
      </c>
      <c r="K30" s="1092">
        <f t="shared" si="0"/>
        <v>8.51</v>
      </c>
      <c r="L30" s="1090" t="s">
        <v>1675</v>
      </c>
      <c r="M30" s="1090" t="s">
        <v>1664</v>
      </c>
      <c r="N30" s="1090" t="s">
        <v>1674</v>
      </c>
      <c r="O30" s="1090" t="s">
        <v>1660</v>
      </c>
      <c r="P30" s="1090" t="s">
        <v>1670</v>
      </c>
      <c r="Q30" s="1090" t="s">
        <v>1660</v>
      </c>
      <c r="R30" s="1090" t="s">
        <v>1670</v>
      </c>
      <c r="U30" s="1090" t="s">
        <v>1660</v>
      </c>
      <c r="V30" s="1090" t="s">
        <v>1670</v>
      </c>
      <c r="W30" s="1090" t="s">
        <v>1660</v>
      </c>
      <c r="X30" s="1090" t="s">
        <v>1670</v>
      </c>
      <c r="Y30" s="1093" t="s">
        <v>1666</v>
      </c>
      <c r="Z30" s="1090">
        <v>0</v>
      </c>
      <c r="AA30" s="1090">
        <v>0</v>
      </c>
      <c r="AB30" s="1090">
        <v>5</v>
      </c>
      <c r="AC30" s="1090">
        <v>6</v>
      </c>
      <c r="AD30" s="1090">
        <v>0</v>
      </c>
      <c r="AE30" s="1090">
        <v>11</v>
      </c>
    </row>
    <row r="31" spans="1:32">
      <c r="A31" s="1089">
        <v>38</v>
      </c>
      <c r="B31" s="1089">
        <v>15</v>
      </c>
      <c r="C31" s="1089">
        <v>8</v>
      </c>
      <c r="D31" s="1089">
        <v>23</v>
      </c>
      <c r="E31" s="1089">
        <v>36161</v>
      </c>
      <c r="F31" s="1089" t="s">
        <v>311</v>
      </c>
      <c r="G31" s="1089">
        <v>161</v>
      </c>
      <c r="H31" s="1090" t="s">
        <v>3</v>
      </c>
      <c r="I31" s="1090" t="s">
        <v>497</v>
      </c>
      <c r="J31" s="1092">
        <v>0.21</v>
      </c>
      <c r="K31" s="1092">
        <f t="shared" si="0"/>
        <v>4.83</v>
      </c>
      <c r="L31" s="1090" t="s">
        <v>1676</v>
      </c>
      <c r="M31" s="1090" t="s">
        <v>1664</v>
      </c>
      <c r="N31" s="1090" t="s">
        <v>1674</v>
      </c>
      <c r="O31" s="1090" t="s">
        <v>1660</v>
      </c>
      <c r="P31" s="1090" t="s">
        <v>1670</v>
      </c>
      <c r="Q31" s="1090" t="s">
        <v>1660</v>
      </c>
      <c r="R31" s="1090" t="s">
        <v>1670</v>
      </c>
      <c r="U31" s="1090" t="s">
        <v>1660</v>
      </c>
      <c r="V31" s="1090" t="s">
        <v>1670</v>
      </c>
      <c r="W31" s="1090" t="s">
        <v>1660</v>
      </c>
      <c r="X31" s="1090" t="s">
        <v>1670</v>
      </c>
      <c r="Y31" s="1093" t="s">
        <v>1666</v>
      </c>
      <c r="Z31" s="1090">
        <v>0</v>
      </c>
      <c r="AA31" s="1090">
        <v>0</v>
      </c>
      <c r="AB31" s="1090">
        <v>5</v>
      </c>
      <c r="AC31" s="1090">
        <v>6</v>
      </c>
      <c r="AD31" s="1090">
        <v>0</v>
      </c>
      <c r="AE31" s="1090">
        <v>11</v>
      </c>
    </row>
    <row r="32" spans="1:32">
      <c r="A32" s="1089">
        <v>38</v>
      </c>
      <c r="B32" s="1089">
        <v>15</v>
      </c>
      <c r="C32" s="1089">
        <v>8</v>
      </c>
      <c r="D32" s="1089">
        <v>23</v>
      </c>
      <c r="E32" s="1089">
        <v>36002</v>
      </c>
      <c r="F32" s="1089" t="s">
        <v>309</v>
      </c>
      <c r="G32" s="1089">
        <v>161</v>
      </c>
      <c r="H32" s="1090" t="s">
        <v>3</v>
      </c>
      <c r="I32" s="1090" t="s">
        <v>1667</v>
      </c>
      <c r="J32" s="1092">
        <v>0.21</v>
      </c>
      <c r="K32" s="1092">
        <f t="shared" si="0"/>
        <v>4.83</v>
      </c>
      <c r="L32" s="1090" t="s">
        <v>1668</v>
      </c>
      <c r="M32" s="1090" t="s">
        <v>1664</v>
      </c>
      <c r="N32" s="1090" t="s">
        <v>1674</v>
      </c>
      <c r="O32" s="1090" t="s">
        <v>1660</v>
      </c>
      <c r="P32" s="1090" t="s">
        <v>1670</v>
      </c>
      <c r="Q32" s="1090" t="s">
        <v>1660</v>
      </c>
      <c r="R32" s="1090" t="s">
        <v>1670</v>
      </c>
      <c r="U32" s="1090" t="s">
        <v>1660</v>
      </c>
      <c r="V32" s="1090" t="s">
        <v>1670</v>
      </c>
      <c r="W32" s="1090" t="s">
        <v>1660</v>
      </c>
      <c r="X32" s="1090" t="s">
        <v>1670</v>
      </c>
      <c r="Y32" s="1093" t="s">
        <v>1666</v>
      </c>
      <c r="Z32" s="1090">
        <v>0</v>
      </c>
      <c r="AA32" s="1090">
        <v>0</v>
      </c>
      <c r="AB32" s="1090">
        <v>5</v>
      </c>
      <c r="AC32" s="1090">
        <v>6</v>
      </c>
      <c r="AD32" s="1090">
        <v>0</v>
      </c>
      <c r="AE32" s="1090">
        <v>11</v>
      </c>
    </row>
    <row r="33" spans="1:31">
      <c r="A33" s="1089">
        <v>38</v>
      </c>
      <c r="B33" s="1089">
        <v>15</v>
      </c>
      <c r="C33" s="1089">
        <v>8</v>
      </c>
      <c r="D33" s="1089">
        <v>23</v>
      </c>
      <c r="E33" s="1089">
        <v>37902</v>
      </c>
      <c r="F33" s="1089" t="s">
        <v>311</v>
      </c>
      <c r="G33" s="1089">
        <v>164</v>
      </c>
      <c r="H33" s="1090" t="s">
        <v>3</v>
      </c>
      <c r="I33" s="1090" t="s">
        <v>497</v>
      </c>
      <c r="J33" s="1092">
        <v>0.28999999999999998</v>
      </c>
      <c r="K33" s="1092">
        <f t="shared" si="0"/>
        <v>6.67</v>
      </c>
      <c r="L33" s="1090" t="s">
        <v>1675</v>
      </c>
      <c r="M33" s="1090" t="s">
        <v>1664</v>
      </c>
      <c r="N33" s="1090" t="s">
        <v>1674</v>
      </c>
      <c r="O33" s="1090" t="s">
        <v>1660</v>
      </c>
      <c r="P33" s="1090" t="s">
        <v>1670</v>
      </c>
      <c r="Q33" s="1090" t="s">
        <v>1660</v>
      </c>
      <c r="R33" s="1090" t="s">
        <v>1670</v>
      </c>
      <c r="S33" s="1090" t="s">
        <v>1660</v>
      </c>
      <c r="T33" s="1090" t="s">
        <v>1670</v>
      </c>
      <c r="U33" s="1090" t="s">
        <v>1662</v>
      </c>
      <c r="V33" s="1090" t="s">
        <v>1670</v>
      </c>
      <c r="W33" s="1090" t="s">
        <v>1660</v>
      </c>
      <c r="X33" s="1090" t="s">
        <v>1670</v>
      </c>
      <c r="Y33" s="1093" t="s">
        <v>1666</v>
      </c>
      <c r="Z33" s="1090">
        <v>0</v>
      </c>
      <c r="AA33" s="1090">
        <v>0</v>
      </c>
      <c r="AB33" s="1090">
        <v>2</v>
      </c>
      <c r="AC33" s="1090">
        <v>6</v>
      </c>
      <c r="AD33" s="1090">
        <v>1</v>
      </c>
      <c r="AE33" s="1090">
        <v>9</v>
      </c>
    </row>
    <row r="34" spans="1:31">
      <c r="A34" s="1089">
        <v>38</v>
      </c>
      <c r="B34" s="1089">
        <v>15</v>
      </c>
      <c r="C34" s="1089">
        <v>8</v>
      </c>
      <c r="D34" s="1089">
        <v>23</v>
      </c>
      <c r="E34" s="1089">
        <v>35722</v>
      </c>
      <c r="F34" s="1089" t="s">
        <v>309</v>
      </c>
      <c r="G34" s="1089">
        <v>164</v>
      </c>
      <c r="H34" s="1090" t="s">
        <v>3</v>
      </c>
      <c r="I34" s="1090" t="s">
        <v>497</v>
      </c>
      <c r="J34" s="1092">
        <v>0.21</v>
      </c>
      <c r="K34" s="1092">
        <f t="shared" si="0"/>
        <v>4.83</v>
      </c>
      <c r="L34" s="1090" t="s">
        <v>1655</v>
      </c>
      <c r="M34" s="1090" t="s">
        <v>1664</v>
      </c>
      <c r="N34" s="1090" t="s">
        <v>1674</v>
      </c>
      <c r="O34" s="1090" t="s">
        <v>1660</v>
      </c>
      <c r="P34" s="1090" t="s">
        <v>1670</v>
      </c>
      <c r="Q34" s="1090" t="s">
        <v>1660</v>
      </c>
      <c r="R34" s="1090" t="s">
        <v>1670</v>
      </c>
      <c r="S34" s="1090" t="s">
        <v>1660</v>
      </c>
      <c r="T34" s="1090" t="s">
        <v>1670</v>
      </c>
      <c r="U34" s="1090" t="s">
        <v>1662</v>
      </c>
      <c r="V34" s="1090" t="s">
        <v>1670</v>
      </c>
      <c r="W34" s="1090" t="s">
        <v>1660</v>
      </c>
      <c r="X34" s="1090" t="s">
        <v>1670</v>
      </c>
      <c r="Y34" s="1093" t="s">
        <v>1666</v>
      </c>
      <c r="Z34" s="1090">
        <v>0</v>
      </c>
      <c r="AA34" s="1090">
        <v>0</v>
      </c>
      <c r="AB34" s="1090">
        <v>2</v>
      </c>
      <c r="AC34" s="1090">
        <v>6</v>
      </c>
      <c r="AD34" s="1090">
        <v>1</v>
      </c>
      <c r="AE34" s="1090">
        <v>9</v>
      </c>
    </row>
    <row r="35" spans="1:31">
      <c r="A35" s="1089">
        <v>38</v>
      </c>
      <c r="B35" s="1089">
        <v>15</v>
      </c>
      <c r="C35" s="1089">
        <v>8</v>
      </c>
      <c r="D35" s="1089">
        <v>23</v>
      </c>
      <c r="E35" s="1089">
        <v>39547</v>
      </c>
      <c r="F35" s="1089" t="s">
        <v>311</v>
      </c>
      <c r="G35" s="1089">
        <v>164</v>
      </c>
      <c r="H35" s="1090" t="s">
        <v>3</v>
      </c>
      <c r="I35" s="1090" t="s">
        <v>497</v>
      </c>
      <c r="J35" s="1092">
        <v>0.28999999999999998</v>
      </c>
      <c r="K35" s="1092">
        <f t="shared" si="0"/>
        <v>6.67</v>
      </c>
      <c r="L35" s="1090" t="s">
        <v>1657</v>
      </c>
      <c r="M35" s="1090" t="s">
        <v>1664</v>
      </c>
      <c r="N35" s="1090" t="s">
        <v>1674</v>
      </c>
      <c r="O35" s="1090" t="s">
        <v>1660</v>
      </c>
      <c r="P35" s="1090" t="s">
        <v>1670</v>
      </c>
      <c r="Q35" s="1090" t="s">
        <v>1660</v>
      </c>
      <c r="R35" s="1090" t="s">
        <v>1670</v>
      </c>
      <c r="S35" s="1090" t="s">
        <v>1660</v>
      </c>
      <c r="T35" s="1090" t="s">
        <v>1670</v>
      </c>
      <c r="U35" s="1090" t="s">
        <v>1662</v>
      </c>
      <c r="V35" s="1090" t="s">
        <v>1670</v>
      </c>
      <c r="W35" s="1090" t="s">
        <v>1660</v>
      </c>
      <c r="X35" s="1090" t="s">
        <v>1670</v>
      </c>
      <c r="Y35" s="1093" t="s">
        <v>1666</v>
      </c>
      <c r="Z35" s="1090">
        <v>0</v>
      </c>
      <c r="AA35" s="1090">
        <v>0</v>
      </c>
      <c r="AB35" s="1090">
        <v>2</v>
      </c>
      <c r="AC35" s="1090">
        <v>6</v>
      </c>
      <c r="AD35" s="1090">
        <v>1</v>
      </c>
      <c r="AE35" s="1090">
        <v>9</v>
      </c>
    </row>
    <row r="36" spans="1:31">
      <c r="A36" s="1089">
        <v>38</v>
      </c>
      <c r="B36" s="1089">
        <v>15</v>
      </c>
      <c r="C36" s="1089">
        <v>8</v>
      </c>
      <c r="D36" s="1089">
        <v>23</v>
      </c>
      <c r="E36" s="1089">
        <v>36002</v>
      </c>
      <c r="F36" s="1089" t="s">
        <v>309</v>
      </c>
      <c r="G36" s="1089">
        <v>164</v>
      </c>
      <c r="H36" s="1090" t="s">
        <v>3</v>
      </c>
      <c r="I36" s="1090" t="s">
        <v>1667</v>
      </c>
      <c r="J36" s="1092">
        <v>0.21</v>
      </c>
      <c r="K36" s="1092">
        <f t="shared" si="0"/>
        <v>4.83</v>
      </c>
      <c r="L36" s="1090" t="s">
        <v>1668</v>
      </c>
      <c r="M36" s="1090" t="s">
        <v>1664</v>
      </c>
      <c r="N36" s="1090" t="s">
        <v>1674</v>
      </c>
      <c r="O36" s="1090" t="s">
        <v>1660</v>
      </c>
      <c r="P36" s="1090" t="s">
        <v>1670</v>
      </c>
      <c r="Q36" s="1090" t="s">
        <v>1660</v>
      </c>
      <c r="R36" s="1090" t="s">
        <v>1670</v>
      </c>
      <c r="S36" s="1090" t="s">
        <v>1660</v>
      </c>
      <c r="T36" s="1090" t="s">
        <v>1670</v>
      </c>
      <c r="U36" s="1090" t="s">
        <v>1662</v>
      </c>
      <c r="V36" s="1090" t="s">
        <v>1670</v>
      </c>
      <c r="W36" s="1090" t="s">
        <v>1660</v>
      </c>
      <c r="X36" s="1090" t="s">
        <v>1670</v>
      </c>
      <c r="Y36" s="1093" t="s">
        <v>1666</v>
      </c>
      <c r="Z36" s="1090">
        <v>0</v>
      </c>
      <c r="AA36" s="1090">
        <v>0</v>
      </c>
      <c r="AB36" s="1090">
        <v>2</v>
      </c>
      <c r="AC36" s="1090">
        <v>6</v>
      </c>
      <c r="AD36" s="1090">
        <v>1</v>
      </c>
      <c r="AE36" s="1090">
        <v>9</v>
      </c>
    </row>
    <row r="37" spans="1:31">
      <c r="A37" s="1089">
        <v>38</v>
      </c>
      <c r="B37" s="1089">
        <v>15</v>
      </c>
      <c r="C37" s="1089">
        <v>8</v>
      </c>
      <c r="D37" s="1089">
        <v>23</v>
      </c>
      <c r="E37" s="1089">
        <v>11798</v>
      </c>
      <c r="F37" s="1089" t="s">
        <v>309</v>
      </c>
      <c r="G37" s="1089">
        <v>161</v>
      </c>
      <c r="H37" s="1090" t="s">
        <v>3</v>
      </c>
      <c r="I37" s="1090" t="s">
        <v>497</v>
      </c>
      <c r="J37" s="1092">
        <v>0.18</v>
      </c>
      <c r="K37" s="1092">
        <f t="shared" si="0"/>
        <v>4.1399999999999997</v>
      </c>
      <c r="L37" s="1090" t="s">
        <v>1677</v>
      </c>
      <c r="M37" s="1090" t="s">
        <v>1678</v>
      </c>
      <c r="N37" s="1090" t="s">
        <v>1679</v>
      </c>
      <c r="O37" s="1090" t="s">
        <v>1680</v>
      </c>
      <c r="P37" s="1090" t="s">
        <v>1681</v>
      </c>
      <c r="Q37" s="1090" t="s">
        <v>1680</v>
      </c>
      <c r="R37" s="1090" t="s">
        <v>1681</v>
      </c>
      <c r="U37" s="1090" t="s">
        <v>1680</v>
      </c>
      <c r="V37" s="1090" t="s">
        <v>1681</v>
      </c>
      <c r="W37" s="1090" t="s">
        <v>1680</v>
      </c>
      <c r="X37" s="1090" t="s">
        <v>1681</v>
      </c>
      <c r="Y37" s="1093" t="s">
        <v>1682</v>
      </c>
      <c r="Z37" s="1090">
        <v>4</v>
      </c>
      <c r="AA37" s="1090">
        <v>4</v>
      </c>
      <c r="AB37" s="1090">
        <v>0</v>
      </c>
      <c r="AC37" s="1090">
        <v>5</v>
      </c>
      <c r="AD37" s="1090">
        <v>0</v>
      </c>
      <c r="AE37" s="1090">
        <v>13</v>
      </c>
    </row>
    <row r="38" spans="1:31">
      <c r="A38" s="1089">
        <v>38</v>
      </c>
      <c r="B38" s="1089">
        <v>15</v>
      </c>
      <c r="C38" s="1089">
        <v>8</v>
      </c>
      <c r="D38" s="1089">
        <v>23</v>
      </c>
      <c r="E38" s="1089">
        <v>16064</v>
      </c>
      <c r="F38" s="1089" t="s">
        <v>1153</v>
      </c>
      <c r="G38" s="1089">
        <v>161</v>
      </c>
      <c r="H38" s="1090" t="s">
        <v>3</v>
      </c>
      <c r="I38" s="1090" t="s">
        <v>1683</v>
      </c>
      <c r="J38" s="1092">
        <v>0.23</v>
      </c>
      <c r="K38" s="1092">
        <f t="shared" si="0"/>
        <v>5.29</v>
      </c>
      <c r="L38" s="1090" t="s">
        <v>1684</v>
      </c>
      <c r="M38" s="1090" t="s">
        <v>1678</v>
      </c>
      <c r="N38" s="1090" t="s">
        <v>1679</v>
      </c>
      <c r="O38" s="1090" t="s">
        <v>1680</v>
      </c>
      <c r="P38" s="1090" t="s">
        <v>1681</v>
      </c>
      <c r="Q38" s="1090" t="s">
        <v>1680</v>
      </c>
      <c r="R38" s="1090" t="s">
        <v>1681</v>
      </c>
      <c r="U38" s="1090" t="s">
        <v>1680</v>
      </c>
      <c r="V38" s="1090" t="s">
        <v>1681</v>
      </c>
      <c r="W38" s="1090" t="s">
        <v>1680</v>
      </c>
      <c r="X38" s="1090" t="s">
        <v>1681</v>
      </c>
      <c r="Y38" s="1093" t="s">
        <v>1682</v>
      </c>
      <c r="Z38" s="1090">
        <v>4</v>
      </c>
      <c r="AA38" s="1090">
        <v>4</v>
      </c>
      <c r="AB38" s="1090">
        <v>0</v>
      </c>
      <c r="AC38" s="1090">
        <v>5</v>
      </c>
      <c r="AD38" s="1090">
        <v>0</v>
      </c>
      <c r="AE38" s="1090">
        <v>13</v>
      </c>
    </row>
    <row r="39" spans="1:31">
      <c r="A39" s="1089">
        <v>38</v>
      </c>
      <c r="B39" s="1089">
        <v>15</v>
      </c>
      <c r="C39" s="1089">
        <v>8</v>
      </c>
      <c r="D39" s="1089">
        <v>23</v>
      </c>
      <c r="E39" s="1089">
        <v>22628</v>
      </c>
      <c r="F39" s="1089" t="s">
        <v>310</v>
      </c>
      <c r="G39" s="1089">
        <v>161</v>
      </c>
      <c r="H39" s="1090" t="s">
        <v>3</v>
      </c>
      <c r="I39" s="1090" t="s">
        <v>497</v>
      </c>
      <c r="J39" s="1092">
        <v>0.23</v>
      </c>
      <c r="K39" s="1092">
        <f t="shared" si="0"/>
        <v>5.29</v>
      </c>
      <c r="L39" s="1090" t="s">
        <v>1685</v>
      </c>
      <c r="M39" s="1090" t="s">
        <v>1678</v>
      </c>
      <c r="N39" s="1090" t="s">
        <v>1679</v>
      </c>
      <c r="O39" s="1090" t="s">
        <v>1680</v>
      </c>
      <c r="P39" s="1090" t="s">
        <v>1681</v>
      </c>
      <c r="Q39" s="1090" t="s">
        <v>1680</v>
      </c>
      <c r="R39" s="1090" t="s">
        <v>1681</v>
      </c>
      <c r="U39" s="1090" t="s">
        <v>1680</v>
      </c>
      <c r="V39" s="1090" t="s">
        <v>1681</v>
      </c>
      <c r="W39" s="1090" t="s">
        <v>1680</v>
      </c>
      <c r="X39" s="1090" t="s">
        <v>1681</v>
      </c>
      <c r="Y39" s="1093" t="s">
        <v>1682</v>
      </c>
      <c r="Z39" s="1090">
        <v>4</v>
      </c>
      <c r="AA39" s="1090">
        <v>4</v>
      </c>
      <c r="AB39" s="1090">
        <v>0</v>
      </c>
      <c r="AC39" s="1090">
        <v>5</v>
      </c>
      <c r="AD39" s="1090">
        <v>0</v>
      </c>
      <c r="AE39" s="1090">
        <v>13</v>
      </c>
    </row>
    <row r="40" spans="1:31">
      <c r="A40" s="1089">
        <v>38</v>
      </c>
      <c r="B40" s="1089">
        <v>15</v>
      </c>
      <c r="C40" s="1089">
        <v>8</v>
      </c>
      <c r="D40" s="1089">
        <v>23</v>
      </c>
      <c r="E40" s="1089">
        <v>36002</v>
      </c>
      <c r="F40" s="1089" t="s">
        <v>309</v>
      </c>
      <c r="G40" s="1089">
        <v>161</v>
      </c>
      <c r="H40" s="1090" t="s">
        <v>3</v>
      </c>
      <c r="I40" s="1090" t="s">
        <v>1667</v>
      </c>
      <c r="J40" s="1092">
        <v>0.18</v>
      </c>
      <c r="K40" s="1092">
        <f t="shared" si="0"/>
        <v>4.1399999999999997</v>
      </c>
      <c r="L40" s="1090" t="s">
        <v>1668</v>
      </c>
      <c r="M40" s="1090" t="s">
        <v>1678</v>
      </c>
      <c r="N40" s="1090" t="s">
        <v>1679</v>
      </c>
      <c r="O40" s="1090" t="s">
        <v>1680</v>
      </c>
      <c r="P40" s="1090" t="s">
        <v>1681</v>
      </c>
      <c r="Q40" s="1090" t="s">
        <v>1680</v>
      </c>
      <c r="R40" s="1090" t="s">
        <v>1681</v>
      </c>
      <c r="U40" s="1090" t="s">
        <v>1680</v>
      </c>
      <c r="V40" s="1090" t="s">
        <v>1681</v>
      </c>
      <c r="W40" s="1090" t="s">
        <v>1680</v>
      </c>
      <c r="X40" s="1090" t="s">
        <v>1681</v>
      </c>
      <c r="Y40" s="1093" t="s">
        <v>1682</v>
      </c>
      <c r="Z40" s="1090">
        <v>4</v>
      </c>
      <c r="AA40" s="1090">
        <v>4</v>
      </c>
      <c r="AB40" s="1090">
        <v>0</v>
      </c>
      <c r="AC40" s="1090">
        <v>5</v>
      </c>
      <c r="AD40" s="1090">
        <v>0</v>
      </c>
      <c r="AE40" s="1090">
        <v>13</v>
      </c>
    </row>
    <row r="41" spans="1:31">
      <c r="A41" s="1089">
        <v>38</v>
      </c>
      <c r="B41" s="1089">
        <v>15</v>
      </c>
      <c r="C41" s="1089">
        <v>8</v>
      </c>
      <c r="D41" s="1089">
        <v>23</v>
      </c>
      <c r="E41" s="1089">
        <v>37352</v>
      </c>
      <c r="F41" s="1089" t="s">
        <v>310</v>
      </c>
      <c r="G41" s="1089">
        <v>161</v>
      </c>
      <c r="H41" s="1090" t="s">
        <v>3</v>
      </c>
      <c r="I41" s="1090" t="s">
        <v>1686</v>
      </c>
      <c r="J41" s="1092">
        <v>0.18</v>
      </c>
      <c r="K41" s="1092">
        <f t="shared" si="0"/>
        <v>4.1399999999999997</v>
      </c>
      <c r="L41" s="1090" t="s">
        <v>1687</v>
      </c>
      <c r="M41" s="1090" t="s">
        <v>1678</v>
      </c>
      <c r="N41" s="1090" t="s">
        <v>1679</v>
      </c>
      <c r="O41" s="1090" t="s">
        <v>1680</v>
      </c>
      <c r="P41" s="1090" t="s">
        <v>1681</v>
      </c>
      <c r="Q41" s="1090" t="s">
        <v>1680</v>
      </c>
      <c r="R41" s="1090" t="s">
        <v>1681</v>
      </c>
      <c r="U41" s="1090" t="s">
        <v>1680</v>
      </c>
      <c r="V41" s="1090" t="s">
        <v>1681</v>
      </c>
      <c r="W41" s="1090" t="s">
        <v>1680</v>
      </c>
      <c r="X41" s="1090" t="s">
        <v>1681</v>
      </c>
      <c r="Y41" s="1093" t="s">
        <v>1682</v>
      </c>
      <c r="Z41" s="1090">
        <v>4</v>
      </c>
      <c r="AA41" s="1090">
        <v>4</v>
      </c>
      <c r="AB41" s="1090">
        <v>0</v>
      </c>
      <c r="AC41" s="1090">
        <v>5</v>
      </c>
      <c r="AD41" s="1090">
        <v>0</v>
      </c>
      <c r="AE41" s="1090">
        <v>13</v>
      </c>
    </row>
    <row r="42" spans="1:31">
      <c r="A42" s="1089">
        <v>38</v>
      </c>
      <c r="B42" s="1089">
        <v>15</v>
      </c>
      <c r="C42" s="1089">
        <v>8</v>
      </c>
      <c r="D42" s="1089">
        <v>23</v>
      </c>
      <c r="E42" s="1089">
        <v>11798</v>
      </c>
      <c r="F42" s="1089" t="s">
        <v>309</v>
      </c>
      <c r="G42" s="1089">
        <v>162</v>
      </c>
      <c r="H42" s="1090" t="s">
        <v>3</v>
      </c>
      <c r="I42" s="1090" t="s">
        <v>497</v>
      </c>
      <c r="J42" s="1092">
        <v>0.18</v>
      </c>
      <c r="K42" s="1092">
        <f t="shared" si="0"/>
        <v>4.1399999999999997</v>
      </c>
      <c r="L42" s="1090" t="s">
        <v>1677</v>
      </c>
      <c r="M42" s="1090" t="s">
        <v>1678</v>
      </c>
      <c r="N42" s="1090" t="s">
        <v>1679</v>
      </c>
      <c r="O42" s="1090" t="s">
        <v>1680</v>
      </c>
      <c r="P42" s="1090" t="s">
        <v>1670</v>
      </c>
      <c r="Q42" s="1090" t="s">
        <v>1680</v>
      </c>
      <c r="R42" s="1090" t="s">
        <v>1670</v>
      </c>
      <c r="U42" s="1090" t="s">
        <v>1680</v>
      </c>
      <c r="V42" s="1090" t="s">
        <v>1670</v>
      </c>
      <c r="W42" s="1090" t="s">
        <v>1680</v>
      </c>
      <c r="X42" s="1090" t="s">
        <v>1670</v>
      </c>
      <c r="Y42" s="1090" t="s">
        <v>1682</v>
      </c>
      <c r="Z42" s="1090">
        <v>7</v>
      </c>
      <c r="AA42" s="1090">
        <v>4</v>
      </c>
      <c r="AB42" s="1090">
        <v>0</v>
      </c>
      <c r="AC42" s="1090">
        <v>9</v>
      </c>
      <c r="AD42" s="1090">
        <v>0</v>
      </c>
      <c r="AE42" s="1090">
        <v>20</v>
      </c>
    </row>
    <row r="43" spans="1:31">
      <c r="A43" s="1089">
        <v>38</v>
      </c>
      <c r="B43" s="1089">
        <v>15</v>
      </c>
      <c r="C43" s="1089">
        <v>8</v>
      </c>
      <c r="D43" s="1089">
        <v>23</v>
      </c>
      <c r="E43" s="1089">
        <v>16064</v>
      </c>
      <c r="F43" s="1089" t="s">
        <v>1153</v>
      </c>
      <c r="G43" s="1089">
        <v>162</v>
      </c>
      <c r="H43" s="1090" t="s">
        <v>3</v>
      </c>
      <c r="I43" s="1090" t="s">
        <v>1683</v>
      </c>
      <c r="J43" s="1092">
        <v>0.23</v>
      </c>
      <c r="K43" s="1092">
        <f t="shared" si="0"/>
        <v>5.29</v>
      </c>
      <c r="L43" s="1090" t="s">
        <v>1684</v>
      </c>
      <c r="M43" s="1090" t="s">
        <v>1678</v>
      </c>
      <c r="N43" s="1090" t="s">
        <v>1679</v>
      </c>
      <c r="O43" s="1090" t="s">
        <v>1680</v>
      </c>
      <c r="P43" s="1090" t="s">
        <v>1670</v>
      </c>
      <c r="Q43" s="1090" t="s">
        <v>1680</v>
      </c>
      <c r="R43" s="1090" t="s">
        <v>1670</v>
      </c>
      <c r="U43" s="1090" t="s">
        <v>1680</v>
      </c>
      <c r="V43" s="1090" t="s">
        <v>1670</v>
      </c>
      <c r="W43" s="1090" t="s">
        <v>1680</v>
      </c>
      <c r="X43" s="1090" t="s">
        <v>1670</v>
      </c>
      <c r="Y43" s="1093" t="s">
        <v>1682</v>
      </c>
      <c r="Z43" s="1090">
        <v>7</v>
      </c>
      <c r="AA43" s="1090">
        <v>4</v>
      </c>
      <c r="AB43" s="1090">
        <v>0</v>
      </c>
      <c r="AC43" s="1090">
        <v>9</v>
      </c>
      <c r="AD43" s="1090">
        <v>0</v>
      </c>
      <c r="AE43" s="1090">
        <v>20</v>
      </c>
    </row>
    <row r="44" spans="1:31">
      <c r="A44" s="1089">
        <v>38</v>
      </c>
      <c r="B44" s="1089">
        <v>15</v>
      </c>
      <c r="C44" s="1089">
        <v>8</v>
      </c>
      <c r="D44" s="1089">
        <v>23</v>
      </c>
      <c r="E44" s="1089">
        <v>22628</v>
      </c>
      <c r="F44" s="1089" t="s">
        <v>310</v>
      </c>
      <c r="G44" s="1089">
        <v>162</v>
      </c>
      <c r="H44" s="1090" t="s">
        <v>3</v>
      </c>
      <c r="I44" s="1090" t="s">
        <v>497</v>
      </c>
      <c r="J44" s="1092">
        <v>0.23</v>
      </c>
      <c r="K44" s="1092">
        <f t="shared" si="0"/>
        <v>5.29</v>
      </c>
      <c r="L44" s="1090" t="s">
        <v>1685</v>
      </c>
      <c r="M44" s="1090" t="s">
        <v>1678</v>
      </c>
      <c r="N44" s="1090" t="s">
        <v>1679</v>
      </c>
      <c r="O44" s="1090" t="s">
        <v>1680</v>
      </c>
      <c r="P44" s="1090" t="s">
        <v>1670</v>
      </c>
      <c r="Q44" s="1090" t="s">
        <v>1680</v>
      </c>
      <c r="R44" s="1090" t="s">
        <v>1670</v>
      </c>
      <c r="U44" s="1090" t="s">
        <v>1680</v>
      </c>
      <c r="V44" s="1090" t="s">
        <v>1670</v>
      </c>
      <c r="W44" s="1090" t="s">
        <v>1680</v>
      </c>
      <c r="X44" s="1090" t="s">
        <v>1670</v>
      </c>
      <c r="Y44" s="1093" t="s">
        <v>1682</v>
      </c>
      <c r="Z44" s="1090">
        <v>7</v>
      </c>
      <c r="AA44" s="1090">
        <v>4</v>
      </c>
      <c r="AB44" s="1090">
        <v>0</v>
      </c>
      <c r="AC44" s="1090">
        <v>9</v>
      </c>
      <c r="AD44" s="1090">
        <v>0</v>
      </c>
      <c r="AE44" s="1090">
        <v>20</v>
      </c>
    </row>
    <row r="45" spans="1:31">
      <c r="A45" s="1089">
        <v>38</v>
      </c>
      <c r="B45" s="1089">
        <v>15</v>
      </c>
      <c r="C45" s="1089">
        <v>8</v>
      </c>
      <c r="D45" s="1089">
        <v>23</v>
      </c>
      <c r="E45" s="1089">
        <v>36002</v>
      </c>
      <c r="F45" s="1089" t="s">
        <v>309</v>
      </c>
      <c r="G45" s="1089">
        <v>162</v>
      </c>
      <c r="H45" s="1090" t="s">
        <v>3</v>
      </c>
      <c r="I45" s="1090" t="s">
        <v>1667</v>
      </c>
      <c r="J45" s="1092">
        <v>0.18</v>
      </c>
      <c r="K45" s="1092">
        <f t="shared" si="0"/>
        <v>4.1399999999999997</v>
      </c>
      <c r="L45" s="1090" t="s">
        <v>1668</v>
      </c>
      <c r="M45" s="1090" t="s">
        <v>1678</v>
      </c>
      <c r="N45" s="1090" t="s">
        <v>1679</v>
      </c>
      <c r="O45" s="1090" t="s">
        <v>1680</v>
      </c>
      <c r="P45" s="1090" t="s">
        <v>1670</v>
      </c>
      <c r="Q45" s="1090" t="s">
        <v>1680</v>
      </c>
      <c r="R45" s="1090" t="s">
        <v>1670</v>
      </c>
      <c r="U45" s="1090" t="s">
        <v>1680</v>
      </c>
      <c r="V45" s="1090" t="s">
        <v>1670</v>
      </c>
      <c r="W45" s="1090" t="s">
        <v>1680</v>
      </c>
      <c r="X45" s="1090" t="s">
        <v>1670</v>
      </c>
      <c r="Y45" s="1093" t="s">
        <v>1682</v>
      </c>
      <c r="Z45" s="1090">
        <v>7</v>
      </c>
      <c r="AA45" s="1090">
        <v>4</v>
      </c>
      <c r="AB45" s="1090">
        <v>0</v>
      </c>
      <c r="AC45" s="1090">
        <v>9</v>
      </c>
      <c r="AD45" s="1090">
        <v>0</v>
      </c>
      <c r="AE45" s="1090">
        <v>20</v>
      </c>
    </row>
    <row r="46" spans="1:31">
      <c r="A46" s="1089">
        <v>38</v>
      </c>
      <c r="B46" s="1089">
        <v>15</v>
      </c>
      <c r="C46" s="1089">
        <v>8</v>
      </c>
      <c r="D46" s="1089">
        <v>23</v>
      </c>
      <c r="E46" s="1089">
        <v>37352</v>
      </c>
      <c r="F46" s="1089" t="s">
        <v>310</v>
      </c>
      <c r="G46" s="1089">
        <v>162</v>
      </c>
      <c r="H46" s="1090" t="s">
        <v>3</v>
      </c>
      <c r="I46" s="1090" t="s">
        <v>1688</v>
      </c>
      <c r="J46" s="1092">
        <v>0.18</v>
      </c>
      <c r="K46" s="1092">
        <f t="shared" si="0"/>
        <v>4.1399999999999997</v>
      </c>
      <c r="L46" s="1090" t="s">
        <v>1687</v>
      </c>
      <c r="M46" s="1090" t="s">
        <v>1678</v>
      </c>
      <c r="N46" s="1090" t="s">
        <v>1679</v>
      </c>
      <c r="O46" s="1090" t="s">
        <v>1680</v>
      </c>
      <c r="P46" s="1090" t="s">
        <v>1670</v>
      </c>
      <c r="Q46" s="1090" t="s">
        <v>1680</v>
      </c>
      <c r="R46" s="1090" t="s">
        <v>1670</v>
      </c>
      <c r="U46" s="1090" t="s">
        <v>1680</v>
      </c>
      <c r="V46" s="1090" t="s">
        <v>1670</v>
      </c>
      <c r="W46" s="1090" t="s">
        <v>1680</v>
      </c>
      <c r="X46" s="1090" t="s">
        <v>1670</v>
      </c>
      <c r="Y46" s="1093" t="s">
        <v>1682</v>
      </c>
      <c r="Z46" s="1090">
        <v>7</v>
      </c>
      <c r="AA46" s="1090">
        <v>4</v>
      </c>
      <c r="AB46" s="1090">
        <v>0</v>
      </c>
      <c r="AC46" s="1090">
        <v>9</v>
      </c>
      <c r="AD46" s="1090">
        <v>0</v>
      </c>
      <c r="AE46" s="1090">
        <v>20</v>
      </c>
    </row>
    <row r="47" spans="1:31">
      <c r="A47" s="1089">
        <v>38</v>
      </c>
      <c r="B47" s="1089">
        <v>15</v>
      </c>
      <c r="C47" s="1089">
        <v>8</v>
      </c>
      <c r="D47" s="1089">
        <v>23</v>
      </c>
      <c r="E47" s="1089">
        <v>36059</v>
      </c>
      <c r="F47" s="1089" t="s">
        <v>309</v>
      </c>
      <c r="G47" s="1089">
        <v>162</v>
      </c>
      <c r="H47" s="1090" t="s">
        <v>3</v>
      </c>
      <c r="I47" s="1090" t="s">
        <v>1688</v>
      </c>
      <c r="J47" s="1092">
        <v>0.22500000000000001</v>
      </c>
      <c r="K47" s="1092">
        <f t="shared" si="0"/>
        <v>5.1749999999999998</v>
      </c>
      <c r="L47" s="1090" t="s">
        <v>1689</v>
      </c>
      <c r="M47" s="1090" t="s">
        <v>1690</v>
      </c>
      <c r="N47" s="1090" t="s">
        <v>1691</v>
      </c>
      <c r="O47" s="1090" t="s">
        <v>1651</v>
      </c>
      <c r="P47" s="1090" t="s">
        <v>1692</v>
      </c>
      <c r="Q47" s="1090" t="s">
        <v>1651</v>
      </c>
      <c r="R47" s="1090" t="s">
        <v>1692</v>
      </c>
      <c r="U47" s="1090" t="s">
        <v>1651</v>
      </c>
      <c r="V47" s="1090" t="s">
        <v>1692</v>
      </c>
      <c r="W47" s="1090" t="s">
        <v>1651</v>
      </c>
      <c r="X47" s="1090" t="s">
        <v>1692</v>
      </c>
      <c r="Y47" s="1093" t="s">
        <v>506</v>
      </c>
      <c r="Z47" s="1090">
        <v>6</v>
      </c>
      <c r="AA47" s="1090">
        <v>3</v>
      </c>
      <c r="AB47" s="1090">
        <v>1</v>
      </c>
      <c r="AC47" s="1090">
        <v>1</v>
      </c>
      <c r="AD47" s="1090">
        <v>0</v>
      </c>
      <c r="AE47" s="1090">
        <v>11</v>
      </c>
    </row>
    <row r="48" spans="1:31">
      <c r="A48" s="1089">
        <v>38</v>
      </c>
      <c r="B48" s="1089">
        <v>15</v>
      </c>
      <c r="C48" s="1089">
        <v>8</v>
      </c>
      <c r="D48" s="1089">
        <v>23</v>
      </c>
      <c r="E48" s="1089">
        <v>11798</v>
      </c>
      <c r="F48" s="1089" t="s">
        <v>309</v>
      </c>
      <c r="G48" s="1089">
        <v>162</v>
      </c>
      <c r="H48" s="1090" t="s">
        <v>3</v>
      </c>
      <c r="I48" s="1090" t="s">
        <v>497</v>
      </c>
      <c r="J48" s="1092">
        <v>0.13</v>
      </c>
      <c r="K48" s="1092">
        <f t="shared" si="0"/>
        <v>2.99</v>
      </c>
      <c r="L48" s="1090" t="s">
        <v>1677</v>
      </c>
      <c r="M48" s="1090" t="s">
        <v>1690</v>
      </c>
      <c r="N48" s="1090" t="s">
        <v>1691</v>
      </c>
      <c r="O48" s="1090" t="s">
        <v>1651</v>
      </c>
      <c r="P48" s="1090" t="s">
        <v>1692</v>
      </c>
      <c r="Q48" s="1090" t="s">
        <v>1651</v>
      </c>
      <c r="R48" s="1090" t="s">
        <v>1692</v>
      </c>
      <c r="U48" s="1090" t="s">
        <v>1651</v>
      </c>
      <c r="V48" s="1090" t="s">
        <v>1692</v>
      </c>
      <c r="W48" s="1090" t="s">
        <v>1651</v>
      </c>
      <c r="X48" s="1090" t="s">
        <v>1692</v>
      </c>
      <c r="Y48" s="1093" t="s">
        <v>506</v>
      </c>
      <c r="Z48" s="1090">
        <v>6</v>
      </c>
      <c r="AA48" s="1090">
        <v>3</v>
      </c>
      <c r="AB48" s="1090">
        <v>1</v>
      </c>
      <c r="AC48" s="1090">
        <v>1</v>
      </c>
      <c r="AD48" s="1090">
        <v>0</v>
      </c>
      <c r="AE48" s="1090">
        <v>11</v>
      </c>
    </row>
    <row r="49" spans="1:32">
      <c r="A49" s="1089">
        <v>38</v>
      </c>
      <c r="B49" s="1089">
        <v>15</v>
      </c>
      <c r="C49" s="1089">
        <v>8</v>
      </c>
      <c r="D49" s="1089">
        <v>23</v>
      </c>
      <c r="E49" s="1089">
        <v>39395</v>
      </c>
      <c r="F49" s="1089" t="s">
        <v>309</v>
      </c>
      <c r="G49" s="1089">
        <v>162</v>
      </c>
      <c r="H49" s="1090" t="s">
        <v>3</v>
      </c>
      <c r="I49" s="1090" t="s">
        <v>503</v>
      </c>
      <c r="J49" s="1092">
        <v>0.22</v>
      </c>
      <c r="K49" s="1092">
        <f t="shared" si="0"/>
        <v>5.0599999999999996</v>
      </c>
      <c r="L49" s="1090" t="s">
        <v>1693</v>
      </c>
      <c r="M49" s="1090" t="s">
        <v>1690</v>
      </c>
      <c r="N49" s="1090" t="s">
        <v>1691</v>
      </c>
      <c r="O49" s="1090" t="s">
        <v>1651</v>
      </c>
      <c r="P49" s="1090" t="s">
        <v>1692</v>
      </c>
      <c r="Q49" s="1090" t="s">
        <v>1651</v>
      </c>
      <c r="R49" s="1090" t="s">
        <v>1692</v>
      </c>
      <c r="U49" s="1090" t="s">
        <v>1651</v>
      </c>
      <c r="V49" s="1090" t="s">
        <v>1692</v>
      </c>
      <c r="W49" s="1090" t="s">
        <v>1651</v>
      </c>
      <c r="X49" s="1090" t="s">
        <v>1692</v>
      </c>
      <c r="Y49" s="1093" t="s">
        <v>506</v>
      </c>
      <c r="Z49" s="1090">
        <v>6</v>
      </c>
      <c r="AA49" s="1090">
        <v>3</v>
      </c>
      <c r="AB49" s="1090">
        <v>1</v>
      </c>
      <c r="AC49" s="1090">
        <v>1</v>
      </c>
      <c r="AD49" s="1090">
        <v>0</v>
      </c>
      <c r="AE49" s="1090">
        <v>11</v>
      </c>
    </row>
    <row r="50" spans="1:32">
      <c r="A50" s="1089">
        <v>38</v>
      </c>
      <c r="B50" s="1089">
        <v>15</v>
      </c>
      <c r="C50" s="1089">
        <v>8</v>
      </c>
      <c r="D50" s="1089">
        <v>23</v>
      </c>
      <c r="E50" s="1089">
        <v>35657</v>
      </c>
      <c r="F50" s="1089" t="s">
        <v>309</v>
      </c>
      <c r="G50" s="1089">
        <v>162</v>
      </c>
      <c r="H50" s="1090" t="s">
        <v>3</v>
      </c>
      <c r="I50" s="1090" t="s">
        <v>503</v>
      </c>
      <c r="J50" s="1092">
        <v>0.315</v>
      </c>
      <c r="K50" s="1092">
        <f t="shared" si="0"/>
        <v>7.2450000000000001</v>
      </c>
      <c r="L50" s="1090" t="s">
        <v>1694</v>
      </c>
      <c r="M50" s="1090" t="s">
        <v>1690</v>
      </c>
      <c r="N50" s="1090" t="s">
        <v>1691</v>
      </c>
      <c r="O50" s="1090" t="s">
        <v>1651</v>
      </c>
      <c r="P50" s="1090" t="s">
        <v>1692</v>
      </c>
      <c r="Q50" s="1090" t="s">
        <v>1651</v>
      </c>
      <c r="R50" s="1090" t="s">
        <v>1692</v>
      </c>
      <c r="U50" s="1090" t="s">
        <v>1651</v>
      </c>
      <c r="V50" s="1090" t="s">
        <v>1692</v>
      </c>
      <c r="W50" s="1090" t="s">
        <v>1651</v>
      </c>
      <c r="X50" s="1090" t="s">
        <v>1692</v>
      </c>
      <c r="Y50" s="1093" t="s">
        <v>506</v>
      </c>
      <c r="Z50" s="1090">
        <v>6</v>
      </c>
      <c r="AA50" s="1090">
        <v>3</v>
      </c>
      <c r="AB50" s="1090">
        <v>1</v>
      </c>
      <c r="AC50" s="1090">
        <v>1</v>
      </c>
      <c r="AD50" s="1090">
        <v>0</v>
      </c>
      <c r="AE50" s="1090">
        <v>11</v>
      </c>
    </row>
    <row r="51" spans="1:32">
      <c r="A51" s="1089">
        <v>38</v>
      </c>
      <c r="B51" s="1089">
        <v>15</v>
      </c>
      <c r="C51" s="1089">
        <v>8</v>
      </c>
      <c r="D51" s="1089">
        <v>23</v>
      </c>
      <c r="E51" s="1089">
        <v>39237</v>
      </c>
      <c r="F51" s="1089" t="s">
        <v>309</v>
      </c>
      <c r="G51" s="1089">
        <v>162</v>
      </c>
      <c r="H51" s="1090" t="s">
        <v>3</v>
      </c>
      <c r="I51" s="1090" t="s">
        <v>503</v>
      </c>
      <c r="J51" s="1092">
        <v>0.11</v>
      </c>
      <c r="K51" s="1092">
        <f t="shared" si="0"/>
        <v>2.5299999999999998</v>
      </c>
      <c r="L51" s="1090" t="s">
        <v>1695</v>
      </c>
      <c r="M51" s="1090" t="s">
        <v>1690</v>
      </c>
      <c r="N51" s="1090" t="s">
        <v>1691</v>
      </c>
      <c r="O51" s="1090" t="s">
        <v>1651</v>
      </c>
      <c r="P51" s="1090" t="s">
        <v>1692</v>
      </c>
      <c r="Q51" s="1090" t="s">
        <v>1651</v>
      </c>
      <c r="R51" s="1090" t="s">
        <v>1692</v>
      </c>
      <c r="U51" s="1090" t="s">
        <v>1651</v>
      </c>
      <c r="V51" s="1090" t="s">
        <v>1692</v>
      </c>
      <c r="W51" s="1090" t="s">
        <v>1651</v>
      </c>
      <c r="X51" s="1090" t="s">
        <v>1692</v>
      </c>
      <c r="Y51" s="1093" t="s">
        <v>506</v>
      </c>
      <c r="Z51" s="1090">
        <v>6</v>
      </c>
      <c r="AA51" s="1090">
        <v>3</v>
      </c>
      <c r="AB51" s="1090">
        <v>1</v>
      </c>
      <c r="AC51" s="1090">
        <v>1</v>
      </c>
      <c r="AD51" s="1090">
        <v>0</v>
      </c>
      <c r="AE51" s="1090">
        <v>11</v>
      </c>
    </row>
    <row r="52" spans="1:32">
      <c r="A52" s="1089">
        <v>38</v>
      </c>
      <c r="B52" s="1089">
        <v>15</v>
      </c>
      <c r="C52" s="1089">
        <v>8</v>
      </c>
      <c r="D52" s="1089">
        <v>23</v>
      </c>
      <c r="E52" s="1089">
        <v>36059</v>
      </c>
      <c r="F52" s="1089" t="s">
        <v>309</v>
      </c>
      <c r="G52" s="1089">
        <v>164</v>
      </c>
      <c r="H52" s="1090" t="s">
        <v>3</v>
      </c>
      <c r="I52" s="1090" t="s">
        <v>1688</v>
      </c>
      <c r="J52" s="1092">
        <v>0.25</v>
      </c>
      <c r="K52" s="1092">
        <f t="shared" si="0"/>
        <v>5.75</v>
      </c>
      <c r="L52" s="1090" t="s">
        <v>1689</v>
      </c>
      <c r="M52" s="1090" t="s">
        <v>1690</v>
      </c>
      <c r="N52" s="1090" t="s">
        <v>1691</v>
      </c>
      <c r="O52" s="1090" t="s">
        <v>1651</v>
      </c>
      <c r="P52" s="1090" t="s">
        <v>1696</v>
      </c>
      <c r="Q52" s="1090" t="s">
        <v>1651</v>
      </c>
      <c r="R52" s="1090" t="s">
        <v>1696</v>
      </c>
      <c r="S52" s="1090" t="s">
        <v>1651</v>
      </c>
      <c r="T52" s="1090" t="s">
        <v>1696</v>
      </c>
      <c r="U52" s="1090" t="s">
        <v>1651</v>
      </c>
      <c r="V52" s="1090" t="s">
        <v>1696</v>
      </c>
      <c r="W52" s="1090" t="s">
        <v>1651</v>
      </c>
      <c r="X52" s="1090" t="s">
        <v>1696</v>
      </c>
      <c r="Y52" s="1093" t="s">
        <v>506</v>
      </c>
      <c r="Z52" s="1090">
        <v>9</v>
      </c>
      <c r="AA52" s="1090">
        <v>6</v>
      </c>
      <c r="AB52" s="1090">
        <v>0</v>
      </c>
      <c r="AC52" s="1090">
        <v>4</v>
      </c>
      <c r="AD52" s="1090">
        <v>1</v>
      </c>
      <c r="AE52" s="1090">
        <v>20</v>
      </c>
    </row>
    <row r="53" spans="1:32">
      <c r="A53" s="1089">
        <v>38</v>
      </c>
      <c r="B53" s="1089">
        <v>15</v>
      </c>
      <c r="C53" s="1089">
        <v>8</v>
      </c>
      <c r="D53" s="1089">
        <v>23</v>
      </c>
      <c r="E53" s="1089">
        <v>11798</v>
      </c>
      <c r="F53" s="1089" t="s">
        <v>309</v>
      </c>
      <c r="G53" s="1089">
        <v>164</v>
      </c>
      <c r="H53" s="1090" t="s">
        <v>3</v>
      </c>
      <c r="I53" s="1090" t="s">
        <v>497</v>
      </c>
      <c r="J53" s="1092">
        <v>0.13</v>
      </c>
      <c r="K53" s="1092">
        <f t="shared" si="0"/>
        <v>2.99</v>
      </c>
      <c r="L53" s="1090" t="s">
        <v>1677</v>
      </c>
      <c r="M53" s="1090" t="s">
        <v>1690</v>
      </c>
      <c r="N53" s="1090" t="s">
        <v>1691</v>
      </c>
      <c r="O53" s="1090" t="s">
        <v>1651</v>
      </c>
      <c r="P53" s="1090" t="s">
        <v>1696</v>
      </c>
      <c r="Q53" s="1090" t="s">
        <v>1651</v>
      </c>
      <c r="R53" s="1090" t="s">
        <v>1696</v>
      </c>
      <c r="S53" s="1090" t="s">
        <v>1651</v>
      </c>
      <c r="T53" s="1090" t="s">
        <v>1696</v>
      </c>
      <c r="U53" s="1090" t="s">
        <v>1651</v>
      </c>
      <c r="V53" s="1090" t="s">
        <v>1696</v>
      </c>
      <c r="W53" s="1090" t="s">
        <v>1651</v>
      </c>
      <c r="X53" s="1090" t="s">
        <v>1696</v>
      </c>
      <c r="Y53" s="1093" t="s">
        <v>506</v>
      </c>
      <c r="Z53" s="1090">
        <v>9</v>
      </c>
      <c r="AA53" s="1090">
        <v>6</v>
      </c>
      <c r="AB53" s="1090">
        <v>0</v>
      </c>
      <c r="AC53" s="1090">
        <v>4</v>
      </c>
      <c r="AD53" s="1090">
        <v>1</v>
      </c>
      <c r="AE53" s="1090">
        <v>20</v>
      </c>
    </row>
    <row r="54" spans="1:32">
      <c r="A54" s="1089">
        <v>38</v>
      </c>
      <c r="B54" s="1089">
        <v>15</v>
      </c>
      <c r="C54" s="1089">
        <v>8</v>
      </c>
      <c r="D54" s="1089">
        <v>23</v>
      </c>
      <c r="E54" s="1089">
        <v>39395</v>
      </c>
      <c r="F54" s="1089" t="s">
        <v>309</v>
      </c>
      <c r="G54" s="1089">
        <v>164</v>
      </c>
      <c r="H54" s="1090" t="s">
        <v>3</v>
      </c>
      <c r="I54" s="1090" t="s">
        <v>503</v>
      </c>
      <c r="J54" s="1092">
        <v>0.22</v>
      </c>
      <c r="K54" s="1092">
        <f t="shared" si="0"/>
        <v>5.0599999999999996</v>
      </c>
      <c r="L54" s="1090" t="s">
        <v>1693</v>
      </c>
      <c r="M54" s="1090" t="s">
        <v>1690</v>
      </c>
      <c r="N54" s="1090" t="s">
        <v>1691</v>
      </c>
      <c r="O54" s="1090" t="s">
        <v>1651</v>
      </c>
      <c r="P54" s="1090" t="s">
        <v>1696</v>
      </c>
      <c r="Q54" s="1090" t="s">
        <v>1651</v>
      </c>
      <c r="R54" s="1090" t="s">
        <v>1696</v>
      </c>
      <c r="S54" s="1090" t="s">
        <v>1651</v>
      </c>
      <c r="T54" s="1090" t="s">
        <v>1696</v>
      </c>
      <c r="U54" s="1090" t="s">
        <v>1651</v>
      </c>
      <c r="V54" s="1090" t="s">
        <v>1696</v>
      </c>
      <c r="W54" s="1090" t="s">
        <v>1651</v>
      </c>
      <c r="X54" s="1090" t="s">
        <v>1696</v>
      </c>
      <c r="Y54" s="1093" t="s">
        <v>506</v>
      </c>
      <c r="Z54" s="1090">
        <v>9</v>
      </c>
      <c r="AA54" s="1090">
        <v>6</v>
      </c>
      <c r="AB54" s="1090">
        <v>0</v>
      </c>
      <c r="AC54" s="1090">
        <v>4</v>
      </c>
      <c r="AD54" s="1090">
        <v>1</v>
      </c>
      <c r="AE54" s="1090">
        <v>20</v>
      </c>
    </row>
    <row r="55" spans="1:32">
      <c r="A55" s="1089">
        <v>38</v>
      </c>
      <c r="B55" s="1089">
        <v>15</v>
      </c>
      <c r="C55" s="1089">
        <v>8</v>
      </c>
      <c r="D55" s="1089">
        <v>23</v>
      </c>
      <c r="E55" s="1089">
        <v>36941</v>
      </c>
      <c r="F55" s="1089" t="s">
        <v>309</v>
      </c>
      <c r="G55" s="1089">
        <v>164</v>
      </c>
      <c r="H55" s="1090" t="s">
        <v>3</v>
      </c>
      <c r="I55" s="1090" t="s">
        <v>497</v>
      </c>
      <c r="J55" s="1092">
        <v>0.09</v>
      </c>
      <c r="K55" s="1092">
        <f t="shared" si="0"/>
        <v>2.0699999999999998</v>
      </c>
      <c r="L55" s="1090" t="s">
        <v>1697</v>
      </c>
      <c r="M55" s="1090" t="s">
        <v>1690</v>
      </c>
      <c r="N55" s="1090" t="s">
        <v>1691</v>
      </c>
      <c r="O55" s="1090" t="s">
        <v>1651</v>
      </c>
      <c r="P55" s="1090" t="s">
        <v>1696</v>
      </c>
      <c r="Q55" s="1090" t="s">
        <v>1651</v>
      </c>
      <c r="R55" s="1090" t="s">
        <v>1696</v>
      </c>
      <c r="S55" s="1090" t="s">
        <v>1651</v>
      </c>
      <c r="T55" s="1090" t="s">
        <v>1696</v>
      </c>
      <c r="U55" s="1090" t="s">
        <v>1651</v>
      </c>
      <c r="V55" s="1090" t="s">
        <v>1696</v>
      </c>
      <c r="W55" s="1090" t="s">
        <v>1651</v>
      </c>
      <c r="X55" s="1090" t="s">
        <v>1696</v>
      </c>
      <c r="Y55" s="1093" t="s">
        <v>506</v>
      </c>
      <c r="Z55" s="1090">
        <v>9</v>
      </c>
      <c r="AA55" s="1090">
        <v>6</v>
      </c>
      <c r="AB55" s="1090">
        <v>0</v>
      </c>
      <c r="AC55" s="1090">
        <v>4</v>
      </c>
      <c r="AD55" s="1090">
        <v>1</v>
      </c>
      <c r="AE55" s="1090">
        <v>20</v>
      </c>
    </row>
    <row r="56" spans="1:32">
      <c r="A56" s="1089">
        <v>38</v>
      </c>
      <c r="B56" s="1089">
        <v>15</v>
      </c>
      <c r="C56" s="1089">
        <v>8</v>
      </c>
      <c r="D56" s="1089">
        <v>23</v>
      </c>
      <c r="E56" s="1089">
        <v>35657</v>
      </c>
      <c r="F56" s="1089" t="s">
        <v>309</v>
      </c>
      <c r="G56" s="1089">
        <v>164</v>
      </c>
      <c r="H56" s="1090" t="s">
        <v>3</v>
      </c>
      <c r="I56" s="1090" t="s">
        <v>503</v>
      </c>
      <c r="J56" s="1092">
        <v>0.2</v>
      </c>
      <c r="K56" s="1092">
        <f t="shared" si="0"/>
        <v>4.6000000000000005</v>
      </c>
      <c r="L56" s="1090" t="s">
        <v>1694</v>
      </c>
      <c r="M56" s="1090" t="s">
        <v>1690</v>
      </c>
      <c r="N56" s="1090" t="s">
        <v>1691</v>
      </c>
      <c r="O56" s="1090" t="s">
        <v>1651</v>
      </c>
      <c r="P56" s="1090" t="s">
        <v>1696</v>
      </c>
      <c r="Q56" s="1090" t="s">
        <v>1651</v>
      </c>
      <c r="R56" s="1090" t="s">
        <v>1696</v>
      </c>
      <c r="S56" s="1090" t="s">
        <v>1651</v>
      </c>
      <c r="T56" s="1090" t="s">
        <v>1696</v>
      </c>
      <c r="U56" s="1090" t="s">
        <v>1651</v>
      </c>
      <c r="V56" s="1090" t="s">
        <v>1696</v>
      </c>
      <c r="W56" s="1090" t="s">
        <v>1651</v>
      </c>
      <c r="X56" s="1090" t="s">
        <v>1696</v>
      </c>
      <c r="Y56" s="1093" t="s">
        <v>506</v>
      </c>
      <c r="Z56" s="1090">
        <v>9</v>
      </c>
      <c r="AA56" s="1090">
        <v>6</v>
      </c>
      <c r="AB56" s="1090">
        <v>0</v>
      </c>
      <c r="AC56" s="1090">
        <v>4</v>
      </c>
      <c r="AD56" s="1090">
        <v>1</v>
      </c>
      <c r="AE56" s="1090">
        <v>20</v>
      </c>
    </row>
    <row r="57" spans="1:32">
      <c r="A57" s="1089">
        <v>38</v>
      </c>
      <c r="B57" s="1089">
        <v>15</v>
      </c>
      <c r="C57" s="1089">
        <v>8</v>
      </c>
      <c r="D57" s="1089">
        <v>23</v>
      </c>
      <c r="E57" s="1089">
        <v>35805</v>
      </c>
      <c r="F57" s="1089" t="s">
        <v>309</v>
      </c>
      <c r="G57" s="1089">
        <v>164</v>
      </c>
      <c r="H57" s="1090" t="s">
        <v>3</v>
      </c>
      <c r="I57" s="1090" t="s">
        <v>497</v>
      </c>
      <c r="J57" s="1092">
        <v>0.11</v>
      </c>
      <c r="K57" s="1092">
        <f t="shared" si="0"/>
        <v>2.5299999999999998</v>
      </c>
      <c r="L57" s="1090" t="s">
        <v>1698</v>
      </c>
      <c r="M57" s="1090" t="s">
        <v>1690</v>
      </c>
      <c r="N57" s="1090" t="s">
        <v>1691</v>
      </c>
      <c r="O57" s="1090" t="s">
        <v>1651</v>
      </c>
      <c r="P57" s="1090" t="s">
        <v>1696</v>
      </c>
      <c r="Q57" s="1090" t="s">
        <v>1651</v>
      </c>
      <c r="R57" s="1090" t="s">
        <v>1696</v>
      </c>
      <c r="S57" s="1090" t="s">
        <v>1651</v>
      </c>
      <c r="T57" s="1090" t="s">
        <v>1696</v>
      </c>
      <c r="U57" s="1090" t="s">
        <v>1651</v>
      </c>
      <c r="V57" s="1090" t="s">
        <v>1696</v>
      </c>
      <c r="W57" s="1090" t="s">
        <v>1651</v>
      </c>
      <c r="X57" s="1090" t="s">
        <v>1696</v>
      </c>
      <c r="Y57" s="1093" t="s">
        <v>506</v>
      </c>
      <c r="Z57" s="1090">
        <v>9</v>
      </c>
      <c r="AA57" s="1090">
        <v>6</v>
      </c>
      <c r="AB57" s="1090">
        <v>0</v>
      </c>
      <c r="AC57" s="1090">
        <v>4</v>
      </c>
      <c r="AD57" s="1090">
        <v>1</v>
      </c>
      <c r="AE57" s="1090">
        <v>20</v>
      </c>
    </row>
    <row r="58" spans="1:32">
      <c r="A58" s="1094">
        <v>30</v>
      </c>
      <c r="B58" s="1094">
        <v>10</v>
      </c>
      <c r="C58" s="1094">
        <v>10</v>
      </c>
      <c r="D58" s="1094">
        <v>20</v>
      </c>
      <c r="E58" s="1094"/>
      <c r="F58" s="1094" t="s">
        <v>1699</v>
      </c>
      <c r="G58" s="1094">
        <v>164</v>
      </c>
      <c r="H58" s="1095" t="s">
        <v>1</v>
      </c>
      <c r="I58" s="1095" t="s">
        <v>1699</v>
      </c>
      <c r="J58" s="1096">
        <v>0.15</v>
      </c>
      <c r="K58" s="1092">
        <f t="shared" si="0"/>
        <v>3</v>
      </c>
      <c r="L58" s="1095" t="s">
        <v>1700</v>
      </c>
      <c r="M58" s="1095" t="s">
        <v>1701</v>
      </c>
      <c r="N58" s="1095" t="s">
        <v>1702</v>
      </c>
      <c r="O58" s="1095" t="s">
        <v>1662</v>
      </c>
      <c r="P58" s="1095" t="s">
        <v>1696</v>
      </c>
      <c r="Q58" s="1095" t="s">
        <v>1662</v>
      </c>
      <c r="R58" s="1095" t="s">
        <v>1696</v>
      </c>
      <c r="S58" s="1095" t="s">
        <v>1662</v>
      </c>
      <c r="T58" s="1095" t="s">
        <v>1696</v>
      </c>
      <c r="U58" s="1095" t="s">
        <v>1662</v>
      </c>
      <c r="V58" s="1095" t="s">
        <v>1696</v>
      </c>
      <c r="W58" s="1095" t="s">
        <v>1662</v>
      </c>
      <c r="X58" s="1095" t="s">
        <v>1696</v>
      </c>
      <c r="Y58" s="1097" t="s">
        <v>499</v>
      </c>
      <c r="Z58" s="1095">
        <v>6</v>
      </c>
      <c r="AA58" s="1095">
        <v>1</v>
      </c>
      <c r="AB58" s="1095">
        <v>0</v>
      </c>
      <c r="AC58" s="1095">
        <v>0</v>
      </c>
      <c r="AD58" s="1095">
        <v>1</v>
      </c>
      <c r="AE58" s="1095">
        <v>8</v>
      </c>
      <c r="AF58" s="1095" t="s">
        <v>1703</v>
      </c>
    </row>
    <row r="59" spans="1:32">
      <c r="A59" s="1089">
        <v>30</v>
      </c>
      <c r="B59" s="1089">
        <v>10</v>
      </c>
      <c r="C59" s="1089">
        <v>10</v>
      </c>
      <c r="D59" s="1089">
        <v>20</v>
      </c>
      <c r="E59" s="1089">
        <v>22628</v>
      </c>
      <c r="F59" s="1089" t="s">
        <v>310</v>
      </c>
      <c r="G59" s="1089">
        <v>164</v>
      </c>
      <c r="H59" s="1090" t="s">
        <v>3</v>
      </c>
      <c r="I59" s="1090" t="s">
        <v>497</v>
      </c>
      <c r="J59" s="1092">
        <v>0.35</v>
      </c>
      <c r="K59" s="1092">
        <f t="shared" si="0"/>
        <v>7</v>
      </c>
      <c r="L59" s="1090" t="s">
        <v>1685</v>
      </c>
      <c r="M59" s="1090" t="s">
        <v>1701</v>
      </c>
      <c r="N59" s="1090" t="s">
        <v>1702</v>
      </c>
      <c r="O59" s="1090" t="s">
        <v>1662</v>
      </c>
      <c r="P59" s="1090" t="s">
        <v>1696</v>
      </c>
      <c r="Q59" s="1090" t="s">
        <v>1662</v>
      </c>
      <c r="R59" s="1090" t="s">
        <v>1696</v>
      </c>
      <c r="S59" s="1090" t="s">
        <v>1662</v>
      </c>
      <c r="T59" s="1090" t="s">
        <v>1696</v>
      </c>
      <c r="U59" s="1090" t="s">
        <v>1662</v>
      </c>
      <c r="V59" s="1090" t="s">
        <v>1696</v>
      </c>
      <c r="W59" s="1090" t="s">
        <v>1662</v>
      </c>
      <c r="X59" s="1090" t="s">
        <v>1696</v>
      </c>
      <c r="Y59" s="1093" t="s">
        <v>499</v>
      </c>
      <c r="Z59" s="1090">
        <v>6</v>
      </c>
      <c r="AA59" s="1090">
        <v>1</v>
      </c>
      <c r="AB59" s="1090">
        <v>0</v>
      </c>
      <c r="AC59" s="1090">
        <v>0</v>
      </c>
      <c r="AD59" s="1090">
        <v>1</v>
      </c>
      <c r="AE59" s="1090">
        <v>8</v>
      </c>
    </row>
    <row r="60" spans="1:32">
      <c r="A60" s="1089">
        <v>30</v>
      </c>
      <c r="B60" s="1089">
        <v>10</v>
      </c>
      <c r="C60" s="1089">
        <v>10</v>
      </c>
      <c r="D60" s="1089">
        <v>20</v>
      </c>
      <c r="E60" s="1089">
        <v>37352</v>
      </c>
      <c r="F60" s="1089" t="s">
        <v>310</v>
      </c>
      <c r="G60" s="1089">
        <v>164</v>
      </c>
      <c r="H60" s="1090" t="s">
        <v>3</v>
      </c>
      <c r="I60" s="1090" t="s">
        <v>1688</v>
      </c>
      <c r="J60" s="1092">
        <v>0.35</v>
      </c>
      <c r="K60" s="1092">
        <f t="shared" si="0"/>
        <v>7</v>
      </c>
      <c r="L60" s="1090" t="s">
        <v>1687</v>
      </c>
      <c r="M60" s="1090" t="s">
        <v>1701</v>
      </c>
      <c r="N60" s="1090" t="s">
        <v>1702</v>
      </c>
      <c r="O60" s="1090" t="s">
        <v>1662</v>
      </c>
      <c r="P60" s="1090" t="s">
        <v>1696</v>
      </c>
      <c r="Q60" s="1090" t="s">
        <v>1662</v>
      </c>
      <c r="R60" s="1090" t="s">
        <v>1696</v>
      </c>
      <c r="S60" s="1090" t="s">
        <v>1662</v>
      </c>
      <c r="T60" s="1090" t="s">
        <v>1696</v>
      </c>
      <c r="U60" s="1090" t="s">
        <v>1662</v>
      </c>
      <c r="V60" s="1090" t="s">
        <v>1696</v>
      </c>
      <c r="W60" s="1090" t="s">
        <v>1662</v>
      </c>
      <c r="X60" s="1090" t="s">
        <v>1696</v>
      </c>
      <c r="Y60" s="1093" t="s">
        <v>499</v>
      </c>
      <c r="Z60" s="1090">
        <v>6</v>
      </c>
      <c r="AA60" s="1090">
        <v>1</v>
      </c>
      <c r="AB60" s="1090">
        <v>0</v>
      </c>
      <c r="AC60" s="1090">
        <v>0</v>
      </c>
      <c r="AD60" s="1090">
        <v>1</v>
      </c>
      <c r="AE60" s="1090">
        <v>8</v>
      </c>
    </row>
    <row r="61" spans="1:32">
      <c r="A61" s="1089">
        <v>30</v>
      </c>
      <c r="B61" s="1089">
        <v>10</v>
      </c>
      <c r="C61" s="1089">
        <v>10</v>
      </c>
      <c r="D61" s="1089">
        <v>20</v>
      </c>
      <c r="E61" s="1089">
        <v>40482</v>
      </c>
      <c r="F61" s="1089" t="s">
        <v>314</v>
      </c>
      <c r="G61" s="1089">
        <v>164</v>
      </c>
      <c r="H61" s="1090" t="s">
        <v>2</v>
      </c>
      <c r="I61" s="1090" t="s">
        <v>503</v>
      </c>
      <c r="J61" s="1092">
        <v>0.15</v>
      </c>
      <c r="K61" s="1092">
        <f t="shared" si="0"/>
        <v>3</v>
      </c>
      <c r="L61" s="1090" t="s">
        <v>1704</v>
      </c>
      <c r="M61" s="1090" t="s">
        <v>1701</v>
      </c>
      <c r="N61" s="1090" t="s">
        <v>1702</v>
      </c>
      <c r="O61" s="1090" t="s">
        <v>1662</v>
      </c>
      <c r="P61" s="1090" t="s">
        <v>1696</v>
      </c>
      <c r="Q61" s="1090" t="s">
        <v>1662</v>
      </c>
      <c r="R61" s="1090" t="s">
        <v>1696</v>
      </c>
      <c r="S61" s="1090" t="s">
        <v>1662</v>
      </c>
      <c r="T61" s="1090" t="s">
        <v>1696</v>
      </c>
      <c r="U61" s="1090" t="s">
        <v>1662</v>
      </c>
      <c r="V61" s="1090" t="s">
        <v>1696</v>
      </c>
      <c r="W61" s="1090" t="s">
        <v>1662</v>
      </c>
      <c r="X61" s="1090" t="s">
        <v>1696</v>
      </c>
      <c r="Y61" s="1093" t="s">
        <v>499</v>
      </c>
      <c r="Z61" s="1090">
        <v>6</v>
      </c>
      <c r="AA61" s="1090">
        <v>1</v>
      </c>
      <c r="AB61" s="1090">
        <v>0</v>
      </c>
      <c r="AC61" s="1090">
        <v>0</v>
      </c>
      <c r="AD61" s="1090">
        <v>1</v>
      </c>
      <c r="AE61" s="1090">
        <v>8</v>
      </c>
    </row>
    <row r="62" spans="1:32">
      <c r="A62" s="1089">
        <v>36</v>
      </c>
      <c r="B62" s="1089">
        <v>13</v>
      </c>
      <c r="C62" s="1089">
        <v>10</v>
      </c>
      <c r="D62" s="1089">
        <v>23</v>
      </c>
      <c r="E62" s="1089">
        <v>37900</v>
      </c>
      <c r="F62" s="1089" t="s">
        <v>309</v>
      </c>
      <c r="G62" s="1089">
        <v>161</v>
      </c>
      <c r="H62" s="1090" t="s">
        <v>3</v>
      </c>
      <c r="I62" s="1090" t="s">
        <v>503</v>
      </c>
      <c r="J62" s="1092">
        <v>0.245</v>
      </c>
      <c r="K62" s="1092">
        <f t="shared" si="0"/>
        <v>5.6349999999999998</v>
      </c>
      <c r="L62" s="1090" t="s">
        <v>1705</v>
      </c>
      <c r="M62" s="1090" t="s">
        <v>1706</v>
      </c>
      <c r="N62" s="1090" t="s">
        <v>1707</v>
      </c>
      <c r="O62" s="1090" t="s">
        <v>1651</v>
      </c>
      <c r="P62" s="1090" t="s">
        <v>1670</v>
      </c>
      <c r="Q62" s="1090" t="s">
        <v>1651</v>
      </c>
      <c r="R62" s="1090" t="s">
        <v>1670</v>
      </c>
      <c r="U62" s="1090" t="s">
        <v>1651</v>
      </c>
      <c r="V62" s="1090" t="s">
        <v>1670</v>
      </c>
      <c r="W62" s="1090" t="s">
        <v>1651</v>
      </c>
      <c r="X62" s="1090" t="s">
        <v>1670</v>
      </c>
      <c r="Y62" s="1093" t="s">
        <v>507</v>
      </c>
      <c r="Z62" s="1090">
        <v>2</v>
      </c>
      <c r="AA62" s="1090">
        <v>5</v>
      </c>
      <c r="AB62" s="1090">
        <v>1</v>
      </c>
      <c r="AC62" s="1090">
        <v>15</v>
      </c>
      <c r="AD62" s="1090">
        <v>0</v>
      </c>
      <c r="AE62" s="1090">
        <v>23</v>
      </c>
    </row>
    <row r="63" spans="1:32">
      <c r="A63" s="1089">
        <v>36</v>
      </c>
      <c r="B63" s="1089">
        <v>13</v>
      </c>
      <c r="C63" s="1089">
        <v>10</v>
      </c>
      <c r="D63" s="1089">
        <v>23</v>
      </c>
      <c r="E63" s="1089">
        <v>36059</v>
      </c>
      <c r="F63" s="1089" t="s">
        <v>309</v>
      </c>
      <c r="G63" s="1089">
        <v>161</v>
      </c>
      <c r="H63" s="1090" t="s">
        <v>3</v>
      </c>
      <c r="I63" s="1090" t="s">
        <v>1688</v>
      </c>
      <c r="J63" s="1092">
        <v>0.255</v>
      </c>
      <c r="K63" s="1092">
        <f t="shared" si="0"/>
        <v>5.8650000000000002</v>
      </c>
      <c r="L63" s="1090" t="s">
        <v>1689</v>
      </c>
      <c r="M63" s="1090" t="s">
        <v>1706</v>
      </c>
      <c r="N63" s="1090" t="s">
        <v>1707</v>
      </c>
      <c r="O63" s="1090" t="s">
        <v>1651</v>
      </c>
      <c r="P63" s="1090" t="s">
        <v>1670</v>
      </c>
      <c r="Q63" s="1090" t="s">
        <v>1651</v>
      </c>
      <c r="R63" s="1090" t="s">
        <v>1670</v>
      </c>
      <c r="U63" s="1090" t="s">
        <v>1651</v>
      </c>
      <c r="V63" s="1090" t="s">
        <v>1670</v>
      </c>
      <c r="W63" s="1090" t="s">
        <v>1651</v>
      </c>
      <c r="X63" s="1090" t="s">
        <v>1670</v>
      </c>
      <c r="Y63" s="1093" t="s">
        <v>507</v>
      </c>
      <c r="Z63" s="1090">
        <v>2</v>
      </c>
      <c r="AA63" s="1090">
        <v>5</v>
      </c>
      <c r="AB63" s="1090">
        <v>1</v>
      </c>
      <c r="AC63" s="1090">
        <v>15</v>
      </c>
      <c r="AD63" s="1090">
        <v>0</v>
      </c>
      <c r="AE63" s="1090">
        <v>23</v>
      </c>
    </row>
    <row r="64" spans="1:32">
      <c r="A64" s="1089">
        <v>36</v>
      </c>
      <c r="B64" s="1089">
        <v>13</v>
      </c>
      <c r="C64" s="1089">
        <v>10</v>
      </c>
      <c r="D64" s="1089">
        <v>23</v>
      </c>
      <c r="E64" s="1089">
        <v>35722</v>
      </c>
      <c r="F64" s="1089" t="s">
        <v>309</v>
      </c>
      <c r="G64" s="1089">
        <v>161</v>
      </c>
      <c r="H64" s="1090" t="s">
        <v>3</v>
      </c>
      <c r="I64" s="1090" t="s">
        <v>503</v>
      </c>
      <c r="J64" s="1092">
        <v>0.13</v>
      </c>
      <c r="K64" s="1092">
        <f t="shared" si="0"/>
        <v>2.99</v>
      </c>
      <c r="L64" s="1090" t="s">
        <v>1655</v>
      </c>
      <c r="M64" s="1090" t="s">
        <v>1706</v>
      </c>
      <c r="N64" s="1090" t="s">
        <v>1707</v>
      </c>
      <c r="O64" s="1090" t="s">
        <v>1651</v>
      </c>
      <c r="P64" s="1090" t="s">
        <v>1670</v>
      </c>
      <c r="Q64" s="1090" t="s">
        <v>1651</v>
      </c>
      <c r="R64" s="1090" t="s">
        <v>1670</v>
      </c>
      <c r="U64" s="1090" t="s">
        <v>1651</v>
      </c>
      <c r="V64" s="1090" t="s">
        <v>1670</v>
      </c>
      <c r="W64" s="1090" t="s">
        <v>1651</v>
      </c>
      <c r="X64" s="1090" t="s">
        <v>1670</v>
      </c>
      <c r="Y64" s="1093" t="s">
        <v>507</v>
      </c>
      <c r="Z64" s="1090">
        <v>2</v>
      </c>
      <c r="AA64" s="1090">
        <v>5</v>
      </c>
      <c r="AB64" s="1090">
        <v>1</v>
      </c>
      <c r="AC64" s="1090">
        <v>15</v>
      </c>
      <c r="AD64" s="1090">
        <v>0</v>
      </c>
      <c r="AE64" s="1090">
        <v>23</v>
      </c>
    </row>
    <row r="65" spans="1:31">
      <c r="A65" s="1089">
        <v>36</v>
      </c>
      <c r="B65" s="1089">
        <v>13</v>
      </c>
      <c r="C65" s="1089">
        <v>10</v>
      </c>
      <c r="D65" s="1089">
        <v>23</v>
      </c>
      <c r="E65" s="1089">
        <v>39395</v>
      </c>
      <c r="F65" s="1089" t="s">
        <v>309</v>
      </c>
      <c r="G65" s="1089">
        <v>161</v>
      </c>
      <c r="H65" s="1090" t="s">
        <v>3</v>
      </c>
      <c r="I65" s="1090" t="s">
        <v>503</v>
      </c>
      <c r="J65" s="1092">
        <v>0.19</v>
      </c>
      <c r="K65" s="1092">
        <f t="shared" si="0"/>
        <v>4.37</v>
      </c>
      <c r="L65" s="1090" t="s">
        <v>1693</v>
      </c>
      <c r="M65" s="1090" t="s">
        <v>1706</v>
      </c>
      <c r="N65" s="1090" t="s">
        <v>1707</v>
      </c>
      <c r="O65" s="1090" t="s">
        <v>1651</v>
      </c>
      <c r="P65" s="1090" t="s">
        <v>1670</v>
      </c>
      <c r="Q65" s="1090" t="s">
        <v>1651</v>
      </c>
      <c r="R65" s="1090" t="s">
        <v>1670</v>
      </c>
      <c r="U65" s="1090" t="s">
        <v>1651</v>
      </c>
      <c r="V65" s="1090" t="s">
        <v>1670</v>
      </c>
      <c r="W65" s="1090" t="s">
        <v>1651</v>
      </c>
      <c r="X65" s="1090" t="s">
        <v>1670</v>
      </c>
      <c r="Y65" s="1093" t="s">
        <v>507</v>
      </c>
      <c r="Z65" s="1090">
        <v>2</v>
      </c>
      <c r="AA65" s="1090">
        <v>5</v>
      </c>
      <c r="AB65" s="1090">
        <v>1</v>
      </c>
      <c r="AC65" s="1090">
        <v>15</v>
      </c>
      <c r="AD65" s="1090">
        <v>0</v>
      </c>
      <c r="AE65" s="1090">
        <v>23</v>
      </c>
    </row>
    <row r="66" spans="1:31">
      <c r="A66" s="1089">
        <v>36</v>
      </c>
      <c r="B66" s="1089">
        <v>13</v>
      </c>
      <c r="C66" s="1089">
        <v>10</v>
      </c>
      <c r="D66" s="1089">
        <v>23</v>
      </c>
      <c r="E66" s="1089">
        <v>36002</v>
      </c>
      <c r="F66" s="1089" t="s">
        <v>309</v>
      </c>
      <c r="G66" s="1089">
        <v>161</v>
      </c>
      <c r="H66" s="1090" t="s">
        <v>3</v>
      </c>
      <c r="I66" s="1090" t="s">
        <v>1667</v>
      </c>
      <c r="J66" s="1092">
        <v>0.18</v>
      </c>
      <c r="K66" s="1092">
        <f t="shared" si="0"/>
        <v>4.1399999999999997</v>
      </c>
      <c r="L66" s="1090" t="s">
        <v>1668</v>
      </c>
      <c r="M66" s="1090" t="s">
        <v>1706</v>
      </c>
      <c r="N66" s="1090" t="s">
        <v>1707</v>
      </c>
      <c r="O66" s="1090" t="s">
        <v>1651</v>
      </c>
      <c r="P66" s="1090" t="s">
        <v>1670</v>
      </c>
      <c r="Q66" s="1090" t="s">
        <v>1651</v>
      </c>
      <c r="R66" s="1090" t="s">
        <v>1670</v>
      </c>
      <c r="U66" s="1090" t="s">
        <v>1651</v>
      </c>
      <c r="V66" s="1090" t="s">
        <v>1670</v>
      </c>
      <c r="W66" s="1090" t="s">
        <v>1651</v>
      </c>
      <c r="X66" s="1090" t="s">
        <v>1670</v>
      </c>
      <c r="Y66" s="1093" t="s">
        <v>507</v>
      </c>
      <c r="Z66" s="1090">
        <v>2</v>
      </c>
      <c r="AA66" s="1090">
        <v>5</v>
      </c>
      <c r="AB66" s="1090">
        <v>1</v>
      </c>
      <c r="AC66" s="1090">
        <v>15</v>
      </c>
      <c r="AD66" s="1090">
        <v>0</v>
      </c>
      <c r="AE66" s="1090">
        <v>23</v>
      </c>
    </row>
    <row r="67" spans="1:31">
      <c r="A67" s="1089">
        <v>36</v>
      </c>
      <c r="B67" s="1089">
        <v>13</v>
      </c>
      <c r="C67" s="1089">
        <v>10</v>
      </c>
      <c r="D67" s="1089">
        <v>23</v>
      </c>
      <c r="E67" s="1089">
        <v>35657</v>
      </c>
      <c r="F67" s="1089" t="s">
        <v>309</v>
      </c>
      <c r="G67" s="1089">
        <v>161</v>
      </c>
      <c r="H67" s="1090" t="s">
        <v>3</v>
      </c>
      <c r="I67" s="1090" t="s">
        <v>503</v>
      </c>
      <c r="J67" s="1092">
        <v>0.18</v>
      </c>
      <c r="K67" s="1092">
        <f t="shared" si="0"/>
        <v>4.1399999999999997</v>
      </c>
      <c r="L67" s="1090" t="s">
        <v>1694</v>
      </c>
      <c r="M67" s="1090" t="s">
        <v>1706</v>
      </c>
      <c r="N67" s="1090" t="s">
        <v>1707</v>
      </c>
      <c r="O67" s="1090" t="s">
        <v>1651</v>
      </c>
      <c r="P67" s="1090" t="s">
        <v>1670</v>
      </c>
      <c r="Q67" s="1090" t="s">
        <v>1651</v>
      </c>
      <c r="R67" s="1090" t="s">
        <v>1670</v>
      </c>
      <c r="U67" s="1090" t="s">
        <v>1651</v>
      </c>
      <c r="V67" s="1090" t="s">
        <v>1670</v>
      </c>
      <c r="W67" s="1090" t="s">
        <v>1651</v>
      </c>
      <c r="X67" s="1090" t="s">
        <v>1670</v>
      </c>
      <c r="Y67" s="1093" t="s">
        <v>507</v>
      </c>
      <c r="Z67" s="1090">
        <v>2</v>
      </c>
      <c r="AA67" s="1090">
        <v>5</v>
      </c>
      <c r="AB67" s="1090">
        <v>1</v>
      </c>
      <c r="AC67" s="1090">
        <v>15</v>
      </c>
      <c r="AD67" s="1090">
        <v>0</v>
      </c>
      <c r="AE67" s="1090">
        <v>23</v>
      </c>
    </row>
    <row r="68" spans="1:31">
      <c r="A68" s="1089">
        <v>36</v>
      </c>
      <c r="B68" s="1089">
        <v>13</v>
      </c>
      <c r="C68" s="1089">
        <v>10</v>
      </c>
      <c r="D68" s="1089">
        <v>23</v>
      </c>
      <c r="E68" s="1089">
        <v>37900</v>
      </c>
      <c r="F68" s="1089" t="s">
        <v>309</v>
      </c>
      <c r="G68" s="1089">
        <v>162</v>
      </c>
      <c r="H68" s="1090" t="s">
        <v>3</v>
      </c>
      <c r="I68" s="1090" t="s">
        <v>503</v>
      </c>
      <c r="J68" s="1092">
        <v>0.42499999999999999</v>
      </c>
      <c r="K68" s="1092">
        <f t="shared" ref="K68:K131" si="1">D68*J68</f>
        <v>9.7750000000000004</v>
      </c>
      <c r="L68" s="1090" t="s">
        <v>1705</v>
      </c>
      <c r="M68" s="1090" t="s">
        <v>1706</v>
      </c>
      <c r="N68" s="1090" t="s">
        <v>1707</v>
      </c>
      <c r="O68" s="1090" t="s">
        <v>1651</v>
      </c>
      <c r="P68" s="1090" t="s">
        <v>1708</v>
      </c>
      <c r="Q68" s="1090" t="s">
        <v>1651</v>
      </c>
      <c r="R68" s="1090" t="s">
        <v>1708</v>
      </c>
      <c r="U68" s="1090" t="s">
        <v>1651</v>
      </c>
      <c r="V68" s="1090" t="s">
        <v>1708</v>
      </c>
      <c r="W68" s="1090" t="s">
        <v>1651</v>
      </c>
      <c r="X68" s="1090" t="s">
        <v>1708</v>
      </c>
      <c r="Y68" s="1093" t="s">
        <v>507</v>
      </c>
      <c r="Z68" s="1090">
        <v>2</v>
      </c>
      <c r="AA68" s="1090">
        <v>11</v>
      </c>
      <c r="AB68" s="1090">
        <v>1</v>
      </c>
      <c r="AC68" s="1090">
        <v>3</v>
      </c>
      <c r="AD68" s="1090">
        <v>0</v>
      </c>
      <c r="AE68" s="1090">
        <v>17</v>
      </c>
    </row>
    <row r="69" spans="1:31">
      <c r="A69" s="1089">
        <v>36</v>
      </c>
      <c r="B69" s="1089">
        <v>13</v>
      </c>
      <c r="C69" s="1089">
        <v>10</v>
      </c>
      <c r="D69" s="1089">
        <v>23</v>
      </c>
      <c r="E69" s="1089">
        <v>35722</v>
      </c>
      <c r="F69" s="1089" t="s">
        <v>309</v>
      </c>
      <c r="G69" s="1089">
        <v>162</v>
      </c>
      <c r="H69" s="1090" t="s">
        <v>3</v>
      </c>
      <c r="I69" s="1090" t="s">
        <v>503</v>
      </c>
      <c r="J69" s="1092">
        <v>6.5000000000000002E-2</v>
      </c>
      <c r="K69" s="1092">
        <f t="shared" si="1"/>
        <v>1.4950000000000001</v>
      </c>
      <c r="L69" s="1090" t="s">
        <v>1655</v>
      </c>
      <c r="M69" s="1090" t="s">
        <v>1706</v>
      </c>
      <c r="N69" s="1090" t="s">
        <v>1707</v>
      </c>
      <c r="O69" s="1090" t="s">
        <v>1651</v>
      </c>
      <c r="P69" s="1090" t="s">
        <v>1708</v>
      </c>
      <c r="Q69" s="1090" t="s">
        <v>1651</v>
      </c>
      <c r="R69" s="1090" t="s">
        <v>1708</v>
      </c>
      <c r="U69" s="1090" t="s">
        <v>1651</v>
      </c>
      <c r="V69" s="1090" t="s">
        <v>1708</v>
      </c>
      <c r="W69" s="1090" t="s">
        <v>1651</v>
      </c>
      <c r="X69" s="1090" t="s">
        <v>1708</v>
      </c>
      <c r="Y69" s="1093" t="s">
        <v>507</v>
      </c>
      <c r="Z69" s="1090">
        <v>2</v>
      </c>
      <c r="AA69" s="1090">
        <v>11</v>
      </c>
      <c r="AB69" s="1090">
        <v>1</v>
      </c>
      <c r="AC69" s="1090">
        <v>3</v>
      </c>
      <c r="AD69" s="1090">
        <v>0</v>
      </c>
      <c r="AE69" s="1090">
        <v>17</v>
      </c>
    </row>
    <row r="70" spans="1:31">
      <c r="A70" s="1089">
        <v>36</v>
      </c>
      <c r="B70" s="1089">
        <v>13</v>
      </c>
      <c r="C70" s="1089">
        <v>10</v>
      </c>
      <c r="D70" s="1089">
        <v>23</v>
      </c>
      <c r="E70" s="1089">
        <v>39395</v>
      </c>
      <c r="F70" s="1089" t="s">
        <v>309</v>
      </c>
      <c r="G70" s="1089">
        <v>162</v>
      </c>
      <c r="H70" s="1090" t="s">
        <v>3</v>
      </c>
      <c r="I70" s="1090" t="s">
        <v>503</v>
      </c>
      <c r="J70" s="1092">
        <v>0.19</v>
      </c>
      <c r="K70" s="1092">
        <f t="shared" si="1"/>
        <v>4.37</v>
      </c>
      <c r="L70" s="1090" t="s">
        <v>1693</v>
      </c>
      <c r="M70" s="1090" t="s">
        <v>1706</v>
      </c>
      <c r="N70" s="1090" t="s">
        <v>1707</v>
      </c>
      <c r="O70" s="1090" t="s">
        <v>1651</v>
      </c>
      <c r="P70" s="1090" t="s">
        <v>1708</v>
      </c>
      <c r="Q70" s="1090" t="s">
        <v>1651</v>
      </c>
      <c r="R70" s="1090" t="s">
        <v>1708</v>
      </c>
      <c r="U70" s="1090" t="s">
        <v>1651</v>
      </c>
      <c r="V70" s="1090" t="s">
        <v>1708</v>
      </c>
      <c r="W70" s="1090" t="s">
        <v>1651</v>
      </c>
      <c r="X70" s="1090" t="s">
        <v>1708</v>
      </c>
      <c r="Y70" s="1093" t="s">
        <v>507</v>
      </c>
      <c r="Z70" s="1090">
        <v>2</v>
      </c>
      <c r="AA70" s="1090">
        <v>11</v>
      </c>
      <c r="AB70" s="1090">
        <v>1</v>
      </c>
      <c r="AC70" s="1090">
        <v>3</v>
      </c>
      <c r="AD70" s="1090">
        <v>0</v>
      </c>
      <c r="AE70" s="1090">
        <v>17</v>
      </c>
    </row>
    <row r="71" spans="1:31">
      <c r="A71" s="1089">
        <v>36</v>
      </c>
      <c r="B71" s="1089">
        <v>13</v>
      </c>
      <c r="C71" s="1089">
        <v>10</v>
      </c>
      <c r="D71" s="1089">
        <v>23</v>
      </c>
      <c r="E71" s="1089">
        <v>36002</v>
      </c>
      <c r="F71" s="1089" t="s">
        <v>309</v>
      </c>
      <c r="G71" s="1089">
        <v>162</v>
      </c>
      <c r="H71" s="1090" t="s">
        <v>3</v>
      </c>
      <c r="I71" s="1090" t="s">
        <v>1667</v>
      </c>
      <c r="J71" s="1092">
        <v>6.5000000000000002E-2</v>
      </c>
      <c r="K71" s="1092">
        <f t="shared" si="1"/>
        <v>1.4950000000000001</v>
      </c>
      <c r="L71" s="1090" t="s">
        <v>1668</v>
      </c>
      <c r="M71" s="1090" t="s">
        <v>1706</v>
      </c>
      <c r="N71" s="1090" t="s">
        <v>1707</v>
      </c>
      <c r="O71" s="1090" t="s">
        <v>1651</v>
      </c>
      <c r="P71" s="1090" t="s">
        <v>1708</v>
      </c>
      <c r="Q71" s="1090" t="s">
        <v>1651</v>
      </c>
      <c r="R71" s="1090" t="s">
        <v>1708</v>
      </c>
      <c r="U71" s="1090" t="s">
        <v>1651</v>
      </c>
      <c r="V71" s="1090" t="s">
        <v>1708</v>
      </c>
      <c r="W71" s="1090" t="s">
        <v>1651</v>
      </c>
      <c r="X71" s="1090" t="s">
        <v>1708</v>
      </c>
      <c r="Y71" s="1093" t="s">
        <v>507</v>
      </c>
      <c r="Z71" s="1090">
        <v>2</v>
      </c>
      <c r="AA71" s="1090">
        <v>11</v>
      </c>
      <c r="AB71" s="1090">
        <v>1</v>
      </c>
      <c r="AC71" s="1090">
        <v>3</v>
      </c>
      <c r="AD71" s="1090">
        <v>0</v>
      </c>
      <c r="AE71" s="1090">
        <v>17</v>
      </c>
    </row>
    <row r="72" spans="1:31">
      <c r="A72" s="1089">
        <v>36</v>
      </c>
      <c r="B72" s="1089">
        <v>13</v>
      </c>
      <c r="C72" s="1089">
        <v>10</v>
      </c>
      <c r="D72" s="1089">
        <v>23</v>
      </c>
      <c r="E72" s="1089">
        <v>35657</v>
      </c>
      <c r="F72" s="1089" t="s">
        <v>309</v>
      </c>
      <c r="G72" s="1089">
        <v>162</v>
      </c>
      <c r="H72" s="1090" t="s">
        <v>3</v>
      </c>
      <c r="I72" s="1090" t="s">
        <v>503</v>
      </c>
      <c r="J72" s="1092">
        <v>0.25</v>
      </c>
      <c r="K72" s="1092">
        <f t="shared" si="1"/>
        <v>5.75</v>
      </c>
      <c r="L72" s="1090" t="s">
        <v>1694</v>
      </c>
      <c r="M72" s="1090" t="s">
        <v>1706</v>
      </c>
      <c r="N72" s="1090" t="s">
        <v>1707</v>
      </c>
      <c r="O72" s="1090" t="s">
        <v>1651</v>
      </c>
      <c r="P72" s="1090" t="s">
        <v>1708</v>
      </c>
      <c r="Q72" s="1090" t="s">
        <v>1651</v>
      </c>
      <c r="R72" s="1090" t="s">
        <v>1708</v>
      </c>
      <c r="U72" s="1090" t="s">
        <v>1651</v>
      </c>
      <c r="V72" s="1090" t="s">
        <v>1708</v>
      </c>
      <c r="W72" s="1090" t="s">
        <v>1651</v>
      </c>
      <c r="X72" s="1090" t="s">
        <v>1708</v>
      </c>
      <c r="Y72" s="1093" t="s">
        <v>507</v>
      </c>
      <c r="Z72" s="1090">
        <v>2</v>
      </c>
      <c r="AA72" s="1090">
        <v>11</v>
      </c>
      <c r="AB72" s="1090">
        <v>1</v>
      </c>
      <c r="AC72" s="1090">
        <v>3</v>
      </c>
      <c r="AD72" s="1090">
        <v>0</v>
      </c>
      <c r="AE72" s="1090">
        <v>17</v>
      </c>
    </row>
    <row r="73" spans="1:31">
      <c r="A73" s="1089">
        <v>36</v>
      </c>
      <c r="B73" s="1089">
        <v>13</v>
      </c>
      <c r="C73" s="1089">
        <v>10</v>
      </c>
      <c r="D73" s="1089">
        <v>23</v>
      </c>
      <c r="E73" s="1089">
        <v>35722</v>
      </c>
      <c r="F73" s="1089" t="s">
        <v>309</v>
      </c>
      <c r="G73" s="1089">
        <v>162</v>
      </c>
      <c r="H73" s="1090" t="s">
        <v>3</v>
      </c>
      <c r="I73" s="1090" t="s">
        <v>503</v>
      </c>
      <c r="J73" s="1092">
        <v>0.15</v>
      </c>
      <c r="K73" s="1092">
        <f t="shared" si="1"/>
        <v>3.4499999999999997</v>
      </c>
      <c r="L73" s="1090" t="s">
        <v>1655</v>
      </c>
      <c r="M73" s="1090" t="s">
        <v>1709</v>
      </c>
      <c r="N73" s="1090" t="s">
        <v>1710</v>
      </c>
      <c r="O73" s="1090" t="s">
        <v>1651</v>
      </c>
      <c r="P73" s="1090" t="s">
        <v>1696</v>
      </c>
      <c r="Q73" s="1090" t="s">
        <v>1651</v>
      </c>
      <c r="R73" s="1090" t="s">
        <v>1696</v>
      </c>
      <c r="U73" s="1090" t="s">
        <v>1651</v>
      </c>
      <c r="V73" s="1090" t="s">
        <v>1696</v>
      </c>
      <c r="W73" s="1090" t="s">
        <v>1651</v>
      </c>
      <c r="X73" s="1090" t="s">
        <v>1696</v>
      </c>
      <c r="Y73" s="1093" t="s">
        <v>521</v>
      </c>
      <c r="Z73" s="1090">
        <v>1</v>
      </c>
      <c r="AA73" s="1090">
        <v>13</v>
      </c>
      <c r="AB73" s="1090">
        <v>0</v>
      </c>
      <c r="AC73" s="1090">
        <v>2</v>
      </c>
      <c r="AD73" s="1090">
        <v>0</v>
      </c>
      <c r="AE73" s="1090">
        <v>16</v>
      </c>
    </row>
    <row r="74" spans="1:31">
      <c r="A74" s="1089">
        <v>36</v>
      </c>
      <c r="B74" s="1089">
        <v>13</v>
      </c>
      <c r="C74" s="1089">
        <v>10</v>
      </c>
      <c r="D74" s="1089">
        <v>23</v>
      </c>
      <c r="E74" s="1089">
        <v>39395</v>
      </c>
      <c r="F74" s="1089" t="s">
        <v>309</v>
      </c>
      <c r="G74" s="1089">
        <v>162</v>
      </c>
      <c r="H74" s="1090" t="s">
        <v>3</v>
      </c>
      <c r="I74" s="1090" t="s">
        <v>503</v>
      </c>
      <c r="J74" s="1092">
        <v>0.18</v>
      </c>
      <c r="K74" s="1092">
        <f t="shared" si="1"/>
        <v>4.1399999999999997</v>
      </c>
      <c r="L74" s="1090" t="s">
        <v>1693</v>
      </c>
      <c r="M74" s="1090" t="s">
        <v>1709</v>
      </c>
      <c r="N74" s="1090" t="s">
        <v>1710</v>
      </c>
      <c r="O74" s="1090" t="s">
        <v>1651</v>
      </c>
      <c r="P74" s="1090" t="s">
        <v>1696</v>
      </c>
      <c r="Q74" s="1090" t="s">
        <v>1651</v>
      </c>
      <c r="R74" s="1090" t="s">
        <v>1696</v>
      </c>
      <c r="U74" s="1090" t="s">
        <v>1651</v>
      </c>
      <c r="V74" s="1090" t="s">
        <v>1696</v>
      </c>
      <c r="W74" s="1090" t="s">
        <v>1651</v>
      </c>
      <c r="X74" s="1090" t="s">
        <v>1696</v>
      </c>
      <c r="Y74" s="1090" t="s">
        <v>521</v>
      </c>
      <c r="Z74" s="1090">
        <v>1</v>
      </c>
      <c r="AA74" s="1090">
        <v>13</v>
      </c>
      <c r="AB74" s="1090">
        <v>0</v>
      </c>
      <c r="AC74" s="1090">
        <v>2</v>
      </c>
      <c r="AD74" s="1090">
        <v>0</v>
      </c>
      <c r="AE74" s="1090">
        <v>16</v>
      </c>
    </row>
    <row r="75" spans="1:31">
      <c r="A75" s="1089">
        <v>36</v>
      </c>
      <c r="B75" s="1089">
        <v>13</v>
      </c>
      <c r="C75" s="1089">
        <v>10</v>
      </c>
      <c r="D75" s="1089">
        <v>23</v>
      </c>
      <c r="E75" s="1089">
        <v>36941</v>
      </c>
      <c r="F75" s="1089" t="s">
        <v>309</v>
      </c>
      <c r="G75" s="1089">
        <v>162</v>
      </c>
      <c r="H75" s="1090" t="s">
        <v>3</v>
      </c>
      <c r="I75" s="1090" t="s">
        <v>497</v>
      </c>
      <c r="J75" s="1092">
        <v>0.33</v>
      </c>
      <c r="K75" s="1092">
        <f t="shared" si="1"/>
        <v>7.5900000000000007</v>
      </c>
      <c r="L75" s="1090" t="s">
        <v>1697</v>
      </c>
      <c r="M75" s="1090" t="s">
        <v>1709</v>
      </c>
      <c r="N75" s="1090" t="s">
        <v>1710</v>
      </c>
      <c r="O75" s="1090" t="s">
        <v>1651</v>
      </c>
      <c r="P75" s="1090" t="s">
        <v>1696</v>
      </c>
      <c r="Q75" s="1090" t="s">
        <v>1651</v>
      </c>
      <c r="R75" s="1090" t="s">
        <v>1696</v>
      </c>
      <c r="U75" s="1090" t="s">
        <v>1651</v>
      </c>
      <c r="V75" s="1090" t="s">
        <v>1696</v>
      </c>
      <c r="W75" s="1090" t="s">
        <v>1651</v>
      </c>
      <c r="X75" s="1090" t="s">
        <v>1696</v>
      </c>
      <c r="Y75" s="1093" t="s">
        <v>521</v>
      </c>
      <c r="Z75" s="1090">
        <v>1</v>
      </c>
      <c r="AA75" s="1090">
        <v>13</v>
      </c>
      <c r="AB75" s="1090">
        <v>0</v>
      </c>
      <c r="AC75" s="1090">
        <v>2</v>
      </c>
      <c r="AD75" s="1090">
        <v>0</v>
      </c>
      <c r="AE75" s="1090">
        <v>16</v>
      </c>
    </row>
    <row r="76" spans="1:31">
      <c r="A76" s="1089">
        <v>36</v>
      </c>
      <c r="B76" s="1089">
        <v>13</v>
      </c>
      <c r="C76" s="1089">
        <v>10</v>
      </c>
      <c r="D76" s="1089">
        <v>23</v>
      </c>
      <c r="E76" s="1089">
        <v>35805</v>
      </c>
      <c r="F76" s="1089" t="s">
        <v>309</v>
      </c>
      <c r="G76" s="1089">
        <v>162</v>
      </c>
      <c r="H76" s="1090" t="s">
        <v>3</v>
      </c>
      <c r="I76" s="1090" t="s">
        <v>497</v>
      </c>
      <c r="J76" s="1092">
        <v>0.34</v>
      </c>
      <c r="K76" s="1092">
        <f t="shared" si="1"/>
        <v>7.82</v>
      </c>
      <c r="L76" s="1090" t="s">
        <v>1698</v>
      </c>
      <c r="M76" s="1090" t="s">
        <v>1709</v>
      </c>
      <c r="N76" s="1090" t="s">
        <v>1710</v>
      </c>
      <c r="O76" s="1090" t="s">
        <v>1651</v>
      </c>
      <c r="P76" s="1090" t="s">
        <v>1696</v>
      </c>
      <c r="Q76" s="1090" t="s">
        <v>1651</v>
      </c>
      <c r="R76" s="1090" t="s">
        <v>1696</v>
      </c>
      <c r="U76" s="1090" t="s">
        <v>1651</v>
      </c>
      <c r="V76" s="1090" t="s">
        <v>1696</v>
      </c>
      <c r="W76" s="1090" t="s">
        <v>1651</v>
      </c>
      <c r="X76" s="1090" t="s">
        <v>1696</v>
      </c>
      <c r="Y76" s="1090" t="s">
        <v>521</v>
      </c>
      <c r="Z76" s="1090">
        <v>1</v>
      </c>
      <c r="AA76" s="1090">
        <v>13</v>
      </c>
      <c r="AB76" s="1090">
        <v>0</v>
      </c>
      <c r="AC76" s="1090">
        <v>2</v>
      </c>
      <c r="AD76" s="1090">
        <v>0</v>
      </c>
      <c r="AE76" s="1090">
        <v>16</v>
      </c>
    </row>
    <row r="77" spans="1:31">
      <c r="A77" s="1089">
        <v>36</v>
      </c>
      <c r="B77" s="1089">
        <v>13</v>
      </c>
      <c r="C77" s="1089">
        <v>10</v>
      </c>
      <c r="D77" s="1089">
        <v>23</v>
      </c>
      <c r="E77" s="1089">
        <v>35722</v>
      </c>
      <c r="F77" s="1089" t="s">
        <v>309</v>
      </c>
      <c r="G77" s="1089">
        <v>164</v>
      </c>
      <c r="H77" s="1090" t="s">
        <v>3</v>
      </c>
      <c r="I77" s="1090" t="s">
        <v>497</v>
      </c>
      <c r="J77" s="1092">
        <v>0.2</v>
      </c>
      <c r="K77" s="1092">
        <f t="shared" si="1"/>
        <v>4.6000000000000005</v>
      </c>
      <c r="L77" s="1090" t="s">
        <v>1655</v>
      </c>
      <c r="M77" s="1090" t="s">
        <v>1709</v>
      </c>
      <c r="N77" s="1090" t="s">
        <v>1710</v>
      </c>
      <c r="O77" s="1090" t="s">
        <v>1651</v>
      </c>
      <c r="P77" s="1090" t="s">
        <v>1708</v>
      </c>
      <c r="Q77" s="1090" t="s">
        <v>1651</v>
      </c>
      <c r="R77" s="1090" t="s">
        <v>1708</v>
      </c>
      <c r="S77" s="1090" t="s">
        <v>1651</v>
      </c>
      <c r="T77" s="1090" t="s">
        <v>1708</v>
      </c>
      <c r="U77" s="1090" t="s">
        <v>1651</v>
      </c>
      <c r="V77" s="1090" t="s">
        <v>1708</v>
      </c>
      <c r="W77" s="1090" t="s">
        <v>1651</v>
      </c>
      <c r="X77" s="1090" t="s">
        <v>1708</v>
      </c>
      <c r="Y77" s="1093" t="s">
        <v>521</v>
      </c>
      <c r="Z77" s="1090">
        <v>4</v>
      </c>
      <c r="AA77" s="1090">
        <v>11</v>
      </c>
      <c r="AB77" s="1090">
        <v>0</v>
      </c>
      <c r="AC77" s="1090">
        <v>0</v>
      </c>
      <c r="AD77" s="1090">
        <v>1</v>
      </c>
      <c r="AE77" s="1090">
        <v>16</v>
      </c>
    </row>
    <row r="78" spans="1:31">
      <c r="A78" s="1089">
        <v>36</v>
      </c>
      <c r="B78" s="1089">
        <v>13</v>
      </c>
      <c r="C78" s="1089">
        <v>10</v>
      </c>
      <c r="D78" s="1089">
        <v>23</v>
      </c>
      <c r="E78" s="1089">
        <v>39395</v>
      </c>
      <c r="F78" s="1089" t="s">
        <v>309</v>
      </c>
      <c r="G78" s="1089">
        <v>164</v>
      </c>
      <c r="H78" s="1090" t="s">
        <v>3</v>
      </c>
      <c r="I78" s="1090" t="s">
        <v>503</v>
      </c>
      <c r="J78" s="1092">
        <v>0.18</v>
      </c>
      <c r="K78" s="1092">
        <f t="shared" si="1"/>
        <v>4.1399999999999997</v>
      </c>
      <c r="L78" s="1090" t="s">
        <v>1693</v>
      </c>
      <c r="M78" s="1090" t="s">
        <v>1709</v>
      </c>
      <c r="N78" s="1090" t="s">
        <v>1710</v>
      </c>
      <c r="O78" s="1090" t="s">
        <v>1651</v>
      </c>
      <c r="P78" s="1090" t="s">
        <v>1708</v>
      </c>
      <c r="Q78" s="1090" t="s">
        <v>1651</v>
      </c>
      <c r="R78" s="1090" t="s">
        <v>1708</v>
      </c>
      <c r="S78" s="1090" t="s">
        <v>1651</v>
      </c>
      <c r="T78" s="1090" t="s">
        <v>1708</v>
      </c>
      <c r="U78" s="1090" t="s">
        <v>1651</v>
      </c>
      <c r="V78" s="1090" t="s">
        <v>1708</v>
      </c>
      <c r="W78" s="1090" t="s">
        <v>1651</v>
      </c>
      <c r="X78" s="1090" t="s">
        <v>1708</v>
      </c>
      <c r="Y78" s="1090" t="s">
        <v>521</v>
      </c>
      <c r="Z78" s="1090">
        <v>4</v>
      </c>
      <c r="AA78" s="1090">
        <v>11</v>
      </c>
      <c r="AB78" s="1090">
        <v>0</v>
      </c>
      <c r="AC78" s="1090">
        <v>0</v>
      </c>
      <c r="AD78" s="1090">
        <v>1</v>
      </c>
      <c r="AE78" s="1090">
        <v>16</v>
      </c>
    </row>
    <row r="79" spans="1:31">
      <c r="A79" s="1089">
        <v>36</v>
      </c>
      <c r="B79" s="1089">
        <v>13</v>
      </c>
      <c r="C79" s="1089">
        <v>10</v>
      </c>
      <c r="D79" s="1089">
        <v>23</v>
      </c>
      <c r="E79" s="1089">
        <v>36941</v>
      </c>
      <c r="F79" s="1089" t="s">
        <v>309</v>
      </c>
      <c r="G79" s="1089">
        <v>164</v>
      </c>
      <c r="H79" s="1090" t="s">
        <v>3</v>
      </c>
      <c r="I79" s="1090" t="s">
        <v>497</v>
      </c>
      <c r="J79" s="1092">
        <v>0.31</v>
      </c>
      <c r="K79" s="1092">
        <f t="shared" si="1"/>
        <v>7.13</v>
      </c>
      <c r="L79" s="1090" t="s">
        <v>1697</v>
      </c>
      <c r="M79" s="1090" t="s">
        <v>1709</v>
      </c>
      <c r="N79" s="1090" t="s">
        <v>1710</v>
      </c>
      <c r="O79" s="1090" t="s">
        <v>1651</v>
      </c>
      <c r="P79" s="1090" t="s">
        <v>1708</v>
      </c>
      <c r="Q79" s="1090" t="s">
        <v>1651</v>
      </c>
      <c r="R79" s="1090" t="s">
        <v>1708</v>
      </c>
      <c r="S79" s="1090" t="s">
        <v>1651</v>
      </c>
      <c r="T79" s="1090" t="s">
        <v>1708</v>
      </c>
      <c r="U79" s="1090" t="s">
        <v>1651</v>
      </c>
      <c r="V79" s="1090" t="s">
        <v>1708</v>
      </c>
      <c r="W79" s="1090" t="s">
        <v>1651</v>
      </c>
      <c r="X79" s="1090" t="s">
        <v>1708</v>
      </c>
      <c r="Y79" s="1093" t="s">
        <v>521</v>
      </c>
      <c r="Z79" s="1090">
        <v>4</v>
      </c>
      <c r="AA79" s="1090">
        <v>11</v>
      </c>
      <c r="AB79" s="1090">
        <v>0</v>
      </c>
      <c r="AC79" s="1090">
        <v>0</v>
      </c>
      <c r="AD79" s="1090">
        <v>1</v>
      </c>
      <c r="AE79" s="1090">
        <v>16</v>
      </c>
    </row>
    <row r="80" spans="1:31">
      <c r="A80" s="1089">
        <v>36</v>
      </c>
      <c r="B80" s="1089">
        <v>13</v>
      </c>
      <c r="C80" s="1089">
        <v>10</v>
      </c>
      <c r="D80" s="1089">
        <v>23</v>
      </c>
      <c r="E80" s="1089">
        <v>35805</v>
      </c>
      <c r="F80" s="1089" t="s">
        <v>309</v>
      </c>
      <c r="G80" s="1089">
        <v>164</v>
      </c>
      <c r="H80" s="1090" t="s">
        <v>3</v>
      </c>
      <c r="I80" s="1090" t="s">
        <v>497</v>
      </c>
      <c r="J80" s="1092">
        <v>0.31</v>
      </c>
      <c r="K80" s="1092">
        <f t="shared" si="1"/>
        <v>7.13</v>
      </c>
      <c r="L80" s="1090" t="s">
        <v>1698</v>
      </c>
      <c r="M80" s="1090" t="s">
        <v>1709</v>
      </c>
      <c r="N80" s="1090" t="s">
        <v>1710</v>
      </c>
      <c r="O80" s="1090" t="s">
        <v>1651</v>
      </c>
      <c r="P80" s="1090" t="s">
        <v>1708</v>
      </c>
      <c r="Q80" s="1090" t="s">
        <v>1651</v>
      </c>
      <c r="R80" s="1090" t="s">
        <v>1708</v>
      </c>
      <c r="S80" s="1090" t="s">
        <v>1651</v>
      </c>
      <c r="T80" s="1090" t="s">
        <v>1708</v>
      </c>
      <c r="U80" s="1090" t="s">
        <v>1651</v>
      </c>
      <c r="V80" s="1090" t="s">
        <v>1708</v>
      </c>
      <c r="W80" s="1090" t="s">
        <v>1651</v>
      </c>
      <c r="X80" s="1090" t="s">
        <v>1708</v>
      </c>
      <c r="Y80" s="1093" t="s">
        <v>521</v>
      </c>
      <c r="Z80" s="1090">
        <v>4</v>
      </c>
      <c r="AA80" s="1090">
        <v>11</v>
      </c>
      <c r="AB80" s="1090">
        <v>0</v>
      </c>
      <c r="AC80" s="1090">
        <v>0</v>
      </c>
      <c r="AD80" s="1090">
        <v>1</v>
      </c>
      <c r="AE80" s="1090">
        <v>16</v>
      </c>
    </row>
    <row r="81" spans="1:32">
      <c r="A81" s="1089">
        <v>36</v>
      </c>
      <c r="B81" s="1089">
        <v>13</v>
      </c>
      <c r="C81" s="1089">
        <v>10</v>
      </c>
      <c r="D81" s="1089">
        <v>23</v>
      </c>
      <c r="E81" s="1089">
        <v>37900</v>
      </c>
      <c r="F81" s="1089" t="s">
        <v>309</v>
      </c>
      <c r="G81" s="1089">
        <v>161</v>
      </c>
      <c r="H81" s="1090" t="s">
        <v>3</v>
      </c>
      <c r="I81" s="1090" t="s">
        <v>503</v>
      </c>
      <c r="J81" s="1092">
        <v>0.245</v>
      </c>
      <c r="K81" s="1092">
        <f t="shared" si="1"/>
        <v>5.6349999999999998</v>
      </c>
      <c r="L81" s="1090" t="s">
        <v>1705</v>
      </c>
      <c r="M81" s="1090" t="s">
        <v>1711</v>
      </c>
      <c r="N81" s="1090" t="s">
        <v>1712</v>
      </c>
      <c r="O81" s="1090" t="s">
        <v>1651</v>
      </c>
      <c r="P81" s="1090" t="s">
        <v>1713</v>
      </c>
      <c r="Q81" s="1090" t="s">
        <v>1651</v>
      </c>
      <c r="R81" s="1090" t="s">
        <v>1713</v>
      </c>
      <c r="U81" s="1090" t="s">
        <v>1651</v>
      </c>
      <c r="V81" s="1090" t="s">
        <v>1713</v>
      </c>
      <c r="W81" s="1090" t="s">
        <v>1651</v>
      </c>
      <c r="X81" s="1090" t="s">
        <v>1713</v>
      </c>
      <c r="Y81" s="1093" t="s">
        <v>1714</v>
      </c>
      <c r="Z81" s="1090">
        <v>9</v>
      </c>
      <c r="AA81" s="1090">
        <v>9</v>
      </c>
      <c r="AB81" s="1090">
        <v>0</v>
      </c>
      <c r="AC81" s="1090">
        <v>0</v>
      </c>
      <c r="AD81" s="1090">
        <v>0</v>
      </c>
      <c r="AE81" s="1090">
        <v>18</v>
      </c>
    </row>
    <row r="82" spans="1:32">
      <c r="A82" s="1089">
        <v>36</v>
      </c>
      <c r="B82" s="1089">
        <v>13</v>
      </c>
      <c r="C82" s="1089">
        <v>10</v>
      </c>
      <c r="D82" s="1089">
        <v>23</v>
      </c>
      <c r="E82" s="1089">
        <v>36059</v>
      </c>
      <c r="F82" s="1089" t="s">
        <v>309</v>
      </c>
      <c r="G82" s="1089">
        <v>161</v>
      </c>
      <c r="H82" s="1090" t="s">
        <v>3</v>
      </c>
      <c r="I82" s="1090" t="s">
        <v>1688</v>
      </c>
      <c r="J82" s="1092">
        <v>0.15</v>
      </c>
      <c r="K82" s="1092">
        <f t="shared" si="1"/>
        <v>3.4499999999999997</v>
      </c>
      <c r="L82" s="1090" t="s">
        <v>1689</v>
      </c>
      <c r="M82" s="1090" t="s">
        <v>1711</v>
      </c>
      <c r="N82" s="1090" t="s">
        <v>1712</v>
      </c>
      <c r="O82" s="1090" t="s">
        <v>1651</v>
      </c>
      <c r="P82" s="1090" t="s">
        <v>1713</v>
      </c>
      <c r="Q82" s="1090" t="s">
        <v>1651</v>
      </c>
      <c r="R82" s="1090" t="s">
        <v>1713</v>
      </c>
      <c r="U82" s="1090" t="s">
        <v>1651</v>
      </c>
      <c r="V82" s="1090" t="s">
        <v>1713</v>
      </c>
      <c r="W82" s="1090" t="s">
        <v>1651</v>
      </c>
      <c r="X82" s="1090" t="s">
        <v>1713</v>
      </c>
      <c r="Y82" s="1093" t="s">
        <v>1714</v>
      </c>
      <c r="Z82" s="1090">
        <v>9</v>
      </c>
      <c r="AA82" s="1090">
        <v>9</v>
      </c>
      <c r="AB82" s="1090">
        <v>0</v>
      </c>
      <c r="AC82" s="1090">
        <v>0</v>
      </c>
      <c r="AD82" s="1090">
        <v>0</v>
      </c>
      <c r="AE82" s="1090">
        <v>18</v>
      </c>
    </row>
    <row r="83" spans="1:32">
      <c r="A83" s="1089">
        <v>36</v>
      </c>
      <c r="B83" s="1089">
        <v>13</v>
      </c>
      <c r="C83" s="1089">
        <v>10</v>
      </c>
      <c r="D83" s="1089">
        <v>23</v>
      </c>
      <c r="E83" s="1089">
        <v>35657</v>
      </c>
      <c r="F83" s="1089" t="s">
        <v>309</v>
      </c>
      <c r="G83" s="1089">
        <v>161</v>
      </c>
      <c r="H83" s="1090" t="s">
        <v>3</v>
      </c>
      <c r="I83" s="1090" t="s">
        <v>503</v>
      </c>
      <c r="J83" s="1092">
        <v>0.435</v>
      </c>
      <c r="K83" s="1092">
        <f t="shared" si="1"/>
        <v>10.005000000000001</v>
      </c>
      <c r="L83" s="1090" t="s">
        <v>1694</v>
      </c>
      <c r="M83" s="1090" t="s">
        <v>1711</v>
      </c>
      <c r="N83" s="1090" t="s">
        <v>1712</v>
      </c>
      <c r="O83" s="1090" t="s">
        <v>1651</v>
      </c>
      <c r="P83" s="1090" t="s">
        <v>1713</v>
      </c>
      <c r="Q83" s="1090" t="s">
        <v>1651</v>
      </c>
      <c r="R83" s="1090" t="s">
        <v>1713</v>
      </c>
      <c r="U83" s="1090" t="s">
        <v>1651</v>
      </c>
      <c r="V83" s="1090" t="s">
        <v>1713</v>
      </c>
      <c r="W83" s="1090" t="s">
        <v>1651</v>
      </c>
      <c r="X83" s="1090" t="s">
        <v>1713</v>
      </c>
      <c r="Y83" s="1093" t="s">
        <v>1714</v>
      </c>
      <c r="Z83" s="1090">
        <v>9</v>
      </c>
      <c r="AA83" s="1090">
        <v>9</v>
      </c>
      <c r="AB83" s="1090">
        <v>0</v>
      </c>
      <c r="AC83" s="1090">
        <v>0</v>
      </c>
      <c r="AD83" s="1090">
        <v>0</v>
      </c>
      <c r="AE83" s="1090">
        <v>18</v>
      </c>
    </row>
    <row r="84" spans="1:32">
      <c r="A84" s="1089">
        <v>36</v>
      </c>
      <c r="B84" s="1089">
        <v>13</v>
      </c>
      <c r="C84" s="1089">
        <v>10</v>
      </c>
      <c r="D84" s="1089">
        <v>23</v>
      </c>
      <c r="E84" s="1089">
        <v>39237</v>
      </c>
      <c r="F84" s="1089" t="s">
        <v>309</v>
      </c>
      <c r="G84" s="1089">
        <v>161</v>
      </c>
      <c r="H84" s="1090" t="s">
        <v>3</v>
      </c>
      <c r="I84" s="1090" t="s">
        <v>503</v>
      </c>
      <c r="J84" s="1092">
        <v>0.17</v>
      </c>
      <c r="K84" s="1092">
        <f t="shared" si="1"/>
        <v>3.91</v>
      </c>
      <c r="L84" s="1090" t="s">
        <v>1695</v>
      </c>
      <c r="M84" s="1090" t="s">
        <v>1711</v>
      </c>
      <c r="N84" s="1090" t="s">
        <v>1712</v>
      </c>
      <c r="O84" s="1090" t="s">
        <v>1651</v>
      </c>
      <c r="P84" s="1090" t="s">
        <v>1713</v>
      </c>
      <c r="Q84" s="1090" t="s">
        <v>1651</v>
      </c>
      <c r="R84" s="1090" t="s">
        <v>1713</v>
      </c>
      <c r="U84" s="1090" t="s">
        <v>1651</v>
      </c>
      <c r="V84" s="1090" t="s">
        <v>1713</v>
      </c>
      <c r="W84" s="1090" t="s">
        <v>1651</v>
      </c>
      <c r="X84" s="1090" t="s">
        <v>1713</v>
      </c>
      <c r="Y84" s="1093" t="s">
        <v>1714</v>
      </c>
      <c r="Z84" s="1090">
        <v>9</v>
      </c>
      <c r="AA84" s="1090">
        <v>9</v>
      </c>
      <c r="AB84" s="1090">
        <v>0</v>
      </c>
      <c r="AC84" s="1090">
        <v>0</v>
      </c>
      <c r="AD84" s="1090">
        <v>0</v>
      </c>
      <c r="AE84" s="1090">
        <v>18</v>
      </c>
    </row>
    <row r="85" spans="1:32">
      <c r="A85" s="1094">
        <v>36</v>
      </c>
      <c r="B85" s="1094">
        <v>13</v>
      </c>
      <c r="C85" s="1094">
        <v>10</v>
      </c>
      <c r="D85" s="1094">
        <v>23</v>
      </c>
      <c r="E85" s="1094">
        <v>23980</v>
      </c>
      <c r="F85" s="1094" t="s">
        <v>1715</v>
      </c>
      <c r="G85" s="1094">
        <v>164</v>
      </c>
      <c r="H85" s="1095" t="s">
        <v>3</v>
      </c>
      <c r="I85" s="1095" t="s">
        <v>1716</v>
      </c>
      <c r="J85" s="1096">
        <v>0.26</v>
      </c>
      <c r="K85" s="1092">
        <f t="shared" si="1"/>
        <v>5.98</v>
      </c>
      <c r="L85" s="1095" t="s">
        <v>1717</v>
      </c>
      <c r="M85" s="1095" t="s">
        <v>1711</v>
      </c>
      <c r="N85" s="1095" t="s">
        <v>1712</v>
      </c>
      <c r="O85" s="1095" t="s">
        <v>1651</v>
      </c>
      <c r="P85" s="1095" t="s">
        <v>1692</v>
      </c>
      <c r="Q85" s="1095" t="s">
        <v>1651</v>
      </c>
      <c r="R85" s="1095" t="s">
        <v>1692</v>
      </c>
      <c r="S85" s="1095" t="s">
        <v>1651</v>
      </c>
      <c r="T85" s="1095" t="s">
        <v>1692</v>
      </c>
      <c r="U85" s="1095" t="s">
        <v>1651</v>
      </c>
      <c r="V85" s="1095" t="s">
        <v>1692</v>
      </c>
      <c r="W85" s="1095" t="s">
        <v>1651</v>
      </c>
      <c r="X85" s="1095" t="s">
        <v>1692</v>
      </c>
      <c r="Y85" s="1097" t="s">
        <v>1714</v>
      </c>
      <c r="Z85" s="1095">
        <v>7</v>
      </c>
      <c r="AA85" s="1095">
        <v>8</v>
      </c>
      <c r="AB85" s="1095">
        <v>0</v>
      </c>
      <c r="AC85" s="1095">
        <v>2</v>
      </c>
      <c r="AD85" s="1095">
        <v>0</v>
      </c>
      <c r="AE85" s="1095">
        <v>17</v>
      </c>
      <c r="AF85" s="1095" t="s">
        <v>1718</v>
      </c>
    </row>
    <row r="86" spans="1:32">
      <c r="A86" s="1089">
        <v>36</v>
      </c>
      <c r="B86" s="1089">
        <v>13</v>
      </c>
      <c r="C86" s="1089">
        <v>10</v>
      </c>
      <c r="D86" s="1089">
        <v>23</v>
      </c>
      <c r="E86" s="1089">
        <v>37900</v>
      </c>
      <c r="F86" s="1089" t="s">
        <v>309</v>
      </c>
      <c r="G86" s="1089">
        <v>164</v>
      </c>
      <c r="H86" s="1090" t="s">
        <v>3</v>
      </c>
      <c r="I86" s="1090" t="s">
        <v>503</v>
      </c>
      <c r="J86" s="1092">
        <v>0.2</v>
      </c>
      <c r="K86" s="1092">
        <f t="shared" si="1"/>
        <v>4.6000000000000005</v>
      </c>
      <c r="L86" s="1090" t="s">
        <v>1705</v>
      </c>
      <c r="M86" s="1090" t="s">
        <v>1711</v>
      </c>
      <c r="N86" s="1090" t="s">
        <v>1712</v>
      </c>
      <c r="O86" s="1090" t="s">
        <v>1651</v>
      </c>
      <c r="P86" s="1090" t="s">
        <v>1692</v>
      </c>
      <c r="Q86" s="1090" t="s">
        <v>1651</v>
      </c>
      <c r="R86" s="1090" t="s">
        <v>1692</v>
      </c>
      <c r="S86" s="1090" t="s">
        <v>1651</v>
      </c>
      <c r="T86" s="1090" t="s">
        <v>1692</v>
      </c>
      <c r="U86" s="1090" t="s">
        <v>1651</v>
      </c>
      <c r="V86" s="1090" t="s">
        <v>1692</v>
      </c>
      <c r="W86" s="1090" t="s">
        <v>1651</v>
      </c>
      <c r="X86" s="1090" t="s">
        <v>1692</v>
      </c>
      <c r="Y86" s="1093" t="s">
        <v>1714</v>
      </c>
      <c r="Z86" s="1090">
        <v>7</v>
      </c>
      <c r="AA86" s="1090">
        <v>8</v>
      </c>
      <c r="AB86" s="1090">
        <v>0</v>
      </c>
      <c r="AC86" s="1090">
        <v>2</v>
      </c>
      <c r="AD86" s="1090">
        <v>0</v>
      </c>
      <c r="AE86" s="1090">
        <v>17</v>
      </c>
    </row>
    <row r="87" spans="1:32">
      <c r="A87" s="1089">
        <v>36</v>
      </c>
      <c r="B87" s="1089">
        <v>13</v>
      </c>
      <c r="C87" s="1089">
        <v>10</v>
      </c>
      <c r="D87" s="1089">
        <v>23</v>
      </c>
      <c r="E87" s="1089">
        <v>36059</v>
      </c>
      <c r="F87" s="1089" t="s">
        <v>309</v>
      </c>
      <c r="G87" s="1089">
        <v>164</v>
      </c>
      <c r="H87" s="1090" t="s">
        <v>3</v>
      </c>
      <c r="I87" s="1090" t="s">
        <v>1688</v>
      </c>
      <c r="J87" s="1092">
        <v>0.15</v>
      </c>
      <c r="K87" s="1092">
        <f t="shared" si="1"/>
        <v>3.4499999999999997</v>
      </c>
      <c r="L87" s="1090" t="s">
        <v>1689</v>
      </c>
      <c r="M87" s="1090" t="s">
        <v>1711</v>
      </c>
      <c r="N87" s="1090" t="s">
        <v>1712</v>
      </c>
      <c r="O87" s="1090" t="s">
        <v>1651</v>
      </c>
      <c r="P87" s="1090" t="s">
        <v>1692</v>
      </c>
      <c r="Q87" s="1090" t="s">
        <v>1651</v>
      </c>
      <c r="R87" s="1090" t="s">
        <v>1692</v>
      </c>
      <c r="S87" s="1090" t="s">
        <v>1651</v>
      </c>
      <c r="T87" s="1090" t="s">
        <v>1692</v>
      </c>
      <c r="U87" s="1090" t="s">
        <v>1651</v>
      </c>
      <c r="V87" s="1090" t="s">
        <v>1692</v>
      </c>
      <c r="W87" s="1090" t="s">
        <v>1651</v>
      </c>
      <c r="X87" s="1090" t="s">
        <v>1692</v>
      </c>
      <c r="Y87" s="1093" t="s">
        <v>1714</v>
      </c>
      <c r="Z87" s="1090">
        <v>7</v>
      </c>
      <c r="AA87" s="1090">
        <v>8</v>
      </c>
      <c r="AB87" s="1090">
        <v>0</v>
      </c>
      <c r="AC87" s="1090">
        <v>2</v>
      </c>
      <c r="AD87" s="1090">
        <v>0</v>
      </c>
      <c r="AE87" s="1090">
        <v>17</v>
      </c>
    </row>
    <row r="88" spans="1:32">
      <c r="A88" s="1089">
        <v>36</v>
      </c>
      <c r="B88" s="1089">
        <v>13</v>
      </c>
      <c r="C88" s="1089">
        <v>10</v>
      </c>
      <c r="D88" s="1089">
        <v>23</v>
      </c>
      <c r="E88" s="1089">
        <v>35657</v>
      </c>
      <c r="F88" s="1089" t="s">
        <v>309</v>
      </c>
      <c r="G88" s="1089">
        <v>164</v>
      </c>
      <c r="H88" s="1090" t="s">
        <v>3</v>
      </c>
      <c r="I88" s="1090" t="s">
        <v>503</v>
      </c>
      <c r="J88" s="1092">
        <v>0.22</v>
      </c>
      <c r="K88" s="1092">
        <f t="shared" si="1"/>
        <v>5.0599999999999996</v>
      </c>
      <c r="L88" s="1090" t="s">
        <v>1694</v>
      </c>
      <c r="M88" s="1090" t="s">
        <v>1711</v>
      </c>
      <c r="N88" s="1090" t="s">
        <v>1712</v>
      </c>
      <c r="O88" s="1090" t="s">
        <v>1651</v>
      </c>
      <c r="P88" s="1090" t="s">
        <v>1692</v>
      </c>
      <c r="Q88" s="1090" t="s">
        <v>1651</v>
      </c>
      <c r="R88" s="1090" t="s">
        <v>1692</v>
      </c>
      <c r="S88" s="1090" t="s">
        <v>1651</v>
      </c>
      <c r="T88" s="1090" t="s">
        <v>1692</v>
      </c>
      <c r="U88" s="1090" t="s">
        <v>1651</v>
      </c>
      <c r="V88" s="1090" t="s">
        <v>1692</v>
      </c>
      <c r="W88" s="1090" t="s">
        <v>1651</v>
      </c>
      <c r="X88" s="1090" t="s">
        <v>1692</v>
      </c>
      <c r="Y88" s="1093" t="s">
        <v>1714</v>
      </c>
      <c r="Z88" s="1090">
        <v>7</v>
      </c>
      <c r="AA88" s="1090">
        <v>8</v>
      </c>
      <c r="AB88" s="1090">
        <v>0</v>
      </c>
      <c r="AC88" s="1090">
        <v>2</v>
      </c>
      <c r="AD88" s="1090">
        <v>0</v>
      </c>
      <c r="AE88" s="1090">
        <v>17</v>
      </c>
    </row>
    <row r="89" spans="1:32">
      <c r="A89" s="1089">
        <v>36</v>
      </c>
      <c r="B89" s="1089">
        <v>13</v>
      </c>
      <c r="C89" s="1089">
        <v>10</v>
      </c>
      <c r="D89" s="1089">
        <v>23</v>
      </c>
      <c r="E89" s="1089">
        <v>40205</v>
      </c>
      <c r="F89" s="1089" t="s">
        <v>309</v>
      </c>
      <c r="G89" s="1089">
        <v>164</v>
      </c>
      <c r="H89" s="1090" t="s">
        <v>3</v>
      </c>
      <c r="I89" s="1090" t="s">
        <v>503</v>
      </c>
      <c r="J89" s="1092">
        <v>0.17</v>
      </c>
      <c r="K89" s="1092">
        <f t="shared" si="1"/>
        <v>3.91</v>
      </c>
      <c r="L89" s="1090" t="s">
        <v>1719</v>
      </c>
      <c r="M89" s="1090" t="s">
        <v>1711</v>
      </c>
      <c r="N89" s="1090" t="s">
        <v>1712</v>
      </c>
      <c r="O89" s="1090" t="s">
        <v>1651</v>
      </c>
      <c r="P89" s="1090" t="s">
        <v>1692</v>
      </c>
      <c r="Q89" s="1090" t="s">
        <v>1651</v>
      </c>
      <c r="R89" s="1090" t="s">
        <v>1692</v>
      </c>
      <c r="S89" s="1090" t="s">
        <v>1651</v>
      </c>
      <c r="T89" s="1090" t="s">
        <v>1692</v>
      </c>
      <c r="U89" s="1090" t="s">
        <v>1651</v>
      </c>
      <c r="V89" s="1090" t="s">
        <v>1692</v>
      </c>
      <c r="W89" s="1090" t="s">
        <v>1651</v>
      </c>
      <c r="X89" s="1090" t="s">
        <v>1692</v>
      </c>
      <c r="Y89" s="1090" t="s">
        <v>1714</v>
      </c>
      <c r="Z89" s="1090">
        <v>7</v>
      </c>
      <c r="AA89" s="1090">
        <v>8</v>
      </c>
      <c r="AB89" s="1090">
        <v>0</v>
      </c>
      <c r="AC89" s="1090">
        <v>2</v>
      </c>
      <c r="AD89" s="1090">
        <v>0</v>
      </c>
      <c r="AE89" s="1090">
        <v>17</v>
      </c>
    </row>
    <row r="90" spans="1:32">
      <c r="A90" s="1089">
        <v>36</v>
      </c>
      <c r="B90" s="1089">
        <v>13</v>
      </c>
      <c r="C90" s="1089">
        <v>10</v>
      </c>
      <c r="D90" s="1089">
        <v>23</v>
      </c>
      <c r="E90" s="1089">
        <v>35966</v>
      </c>
      <c r="F90" s="1089" t="s">
        <v>309</v>
      </c>
      <c r="G90" s="1089">
        <v>161</v>
      </c>
      <c r="H90" s="1090" t="s">
        <v>3</v>
      </c>
      <c r="I90" s="1090" t="s">
        <v>497</v>
      </c>
      <c r="J90" s="1092">
        <v>0.15</v>
      </c>
      <c r="K90" s="1092">
        <f t="shared" si="1"/>
        <v>3.4499999999999997</v>
      </c>
      <c r="L90" s="1090" t="s">
        <v>1663</v>
      </c>
      <c r="M90" s="1090" t="s">
        <v>1720</v>
      </c>
      <c r="N90" s="1090" t="s">
        <v>1721</v>
      </c>
      <c r="O90" s="1090" t="s">
        <v>1651</v>
      </c>
      <c r="P90" s="1090" t="s">
        <v>1696</v>
      </c>
      <c r="Q90" s="1090" t="s">
        <v>1651</v>
      </c>
      <c r="R90" s="1090" t="s">
        <v>1696</v>
      </c>
      <c r="U90" s="1090" t="s">
        <v>1651</v>
      </c>
      <c r="V90" s="1090" t="s">
        <v>1696</v>
      </c>
      <c r="W90" s="1090" t="s">
        <v>1651</v>
      </c>
      <c r="X90" s="1090" t="s">
        <v>1696</v>
      </c>
      <c r="Y90" s="1093" t="s">
        <v>1722</v>
      </c>
      <c r="Z90" s="1090">
        <v>2</v>
      </c>
      <c r="AA90" s="1090">
        <v>2</v>
      </c>
      <c r="AB90" s="1090">
        <v>3</v>
      </c>
      <c r="AC90" s="1090">
        <v>1</v>
      </c>
      <c r="AD90" s="1090">
        <v>1</v>
      </c>
      <c r="AE90" s="1090">
        <v>9</v>
      </c>
    </row>
    <row r="91" spans="1:32">
      <c r="A91" s="1089">
        <v>36</v>
      </c>
      <c r="B91" s="1089">
        <v>13</v>
      </c>
      <c r="C91" s="1089">
        <v>10</v>
      </c>
      <c r="D91" s="1089">
        <v>23</v>
      </c>
      <c r="E91" s="1089">
        <v>35473</v>
      </c>
      <c r="F91" s="1089" t="s">
        <v>309</v>
      </c>
      <c r="G91" s="1089">
        <v>161</v>
      </c>
      <c r="H91" s="1090" t="s">
        <v>3</v>
      </c>
      <c r="I91" s="1090" t="s">
        <v>497</v>
      </c>
      <c r="J91" s="1092">
        <v>0.2</v>
      </c>
      <c r="K91" s="1092">
        <f t="shared" si="1"/>
        <v>4.6000000000000005</v>
      </c>
      <c r="L91" s="1090" t="s">
        <v>1654</v>
      </c>
      <c r="M91" s="1090" t="s">
        <v>1720</v>
      </c>
      <c r="N91" s="1090" t="s">
        <v>1721</v>
      </c>
      <c r="O91" s="1090" t="s">
        <v>1651</v>
      </c>
      <c r="P91" s="1090" t="s">
        <v>1696</v>
      </c>
      <c r="Q91" s="1090" t="s">
        <v>1651</v>
      </c>
      <c r="R91" s="1090" t="s">
        <v>1696</v>
      </c>
      <c r="U91" s="1090" t="s">
        <v>1651</v>
      </c>
      <c r="V91" s="1090" t="s">
        <v>1696</v>
      </c>
      <c r="W91" s="1090" t="s">
        <v>1651</v>
      </c>
      <c r="X91" s="1090" t="s">
        <v>1696</v>
      </c>
      <c r="Y91" s="1093" t="s">
        <v>1722</v>
      </c>
      <c r="Z91" s="1090">
        <v>2</v>
      </c>
      <c r="AA91" s="1090">
        <v>2</v>
      </c>
      <c r="AB91" s="1090">
        <v>3</v>
      </c>
      <c r="AC91" s="1090">
        <v>1</v>
      </c>
      <c r="AD91" s="1090">
        <v>1</v>
      </c>
      <c r="AE91" s="1090">
        <v>9</v>
      </c>
    </row>
    <row r="92" spans="1:32">
      <c r="A92" s="1089">
        <v>36</v>
      </c>
      <c r="B92" s="1089">
        <v>13</v>
      </c>
      <c r="C92" s="1089">
        <v>10</v>
      </c>
      <c r="D92" s="1089">
        <v>23</v>
      </c>
      <c r="E92" s="1089">
        <v>35722</v>
      </c>
      <c r="F92" s="1089" t="s">
        <v>309</v>
      </c>
      <c r="G92" s="1089">
        <v>161</v>
      </c>
      <c r="H92" s="1090" t="s">
        <v>3</v>
      </c>
      <c r="I92" s="1090" t="s">
        <v>503</v>
      </c>
      <c r="J92" s="1092">
        <v>0.2</v>
      </c>
      <c r="K92" s="1092">
        <f t="shared" si="1"/>
        <v>4.6000000000000005</v>
      </c>
      <c r="L92" s="1090" t="s">
        <v>1655</v>
      </c>
      <c r="M92" s="1090" t="s">
        <v>1720</v>
      </c>
      <c r="N92" s="1090" t="s">
        <v>1721</v>
      </c>
      <c r="O92" s="1090" t="s">
        <v>1651</v>
      </c>
      <c r="P92" s="1090" t="s">
        <v>1696</v>
      </c>
      <c r="Q92" s="1090" t="s">
        <v>1651</v>
      </c>
      <c r="R92" s="1090" t="s">
        <v>1696</v>
      </c>
      <c r="U92" s="1090" t="s">
        <v>1651</v>
      </c>
      <c r="V92" s="1090" t="s">
        <v>1696</v>
      </c>
      <c r="W92" s="1090" t="s">
        <v>1651</v>
      </c>
      <c r="X92" s="1090" t="s">
        <v>1696</v>
      </c>
      <c r="Y92" s="1090" t="s">
        <v>1722</v>
      </c>
      <c r="Z92" s="1090">
        <v>2</v>
      </c>
      <c r="AA92" s="1090">
        <v>2</v>
      </c>
      <c r="AB92" s="1090">
        <v>3</v>
      </c>
      <c r="AC92" s="1090">
        <v>1</v>
      </c>
      <c r="AD92" s="1090">
        <v>1</v>
      </c>
      <c r="AE92" s="1090">
        <v>9</v>
      </c>
    </row>
    <row r="93" spans="1:32">
      <c r="A93" s="1089">
        <v>36</v>
      </c>
      <c r="B93" s="1089">
        <v>13</v>
      </c>
      <c r="C93" s="1089">
        <v>10</v>
      </c>
      <c r="D93" s="1089">
        <v>23</v>
      </c>
      <c r="E93" s="1089">
        <v>36941</v>
      </c>
      <c r="F93" s="1089" t="s">
        <v>309</v>
      </c>
      <c r="G93" s="1089">
        <v>161</v>
      </c>
      <c r="H93" s="1090" t="s">
        <v>3</v>
      </c>
      <c r="I93" s="1090" t="s">
        <v>497</v>
      </c>
      <c r="J93" s="1092">
        <v>0.22500000000000001</v>
      </c>
      <c r="K93" s="1092">
        <f t="shared" si="1"/>
        <v>5.1749999999999998</v>
      </c>
      <c r="L93" s="1090" t="s">
        <v>1697</v>
      </c>
      <c r="M93" s="1090" t="s">
        <v>1720</v>
      </c>
      <c r="N93" s="1090" t="s">
        <v>1721</v>
      </c>
      <c r="O93" s="1090" t="s">
        <v>1651</v>
      </c>
      <c r="P93" s="1090" t="s">
        <v>1696</v>
      </c>
      <c r="Q93" s="1090" t="s">
        <v>1651</v>
      </c>
      <c r="R93" s="1090" t="s">
        <v>1696</v>
      </c>
      <c r="U93" s="1090" t="s">
        <v>1651</v>
      </c>
      <c r="V93" s="1090" t="s">
        <v>1696</v>
      </c>
      <c r="W93" s="1090" t="s">
        <v>1651</v>
      </c>
      <c r="X93" s="1090" t="s">
        <v>1696</v>
      </c>
      <c r="Y93" s="1093" t="s">
        <v>1722</v>
      </c>
      <c r="Z93" s="1090">
        <v>2</v>
      </c>
      <c r="AA93" s="1090">
        <v>2</v>
      </c>
      <c r="AB93" s="1090">
        <v>3</v>
      </c>
      <c r="AC93" s="1090">
        <v>1</v>
      </c>
      <c r="AD93" s="1090">
        <v>1</v>
      </c>
      <c r="AE93" s="1090">
        <v>9</v>
      </c>
    </row>
    <row r="94" spans="1:32">
      <c r="A94" s="1089">
        <v>36</v>
      </c>
      <c r="B94" s="1089">
        <v>13</v>
      </c>
      <c r="C94" s="1089">
        <v>10</v>
      </c>
      <c r="D94" s="1089">
        <v>23</v>
      </c>
      <c r="E94" s="1089">
        <v>35805</v>
      </c>
      <c r="F94" s="1089" t="s">
        <v>309</v>
      </c>
      <c r="G94" s="1089">
        <v>161</v>
      </c>
      <c r="H94" s="1090" t="s">
        <v>3</v>
      </c>
      <c r="I94" s="1090" t="s">
        <v>497</v>
      </c>
      <c r="J94" s="1092">
        <v>0.22500000000000001</v>
      </c>
      <c r="K94" s="1092">
        <f t="shared" si="1"/>
        <v>5.1749999999999998</v>
      </c>
      <c r="L94" s="1090" t="s">
        <v>1698</v>
      </c>
      <c r="M94" s="1090" t="s">
        <v>1720</v>
      </c>
      <c r="N94" s="1090" t="s">
        <v>1721</v>
      </c>
      <c r="O94" s="1090" t="s">
        <v>1651</v>
      </c>
      <c r="P94" s="1090" t="s">
        <v>1696</v>
      </c>
      <c r="Q94" s="1090" t="s">
        <v>1651</v>
      </c>
      <c r="R94" s="1090" t="s">
        <v>1696</v>
      </c>
      <c r="U94" s="1090" t="s">
        <v>1651</v>
      </c>
      <c r="V94" s="1090" t="s">
        <v>1696</v>
      </c>
      <c r="W94" s="1090" t="s">
        <v>1651</v>
      </c>
      <c r="X94" s="1090" t="s">
        <v>1696</v>
      </c>
      <c r="Y94" s="1090" t="s">
        <v>1722</v>
      </c>
      <c r="Z94" s="1090">
        <v>2</v>
      </c>
      <c r="AA94" s="1090">
        <v>2</v>
      </c>
      <c r="AB94" s="1090">
        <v>3</v>
      </c>
      <c r="AC94" s="1090">
        <v>1</v>
      </c>
      <c r="AD94" s="1090">
        <v>1</v>
      </c>
      <c r="AE94" s="1090">
        <v>9</v>
      </c>
    </row>
    <row r="95" spans="1:32">
      <c r="A95" s="1089">
        <v>36</v>
      </c>
      <c r="B95" s="1089">
        <v>13</v>
      </c>
      <c r="C95" s="1089">
        <v>10</v>
      </c>
      <c r="D95" s="1089">
        <v>23</v>
      </c>
      <c r="E95" s="1089">
        <v>35966</v>
      </c>
      <c r="F95" s="1089" t="s">
        <v>309</v>
      </c>
      <c r="G95" s="1089">
        <v>162</v>
      </c>
      <c r="H95" s="1090" t="s">
        <v>3</v>
      </c>
      <c r="I95" s="1090" t="s">
        <v>497</v>
      </c>
      <c r="J95" s="1092">
        <v>0.15</v>
      </c>
      <c r="K95" s="1092">
        <f t="shared" si="1"/>
        <v>3.4499999999999997</v>
      </c>
      <c r="L95" s="1090" t="s">
        <v>1663</v>
      </c>
      <c r="M95" s="1090" t="s">
        <v>1720</v>
      </c>
      <c r="N95" s="1090" t="s">
        <v>1721</v>
      </c>
      <c r="O95" s="1090" t="s">
        <v>1660</v>
      </c>
      <c r="P95" s="1090" t="s">
        <v>1696</v>
      </c>
      <c r="Q95" s="1090" t="s">
        <v>1660</v>
      </c>
      <c r="R95" s="1090" t="s">
        <v>1696</v>
      </c>
      <c r="U95" s="1090" t="s">
        <v>1660</v>
      </c>
      <c r="V95" s="1090" t="s">
        <v>1696</v>
      </c>
      <c r="W95" s="1090" t="s">
        <v>1660</v>
      </c>
      <c r="X95" s="1090" t="s">
        <v>1723</v>
      </c>
      <c r="Y95" s="1093" t="s">
        <v>1722</v>
      </c>
      <c r="Z95" s="1090">
        <v>1</v>
      </c>
      <c r="AA95" s="1090">
        <v>10</v>
      </c>
      <c r="AB95" s="1090">
        <v>4</v>
      </c>
      <c r="AC95" s="1090">
        <v>3</v>
      </c>
      <c r="AD95" s="1090">
        <v>1</v>
      </c>
      <c r="AE95" s="1090">
        <v>19</v>
      </c>
    </row>
    <row r="96" spans="1:32">
      <c r="A96" s="1089">
        <v>36</v>
      </c>
      <c r="B96" s="1089">
        <v>13</v>
      </c>
      <c r="C96" s="1089">
        <v>10</v>
      </c>
      <c r="D96" s="1089">
        <v>23</v>
      </c>
      <c r="E96" s="1089">
        <v>35473</v>
      </c>
      <c r="F96" s="1089" t="s">
        <v>309</v>
      </c>
      <c r="G96" s="1089">
        <v>162</v>
      </c>
      <c r="H96" s="1090" t="s">
        <v>3</v>
      </c>
      <c r="I96" s="1090" t="s">
        <v>497</v>
      </c>
      <c r="J96" s="1092">
        <v>0.27500000000000002</v>
      </c>
      <c r="K96" s="1092">
        <f t="shared" si="1"/>
        <v>6.3250000000000002</v>
      </c>
      <c r="L96" s="1090" t="s">
        <v>1654</v>
      </c>
      <c r="M96" s="1090" t="s">
        <v>1720</v>
      </c>
      <c r="N96" s="1090" t="s">
        <v>1721</v>
      </c>
      <c r="O96" s="1090" t="s">
        <v>1660</v>
      </c>
      <c r="P96" s="1090" t="s">
        <v>1696</v>
      </c>
      <c r="Q96" s="1090" t="s">
        <v>1660</v>
      </c>
      <c r="R96" s="1090" t="s">
        <v>1696</v>
      </c>
      <c r="U96" s="1090" t="s">
        <v>1660</v>
      </c>
      <c r="V96" s="1090" t="s">
        <v>1696</v>
      </c>
      <c r="W96" s="1090" t="s">
        <v>1660</v>
      </c>
      <c r="X96" s="1090" t="s">
        <v>1723</v>
      </c>
      <c r="Y96" s="1090" t="s">
        <v>1722</v>
      </c>
      <c r="Z96" s="1090">
        <v>1</v>
      </c>
      <c r="AA96" s="1090">
        <v>10</v>
      </c>
      <c r="AB96" s="1090">
        <v>4</v>
      </c>
      <c r="AC96" s="1090">
        <v>3</v>
      </c>
      <c r="AD96" s="1090">
        <v>1</v>
      </c>
      <c r="AE96" s="1090">
        <v>19</v>
      </c>
    </row>
    <row r="97" spans="1:32">
      <c r="A97" s="1089">
        <v>36</v>
      </c>
      <c r="B97" s="1089">
        <v>13</v>
      </c>
      <c r="C97" s="1089">
        <v>10</v>
      </c>
      <c r="D97" s="1089">
        <v>23</v>
      </c>
      <c r="E97" s="1089">
        <v>35722</v>
      </c>
      <c r="F97" s="1089" t="s">
        <v>309</v>
      </c>
      <c r="G97" s="1089">
        <v>162</v>
      </c>
      <c r="H97" s="1090" t="s">
        <v>3</v>
      </c>
      <c r="I97" s="1090" t="s">
        <v>503</v>
      </c>
      <c r="J97" s="1092">
        <v>0.27500000000000002</v>
      </c>
      <c r="K97" s="1092">
        <f t="shared" si="1"/>
        <v>6.3250000000000002</v>
      </c>
      <c r="L97" s="1090" t="s">
        <v>1655</v>
      </c>
      <c r="M97" s="1090" t="s">
        <v>1720</v>
      </c>
      <c r="N97" s="1090" t="s">
        <v>1721</v>
      </c>
      <c r="O97" s="1090" t="s">
        <v>1660</v>
      </c>
      <c r="P97" s="1090" t="s">
        <v>1696</v>
      </c>
      <c r="Q97" s="1090" t="s">
        <v>1660</v>
      </c>
      <c r="R97" s="1090" t="s">
        <v>1696</v>
      </c>
      <c r="U97" s="1090" t="s">
        <v>1660</v>
      </c>
      <c r="V97" s="1090" t="s">
        <v>1696</v>
      </c>
      <c r="W97" s="1090" t="s">
        <v>1660</v>
      </c>
      <c r="X97" s="1090" t="s">
        <v>1723</v>
      </c>
      <c r="Y97" s="1090" t="s">
        <v>1722</v>
      </c>
      <c r="Z97" s="1090">
        <v>1</v>
      </c>
      <c r="AA97" s="1090">
        <v>10</v>
      </c>
      <c r="AB97" s="1090">
        <v>4</v>
      </c>
      <c r="AC97" s="1090">
        <v>3</v>
      </c>
      <c r="AD97" s="1090">
        <v>1</v>
      </c>
      <c r="AE97" s="1090">
        <v>19</v>
      </c>
    </row>
    <row r="98" spans="1:32">
      <c r="A98" s="1089">
        <v>36</v>
      </c>
      <c r="B98" s="1089">
        <v>13</v>
      </c>
      <c r="C98" s="1089">
        <v>10</v>
      </c>
      <c r="D98" s="1089">
        <v>23</v>
      </c>
      <c r="E98" s="1089">
        <v>36941</v>
      </c>
      <c r="F98" s="1089" t="s">
        <v>309</v>
      </c>
      <c r="G98" s="1089">
        <v>162</v>
      </c>
      <c r="H98" s="1090" t="s">
        <v>3</v>
      </c>
      <c r="I98" s="1090" t="s">
        <v>497</v>
      </c>
      <c r="J98" s="1092">
        <v>0.15</v>
      </c>
      <c r="K98" s="1092">
        <f t="shared" si="1"/>
        <v>3.4499999999999997</v>
      </c>
      <c r="L98" s="1090" t="s">
        <v>1697</v>
      </c>
      <c r="M98" s="1090" t="s">
        <v>1720</v>
      </c>
      <c r="N98" s="1090" t="s">
        <v>1721</v>
      </c>
      <c r="O98" s="1090" t="s">
        <v>1660</v>
      </c>
      <c r="P98" s="1090" t="s">
        <v>1696</v>
      </c>
      <c r="Q98" s="1090" t="s">
        <v>1660</v>
      </c>
      <c r="R98" s="1090" t="s">
        <v>1696</v>
      </c>
      <c r="U98" s="1090" t="s">
        <v>1660</v>
      </c>
      <c r="V98" s="1090" t="s">
        <v>1696</v>
      </c>
      <c r="W98" s="1090" t="s">
        <v>1660</v>
      </c>
      <c r="X98" s="1090" t="s">
        <v>1723</v>
      </c>
      <c r="Y98" s="1093" t="s">
        <v>1722</v>
      </c>
      <c r="Z98" s="1090">
        <v>1</v>
      </c>
      <c r="AA98" s="1090">
        <v>10</v>
      </c>
      <c r="AB98" s="1090">
        <v>4</v>
      </c>
      <c r="AC98" s="1090">
        <v>3</v>
      </c>
      <c r="AD98" s="1090">
        <v>1</v>
      </c>
      <c r="AE98" s="1090">
        <v>19</v>
      </c>
    </row>
    <row r="99" spans="1:32">
      <c r="A99" s="1089">
        <v>36</v>
      </c>
      <c r="B99" s="1089">
        <v>13</v>
      </c>
      <c r="C99" s="1089">
        <v>10</v>
      </c>
      <c r="D99" s="1089">
        <v>23</v>
      </c>
      <c r="E99" s="1089">
        <v>35805</v>
      </c>
      <c r="F99" s="1089" t="s">
        <v>309</v>
      </c>
      <c r="G99" s="1089">
        <v>162</v>
      </c>
      <c r="H99" s="1090" t="s">
        <v>3</v>
      </c>
      <c r="I99" s="1090" t="s">
        <v>497</v>
      </c>
      <c r="J99" s="1092">
        <v>0.15</v>
      </c>
      <c r="K99" s="1092">
        <f t="shared" si="1"/>
        <v>3.4499999999999997</v>
      </c>
      <c r="L99" s="1090" t="s">
        <v>1698</v>
      </c>
      <c r="M99" s="1090" t="s">
        <v>1720</v>
      </c>
      <c r="N99" s="1090" t="s">
        <v>1721</v>
      </c>
      <c r="O99" s="1090" t="s">
        <v>1660</v>
      </c>
      <c r="P99" s="1090" t="s">
        <v>1696</v>
      </c>
      <c r="Q99" s="1090" t="s">
        <v>1660</v>
      </c>
      <c r="R99" s="1090" t="s">
        <v>1696</v>
      </c>
      <c r="U99" s="1090" t="s">
        <v>1660</v>
      </c>
      <c r="V99" s="1090" t="s">
        <v>1696</v>
      </c>
      <c r="W99" s="1090" t="s">
        <v>1660</v>
      </c>
      <c r="X99" s="1090" t="s">
        <v>1723</v>
      </c>
      <c r="Y99" s="1093" t="s">
        <v>1722</v>
      </c>
      <c r="Z99" s="1090">
        <v>1</v>
      </c>
      <c r="AA99" s="1090">
        <v>10</v>
      </c>
      <c r="AB99" s="1090">
        <v>4</v>
      </c>
      <c r="AC99" s="1090">
        <v>3</v>
      </c>
      <c r="AD99" s="1090">
        <v>1</v>
      </c>
      <c r="AE99" s="1090">
        <v>19</v>
      </c>
    </row>
    <row r="100" spans="1:32">
      <c r="A100" s="1089">
        <v>36</v>
      </c>
      <c r="B100" s="1089">
        <v>13</v>
      </c>
      <c r="C100" s="1089">
        <v>10</v>
      </c>
      <c r="D100" s="1089">
        <v>23</v>
      </c>
      <c r="E100" s="1089">
        <v>35966</v>
      </c>
      <c r="F100" s="1089" t="s">
        <v>309</v>
      </c>
      <c r="G100" s="1089">
        <v>162</v>
      </c>
      <c r="H100" s="1090" t="s">
        <v>3</v>
      </c>
      <c r="I100" s="1090" t="s">
        <v>497</v>
      </c>
      <c r="J100" s="1092">
        <v>0.25</v>
      </c>
      <c r="K100" s="1092">
        <f t="shared" si="1"/>
        <v>5.75</v>
      </c>
      <c r="L100" s="1090" t="s">
        <v>1663</v>
      </c>
      <c r="M100" s="1090" t="s">
        <v>1724</v>
      </c>
      <c r="N100" s="1090" t="s">
        <v>1725</v>
      </c>
      <c r="O100" s="1090" t="s">
        <v>1660</v>
      </c>
      <c r="P100" s="1090" t="s">
        <v>1708</v>
      </c>
      <c r="Q100" s="1090" t="s">
        <v>1660</v>
      </c>
      <c r="R100" s="1090" t="s">
        <v>1708</v>
      </c>
      <c r="U100" s="1090" t="s">
        <v>1660</v>
      </c>
      <c r="V100" s="1090" t="s">
        <v>1708</v>
      </c>
      <c r="W100" s="1090" t="s">
        <v>1660</v>
      </c>
      <c r="X100" s="1090" t="s">
        <v>1708</v>
      </c>
      <c r="Y100" s="1093" t="s">
        <v>520</v>
      </c>
      <c r="Z100" s="1090">
        <v>2</v>
      </c>
      <c r="AA100" s="1090">
        <v>3</v>
      </c>
      <c r="AB100" s="1090">
        <v>2</v>
      </c>
      <c r="AC100" s="1090">
        <v>1</v>
      </c>
      <c r="AD100" s="1090">
        <v>0</v>
      </c>
      <c r="AE100" s="1090">
        <v>8</v>
      </c>
    </row>
    <row r="101" spans="1:32">
      <c r="A101" s="1089">
        <v>36</v>
      </c>
      <c r="B101" s="1089">
        <v>13</v>
      </c>
      <c r="C101" s="1089">
        <v>10</v>
      </c>
      <c r="D101" s="1089">
        <v>23</v>
      </c>
      <c r="E101" s="1089">
        <v>37900</v>
      </c>
      <c r="F101" s="1089" t="s">
        <v>309</v>
      </c>
      <c r="G101" s="1089">
        <v>162</v>
      </c>
      <c r="H101" s="1090" t="s">
        <v>3</v>
      </c>
      <c r="I101" s="1090" t="s">
        <v>503</v>
      </c>
      <c r="J101" s="1092">
        <v>0.15</v>
      </c>
      <c r="K101" s="1092">
        <f t="shared" si="1"/>
        <v>3.4499999999999997</v>
      </c>
      <c r="L101" s="1090" t="s">
        <v>1705</v>
      </c>
      <c r="M101" s="1090" t="s">
        <v>1724</v>
      </c>
      <c r="N101" s="1090" t="s">
        <v>1725</v>
      </c>
      <c r="O101" s="1090" t="s">
        <v>1660</v>
      </c>
      <c r="P101" s="1090" t="s">
        <v>1708</v>
      </c>
      <c r="Q101" s="1090" t="s">
        <v>1660</v>
      </c>
      <c r="R101" s="1090" t="s">
        <v>1708</v>
      </c>
      <c r="U101" s="1090" t="s">
        <v>1660</v>
      </c>
      <c r="V101" s="1090" t="s">
        <v>1708</v>
      </c>
      <c r="W101" s="1090" t="s">
        <v>1660</v>
      </c>
      <c r="X101" s="1090" t="s">
        <v>1708</v>
      </c>
      <c r="Y101" s="1093" t="s">
        <v>520</v>
      </c>
      <c r="Z101" s="1090">
        <v>2</v>
      </c>
      <c r="AA101" s="1090">
        <v>3</v>
      </c>
      <c r="AB101" s="1090">
        <v>2</v>
      </c>
      <c r="AC101" s="1090">
        <v>1</v>
      </c>
      <c r="AD101" s="1090">
        <v>0</v>
      </c>
      <c r="AE101" s="1090">
        <v>8</v>
      </c>
    </row>
    <row r="102" spans="1:32">
      <c r="A102" s="1089">
        <v>36</v>
      </c>
      <c r="B102" s="1089">
        <v>13</v>
      </c>
      <c r="C102" s="1089">
        <v>10</v>
      </c>
      <c r="D102" s="1089">
        <v>23</v>
      </c>
      <c r="E102" s="1089">
        <v>39237</v>
      </c>
      <c r="F102" s="1089" t="s">
        <v>309</v>
      </c>
      <c r="G102" s="1089">
        <v>162</v>
      </c>
      <c r="H102" s="1090" t="s">
        <v>3</v>
      </c>
      <c r="I102" s="1090" t="s">
        <v>503</v>
      </c>
      <c r="J102" s="1092">
        <v>0.25</v>
      </c>
      <c r="K102" s="1092">
        <f t="shared" si="1"/>
        <v>5.75</v>
      </c>
      <c r="L102" s="1090" t="s">
        <v>1695</v>
      </c>
      <c r="M102" s="1090" t="s">
        <v>1724</v>
      </c>
      <c r="N102" s="1090" t="s">
        <v>1725</v>
      </c>
      <c r="O102" s="1090" t="s">
        <v>1660</v>
      </c>
      <c r="P102" s="1090" t="s">
        <v>1708</v>
      </c>
      <c r="Q102" s="1090" t="s">
        <v>1660</v>
      </c>
      <c r="R102" s="1090" t="s">
        <v>1708</v>
      </c>
      <c r="U102" s="1090" t="s">
        <v>1660</v>
      </c>
      <c r="V102" s="1090" t="s">
        <v>1708</v>
      </c>
      <c r="W102" s="1090" t="s">
        <v>1660</v>
      </c>
      <c r="X102" s="1090" t="s">
        <v>1708</v>
      </c>
      <c r="Y102" s="1093" t="s">
        <v>520</v>
      </c>
      <c r="Z102" s="1090">
        <v>2</v>
      </c>
      <c r="AA102" s="1090">
        <v>3</v>
      </c>
      <c r="AB102" s="1090">
        <v>2</v>
      </c>
      <c r="AC102" s="1090">
        <v>1</v>
      </c>
      <c r="AD102" s="1090">
        <v>0</v>
      </c>
      <c r="AE102" s="1090">
        <v>8</v>
      </c>
    </row>
    <row r="103" spans="1:32">
      <c r="A103" s="1089">
        <v>36</v>
      </c>
      <c r="B103" s="1089">
        <v>13</v>
      </c>
      <c r="C103" s="1089">
        <v>10</v>
      </c>
      <c r="D103" s="1089">
        <v>23</v>
      </c>
      <c r="E103" s="1089">
        <v>35988</v>
      </c>
      <c r="F103" s="1089" t="s">
        <v>314</v>
      </c>
      <c r="G103" s="1089">
        <v>162</v>
      </c>
      <c r="H103" s="1090" t="s">
        <v>2</v>
      </c>
      <c r="I103" s="1090" t="s">
        <v>497</v>
      </c>
      <c r="J103" s="1092">
        <v>0.35</v>
      </c>
      <c r="K103" s="1092">
        <f t="shared" si="1"/>
        <v>8.0499999999999989</v>
      </c>
      <c r="L103" s="1090" t="s">
        <v>1726</v>
      </c>
      <c r="M103" s="1090" t="s">
        <v>1724</v>
      </c>
      <c r="N103" s="1090" t="s">
        <v>1725</v>
      </c>
      <c r="O103" s="1090" t="s">
        <v>1660</v>
      </c>
      <c r="P103" s="1090" t="s">
        <v>1708</v>
      </c>
      <c r="Q103" s="1090" t="s">
        <v>1660</v>
      </c>
      <c r="R103" s="1090" t="s">
        <v>1708</v>
      </c>
      <c r="U103" s="1090" t="s">
        <v>1660</v>
      </c>
      <c r="V103" s="1090" t="s">
        <v>1708</v>
      </c>
      <c r="W103" s="1090" t="s">
        <v>1660</v>
      </c>
      <c r="X103" s="1090" t="s">
        <v>1708</v>
      </c>
      <c r="Y103" s="1093" t="s">
        <v>520</v>
      </c>
      <c r="Z103" s="1090">
        <v>2</v>
      </c>
      <c r="AA103" s="1090">
        <v>3</v>
      </c>
      <c r="AB103" s="1090">
        <v>2</v>
      </c>
      <c r="AC103" s="1090">
        <v>1</v>
      </c>
      <c r="AD103" s="1090">
        <v>0</v>
      </c>
      <c r="AE103" s="1090">
        <v>8</v>
      </c>
    </row>
    <row r="104" spans="1:32">
      <c r="A104" s="1089">
        <v>36</v>
      </c>
      <c r="B104" s="1089">
        <v>13</v>
      </c>
      <c r="C104" s="1089">
        <v>10</v>
      </c>
      <c r="D104" s="1089">
        <v>23</v>
      </c>
      <c r="E104" s="1089">
        <v>35966</v>
      </c>
      <c r="F104" s="1089" t="s">
        <v>309</v>
      </c>
      <c r="G104" s="1089">
        <v>164</v>
      </c>
      <c r="H104" s="1090" t="s">
        <v>3</v>
      </c>
      <c r="I104" s="1090" t="s">
        <v>497</v>
      </c>
      <c r="J104" s="1092">
        <v>0.22500000000000001</v>
      </c>
      <c r="K104" s="1092">
        <f t="shared" si="1"/>
        <v>5.1749999999999998</v>
      </c>
      <c r="L104" s="1090" t="s">
        <v>1663</v>
      </c>
      <c r="M104" s="1090" t="s">
        <v>1724</v>
      </c>
      <c r="N104" s="1090" t="s">
        <v>1725</v>
      </c>
      <c r="O104" s="1090" t="s">
        <v>1660</v>
      </c>
      <c r="P104" s="1090" t="s">
        <v>1708</v>
      </c>
      <c r="Q104" s="1090" t="s">
        <v>1660</v>
      </c>
      <c r="R104" s="1090" t="s">
        <v>1708</v>
      </c>
      <c r="S104" s="1090" t="s">
        <v>1660</v>
      </c>
      <c r="T104" s="1090" t="s">
        <v>1708</v>
      </c>
      <c r="U104" s="1090" t="s">
        <v>1660</v>
      </c>
      <c r="V104" s="1090" t="s">
        <v>1708</v>
      </c>
      <c r="W104" s="1090" t="s">
        <v>1660</v>
      </c>
      <c r="X104" s="1090" t="s">
        <v>1708</v>
      </c>
      <c r="Y104" s="1093" t="s">
        <v>520</v>
      </c>
      <c r="Z104" s="1090">
        <v>0</v>
      </c>
      <c r="AA104" s="1090">
        <v>2</v>
      </c>
      <c r="AB104" s="1090">
        <v>2</v>
      </c>
      <c r="AC104" s="1090">
        <v>0</v>
      </c>
      <c r="AD104" s="1090">
        <v>0</v>
      </c>
      <c r="AE104" s="1090">
        <v>4</v>
      </c>
    </row>
    <row r="105" spans="1:32">
      <c r="A105" s="1089">
        <v>36</v>
      </c>
      <c r="B105" s="1089">
        <v>13</v>
      </c>
      <c r="C105" s="1089">
        <v>10</v>
      </c>
      <c r="D105" s="1089">
        <v>23</v>
      </c>
      <c r="E105" s="1089">
        <v>37900</v>
      </c>
      <c r="F105" s="1089" t="s">
        <v>309</v>
      </c>
      <c r="G105" s="1089">
        <v>164</v>
      </c>
      <c r="H105" s="1090" t="s">
        <v>3</v>
      </c>
      <c r="I105" s="1090" t="s">
        <v>503</v>
      </c>
      <c r="J105" s="1092">
        <v>0.15</v>
      </c>
      <c r="K105" s="1092">
        <f t="shared" si="1"/>
        <v>3.4499999999999997</v>
      </c>
      <c r="L105" s="1090" t="s">
        <v>1705</v>
      </c>
      <c r="M105" s="1090" t="s">
        <v>1724</v>
      </c>
      <c r="N105" s="1090" t="s">
        <v>1725</v>
      </c>
      <c r="O105" s="1090" t="s">
        <v>1660</v>
      </c>
      <c r="P105" s="1090" t="s">
        <v>1708</v>
      </c>
      <c r="Q105" s="1090" t="s">
        <v>1660</v>
      </c>
      <c r="R105" s="1090" t="s">
        <v>1708</v>
      </c>
      <c r="S105" s="1090" t="s">
        <v>1660</v>
      </c>
      <c r="T105" s="1090" t="s">
        <v>1708</v>
      </c>
      <c r="U105" s="1090" t="s">
        <v>1660</v>
      </c>
      <c r="V105" s="1090" t="s">
        <v>1708</v>
      </c>
      <c r="W105" s="1090" t="s">
        <v>1660</v>
      </c>
      <c r="X105" s="1090" t="s">
        <v>1708</v>
      </c>
      <c r="Y105" s="1093" t="s">
        <v>520</v>
      </c>
      <c r="Z105" s="1090">
        <v>0</v>
      </c>
      <c r="AA105" s="1090">
        <v>2</v>
      </c>
      <c r="AB105" s="1090">
        <v>2</v>
      </c>
      <c r="AC105" s="1090">
        <v>0</v>
      </c>
      <c r="AD105" s="1090">
        <v>0</v>
      </c>
      <c r="AE105" s="1090">
        <v>4</v>
      </c>
    </row>
    <row r="106" spans="1:32">
      <c r="A106" s="1089">
        <v>36</v>
      </c>
      <c r="B106" s="1089">
        <v>13</v>
      </c>
      <c r="C106" s="1089">
        <v>10</v>
      </c>
      <c r="D106" s="1089">
        <v>23</v>
      </c>
      <c r="E106" s="1089">
        <v>40205</v>
      </c>
      <c r="F106" s="1089" t="s">
        <v>309</v>
      </c>
      <c r="G106" s="1089">
        <v>164</v>
      </c>
      <c r="H106" s="1090" t="s">
        <v>3</v>
      </c>
      <c r="I106" s="1090" t="s">
        <v>503</v>
      </c>
      <c r="J106" s="1092">
        <v>0.13</v>
      </c>
      <c r="K106" s="1092">
        <f t="shared" si="1"/>
        <v>2.99</v>
      </c>
      <c r="L106" s="1090" t="s">
        <v>1719</v>
      </c>
      <c r="M106" s="1090" t="s">
        <v>1724</v>
      </c>
      <c r="N106" s="1090" t="s">
        <v>1725</v>
      </c>
      <c r="O106" s="1090" t="s">
        <v>1660</v>
      </c>
      <c r="P106" s="1090" t="s">
        <v>1708</v>
      </c>
      <c r="Q106" s="1090" t="s">
        <v>1660</v>
      </c>
      <c r="R106" s="1090" t="s">
        <v>1708</v>
      </c>
      <c r="S106" s="1090" t="s">
        <v>1660</v>
      </c>
      <c r="T106" s="1090" t="s">
        <v>1708</v>
      </c>
      <c r="U106" s="1090" t="s">
        <v>1660</v>
      </c>
      <c r="V106" s="1090" t="s">
        <v>1708</v>
      </c>
      <c r="W106" s="1090" t="s">
        <v>1660</v>
      </c>
      <c r="X106" s="1090" t="s">
        <v>1708</v>
      </c>
      <c r="Y106" s="1093" t="s">
        <v>520</v>
      </c>
      <c r="Z106" s="1090">
        <v>0</v>
      </c>
      <c r="AA106" s="1090">
        <v>2</v>
      </c>
      <c r="AB106" s="1090">
        <v>2</v>
      </c>
      <c r="AC106" s="1090">
        <v>0</v>
      </c>
      <c r="AD106" s="1090">
        <v>0</v>
      </c>
      <c r="AE106" s="1090">
        <v>4</v>
      </c>
    </row>
    <row r="107" spans="1:32">
      <c r="A107" s="1089">
        <v>36</v>
      </c>
      <c r="B107" s="1089">
        <v>13</v>
      </c>
      <c r="C107" s="1089">
        <v>10</v>
      </c>
      <c r="D107" s="1089">
        <v>23</v>
      </c>
      <c r="E107" s="1089">
        <v>35988</v>
      </c>
      <c r="F107" s="1089" t="s">
        <v>314</v>
      </c>
      <c r="G107" s="1089">
        <v>164</v>
      </c>
      <c r="H107" s="1090" t="s">
        <v>2</v>
      </c>
      <c r="I107" s="1090" t="s">
        <v>497</v>
      </c>
      <c r="J107" s="1092">
        <v>0.35499999999999998</v>
      </c>
      <c r="K107" s="1092">
        <f t="shared" si="1"/>
        <v>8.1649999999999991</v>
      </c>
      <c r="L107" s="1090" t="s">
        <v>1726</v>
      </c>
      <c r="M107" s="1090" t="s">
        <v>1724</v>
      </c>
      <c r="N107" s="1090" t="s">
        <v>1725</v>
      </c>
      <c r="O107" s="1090" t="s">
        <v>1660</v>
      </c>
      <c r="P107" s="1090" t="s">
        <v>1708</v>
      </c>
      <c r="Q107" s="1090" t="s">
        <v>1660</v>
      </c>
      <c r="R107" s="1090" t="s">
        <v>1708</v>
      </c>
      <c r="S107" s="1090" t="s">
        <v>1660</v>
      </c>
      <c r="T107" s="1090" t="s">
        <v>1708</v>
      </c>
      <c r="U107" s="1090" t="s">
        <v>1660</v>
      </c>
      <c r="V107" s="1090" t="s">
        <v>1708</v>
      </c>
      <c r="W107" s="1090" t="s">
        <v>1660</v>
      </c>
      <c r="X107" s="1090" t="s">
        <v>1708</v>
      </c>
      <c r="Y107" s="1093" t="s">
        <v>520</v>
      </c>
      <c r="Z107" s="1090">
        <v>0</v>
      </c>
      <c r="AA107" s="1090">
        <v>2</v>
      </c>
      <c r="AB107" s="1090">
        <v>2</v>
      </c>
      <c r="AC107" s="1090">
        <v>0</v>
      </c>
      <c r="AD107" s="1090">
        <v>0</v>
      </c>
      <c r="AE107" s="1090">
        <v>4</v>
      </c>
    </row>
    <row r="108" spans="1:32">
      <c r="A108" s="1089">
        <v>30</v>
      </c>
      <c r="B108" s="1089">
        <v>8</v>
      </c>
      <c r="C108" s="1089">
        <v>14</v>
      </c>
      <c r="D108" s="1089">
        <v>22</v>
      </c>
      <c r="E108" s="1089">
        <v>11798</v>
      </c>
      <c r="F108" s="1089" t="s">
        <v>309</v>
      </c>
      <c r="G108" s="1089">
        <v>161</v>
      </c>
      <c r="H108" s="1090" t="s">
        <v>3</v>
      </c>
      <c r="I108" s="1090" t="s">
        <v>497</v>
      </c>
      <c r="J108" s="1092">
        <v>1</v>
      </c>
      <c r="K108" s="1092">
        <f t="shared" si="1"/>
        <v>22</v>
      </c>
      <c r="L108" s="1090" t="s">
        <v>1677</v>
      </c>
      <c r="M108" s="1090" t="s">
        <v>1727</v>
      </c>
      <c r="N108" s="1090" t="s">
        <v>1728</v>
      </c>
      <c r="Q108" s="1090" t="s">
        <v>1729</v>
      </c>
      <c r="R108" s="1090" t="s">
        <v>1730</v>
      </c>
      <c r="Y108" s="1093" t="s">
        <v>1731</v>
      </c>
      <c r="Z108" s="1090">
        <v>9</v>
      </c>
      <c r="AA108" s="1090">
        <v>0</v>
      </c>
      <c r="AB108" s="1090">
        <v>0</v>
      </c>
      <c r="AC108" s="1090">
        <v>0</v>
      </c>
      <c r="AD108" s="1090">
        <v>0</v>
      </c>
      <c r="AE108" s="1090">
        <v>9</v>
      </c>
    </row>
    <row r="109" spans="1:32">
      <c r="A109" s="1094">
        <v>30</v>
      </c>
      <c r="B109" s="1094">
        <v>8</v>
      </c>
      <c r="C109" s="1094">
        <v>14</v>
      </c>
      <c r="D109" s="1094">
        <v>22</v>
      </c>
      <c r="E109" s="1094">
        <v>39425</v>
      </c>
      <c r="F109" s="1094" t="s">
        <v>308</v>
      </c>
      <c r="G109" s="1094">
        <v>161</v>
      </c>
      <c r="H109" s="1095" t="s">
        <v>1</v>
      </c>
      <c r="I109" s="1095" t="s">
        <v>503</v>
      </c>
      <c r="J109" s="1096">
        <v>0.09</v>
      </c>
      <c r="K109" s="1092">
        <f t="shared" si="1"/>
        <v>1.98</v>
      </c>
      <c r="L109" s="1095" t="s">
        <v>1732</v>
      </c>
      <c r="M109" s="1095" t="s">
        <v>1733</v>
      </c>
      <c r="N109" s="1095" t="s">
        <v>1734</v>
      </c>
      <c r="O109" s="1095" t="s">
        <v>1660</v>
      </c>
      <c r="P109" s="1095" t="s">
        <v>1735</v>
      </c>
      <c r="Q109" s="1095"/>
      <c r="R109" s="1095"/>
      <c r="S109" s="1095"/>
      <c r="T109" s="1095"/>
      <c r="U109" s="1095"/>
      <c r="V109" s="1095"/>
      <c r="W109" s="1095"/>
      <c r="X109" s="1095"/>
      <c r="Y109" s="1097" t="s">
        <v>1736</v>
      </c>
      <c r="Z109" s="1095">
        <v>0</v>
      </c>
      <c r="AA109" s="1095">
        <v>3</v>
      </c>
      <c r="AB109" s="1095">
        <v>0</v>
      </c>
      <c r="AC109" s="1095">
        <v>3</v>
      </c>
      <c r="AD109" s="1095">
        <v>0</v>
      </c>
      <c r="AE109" s="1095">
        <v>6</v>
      </c>
      <c r="AF109" s="1095" t="s">
        <v>1737</v>
      </c>
    </row>
    <row r="110" spans="1:32">
      <c r="A110" s="1094">
        <v>30</v>
      </c>
      <c r="B110" s="1094">
        <v>8</v>
      </c>
      <c r="C110" s="1094">
        <v>14</v>
      </c>
      <c r="D110" s="1094">
        <v>22</v>
      </c>
      <c r="E110" s="1094">
        <v>28181</v>
      </c>
      <c r="F110" s="1094" t="s">
        <v>308</v>
      </c>
      <c r="G110" s="1094">
        <v>161</v>
      </c>
      <c r="H110" s="1095" t="s">
        <v>1</v>
      </c>
      <c r="I110" s="1090" t="s">
        <v>503</v>
      </c>
      <c r="J110" s="1096">
        <v>0.09</v>
      </c>
      <c r="K110" s="1092">
        <f t="shared" si="1"/>
        <v>1.98</v>
      </c>
      <c r="L110" s="1095" t="s">
        <v>504</v>
      </c>
      <c r="M110" s="1095" t="s">
        <v>1733</v>
      </c>
      <c r="N110" s="1095" t="s">
        <v>1734</v>
      </c>
      <c r="O110" s="1095" t="s">
        <v>1660</v>
      </c>
      <c r="P110" s="1095" t="s">
        <v>1735</v>
      </c>
      <c r="Q110" s="1095"/>
      <c r="R110" s="1095"/>
      <c r="S110" s="1095"/>
      <c r="T110" s="1095"/>
      <c r="U110" s="1095"/>
      <c r="V110" s="1095"/>
      <c r="W110" s="1095"/>
      <c r="X110" s="1095"/>
      <c r="Y110" s="1095" t="s">
        <v>1736</v>
      </c>
      <c r="Z110" s="1095">
        <v>0</v>
      </c>
      <c r="AA110" s="1095">
        <v>3</v>
      </c>
      <c r="AB110" s="1095">
        <v>0</v>
      </c>
      <c r="AC110" s="1095">
        <v>3</v>
      </c>
      <c r="AD110" s="1095">
        <v>0</v>
      </c>
      <c r="AE110" s="1095">
        <v>6</v>
      </c>
      <c r="AF110" s="1095" t="s">
        <v>1737</v>
      </c>
    </row>
    <row r="111" spans="1:32">
      <c r="A111" s="1089">
        <v>30</v>
      </c>
      <c r="B111" s="1089">
        <v>8</v>
      </c>
      <c r="C111" s="1089">
        <v>14</v>
      </c>
      <c r="D111" s="1089">
        <v>22</v>
      </c>
      <c r="E111" s="1089">
        <v>35473</v>
      </c>
      <c r="F111" s="1089" t="s">
        <v>309</v>
      </c>
      <c r="G111" s="1089">
        <v>161</v>
      </c>
      <c r="H111" s="1090" t="s">
        <v>3</v>
      </c>
      <c r="I111" s="1090" t="s">
        <v>497</v>
      </c>
      <c r="J111" s="1092">
        <v>1</v>
      </c>
      <c r="K111" s="1092">
        <f t="shared" si="1"/>
        <v>22</v>
      </c>
      <c r="L111" s="1090" t="s">
        <v>1654</v>
      </c>
      <c r="M111" s="1090" t="s">
        <v>1733</v>
      </c>
      <c r="N111" s="1090" t="s">
        <v>1734</v>
      </c>
      <c r="O111" s="1090" t="s">
        <v>1660</v>
      </c>
      <c r="P111" s="1090" t="s">
        <v>1735</v>
      </c>
      <c r="Y111" s="1093" t="s">
        <v>1736</v>
      </c>
      <c r="Z111" s="1090">
        <v>0</v>
      </c>
      <c r="AA111" s="1090">
        <v>3</v>
      </c>
      <c r="AB111" s="1090">
        <v>0</v>
      </c>
      <c r="AC111" s="1090">
        <v>3</v>
      </c>
      <c r="AD111" s="1090">
        <v>0</v>
      </c>
      <c r="AE111" s="1090">
        <v>6</v>
      </c>
    </row>
    <row r="112" spans="1:32">
      <c r="A112" s="1089">
        <v>30</v>
      </c>
      <c r="B112" s="1089">
        <v>8</v>
      </c>
      <c r="C112" s="1089">
        <v>14</v>
      </c>
      <c r="D112" s="1089">
        <v>22</v>
      </c>
      <c r="E112" s="1089">
        <v>11798</v>
      </c>
      <c r="F112" s="1089" t="s">
        <v>309</v>
      </c>
      <c r="G112" s="1089">
        <v>162</v>
      </c>
      <c r="H112" s="1090" t="s">
        <v>3</v>
      </c>
      <c r="I112" s="1090" t="s">
        <v>497</v>
      </c>
      <c r="J112" s="1092">
        <v>1</v>
      </c>
      <c r="K112" s="1092">
        <f t="shared" si="1"/>
        <v>22</v>
      </c>
      <c r="L112" s="1090" t="s">
        <v>1677</v>
      </c>
      <c r="M112" s="1090" t="s">
        <v>1733</v>
      </c>
      <c r="N112" s="1090" t="s">
        <v>1734</v>
      </c>
      <c r="O112" s="1090" t="s">
        <v>1660</v>
      </c>
      <c r="P112" s="1090" t="s">
        <v>1692</v>
      </c>
      <c r="Q112" s="1090" t="s">
        <v>1660</v>
      </c>
      <c r="R112" s="1090" t="s">
        <v>1692</v>
      </c>
      <c r="U112" s="1090" t="s">
        <v>1660</v>
      </c>
      <c r="V112" s="1090" t="s">
        <v>1692</v>
      </c>
      <c r="W112" s="1090" t="s">
        <v>1660</v>
      </c>
      <c r="X112" s="1090" t="s">
        <v>1692</v>
      </c>
      <c r="Y112" s="1093" t="s">
        <v>1736</v>
      </c>
      <c r="Z112" s="1090">
        <v>6</v>
      </c>
      <c r="AA112" s="1090">
        <v>3</v>
      </c>
      <c r="AB112" s="1090">
        <v>0</v>
      </c>
      <c r="AC112" s="1090">
        <v>0</v>
      </c>
      <c r="AD112" s="1090">
        <v>0</v>
      </c>
      <c r="AE112" s="1090">
        <v>9</v>
      </c>
    </row>
    <row r="113" spans="1:31" ht="15">
      <c r="A113" s="1089">
        <v>3</v>
      </c>
      <c r="B113" s="1089">
        <v>0</v>
      </c>
      <c r="C113" s="1089">
        <v>3</v>
      </c>
      <c r="D113" s="1089">
        <v>3</v>
      </c>
      <c r="E113" s="1089">
        <v>35470</v>
      </c>
      <c r="F113" s="1089" t="s">
        <v>306</v>
      </c>
      <c r="G113" s="1089">
        <v>161</v>
      </c>
      <c r="H113" s="1090" t="s">
        <v>1</v>
      </c>
      <c r="I113" s="1090" t="s">
        <v>1688</v>
      </c>
      <c r="J113" s="1092">
        <v>1</v>
      </c>
      <c r="K113" s="1092">
        <f t="shared" si="1"/>
        <v>3</v>
      </c>
      <c r="L113" s="1090" t="s">
        <v>1738</v>
      </c>
      <c r="M113" s="1090" t="s">
        <v>1739</v>
      </c>
      <c r="N113" s="1090" t="s">
        <v>1740</v>
      </c>
      <c r="S113" s="1090" t="s">
        <v>1741</v>
      </c>
      <c r="T113" s="1090" t="s">
        <v>1742</v>
      </c>
      <c r="Y113" s="1098" t="s">
        <v>1743</v>
      </c>
      <c r="Z113" s="1090">
        <v>30</v>
      </c>
      <c r="AA113" s="1090">
        <v>1</v>
      </c>
      <c r="AB113" s="1090">
        <v>1</v>
      </c>
      <c r="AC113" s="1090">
        <v>2</v>
      </c>
      <c r="AD113" s="1090">
        <v>1</v>
      </c>
      <c r="AE113" s="1090">
        <v>35</v>
      </c>
    </row>
    <row r="114" spans="1:31" ht="15">
      <c r="A114" s="1089">
        <v>3</v>
      </c>
      <c r="B114" s="1089">
        <v>0</v>
      </c>
      <c r="C114" s="1089">
        <v>3</v>
      </c>
      <c r="D114" s="1089">
        <v>3</v>
      </c>
      <c r="E114" s="1089">
        <v>40114</v>
      </c>
      <c r="F114" s="1089" t="s">
        <v>308</v>
      </c>
      <c r="G114" s="1089">
        <v>162</v>
      </c>
      <c r="H114" s="1090" t="s">
        <v>1</v>
      </c>
      <c r="I114" s="1090" t="s">
        <v>503</v>
      </c>
      <c r="J114" s="1092">
        <v>1</v>
      </c>
      <c r="K114" s="1092">
        <f t="shared" si="1"/>
        <v>3</v>
      </c>
      <c r="L114" s="1090" t="s">
        <v>1744</v>
      </c>
      <c r="M114" s="1090" t="s">
        <v>1739</v>
      </c>
      <c r="N114" s="1090" t="s">
        <v>1745</v>
      </c>
      <c r="S114" s="1090" t="s">
        <v>1746</v>
      </c>
      <c r="T114" s="1090" t="s">
        <v>1747</v>
      </c>
      <c r="Y114" s="1098" t="s">
        <v>1748</v>
      </c>
      <c r="Z114" s="1090">
        <v>0</v>
      </c>
      <c r="AA114" s="1090">
        <v>5</v>
      </c>
      <c r="AB114" s="1090">
        <v>1</v>
      </c>
      <c r="AC114" s="1090">
        <v>4</v>
      </c>
      <c r="AD114" s="1090">
        <v>2</v>
      </c>
      <c r="AE114" s="1090">
        <v>12</v>
      </c>
    </row>
    <row r="115" spans="1:31" ht="15">
      <c r="A115" s="1089">
        <v>3</v>
      </c>
      <c r="B115" s="1089">
        <v>1.5</v>
      </c>
      <c r="C115" s="1089">
        <v>0</v>
      </c>
      <c r="D115" s="1089">
        <v>1.5</v>
      </c>
      <c r="E115" s="1089">
        <v>14842</v>
      </c>
      <c r="F115" s="1089" t="s">
        <v>1155</v>
      </c>
      <c r="G115" s="1089">
        <v>161</v>
      </c>
      <c r="H115" s="1090" t="s">
        <v>1</v>
      </c>
      <c r="I115" s="1090" t="s">
        <v>1749</v>
      </c>
      <c r="J115" s="1092">
        <v>1</v>
      </c>
      <c r="K115" s="1092">
        <f t="shared" si="1"/>
        <v>1.5</v>
      </c>
      <c r="L115" s="1090" t="s">
        <v>1750</v>
      </c>
      <c r="M115" s="1090" t="s">
        <v>1739</v>
      </c>
      <c r="N115" s="1090" t="s">
        <v>1751</v>
      </c>
      <c r="S115" s="1090" t="s">
        <v>1752</v>
      </c>
      <c r="T115" s="1090" t="s">
        <v>1742</v>
      </c>
      <c r="Y115" s="1098" t="s">
        <v>1753</v>
      </c>
      <c r="Z115" s="1090">
        <v>17</v>
      </c>
      <c r="AA115" s="1090">
        <v>7</v>
      </c>
      <c r="AB115" s="1090">
        <v>1</v>
      </c>
      <c r="AC115" s="1090">
        <v>4</v>
      </c>
      <c r="AD115" s="1090">
        <v>7</v>
      </c>
      <c r="AE115" s="1090">
        <v>36</v>
      </c>
    </row>
    <row r="116" spans="1:31" ht="15">
      <c r="A116" s="1089">
        <v>3</v>
      </c>
      <c r="B116" s="1089">
        <v>1.5</v>
      </c>
      <c r="C116" s="1089">
        <v>0</v>
      </c>
      <c r="D116" s="1089">
        <v>1.5</v>
      </c>
      <c r="E116" s="1089">
        <v>35716</v>
      </c>
      <c r="F116" s="1089" t="s">
        <v>308</v>
      </c>
      <c r="G116" s="1089">
        <v>161</v>
      </c>
      <c r="H116" s="1090" t="s">
        <v>1</v>
      </c>
      <c r="I116" s="1090" t="s">
        <v>497</v>
      </c>
      <c r="J116" s="1092">
        <v>1</v>
      </c>
      <c r="K116" s="1092">
        <f t="shared" si="1"/>
        <v>1.5</v>
      </c>
      <c r="L116" s="1090" t="s">
        <v>1754</v>
      </c>
      <c r="M116" s="1090" t="s">
        <v>1739</v>
      </c>
      <c r="N116" s="1090" t="s">
        <v>1755</v>
      </c>
      <c r="S116" s="1090" t="s">
        <v>1756</v>
      </c>
      <c r="T116" s="1090" t="s">
        <v>1742</v>
      </c>
      <c r="Y116" s="1098" t="s">
        <v>1757</v>
      </c>
      <c r="Z116" s="1090">
        <v>9</v>
      </c>
      <c r="AA116" s="1090">
        <v>8</v>
      </c>
      <c r="AB116" s="1090">
        <v>5</v>
      </c>
      <c r="AC116" s="1090">
        <v>8</v>
      </c>
      <c r="AD116" s="1090">
        <v>3</v>
      </c>
      <c r="AE116" s="1090">
        <v>33</v>
      </c>
    </row>
    <row r="117" spans="1:31" ht="15">
      <c r="A117" s="1089">
        <v>3</v>
      </c>
      <c r="B117" s="1089">
        <v>1.5</v>
      </c>
      <c r="C117" s="1089">
        <v>0</v>
      </c>
      <c r="D117" s="1089">
        <v>1.5</v>
      </c>
      <c r="E117" s="1089">
        <v>35716</v>
      </c>
      <c r="F117" s="1089" t="s">
        <v>308</v>
      </c>
      <c r="G117" s="1089">
        <v>162</v>
      </c>
      <c r="H117" s="1090" t="s">
        <v>1</v>
      </c>
      <c r="I117" s="1090" t="s">
        <v>497</v>
      </c>
      <c r="J117" s="1092">
        <v>1</v>
      </c>
      <c r="K117" s="1092">
        <f t="shared" si="1"/>
        <v>1.5</v>
      </c>
      <c r="L117" s="1090" t="s">
        <v>1754</v>
      </c>
      <c r="M117" s="1090" t="s">
        <v>1739</v>
      </c>
      <c r="N117" s="1090" t="s">
        <v>1758</v>
      </c>
      <c r="S117" s="1090" t="s">
        <v>1759</v>
      </c>
      <c r="T117" s="1090" t="s">
        <v>1760</v>
      </c>
      <c r="Y117" s="1098" t="s">
        <v>1761</v>
      </c>
      <c r="Z117" s="1090">
        <v>7</v>
      </c>
      <c r="AA117" s="1090">
        <v>8</v>
      </c>
      <c r="AB117" s="1090">
        <v>7</v>
      </c>
      <c r="AC117" s="1090">
        <v>6</v>
      </c>
      <c r="AD117" s="1090">
        <v>4</v>
      </c>
      <c r="AE117" s="1090">
        <v>32</v>
      </c>
    </row>
    <row r="118" spans="1:31" ht="15">
      <c r="A118" s="1089">
        <v>3</v>
      </c>
      <c r="B118" s="1089">
        <v>1.5</v>
      </c>
      <c r="C118" s="1089">
        <v>0</v>
      </c>
      <c r="D118" s="1089">
        <v>1.5</v>
      </c>
      <c r="E118" s="1089">
        <v>34371</v>
      </c>
      <c r="F118" s="1089" t="s">
        <v>307</v>
      </c>
      <c r="G118" s="1089">
        <v>162</v>
      </c>
      <c r="H118" s="1090" t="s">
        <v>1</v>
      </c>
      <c r="I118" s="1090" t="s">
        <v>1688</v>
      </c>
      <c r="J118" s="1092">
        <v>1</v>
      </c>
      <c r="K118" s="1092">
        <f t="shared" si="1"/>
        <v>1.5</v>
      </c>
      <c r="L118" s="1090" t="s">
        <v>1762</v>
      </c>
      <c r="M118" s="1090" t="s">
        <v>1739</v>
      </c>
      <c r="N118" s="1090" t="s">
        <v>1763</v>
      </c>
      <c r="S118" s="1090" t="s">
        <v>1764</v>
      </c>
      <c r="T118" s="1090" t="s">
        <v>1760</v>
      </c>
      <c r="Y118" s="1098" t="s">
        <v>1765</v>
      </c>
      <c r="Z118" s="1090">
        <v>4</v>
      </c>
      <c r="AA118" s="1090">
        <v>8</v>
      </c>
      <c r="AB118" s="1090">
        <v>2</v>
      </c>
      <c r="AC118" s="1090">
        <v>3</v>
      </c>
      <c r="AD118" s="1090">
        <v>0</v>
      </c>
      <c r="AE118" s="1090">
        <v>17</v>
      </c>
    </row>
    <row r="119" spans="1:31" ht="15">
      <c r="A119" s="1089">
        <v>3</v>
      </c>
      <c r="B119" s="1089">
        <v>0</v>
      </c>
      <c r="C119" s="1089">
        <v>3</v>
      </c>
      <c r="D119" s="1089">
        <v>3</v>
      </c>
      <c r="E119" s="1089">
        <v>39425</v>
      </c>
      <c r="F119" s="1089" t="s">
        <v>308</v>
      </c>
      <c r="G119" s="1089">
        <v>161</v>
      </c>
      <c r="H119" s="1090" t="s">
        <v>1</v>
      </c>
      <c r="I119" s="1090" t="s">
        <v>503</v>
      </c>
      <c r="J119" s="1092">
        <v>1</v>
      </c>
      <c r="K119" s="1092">
        <f t="shared" si="1"/>
        <v>3</v>
      </c>
      <c r="L119" s="1090" t="s">
        <v>1732</v>
      </c>
      <c r="M119" s="1090" t="s">
        <v>1739</v>
      </c>
      <c r="N119" s="1090" t="s">
        <v>1766</v>
      </c>
      <c r="S119" s="1090" t="s">
        <v>1746</v>
      </c>
      <c r="T119" s="1090" t="s">
        <v>1767</v>
      </c>
      <c r="Y119" s="1098" t="s">
        <v>1768</v>
      </c>
      <c r="Z119" s="1090">
        <v>2</v>
      </c>
      <c r="AA119" s="1090">
        <v>0</v>
      </c>
      <c r="AB119" s="1090">
        <v>0</v>
      </c>
      <c r="AC119" s="1090">
        <v>2</v>
      </c>
      <c r="AD119" s="1090">
        <v>1</v>
      </c>
      <c r="AE119" s="1090">
        <v>5</v>
      </c>
    </row>
    <row r="120" spans="1:31" ht="15">
      <c r="A120" s="1089">
        <v>3</v>
      </c>
      <c r="B120" s="1089">
        <v>0</v>
      </c>
      <c r="C120" s="1089">
        <v>3</v>
      </c>
      <c r="D120" s="1089">
        <v>3</v>
      </c>
      <c r="E120" s="1089">
        <v>37016</v>
      </c>
      <c r="F120" s="1089" t="s">
        <v>308</v>
      </c>
      <c r="G120" s="1089">
        <v>161</v>
      </c>
      <c r="H120" s="1090" t="s">
        <v>1</v>
      </c>
      <c r="I120" s="1090" t="s">
        <v>497</v>
      </c>
      <c r="J120" s="1092">
        <v>1</v>
      </c>
      <c r="K120" s="1092">
        <f t="shared" si="1"/>
        <v>3</v>
      </c>
      <c r="L120" s="1090" t="s">
        <v>1769</v>
      </c>
      <c r="M120" s="1090" t="s">
        <v>1739</v>
      </c>
      <c r="N120" s="1090" t="s">
        <v>1770</v>
      </c>
      <c r="S120" s="1090" t="s">
        <v>1746</v>
      </c>
      <c r="T120" s="1090" t="s">
        <v>1771</v>
      </c>
      <c r="Y120" s="1098" t="s">
        <v>1772</v>
      </c>
      <c r="Z120" s="1090">
        <v>4</v>
      </c>
      <c r="AA120" s="1090">
        <v>12</v>
      </c>
      <c r="AB120" s="1090">
        <v>0</v>
      </c>
      <c r="AC120" s="1090">
        <v>2</v>
      </c>
      <c r="AD120" s="1090">
        <v>0</v>
      </c>
      <c r="AE120" s="1090">
        <v>18</v>
      </c>
    </row>
    <row r="121" spans="1:31">
      <c r="A121" s="1089">
        <v>3</v>
      </c>
      <c r="B121" s="1089">
        <v>0</v>
      </c>
      <c r="C121" s="1089">
        <v>3</v>
      </c>
      <c r="D121" s="1089">
        <v>3</v>
      </c>
      <c r="E121" s="1089">
        <v>17114</v>
      </c>
      <c r="F121" s="1089" t="s">
        <v>307</v>
      </c>
      <c r="G121" s="1089">
        <v>161</v>
      </c>
      <c r="H121" s="1090" t="s">
        <v>1</v>
      </c>
      <c r="I121" s="1090" t="s">
        <v>1773</v>
      </c>
      <c r="J121" s="1092">
        <v>1</v>
      </c>
      <c r="K121" s="1092">
        <f t="shared" si="1"/>
        <v>3</v>
      </c>
      <c r="L121" s="1090" t="s">
        <v>1774</v>
      </c>
      <c r="M121" s="1090" t="s">
        <v>1739</v>
      </c>
      <c r="N121" s="1090" t="s">
        <v>1775</v>
      </c>
      <c r="S121" s="1090" t="s">
        <v>1776</v>
      </c>
      <c r="T121" s="1090" t="s">
        <v>1767</v>
      </c>
      <c r="Y121" s="1093" t="s">
        <v>1777</v>
      </c>
      <c r="Z121" s="1090">
        <v>5</v>
      </c>
      <c r="AA121" s="1090">
        <v>4</v>
      </c>
      <c r="AB121" s="1090">
        <v>3</v>
      </c>
      <c r="AC121" s="1090">
        <v>8</v>
      </c>
      <c r="AD121" s="1090">
        <v>2</v>
      </c>
      <c r="AE121" s="1090">
        <v>22</v>
      </c>
    </row>
    <row r="122" spans="1:31">
      <c r="A122" s="1089">
        <v>3</v>
      </c>
      <c r="B122" s="1089">
        <v>0</v>
      </c>
      <c r="C122" s="1089">
        <v>3</v>
      </c>
      <c r="D122" s="1089">
        <v>3</v>
      </c>
      <c r="E122" s="1089">
        <v>17114</v>
      </c>
      <c r="F122" s="1089" t="s">
        <v>307</v>
      </c>
      <c r="G122" s="1089">
        <v>162</v>
      </c>
      <c r="H122" s="1090" t="s">
        <v>1</v>
      </c>
      <c r="I122" s="1090" t="s">
        <v>1773</v>
      </c>
      <c r="J122" s="1092">
        <v>1</v>
      </c>
      <c r="K122" s="1092">
        <f t="shared" si="1"/>
        <v>3</v>
      </c>
      <c r="L122" s="1090" t="s">
        <v>1774</v>
      </c>
      <c r="M122" s="1090" t="s">
        <v>1739</v>
      </c>
      <c r="N122" s="1090" t="s">
        <v>1775</v>
      </c>
      <c r="S122" s="1090" t="s">
        <v>1759</v>
      </c>
      <c r="T122" s="1090" t="s">
        <v>1767</v>
      </c>
      <c r="Y122" s="1093" t="s">
        <v>1777</v>
      </c>
      <c r="Z122" s="1090">
        <v>4</v>
      </c>
      <c r="AA122" s="1090">
        <v>0</v>
      </c>
      <c r="AB122" s="1090">
        <v>2</v>
      </c>
      <c r="AC122" s="1090">
        <v>5</v>
      </c>
      <c r="AD122" s="1090">
        <v>6</v>
      </c>
      <c r="AE122" s="1090">
        <v>17</v>
      </c>
    </row>
    <row r="123" spans="1:31">
      <c r="A123" s="1089">
        <v>3</v>
      </c>
      <c r="B123" s="1089">
        <v>0</v>
      </c>
      <c r="C123" s="1089">
        <v>3</v>
      </c>
      <c r="D123" s="1089">
        <v>3</v>
      </c>
      <c r="E123" s="1089">
        <v>34371</v>
      </c>
      <c r="F123" s="1089" t="s">
        <v>307</v>
      </c>
      <c r="G123" s="1089">
        <v>161</v>
      </c>
      <c r="H123" s="1090" t="s">
        <v>1</v>
      </c>
      <c r="I123" s="1090" t="s">
        <v>497</v>
      </c>
      <c r="J123" s="1092">
        <v>1</v>
      </c>
      <c r="K123" s="1092">
        <f t="shared" si="1"/>
        <v>3</v>
      </c>
      <c r="L123" s="1090" t="s">
        <v>1762</v>
      </c>
      <c r="M123" s="1090" t="s">
        <v>1739</v>
      </c>
      <c r="N123" s="1090" t="s">
        <v>1778</v>
      </c>
      <c r="S123" s="1090" t="s">
        <v>1741</v>
      </c>
      <c r="T123" s="1090" t="s">
        <v>1713</v>
      </c>
      <c r="Y123" s="1093" t="s">
        <v>1779</v>
      </c>
      <c r="Z123" s="1090">
        <v>4</v>
      </c>
      <c r="AA123" s="1090">
        <v>4</v>
      </c>
      <c r="AB123" s="1090">
        <v>2</v>
      </c>
      <c r="AC123" s="1090">
        <v>2</v>
      </c>
      <c r="AD123" s="1090">
        <v>2</v>
      </c>
      <c r="AE123" s="1090">
        <v>14</v>
      </c>
    </row>
    <row r="124" spans="1:31">
      <c r="A124" s="1089">
        <v>3</v>
      </c>
      <c r="B124" s="1089">
        <v>0</v>
      </c>
      <c r="C124" s="1089">
        <v>3</v>
      </c>
      <c r="D124" s="1089">
        <v>3</v>
      </c>
      <c r="E124" s="1089">
        <v>18193</v>
      </c>
      <c r="F124" s="1089" t="s">
        <v>306</v>
      </c>
      <c r="G124" s="1089">
        <v>161</v>
      </c>
      <c r="H124" s="1090" t="s">
        <v>1</v>
      </c>
      <c r="I124" s="1090" t="s">
        <v>1667</v>
      </c>
      <c r="J124" s="1092">
        <v>1</v>
      </c>
      <c r="K124" s="1092">
        <f t="shared" si="1"/>
        <v>3</v>
      </c>
      <c r="L124" s="1090" t="s">
        <v>1780</v>
      </c>
      <c r="M124" s="1090" t="s">
        <v>1739</v>
      </c>
      <c r="N124" s="1090" t="s">
        <v>1781</v>
      </c>
      <c r="S124" s="1090" t="s">
        <v>1746</v>
      </c>
      <c r="T124" s="1090" t="s">
        <v>1652</v>
      </c>
      <c r="Y124" s="1093" t="s">
        <v>1782</v>
      </c>
      <c r="Z124" s="1090">
        <v>12</v>
      </c>
      <c r="AA124" s="1090">
        <v>8</v>
      </c>
      <c r="AB124" s="1090">
        <v>0</v>
      </c>
      <c r="AC124" s="1090">
        <v>2</v>
      </c>
      <c r="AD124" s="1090">
        <v>0</v>
      </c>
      <c r="AE124" s="1090">
        <v>22</v>
      </c>
    </row>
    <row r="125" spans="1:31">
      <c r="A125" s="1089">
        <v>3</v>
      </c>
      <c r="B125" s="1089">
        <v>0</v>
      </c>
      <c r="C125" s="1089">
        <v>3</v>
      </c>
      <c r="D125" s="1089">
        <v>3</v>
      </c>
      <c r="E125" s="1089">
        <v>18193</v>
      </c>
      <c r="F125" s="1089" t="s">
        <v>306</v>
      </c>
      <c r="G125" s="1089">
        <v>162</v>
      </c>
      <c r="H125" s="1090" t="s">
        <v>1</v>
      </c>
      <c r="I125" s="1090" t="s">
        <v>1667</v>
      </c>
      <c r="J125" s="1092">
        <v>1</v>
      </c>
      <c r="K125" s="1092">
        <f t="shared" si="1"/>
        <v>3</v>
      </c>
      <c r="L125" s="1090" t="s">
        <v>1780</v>
      </c>
      <c r="M125" s="1090" t="s">
        <v>1739</v>
      </c>
      <c r="N125" s="1090" t="s">
        <v>1781</v>
      </c>
      <c r="S125" s="1090" t="s">
        <v>1746</v>
      </c>
      <c r="T125" s="1090" t="s">
        <v>1783</v>
      </c>
      <c r="Y125" s="1093" t="s">
        <v>1782</v>
      </c>
      <c r="Z125" s="1090">
        <v>3</v>
      </c>
      <c r="AA125" s="1090">
        <v>2</v>
      </c>
      <c r="AB125" s="1090">
        <v>5</v>
      </c>
      <c r="AC125" s="1090">
        <v>7</v>
      </c>
      <c r="AD125" s="1090">
        <v>3</v>
      </c>
      <c r="AE125" s="1090">
        <v>20</v>
      </c>
    </row>
    <row r="126" spans="1:31">
      <c r="A126" s="1089">
        <v>3</v>
      </c>
      <c r="B126" s="1089">
        <v>0</v>
      </c>
      <c r="C126" s="1089">
        <v>3</v>
      </c>
      <c r="D126" s="1089">
        <v>3</v>
      </c>
      <c r="E126" s="1089">
        <v>18193</v>
      </c>
      <c r="F126" s="1089" t="s">
        <v>306</v>
      </c>
      <c r="G126" s="1089">
        <v>161</v>
      </c>
      <c r="H126" s="1090" t="s">
        <v>1</v>
      </c>
      <c r="I126" s="1090" t="s">
        <v>1667</v>
      </c>
      <c r="J126" s="1092">
        <v>1</v>
      </c>
      <c r="K126" s="1092">
        <f t="shared" si="1"/>
        <v>3</v>
      </c>
      <c r="L126" s="1090" t="s">
        <v>1780</v>
      </c>
      <c r="M126" s="1090" t="s">
        <v>1739</v>
      </c>
      <c r="N126" s="1090" t="s">
        <v>1784</v>
      </c>
      <c r="S126" s="1090" t="s">
        <v>1741</v>
      </c>
      <c r="T126" s="1090" t="s">
        <v>1652</v>
      </c>
      <c r="Y126" s="1093" t="s">
        <v>1785</v>
      </c>
      <c r="Z126" s="1090">
        <v>12</v>
      </c>
      <c r="AA126" s="1090">
        <v>2</v>
      </c>
      <c r="AB126" s="1090">
        <v>0</v>
      </c>
      <c r="AC126" s="1090">
        <v>4</v>
      </c>
      <c r="AD126" s="1090">
        <v>1</v>
      </c>
      <c r="AE126" s="1090">
        <v>19</v>
      </c>
    </row>
    <row r="127" spans="1:31">
      <c r="A127" s="1089">
        <v>3</v>
      </c>
      <c r="B127" s="1089">
        <v>0</v>
      </c>
      <c r="C127" s="1089">
        <v>3</v>
      </c>
      <c r="D127" s="1089">
        <v>3</v>
      </c>
      <c r="E127" s="1089">
        <v>18193</v>
      </c>
      <c r="F127" s="1089" t="s">
        <v>306</v>
      </c>
      <c r="G127" s="1089">
        <v>162</v>
      </c>
      <c r="H127" s="1090" t="s">
        <v>1</v>
      </c>
      <c r="I127" s="1090" t="s">
        <v>1667</v>
      </c>
      <c r="J127" s="1092">
        <v>1</v>
      </c>
      <c r="K127" s="1092">
        <f t="shared" si="1"/>
        <v>3</v>
      </c>
      <c r="L127" s="1090" t="s">
        <v>1780</v>
      </c>
      <c r="M127" s="1090" t="s">
        <v>1739</v>
      </c>
      <c r="N127" s="1090" t="s">
        <v>1784</v>
      </c>
      <c r="S127" s="1090" t="s">
        <v>1741</v>
      </c>
      <c r="T127" s="1090" t="s">
        <v>1783</v>
      </c>
      <c r="Y127" s="1093" t="s">
        <v>1785</v>
      </c>
      <c r="Z127" s="1090">
        <v>6</v>
      </c>
      <c r="AA127" s="1090">
        <v>5</v>
      </c>
      <c r="AB127" s="1090">
        <v>0</v>
      </c>
      <c r="AC127" s="1090">
        <v>1</v>
      </c>
      <c r="AD127" s="1090">
        <v>0</v>
      </c>
      <c r="AE127" s="1090">
        <v>12</v>
      </c>
    </row>
    <row r="128" spans="1:31">
      <c r="A128" s="1089">
        <v>3</v>
      </c>
      <c r="B128" s="1089">
        <v>0</v>
      </c>
      <c r="C128" s="1089">
        <v>3</v>
      </c>
      <c r="D128" s="1089">
        <v>3</v>
      </c>
      <c r="E128" s="1089">
        <v>39425</v>
      </c>
      <c r="F128" s="1089" t="s">
        <v>308</v>
      </c>
      <c r="G128" s="1089">
        <v>162</v>
      </c>
      <c r="H128" s="1090" t="s">
        <v>1</v>
      </c>
      <c r="I128" s="1090" t="s">
        <v>503</v>
      </c>
      <c r="J128" s="1092">
        <v>1</v>
      </c>
      <c r="K128" s="1092">
        <f t="shared" si="1"/>
        <v>3</v>
      </c>
      <c r="L128" s="1090" t="s">
        <v>1732</v>
      </c>
      <c r="M128" s="1090" t="s">
        <v>1739</v>
      </c>
      <c r="N128" s="1090" t="s">
        <v>1786</v>
      </c>
      <c r="S128" s="1090" t="s">
        <v>1746</v>
      </c>
      <c r="T128" s="1090" t="s">
        <v>1767</v>
      </c>
      <c r="Y128" s="1093" t="s">
        <v>1787</v>
      </c>
      <c r="Z128" s="1090">
        <v>7</v>
      </c>
      <c r="AA128" s="1090">
        <v>1</v>
      </c>
      <c r="AB128" s="1090">
        <v>11</v>
      </c>
      <c r="AC128" s="1090">
        <v>4</v>
      </c>
      <c r="AD128" s="1090">
        <v>5</v>
      </c>
      <c r="AE128" s="1090">
        <v>28</v>
      </c>
    </row>
    <row r="129" spans="1:32">
      <c r="A129" s="1089">
        <v>3</v>
      </c>
      <c r="B129" s="1089">
        <v>0</v>
      </c>
      <c r="C129" s="1089">
        <v>3</v>
      </c>
      <c r="D129" s="1089">
        <v>3</v>
      </c>
      <c r="E129" s="1089">
        <v>17114</v>
      </c>
      <c r="F129" s="1089" t="s">
        <v>307</v>
      </c>
      <c r="G129" s="1089">
        <v>162</v>
      </c>
      <c r="H129" s="1090" t="s">
        <v>1</v>
      </c>
      <c r="I129" s="1090" t="s">
        <v>1773</v>
      </c>
      <c r="J129" s="1092">
        <v>1</v>
      </c>
      <c r="K129" s="1092">
        <f t="shared" si="1"/>
        <v>3</v>
      </c>
      <c r="L129" s="1090" t="s">
        <v>1774</v>
      </c>
      <c r="M129" s="1090" t="s">
        <v>1739</v>
      </c>
      <c r="N129" s="1090" t="s">
        <v>1788</v>
      </c>
      <c r="S129" s="1090" t="s">
        <v>1789</v>
      </c>
      <c r="T129" s="1090" t="s">
        <v>1767</v>
      </c>
      <c r="Y129" s="1093" t="s">
        <v>518</v>
      </c>
      <c r="Z129" s="1090">
        <v>2</v>
      </c>
      <c r="AA129" s="1090">
        <v>2</v>
      </c>
      <c r="AB129" s="1090">
        <v>0</v>
      </c>
      <c r="AC129" s="1090">
        <v>5</v>
      </c>
      <c r="AD129" s="1090">
        <v>3</v>
      </c>
      <c r="AE129" s="1090">
        <v>12</v>
      </c>
    </row>
    <row r="130" spans="1:32">
      <c r="A130" s="1089">
        <v>3</v>
      </c>
      <c r="B130" s="1089">
        <v>0</v>
      </c>
      <c r="C130" s="1089">
        <v>3</v>
      </c>
      <c r="D130" s="1089">
        <v>3</v>
      </c>
      <c r="E130" s="1089">
        <v>35473</v>
      </c>
      <c r="F130" s="1089" t="s">
        <v>309</v>
      </c>
      <c r="G130" s="1089">
        <v>161</v>
      </c>
      <c r="H130" s="1090" t="s">
        <v>3</v>
      </c>
      <c r="I130" s="1090" t="s">
        <v>497</v>
      </c>
      <c r="J130" s="1092">
        <v>1</v>
      </c>
      <c r="K130" s="1092">
        <f t="shared" si="1"/>
        <v>3</v>
      </c>
      <c r="L130" s="1090" t="s">
        <v>1654</v>
      </c>
      <c r="M130" s="1090" t="s">
        <v>1739</v>
      </c>
      <c r="N130" s="1090" t="s">
        <v>1790</v>
      </c>
      <c r="S130" s="1090" t="s">
        <v>1791</v>
      </c>
      <c r="T130" s="1090" t="s">
        <v>1792</v>
      </c>
      <c r="Y130" s="1093" t="s">
        <v>1793</v>
      </c>
      <c r="Z130" s="1090">
        <v>1</v>
      </c>
      <c r="AA130" s="1090">
        <v>4</v>
      </c>
      <c r="AB130" s="1090">
        <v>1</v>
      </c>
      <c r="AC130" s="1090">
        <v>1</v>
      </c>
      <c r="AD130" s="1090">
        <v>0</v>
      </c>
      <c r="AE130" s="1090">
        <v>7</v>
      </c>
    </row>
    <row r="131" spans="1:32">
      <c r="A131" s="1089">
        <v>3</v>
      </c>
      <c r="B131" s="1089">
        <v>0</v>
      </c>
      <c r="C131" s="1089">
        <v>3</v>
      </c>
      <c r="D131" s="1089">
        <v>3</v>
      </c>
      <c r="E131" s="1089">
        <v>36002</v>
      </c>
      <c r="F131" s="1089" t="s">
        <v>309</v>
      </c>
      <c r="G131" s="1089">
        <v>162</v>
      </c>
      <c r="H131" s="1090" t="s">
        <v>3</v>
      </c>
      <c r="I131" s="1090" t="s">
        <v>1667</v>
      </c>
      <c r="J131" s="1092">
        <v>1</v>
      </c>
      <c r="K131" s="1092">
        <f t="shared" si="1"/>
        <v>3</v>
      </c>
      <c r="L131" s="1090" t="s">
        <v>1668</v>
      </c>
      <c r="M131" s="1090" t="s">
        <v>1739</v>
      </c>
      <c r="N131" s="1090" t="s">
        <v>1790</v>
      </c>
      <c r="S131" s="1090" t="s">
        <v>1791</v>
      </c>
      <c r="T131" s="1090" t="s">
        <v>1792</v>
      </c>
      <c r="Y131" s="1093" t="s">
        <v>1793</v>
      </c>
      <c r="Z131" s="1090">
        <v>5</v>
      </c>
      <c r="AA131" s="1090">
        <v>7</v>
      </c>
      <c r="AB131" s="1090">
        <v>2</v>
      </c>
      <c r="AC131" s="1090">
        <v>1</v>
      </c>
      <c r="AD131" s="1090">
        <v>3</v>
      </c>
      <c r="AE131" s="1090">
        <v>18</v>
      </c>
    </row>
    <row r="132" spans="1:32">
      <c r="A132" s="1089">
        <v>3</v>
      </c>
      <c r="B132" s="1089">
        <v>0</v>
      </c>
      <c r="C132" s="1089">
        <v>3</v>
      </c>
      <c r="D132" s="1089">
        <v>3</v>
      </c>
      <c r="E132" s="1089">
        <v>35473</v>
      </c>
      <c r="F132" s="1089" t="s">
        <v>309</v>
      </c>
      <c r="G132" s="1089">
        <v>161</v>
      </c>
      <c r="H132" s="1090" t="s">
        <v>3</v>
      </c>
      <c r="I132" s="1090" t="s">
        <v>497</v>
      </c>
      <c r="J132" s="1092">
        <v>1</v>
      </c>
      <c r="K132" s="1092">
        <f t="shared" ref="K132:K195" si="2">D132*J132</f>
        <v>3</v>
      </c>
      <c r="L132" s="1090" t="s">
        <v>1654</v>
      </c>
      <c r="M132" s="1090" t="s">
        <v>1739</v>
      </c>
      <c r="N132" s="1090" t="s">
        <v>1794</v>
      </c>
      <c r="S132" s="1090" t="s">
        <v>1795</v>
      </c>
      <c r="T132" s="1090" t="s">
        <v>1792</v>
      </c>
      <c r="Y132" s="1093" t="s">
        <v>1793</v>
      </c>
      <c r="Z132" s="1090">
        <v>3</v>
      </c>
      <c r="AA132" s="1090">
        <v>13</v>
      </c>
      <c r="AB132" s="1090">
        <v>3</v>
      </c>
      <c r="AC132" s="1090">
        <v>1</v>
      </c>
      <c r="AD132" s="1090">
        <v>0</v>
      </c>
      <c r="AE132" s="1090">
        <v>20</v>
      </c>
    </row>
    <row r="133" spans="1:32">
      <c r="A133" s="1089">
        <v>3</v>
      </c>
      <c r="B133" s="1089">
        <v>0</v>
      </c>
      <c r="C133" s="1089">
        <v>3</v>
      </c>
      <c r="D133" s="1089">
        <v>3</v>
      </c>
      <c r="E133" s="1089">
        <v>35473</v>
      </c>
      <c r="F133" s="1089" t="s">
        <v>309</v>
      </c>
      <c r="G133" s="1089">
        <v>162</v>
      </c>
      <c r="H133" s="1090" t="s">
        <v>3</v>
      </c>
      <c r="I133" s="1090" t="s">
        <v>497</v>
      </c>
      <c r="J133" s="1092">
        <v>1</v>
      </c>
      <c r="K133" s="1092">
        <f t="shared" si="2"/>
        <v>3</v>
      </c>
      <c r="L133" s="1090" t="s">
        <v>1654</v>
      </c>
      <c r="M133" s="1090" t="s">
        <v>1739</v>
      </c>
      <c r="N133" s="1090" t="s">
        <v>1796</v>
      </c>
      <c r="S133" s="1090" t="s">
        <v>1797</v>
      </c>
      <c r="T133" s="1090" t="s">
        <v>1792</v>
      </c>
      <c r="Y133" s="1090" t="s">
        <v>1798</v>
      </c>
      <c r="Z133" s="1090">
        <v>6</v>
      </c>
      <c r="AA133" s="1090">
        <v>8</v>
      </c>
      <c r="AB133" s="1090">
        <v>0</v>
      </c>
      <c r="AC133" s="1090">
        <v>0</v>
      </c>
      <c r="AD133" s="1090">
        <v>0</v>
      </c>
      <c r="AE133" s="1090">
        <v>14</v>
      </c>
    </row>
    <row r="134" spans="1:32">
      <c r="A134" s="1089">
        <v>3</v>
      </c>
      <c r="B134" s="1089">
        <v>1.5</v>
      </c>
      <c r="C134" s="1089">
        <v>0</v>
      </c>
      <c r="D134" s="1089">
        <v>1.5</v>
      </c>
      <c r="E134" s="1089">
        <v>36161</v>
      </c>
      <c r="F134" s="1089" t="s">
        <v>311</v>
      </c>
      <c r="G134" s="1089">
        <v>161</v>
      </c>
      <c r="H134" s="1090" t="s">
        <v>3</v>
      </c>
      <c r="I134" s="1090" t="s">
        <v>497</v>
      </c>
      <c r="J134" s="1092">
        <v>1</v>
      </c>
      <c r="K134" s="1092">
        <f t="shared" si="2"/>
        <v>1.5</v>
      </c>
      <c r="L134" s="1090" t="s">
        <v>1676</v>
      </c>
      <c r="M134" s="1090" t="s">
        <v>1739</v>
      </c>
      <c r="N134" s="1090" t="s">
        <v>1799</v>
      </c>
      <c r="S134" s="1090" t="s">
        <v>1800</v>
      </c>
      <c r="T134" s="1090" t="s">
        <v>1681</v>
      </c>
      <c r="Y134" s="1093" t="s">
        <v>1801</v>
      </c>
      <c r="Z134" s="1090">
        <v>3</v>
      </c>
      <c r="AA134" s="1090">
        <v>1</v>
      </c>
      <c r="AB134" s="1090">
        <v>7</v>
      </c>
      <c r="AC134" s="1090">
        <v>0</v>
      </c>
      <c r="AD134" s="1090">
        <v>1</v>
      </c>
      <c r="AE134" s="1090">
        <v>12</v>
      </c>
    </row>
    <row r="135" spans="1:32">
      <c r="A135" s="1089">
        <v>3</v>
      </c>
      <c r="B135" s="1089">
        <v>1.5</v>
      </c>
      <c r="C135" s="1089">
        <v>0</v>
      </c>
      <c r="D135" s="1089">
        <v>1.5</v>
      </c>
      <c r="E135" s="1089">
        <v>39145</v>
      </c>
      <c r="F135" s="1089" t="s">
        <v>310</v>
      </c>
      <c r="G135" s="1089">
        <v>161</v>
      </c>
      <c r="H135" s="1090" t="s">
        <v>3</v>
      </c>
      <c r="I135" s="1090" t="s">
        <v>503</v>
      </c>
      <c r="J135" s="1092">
        <v>1</v>
      </c>
      <c r="K135" s="1092">
        <f t="shared" si="2"/>
        <v>1.5</v>
      </c>
      <c r="L135" s="1090" t="s">
        <v>1661</v>
      </c>
      <c r="M135" s="1090" t="s">
        <v>1739</v>
      </c>
      <c r="N135" s="1090" t="s">
        <v>1802</v>
      </c>
      <c r="S135" s="1090" t="s">
        <v>1803</v>
      </c>
      <c r="T135" s="1090" t="s">
        <v>1692</v>
      </c>
      <c r="Y135" s="1093" t="s">
        <v>1804</v>
      </c>
      <c r="Z135" s="1090">
        <v>0</v>
      </c>
      <c r="AA135" s="1090">
        <v>4</v>
      </c>
      <c r="AB135" s="1090">
        <v>3</v>
      </c>
      <c r="AC135" s="1090">
        <v>3</v>
      </c>
      <c r="AD135" s="1090">
        <v>0</v>
      </c>
      <c r="AE135" s="1090">
        <v>10</v>
      </c>
    </row>
    <row r="136" spans="1:32">
      <c r="A136" s="1089">
        <v>3</v>
      </c>
      <c r="B136" s="1089">
        <v>1.5</v>
      </c>
      <c r="C136" s="1089">
        <v>0</v>
      </c>
      <c r="D136" s="1089">
        <v>1.5</v>
      </c>
      <c r="E136" s="1089">
        <v>39395</v>
      </c>
      <c r="F136" s="1089" t="s">
        <v>309</v>
      </c>
      <c r="G136" s="1089">
        <v>161</v>
      </c>
      <c r="H136" s="1090" t="s">
        <v>3</v>
      </c>
      <c r="I136" s="1090" t="s">
        <v>503</v>
      </c>
      <c r="J136" s="1092">
        <v>1</v>
      </c>
      <c r="K136" s="1092">
        <f t="shared" si="2"/>
        <v>1.5</v>
      </c>
      <c r="L136" s="1090" t="s">
        <v>1693</v>
      </c>
      <c r="M136" s="1090" t="s">
        <v>1739</v>
      </c>
      <c r="N136" s="1090" t="s">
        <v>1805</v>
      </c>
      <c r="S136" s="1090" t="s">
        <v>1806</v>
      </c>
      <c r="T136" s="1090" t="s">
        <v>1708</v>
      </c>
      <c r="Y136" s="1093" t="s">
        <v>1807</v>
      </c>
      <c r="Z136" s="1090">
        <v>6</v>
      </c>
      <c r="AA136" s="1090">
        <v>0</v>
      </c>
      <c r="AB136" s="1090">
        <v>0</v>
      </c>
      <c r="AC136" s="1090">
        <v>1</v>
      </c>
      <c r="AD136" s="1090">
        <v>2</v>
      </c>
      <c r="AE136" s="1090">
        <v>9</v>
      </c>
    </row>
    <row r="137" spans="1:32">
      <c r="A137" s="1089">
        <v>3</v>
      </c>
      <c r="B137" s="1089">
        <v>1.5</v>
      </c>
      <c r="C137" s="1089">
        <v>0</v>
      </c>
      <c r="D137" s="1089">
        <v>1.5</v>
      </c>
      <c r="E137" s="1089">
        <v>39395</v>
      </c>
      <c r="F137" s="1089" t="s">
        <v>309</v>
      </c>
      <c r="G137" s="1089">
        <v>161</v>
      </c>
      <c r="H137" s="1090" t="s">
        <v>3</v>
      </c>
      <c r="I137" s="1090" t="s">
        <v>503</v>
      </c>
      <c r="J137" s="1092">
        <v>1</v>
      </c>
      <c r="K137" s="1092">
        <f t="shared" si="2"/>
        <v>1.5</v>
      </c>
      <c r="L137" s="1090" t="s">
        <v>1693</v>
      </c>
      <c r="M137" s="1090" t="s">
        <v>1739</v>
      </c>
      <c r="N137" s="1090" t="s">
        <v>1808</v>
      </c>
      <c r="S137" s="1090" t="s">
        <v>1764</v>
      </c>
      <c r="T137" s="1090" t="s">
        <v>1708</v>
      </c>
      <c r="Y137" s="1093" t="s">
        <v>1809</v>
      </c>
      <c r="Z137" s="1090">
        <v>3</v>
      </c>
      <c r="AA137" s="1090">
        <v>0</v>
      </c>
      <c r="AB137" s="1090">
        <v>0</v>
      </c>
      <c r="AC137" s="1090">
        <v>1</v>
      </c>
      <c r="AD137" s="1090">
        <v>0</v>
      </c>
      <c r="AE137" s="1090">
        <v>4</v>
      </c>
    </row>
    <row r="138" spans="1:32">
      <c r="A138" s="1094">
        <v>3</v>
      </c>
      <c r="B138" s="1094">
        <v>1.5</v>
      </c>
      <c r="C138" s="1094">
        <v>0</v>
      </c>
      <c r="D138" s="1094">
        <v>1.5</v>
      </c>
      <c r="E138" s="1094"/>
      <c r="F138" s="1094" t="s">
        <v>1699</v>
      </c>
      <c r="G138" s="1094">
        <v>161</v>
      </c>
      <c r="H138" s="1095" t="s">
        <v>3</v>
      </c>
      <c r="I138" s="1095" t="s">
        <v>1699</v>
      </c>
      <c r="J138" s="1096">
        <v>1</v>
      </c>
      <c r="K138" s="1092">
        <f t="shared" si="2"/>
        <v>1.5</v>
      </c>
      <c r="L138" s="1095" t="s">
        <v>1700</v>
      </c>
      <c r="M138" s="1095" t="s">
        <v>1739</v>
      </c>
      <c r="N138" s="1095" t="s">
        <v>1810</v>
      </c>
      <c r="O138" s="1095"/>
      <c r="P138" s="1095"/>
      <c r="Q138" s="1095"/>
      <c r="R138" s="1095"/>
      <c r="S138" s="1095" t="s">
        <v>1811</v>
      </c>
      <c r="T138" s="1095" t="s">
        <v>1708</v>
      </c>
      <c r="U138" s="1095"/>
      <c r="V138" s="1095"/>
      <c r="W138" s="1095"/>
      <c r="X138" s="1095"/>
      <c r="Y138" s="1097" t="s">
        <v>522</v>
      </c>
      <c r="Z138" s="1095">
        <v>3</v>
      </c>
      <c r="AA138" s="1095">
        <v>0</v>
      </c>
      <c r="AB138" s="1095">
        <v>0</v>
      </c>
      <c r="AC138" s="1095">
        <v>1</v>
      </c>
      <c r="AD138" s="1095">
        <v>0</v>
      </c>
      <c r="AE138" s="1095">
        <v>4</v>
      </c>
      <c r="AF138" s="1095" t="s">
        <v>1703</v>
      </c>
    </row>
    <row r="139" spans="1:32">
      <c r="A139" s="1089">
        <v>3</v>
      </c>
      <c r="B139" s="1089">
        <v>1.5</v>
      </c>
      <c r="C139" s="1089">
        <v>0</v>
      </c>
      <c r="D139" s="1089">
        <v>1.5</v>
      </c>
      <c r="E139" s="1089">
        <v>18193</v>
      </c>
      <c r="F139" s="1089" t="s">
        <v>306</v>
      </c>
      <c r="G139" s="1089">
        <v>162</v>
      </c>
      <c r="H139" s="1090" t="s">
        <v>1</v>
      </c>
      <c r="I139" s="1090" t="s">
        <v>1667</v>
      </c>
      <c r="J139" s="1092">
        <v>1</v>
      </c>
      <c r="K139" s="1092">
        <f t="shared" si="2"/>
        <v>1.5</v>
      </c>
      <c r="L139" s="1090" t="s">
        <v>1780</v>
      </c>
      <c r="M139" s="1090" t="s">
        <v>1739</v>
      </c>
      <c r="N139" s="1090" t="s">
        <v>1810</v>
      </c>
      <c r="S139" s="1090" t="s">
        <v>1789</v>
      </c>
      <c r="T139" s="1090" t="s">
        <v>1760</v>
      </c>
      <c r="Y139" s="1093" t="s">
        <v>522</v>
      </c>
      <c r="Z139" s="1090">
        <v>12</v>
      </c>
      <c r="AA139" s="1090">
        <v>6</v>
      </c>
      <c r="AB139" s="1090">
        <v>3</v>
      </c>
      <c r="AC139" s="1090">
        <v>3</v>
      </c>
      <c r="AD139" s="1090">
        <v>0</v>
      </c>
      <c r="AE139" s="1090">
        <v>24</v>
      </c>
    </row>
    <row r="140" spans="1:32">
      <c r="A140" s="1089">
        <v>3</v>
      </c>
      <c r="B140" s="1089">
        <v>1.5</v>
      </c>
      <c r="C140" s="1089">
        <v>0</v>
      </c>
      <c r="D140" s="1089">
        <v>1.5</v>
      </c>
      <c r="E140" s="1089">
        <v>11798</v>
      </c>
      <c r="F140" s="1089" t="s">
        <v>309</v>
      </c>
      <c r="G140" s="1089">
        <v>161</v>
      </c>
      <c r="H140" s="1090" t="s">
        <v>3</v>
      </c>
      <c r="I140" s="1090" t="s">
        <v>497</v>
      </c>
      <c r="J140" s="1092">
        <v>1</v>
      </c>
      <c r="K140" s="1092">
        <f t="shared" si="2"/>
        <v>1.5</v>
      </c>
      <c r="L140" s="1090" t="s">
        <v>1677</v>
      </c>
      <c r="M140" s="1090" t="s">
        <v>1739</v>
      </c>
      <c r="N140" s="1090" t="s">
        <v>1812</v>
      </c>
      <c r="S140" s="1090" t="s">
        <v>1764</v>
      </c>
      <c r="T140" s="1090" t="s">
        <v>1783</v>
      </c>
      <c r="Y140" s="1090" t="s">
        <v>1813</v>
      </c>
      <c r="Z140" s="1090">
        <v>15</v>
      </c>
      <c r="AA140" s="1090">
        <v>2</v>
      </c>
      <c r="AB140" s="1090">
        <v>0</v>
      </c>
      <c r="AC140" s="1090">
        <v>5</v>
      </c>
      <c r="AD140" s="1090">
        <v>4</v>
      </c>
      <c r="AE140" s="1090">
        <v>26</v>
      </c>
    </row>
    <row r="141" spans="1:32">
      <c r="A141" s="1089">
        <v>3</v>
      </c>
      <c r="B141" s="1089">
        <v>1.5</v>
      </c>
      <c r="C141" s="1089">
        <v>0</v>
      </c>
      <c r="D141" s="1089">
        <v>1.5</v>
      </c>
      <c r="E141" s="1089">
        <v>22628</v>
      </c>
      <c r="F141" s="1089" t="s">
        <v>310</v>
      </c>
      <c r="G141" s="1089">
        <v>162</v>
      </c>
      <c r="H141" s="1090" t="s">
        <v>3</v>
      </c>
      <c r="I141" s="1090" t="s">
        <v>497</v>
      </c>
      <c r="J141" s="1092">
        <v>1</v>
      </c>
      <c r="K141" s="1092">
        <f t="shared" si="2"/>
        <v>1.5</v>
      </c>
      <c r="L141" s="1090" t="s">
        <v>1685</v>
      </c>
      <c r="M141" s="1090" t="s">
        <v>1739</v>
      </c>
      <c r="N141" s="1090" t="s">
        <v>1814</v>
      </c>
      <c r="S141" s="1090" t="s">
        <v>1815</v>
      </c>
      <c r="T141" s="1090" t="s">
        <v>1692</v>
      </c>
      <c r="Y141" s="1090" t="s">
        <v>508</v>
      </c>
      <c r="Z141" s="1090">
        <v>11</v>
      </c>
      <c r="AA141" s="1090">
        <v>3</v>
      </c>
      <c r="AB141" s="1090">
        <v>0</v>
      </c>
      <c r="AC141" s="1090">
        <v>2</v>
      </c>
      <c r="AD141" s="1090">
        <v>1</v>
      </c>
      <c r="AE141" s="1090">
        <v>17</v>
      </c>
    </row>
    <row r="142" spans="1:32">
      <c r="A142" s="1089">
        <v>3</v>
      </c>
      <c r="B142" s="1089">
        <v>1.5</v>
      </c>
      <c r="C142" s="1089">
        <v>0</v>
      </c>
      <c r="D142" s="1089">
        <v>1.5</v>
      </c>
      <c r="E142" s="1089">
        <v>39145</v>
      </c>
      <c r="F142" s="1089" t="s">
        <v>310</v>
      </c>
      <c r="G142" s="1089">
        <v>162</v>
      </c>
      <c r="H142" s="1090" t="s">
        <v>3</v>
      </c>
      <c r="I142" s="1090" t="s">
        <v>503</v>
      </c>
      <c r="J142" s="1092">
        <v>1</v>
      </c>
      <c r="K142" s="1092">
        <f t="shared" si="2"/>
        <v>1.5</v>
      </c>
      <c r="L142" s="1090" t="s">
        <v>1661</v>
      </c>
      <c r="M142" s="1090" t="s">
        <v>1739</v>
      </c>
      <c r="N142" s="1090" t="s">
        <v>1816</v>
      </c>
      <c r="S142" s="1090" t="s">
        <v>1817</v>
      </c>
      <c r="T142" s="1090" t="s">
        <v>1692</v>
      </c>
      <c r="Y142" s="1090" t="s">
        <v>509</v>
      </c>
      <c r="Z142" s="1090">
        <v>2</v>
      </c>
      <c r="AA142" s="1090">
        <v>0</v>
      </c>
      <c r="AB142" s="1090">
        <v>4</v>
      </c>
      <c r="AC142" s="1090">
        <v>3</v>
      </c>
      <c r="AD142" s="1090">
        <v>5</v>
      </c>
      <c r="AE142" s="1090">
        <v>14</v>
      </c>
    </row>
    <row r="143" spans="1:32">
      <c r="A143" s="1089">
        <v>3</v>
      </c>
      <c r="B143" s="1089">
        <v>1.5</v>
      </c>
      <c r="C143" s="1089">
        <v>0</v>
      </c>
      <c r="D143" s="1089">
        <v>1.5</v>
      </c>
      <c r="E143" s="1089">
        <v>36002</v>
      </c>
      <c r="F143" s="1089" t="s">
        <v>309</v>
      </c>
      <c r="G143" s="1089">
        <v>162</v>
      </c>
      <c r="H143" s="1090" t="s">
        <v>3</v>
      </c>
      <c r="I143" s="1090" t="s">
        <v>1667</v>
      </c>
      <c r="J143" s="1092">
        <v>1</v>
      </c>
      <c r="K143" s="1092">
        <f t="shared" si="2"/>
        <v>1.5</v>
      </c>
      <c r="L143" s="1090" t="s">
        <v>1668</v>
      </c>
      <c r="M143" s="1090" t="s">
        <v>1739</v>
      </c>
      <c r="N143" s="1090" t="s">
        <v>1818</v>
      </c>
      <c r="S143" s="1090" t="s">
        <v>1764</v>
      </c>
      <c r="T143" s="1090" t="s">
        <v>1708</v>
      </c>
      <c r="Y143" s="1093" t="s">
        <v>1819</v>
      </c>
      <c r="Z143" s="1090">
        <v>0</v>
      </c>
      <c r="AA143" s="1090">
        <v>3</v>
      </c>
      <c r="AB143" s="1090">
        <v>8</v>
      </c>
      <c r="AC143" s="1090">
        <v>1</v>
      </c>
      <c r="AD143" s="1090">
        <v>1</v>
      </c>
      <c r="AE143" s="1090">
        <v>13</v>
      </c>
    </row>
    <row r="144" spans="1:32">
      <c r="A144" s="1089">
        <v>3</v>
      </c>
      <c r="B144" s="1089">
        <v>1.5</v>
      </c>
      <c r="C144" s="1089">
        <v>0</v>
      </c>
      <c r="D144" s="1089">
        <v>1.5</v>
      </c>
      <c r="E144" s="1089">
        <v>37352</v>
      </c>
      <c r="F144" s="1089" t="s">
        <v>310</v>
      </c>
      <c r="G144" s="1089">
        <v>162</v>
      </c>
      <c r="H144" s="1090" t="s">
        <v>3</v>
      </c>
      <c r="I144" s="1090" t="s">
        <v>1688</v>
      </c>
      <c r="J144" s="1092">
        <v>1</v>
      </c>
      <c r="K144" s="1092">
        <f t="shared" si="2"/>
        <v>1.5</v>
      </c>
      <c r="L144" s="1090" t="s">
        <v>1687</v>
      </c>
      <c r="M144" s="1090" t="s">
        <v>1739</v>
      </c>
      <c r="N144" s="1090" t="s">
        <v>1820</v>
      </c>
      <c r="S144" s="1090" t="s">
        <v>1815</v>
      </c>
      <c r="T144" s="1090" t="s">
        <v>1652</v>
      </c>
      <c r="Y144" s="1099" t="s">
        <v>517</v>
      </c>
      <c r="Z144" s="1090">
        <v>27</v>
      </c>
      <c r="AA144" s="1090">
        <v>0</v>
      </c>
      <c r="AB144" s="1090">
        <v>0</v>
      </c>
      <c r="AC144" s="1090">
        <v>4</v>
      </c>
      <c r="AD144" s="1090">
        <v>0</v>
      </c>
      <c r="AE144" s="1090">
        <v>31</v>
      </c>
    </row>
    <row r="145" spans="1:32">
      <c r="A145" s="1089">
        <v>3</v>
      </c>
      <c r="B145" s="1089">
        <v>1.5</v>
      </c>
      <c r="C145" s="1089">
        <v>0</v>
      </c>
      <c r="D145" s="1089">
        <v>1.5</v>
      </c>
      <c r="E145" s="1089">
        <v>26365</v>
      </c>
      <c r="F145" s="1089" t="s">
        <v>310</v>
      </c>
      <c r="G145" s="1089">
        <v>164</v>
      </c>
      <c r="H145" s="1090" t="s">
        <v>3</v>
      </c>
      <c r="I145" s="1090" t="s">
        <v>503</v>
      </c>
      <c r="J145" s="1092">
        <v>0.25</v>
      </c>
      <c r="K145" s="1092">
        <f t="shared" si="2"/>
        <v>0.375</v>
      </c>
      <c r="L145" s="1090" t="s">
        <v>1821</v>
      </c>
      <c r="M145" s="1090" t="s">
        <v>1739</v>
      </c>
      <c r="N145" s="1090" t="s">
        <v>1820</v>
      </c>
      <c r="U145" s="1090" t="s">
        <v>1822</v>
      </c>
      <c r="V145" s="1090" t="s">
        <v>1652</v>
      </c>
      <c r="Y145" s="1099" t="s">
        <v>517</v>
      </c>
      <c r="Z145" s="1090">
        <v>36</v>
      </c>
      <c r="AA145" s="1090">
        <v>3</v>
      </c>
      <c r="AB145" s="1090">
        <v>0</v>
      </c>
      <c r="AC145" s="1090">
        <v>9</v>
      </c>
      <c r="AD145" s="1090">
        <v>0</v>
      </c>
      <c r="AE145" s="1090">
        <v>48</v>
      </c>
    </row>
    <row r="146" spans="1:32">
      <c r="A146" s="1089">
        <v>3</v>
      </c>
      <c r="B146" s="1089">
        <v>1.5</v>
      </c>
      <c r="C146" s="1089">
        <v>0</v>
      </c>
      <c r="D146" s="1089">
        <v>1.5</v>
      </c>
      <c r="E146" s="1089">
        <v>37352</v>
      </c>
      <c r="F146" s="1089" t="s">
        <v>310</v>
      </c>
      <c r="G146" s="1089">
        <v>164</v>
      </c>
      <c r="H146" s="1090" t="s">
        <v>3</v>
      </c>
      <c r="I146" s="1090" t="s">
        <v>1688</v>
      </c>
      <c r="J146" s="1092">
        <v>0.75</v>
      </c>
      <c r="K146" s="1092">
        <f t="shared" si="2"/>
        <v>1.125</v>
      </c>
      <c r="L146" s="1090" t="s">
        <v>1687</v>
      </c>
      <c r="M146" s="1090" t="s">
        <v>1739</v>
      </c>
      <c r="N146" s="1090" t="s">
        <v>1820</v>
      </c>
      <c r="U146" s="1090" t="s">
        <v>1822</v>
      </c>
      <c r="V146" s="1090" t="s">
        <v>1652</v>
      </c>
      <c r="Y146" s="1099" t="s">
        <v>517</v>
      </c>
      <c r="Z146" s="1090">
        <v>36</v>
      </c>
      <c r="AA146" s="1090">
        <v>3</v>
      </c>
      <c r="AB146" s="1090">
        <v>0</v>
      </c>
      <c r="AC146" s="1090">
        <v>9</v>
      </c>
      <c r="AD146" s="1090">
        <v>0</v>
      </c>
      <c r="AE146" s="1090">
        <v>48</v>
      </c>
    </row>
    <row r="147" spans="1:32">
      <c r="A147" s="1089">
        <v>3</v>
      </c>
      <c r="B147" s="1089">
        <v>1.5</v>
      </c>
      <c r="C147" s="1089">
        <v>0</v>
      </c>
      <c r="D147" s="1089">
        <v>1.5</v>
      </c>
      <c r="E147" s="1089">
        <v>40381</v>
      </c>
      <c r="F147" s="1089" t="s">
        <v>311</v>
      </c>
      <c r="G147" s="1089">
        <v>162</v>
      </c>
      <c r="H147" s="1090" t="s">
        <v>3</v>
      </c>
      <c r="I147" s="1090" t="s">
        <v>503</v>
      </c>
      <c r="J147" s="1092">
        <v>1</v>
      </c>
      <c r="K147" s="1092">
        <f t="shared" si="2"/>
        <v>1.5</v>
      </c>
      <c r="L147" s="1090" t="s">
        <v>1823</v>
      </c>
      <c r="M147" s="1090" t="s">
        <v>1739</v>
      </c>
      <c r="N147" s="1090" t="s">
        <v>1824</v>
      </c>
      <c r="S147" s="1090" t="s">
        <v>1825</v>
      </c>
      <c r="T147" s="1090" t="s">
        <v>1652</v>
      </c>
      <c r="Y147" s="1099" t="s">
        <v>1826</v>
      </c>
      <c r="Z147" s="1090">
        <v>9</v>
      </c>
      <c r="AA147" s="1090">
        <v>5</v>
      </c>
      <c r="AB147" s="1090">
        <v>2</v>
      </c>
      <c r="AC147" s="1090">
        <v>2</v>
      </c>
      <c r="AD147" s="1090">
        <v>1</v>
      </c>
      <c r="AE147" s="1090">
        <v>19</v>
      </c>
    </row>
    <row r="148" spans="1:32">
      <c r="A148" s="1089">
        <v>3</v>
      </c>
      <c r="B148" s="1089">
        <v>1.5</v>
      </c>
      <c r="C148" s="1089">
        <v>0</v>
      </c>
      <c r="D148" s="1089">
        <v>1.5</v>
      </c>
      <c r="E148" s="1089">
        <v>40381</v>
      </c>
      <c r="F148" s="1089" t="s">
        <v>311</v>
      </c>
      <c r="G148" s="1089">
        <v>164</v>
      </c>
      <c r="H148" s="1090" t="s">
        <v>3</v>
      </c>
      <c r="I148" s="1090" t="s">
        <v>503</v>
      </c>
      <c r="J148" s="1092">
        <v>1</v>
      </c>
      <c r="K148" s="1092">
        <f t="shared" si="2"/>
        <v>1.5</v>
      </c>
      <c r="L148" s="1090" t="s">
        <v>1823</v>
      </c>
      <c r="M148" s="1090" t="s">
        <v>1739</v>
      </c>
      <c r="N148" s="1090" t="s">
        <v>1824</v>
      </c>
      <c r="O148" s="1090" t="s">
        <v>1822</v>
      </c>
      <c r="P148" s="1090" t="s">
        <v>1652</v>
      </c>
      <c r="Y148" s="1099" t="s">
        <v>1826</v>
      </c>
      <c r="Z148" s="1090">
        <v>4</v>
      </c>
      <c r="AA148" s="1090">
        <v>9</v>
      </c>
      <c r="AB148" s="1090">
        <v>18</v>
      </c>
      <c r="AC148" s="1090">
        <v>6</v>
      </c>
      <c r="AD148" s="1090">
        <v>3</v>
      </c>
      <c r="AE148" s="1090">
        <v>40</v>
      </c>
    </row>
    <row r="149" spans="1:32">
      <c r="A149" s="1089">
        <v>3</v>
      </c>
      <c r="B149" s="1089">
        <v>1.5</v>
      </c>
      <c r="C149" s="1089">
        <v>0</v>
      </c>
      <c r="D149" s="1089">
        <v>1.5</v>
      </c>
      <c r="E149" s="1089">
        <v>40382</v>
      </c>
      <c r="F149" s="1089" t="s">
        <v>311</v>
      </c>
      <c r="G149" s="1089">
        <v>162</v>
      </c>
      <c r="H149" s="1090" t="s">
        <v>3</v>
      </c>
      <c r="I149" s="1090" t="s">
        <v>503</v>
      </c>
      <c r="J149" s="1092">
        <v>1</v>
      </c>
      <c r="K149" s="1092">
        <f t="shared" si="2"/>
        <v>1.5</v>
      </c>
      <c r="L149" s="1090" t="s">
        <v>1827</v>
      </c>
      <c r="M149" s="1090" t="s">
        <v>1739</v>
      </c>
      <c r="N149" s="1090" t="s">
        <v>1828</v>
      </c>
      <c r="S149" s="1090" t="s">
        <v>1825</v>
      </c>
      <c r="T149" s="1090" t="s">
        <v>1692</v>
      </c>
      <c r="Y149" s="1099" t="s">
        <v>1829</v>
      </c>
      <c r="Z149" s="1090">
        <v>1</v>
      </c>
      <c r="AA149" s="1090">
        <v>7</v>
      </c>
      <c r="AB149" s="1090">
        <v>5</v>
      </c>
      <c r="AC149" s="1090">
        <v>1</v>
      </c>
      <c r="AD149" s="1090">
        <v>3</v>
      </c>
      <c r="AE149" s="1090">
        <v>17</v>
      </c>
    </row>
    <row r="150" spans="1:32">
      <c r="A150" s="1089">
        <v>3</v>
      </c>
      <c r="B150" s="1089">
        <v>1.5</v>
      </c>
      <c r="C150" s="1089">
        <v>0</v>
      </c>
      <c r="D150" s="1089">
        <v>1.5</v>
      </c>
      <c r="E150" s="1089">
        <v>40382</v>
      </c>
      <c r="F150" s="1089" t="s">
        <v>311</v>
      </c>
      <c r="G150" s="1089">
        <v>164</v>
      </c>
      <c r="H150" s="1090" t="s">
        <v>3</v>
      </c>
      <c r="I150" s="1090" t="s">
        <v>503</v>
      </c>
      <c r="J150" s="1092">
        <v>1</v>
      </c>
      <c r="K150" s="1092">
        <f t="shared" si="2"/>
        <v>1.5</v>
      </c>
      <c r="L150" s="1090" t="s">
        <v>1827</v>
      </c>
      <c r="M150" s="1090" t="s">
        <v>1739</v>
      </c>
      <c r="N150" s="1090" t="s">
        <v>1828</v>
      </c>
      <c r="U150" s="1090" t="s">
        <v>1822</v>
      </c>
      <c r="V150" s="1090" t="s">
        <v>1692</v>
      </c>
      <c r="Y150" s="1099" t="s">
        <v>1829</v>
      </c>
      <c r="Z150" s="1090">
        <v>1</v>
      </c>
      <c r="AA150" s="1090">
        <v>3</v>
      </c>
      <c r="AB150" s="1090">
        <v>6</v>
      </c>
      <c r="AC150" s="1090">
        <v>5</v>
      </c>
      <c r="AD150" s="1090">
        <v>5</v>
      </c>
      <c r="AE150" s="1090">
        <v>20</v>
      </c>
    </row>
    <row r="151" spans="1:32" ht="15">
      <c r="A151" s="1089">
        <v>3</v>
      </c>
      <c r="B151" s="1089">
        <v>1.5</v>
      </c>
      <c r="C151" s="1089">
        <v>0</v>
      </c>
      <c r="D151" s="1089">
        <v>1.5</v>
      </c>
      <c r="E151" s="1089">
        <v>39145</v>
      </c>
      <c r="F151" s="1089" t="s">
        <v>310</v>
      </c>
      <c r="G151" s="1089">
        <v>162</v>
      </c>
      <c r="H151" s="1090" t="s">
        <v>3</v>
      </c>
      <c r="I151" s="1090" t="s">
        <v>503</v>
      </c>
      <c r="J151" s="1092">
        <v>1</v>
      </c>
      <c r="K151" s="1092">
        <f t="shared" si="2"/>
        <v>1.5</v>
      </c>
      <c r="L151" s="1090" t="s">
        <v>1661</v>
      </c>
      <c r="M151" s="1090" t="s">
        <v>1739</v>
      </c>
      <c r="N151" s="1090" t="s">
        <v>1830</v>
      </c>
      <c r="S151" s="1090" t="s">
        <v>1803</v>
      </c>
      <c r="T151" s="1090" t="s">
        <v>1708</v>
      </c>
      <c r="Y151" s="1100" t="s">
        <v>1831</v>
      </c>
      <c r="Z151" s="1090">
        <v>0</v>
      </c>
      <c r="AA151" s="1090">
        <v>3</v>
      </c>
      <c r="AB151" s="1090">
        <v>4</v>
      </c>
      <c r="AC151" s="1090">
        <v>0</v>
      </c>
      <c r="AD151" s="1090">
        <v>3</v>
      </c>
      <c r="AE151" s="1090">
        <v>10</v>
      </c>
    </row>
    <row r="152" spans="1:32">
      <c r="A152" s="1089">
        <v>3</v>
      </c>
      <c r="B152" s="1089">
        <v>1.5</v>
      </c>
      <c r="C152" s="1089">
        <v>0</v>
      </c>
      <c r="D152" s="1089">
        <v>1.5</v>
      </c>
      <c r="E152" s="1089">
        <v>36002</v>
      </c>
      <c r="F152" s="1089" t="s">
        <v>309</v>
      </c>
      <c r="G152" s="1089">
        <v>164</v>
      </c>
      <c r="H152" s="1090" t="s">
        <v>3</v>
      </c>
      <c r="I152" s="1090" t="s">
        <v>1667</v>
      </c>
      <c r="J152" s="1092">
        <v>1</v>
      </c>
      <c r="K152" s="1092">
        <f t="shared" si="2"/>
        <v>1.5</v>
      </c>
      <c r="L152" s="1090" t="s">
        <v>1668</v>
      </c>
      <c r="M152" s="1090" t="s">
        <v>1739</v>
      </c>
      <c r="N152" s="1090" t="s">
        <v>1832</v>
      </c>
      <c r="O152" s="1090" t="s">
        <v>1822</v>
      </c>
      <c r="P152" s="1090" t="s">
        <v>1692</v>
      </c>
      <c r="Y152" s="1099" t="s">
        <v>523</v>
      </c>
      <c r="Z152" s="1090">
        <v>1</v>
      </c>
      <c r="AA152" s="1090">
        <v>3</v>
      </c>
      <c r="AB152" s="1090">
        <v>3</v>
      </c>
      <c r="AC152" s="1090">
        <v>2</v>
      </c>
      <c r="AD152" s="1090">
        <v>4</v>
      </c>
      <c r="AE152" s="1090">
        <v>13</v>
      </c>
    </row>
    <row r="153" spans="1:32">
      <c r="A153" s="1089">
        <v>3</v>
      </c>
      <c r="B153" s="1089">
        <v>1.5</v>
      </c>
      <c r="C153" s="1089">
        <v>0</v>
      </c>
      <c r="D153" s="1089">
        <v>1.5</v>
      </c>
      <c r="E153" s="1089">
        <v>19574</v>
      </c>
      <c r="F153" s="1089" t="s">
        <v>1127</v>
      </c>
      <c r="G153" s="1089">
        <v>164</v>
      </c>
      <c r="H153" s="1090" t="s">
        <v>3</v>
      </c>
      <c r="I153" s="1090" t="s">
        <v>1833</v>
      </c>
      <c r="J153" s="1092">
        <v>1</v>
      </c>
      <c r="K153" s="1092">
        <f t="shared" si="2"/>
        <v>1.5</v>
      </c>
      <c r="L153" s="1090" t="s">
        <v>1834</v>
      </c>
      <c r="M153" s="1090" t="s">
        <v>1739</v>
      </c>
      <c r="N153" s="1090" t="s">
        <v>1835</v>
      </c>
      <c r="U153" s="1090" t="s">
        <v>1822</v>
      </c>
      <c r="V153" s="1090" t="s">
        <v>1696</v>
      </c>
      <c r="Y153" s="1099" t="s">
        <v>1836</v>
      </c>
      <c r="Z153" s="1090">
        <v>22</v>
      </c>
      <c r="AA153" s="1090">
        <v>3</v>
      </c>
      <c r="AB153" s="1090">
        <v>1</v>
      </c>
      <c r="AC153" s="1090">
        <v>2</v>
      </c>
      <c r="AD153" s="1090">
        <v>7</v>
      </c>
      <c r="AE153" s="1090">
        <v>35</v>
      </c>
    </row>
    <row r="154" spans="1:32">
      <c r="A154" s="1089">
        <v>3</v>
      </c>
      <c r="B154" s="1089">
        <v>1.5</v>
      </c>
      <c r="C154" s="1089">
        <v>0</v>
      </c>
      <c r="D154" s="1089">
        <v>1.5</v>
      </c>
      <c r="E154" s="1089">
        <v>39395</v>
      </c>
      <c r="F154" s="1089" t="s">
        <v>309</v>
      </c>
      <c r="G154" s="1089">
        <v>164</v>
      </c>
      <c r="H154" s="1090" t="s">
        <v>3</v>
      </c>
      <c r="I154" s="1090" t="s">
        <v>503</v>
      </c>
      <c r="J154" s="1092">
        <v>1</v>
      </c>
      <c r="K154" s="1092">
        <f t="shared" si="2"/>
        <v>1.5</v>
      </c>
      <c r="L154" s="1090" t="s">
        <v>1693</v>
      </c>
      <c r="M154" s="1090" t="s">
        <v>1739</v>
      </c>
      <c r="N154" s="1090" t="s">
        <v>1837</v>
      </c>
      <c r="W154" s="1090" t="s">
        <v>1822</v>
      </c>
      <c r="X154" s="1090" t="s">
        <v>1692</v>
      </c>
      <c r="Y154" s="1093" t="s">
        <v>1838</v>
      </c>
      <c r="Z154" s="1090">
        <v>17</v>
      </c>
      <c r="AA154" s="1090">
        <v>0</v>
      </c>
      <c r="AB154" s="1090">
        <v>0</v>
      </c>
      <c r="AC154" s="1090">
        <v>0</v>
      </c>
      <c r="AD154" s="1090">
        <v>0</v>
      </c>
      <c r="AE154" s="1090">
        <v>17</v>
      </c>
    </row>
    <row r="155" spans="1:32">
      <c r="A155" s="1094">
        <v>3</v>
      </c>
      <c r="B155" s="1094">
        <v>1.5</v>
      </c>
      <c r="C155" s="1094">
        <v>0</v>
      </c>
      <c r="D155" s="1094">
        <v>1.5</v>
      </c>
      <c r="E155" s="1094">
        <v>37884</v>
      </c>
      <c r="F155" s="1094" t="s">
        <v>311</v>
      </c>
      <c r="G155" s="1094">
        <v>164</v>
      </c>
      <c r="H155" s="1095" t="s">
        <v>3</v>
      </c>
      <c r="I155" s="1090" t="s">
        <v>1688</v>
      </c>
      <c r="J155" s="1096">
        <v>1</v>
      </c>
      <c r="K155" s="1092">
        <f t="shared" si="2"/>
        <v>1.5</v>
      </c>
      <c r="L155" s="1095" t="s">
        <v>1839</v>
      </c>
      <c r="M155" s="1095" t="s">
        <v>1739</v>
      </c>
      <c r="N155" s="1095" t="s">
        <v>1840</v>
      </c>
      <c r="O155" s="1095"/>
      <c r="P155" s="1095"/>
      <c r="Q155" s="1095"/>
      <c r="R155" s="1095"/>
      <c r="S155" s="1095"/>
      <c r="T155" s="1095"/>
      <c r="U155" s="1095"/>
      <c r="V155" s="1095"/>
      <c r="W155" s="1095"/>
      <c r="X155" s="1095"/>
      <c r="Y155" s="1097" t="s">
        <v>1841</v>
      </c>
      <c r="Z155" s="1095">
        <v>1</v>
      </c>
      <c r="AA155" s="1095">
        <v>0</v>
      </c>
      <c r="AB155" s="1095">
        <v>0</v>
      </c>
      <c r="AC155" s="1095">
        <v>0</v>
      </c>
      <c r="AD155" s="1095">
        <v>0</v>
      </c>
      <c r="AE155" s="1095">
        <v>1</v>
      </c>
      <c r="AF155" s="1095" t="s">
        <v>1842</v>
      </c>
    </row>
    <row r="156" spans="1:32">
      <c r="A156" s="1094">
        <v>3</v>
      </c>
      <c r="B156" s="1094">
        <v>1.5</v>
      </c>
      <c r="C156" s="1094">
        <v>0</v>
      </c>
      <c r="D156" s="1094">
        <v>1.5</v>
      </c>
      <c r="E156" s="1094">
        <v>37352</v>
      </c>
      <c r="F156" s="1094" t="s">
        <v>310</v>
      </c>
      <c r="G156" s="1094">
        <v>164</v>
      </c>
      <c r="H156" s="1095" t="s">
        <v>3</v>
      </c>
      <c r="I156" s="1090" t="s">
        <v>1688</v>
      </c>
      <c r="J156" s="1096">
        <v>1</v>
      </c>
      <c r="K156" s="1092">
        <f t="shared" si="2"/>
        <v>1.5</v>
      </c>
      <c r="L156" s="1095" t="s">
        <v>1687</v>
      </c>
      <c r="M156" s="1095" t="s">
        <v>1739</v>
      </c>
      <c r="N156" s="1095" t="s">
        <v>1843</v>
      </c>
      <c r="O156" s="1095"/>
      <c r="P156" s="1095"/>
      <c r="Q156" s="1095"/>
      <c r="R156" s="1095"/>
      <c r="S156" s="1095"/>
      <c r="T156" s="1095"/>
      <c r="U156" s="1095"/>
      <c r="V156" s="1095"/>
      <c r="W156" s="1095"/>
      <c r="X156" s="1095"/>
      <c r="Y156" s="1097" t="s">
        <v>1844</v>
      </c>
      <c r="Z156" s="1095">
        <v>13</v>
      </c>
      <c r="AA156" s="1095">
        <v>0</v>
      </c>
      <c r="AB156" s="1095">
        <v>0</v>
      </c>
      <c r="AC156" s="1095">
        <v>0</v>
      </c>
      <c r="AD156" s="1095">
        <v>0</v>
      </c>
      <c r="AE156" s="1095">
        <v>13</v>
      </c>
      <c r="AF156" s="1095" t="s">
        <v>1842</v>
      </c>
    </row>
    <row r="157" spans="1:32">
      <c r="A157" s="1089">
        <v>3</v>
      </c>
      <c r="B157" s="1089">
        <v>1.5</v>
      </c>
      <c r="C157" s="1089">
        <v>0</v>
      </c>
      <c r="D157" s="1089">
        <v>1.5</v>
      </c>
      <c r="E157" s="1089">
        <v>36002</v>
      </c>
      <c r="F157" s="1089" t="s">
        <v>309</v>
      </c>
      <c r="G157" s="1089">
        <v>164</v>
      </c>
      <c r="H157" s="1090" t="s">
        <v>3</v>
      </c>
      <c r="I157" s="1090" t="s">
        <v>1667</v>
      </c>
      <c r="J157" s="1092">
        <v>1</v>
      </c>
      <c r="K157" s="1092">
        <f t="shared" si="2"/>
        <v>1.5</v>
      </c>
      <c r="L157" s="1090" t="s">
        <v>1668</v>
      </c>
      <c r="M157" s="1090" t="s">
        <v>1739</v>
      </c>
      <c r="N157" s="1090" t="s">
        <v>1845</v>
      </c>
      <c r="W157" s="1090" t="s">
        <v>1822</v>
      </c>
      <c r="X157" s="1090" t="s">
        <v>1652</v>
      </c>
      <c r="Y157" s="1093" t="s">
        <v>1846</v>
      </c>
      <c r="Z157" s="1090">
        <v>0</v>
      </c>
      <c r="AA157" s="1090">
        <v>8</v>
      </c>
      <c r="AB157" s="1090">
        <v>22</v>
      </c>
      <c r="AC157" s="1090">
        <v>18</v>
      </c>
      <c r="AD157" s="1090">
        <v>0</v>
      </c>
      <c r="AE157" s="1090">
        <v>48</v>
      </c>
    </row>
    <row r="158" spans="1:32">
      <c r="A158" s="1089">
        <v>3</v>
      </c>
      <c r="B158" s="1089">
        <v>0</v>
      </c>
      <c r="C158" s="1089">
        <v>3</v>
      </c>
      <c r="D158" s="1089">
        <v>3</v>
      </c>
      <c r="E158" s="1089">
        <v>37902</v>
      </c>
      <c r="F158" s="1089" t="s">
        <v>311</v>
      </c>
      <c r="G158" s="1089">
        <v>161</v>
      </c>
      <c r="H158" s="1090" t="s">
        <v>3</v>
      </c>
      <c r="I158" s="1090" t="s">
        <v>497</v>
      </c>
      <c r="J158" s="1092">
        <v>1</v>
      </c>
      <c r="K158" s="1092">
        <f t="shared" si="2"/>
        <v>3</v>
      </c>
      <c r="L158" s="1090" t="s">
        <v>1675</v>
      </c>
      <c r="M158" s="1090" t="s">
        <v>1739</v>
      </c>
      <c r="N158" s="1090" t="s">
        <v>1847</v>
      </c>
      <c r="S158" s="1090" t="s">
        <v>1848</v>
      </c>
      <c r="T158" s="1090" t="s">
        <v>1849</v>
      </c>
      <c r="Y158" s="1093" t="s">
        <v>1850</v>
      </c>
      <c r="Z158" s="1090">
        <v>4</v>
      </c>
      <c r="AA158" s="1090">
        <v>3</v>
      </c>
      <c r="AB158" s="1090">
        <v>4</v>
      </c>
      <c r="AC158" s="1090">
        <v>1</v>
      </c>
      <c r="AD158" s="1090">
        <v>2</v>
      </c>
      <c r="AE158" s="1090">
        <v>14</v>
      </c>
    </row>
    <row r="159" spans="1:32" ht="15">
      <c r="A159" s="1089">
        <v>3</v>
      </c>
      <c r="B159" s="1089">
        <v>0</v>
      </c>
      <c r="C159" s="1089">
        <v>3</v>
      </c>
      <c r="D159" s="1089">
        <v>3</v>
      </c>
      <c r="E159" s="1089">
        <v>39547</v>
      </c>
      <c r="F159" s="1089" t="s">
        <v>311</v>
      </c>
      <c r="G159" s="1089">
        <v>161</v>
      </c>
      <c r="H159" s="1090" t="s">
        <v>3</v>
      </c>
      <c r="I159" s="1090" t="s">
        <v>497</v>
      </c>
      <c r="J159" s="1092">
        <v>1</v>
      </c>
      <c r="K159" s="1092">
        <f t="shared" si="2"/>
        <v>3</v>
      </c>
      <c r="L159" s="1090" t="s">
        <v>1657</v>
      </c>
      <c r="M159" s="1090" t="s">
        <v>1739</v>
      </c>
      <c r="N159" s="1090" t="s">
        <v>1851</v>
      </c>
      <c r="S159" s="1090" t="s">
        <v>1852</v>
      </c>
      <c r="T159" s="1090" t="s">
        <v>1670</v>
      </c>
      <c r="Y159" s="1098" t="s">
        <v>1853</v>
      </c>
      <c r="Z159" s="1090">
        <v>8</v>
      </c>
      <c r="AA159" s="1090">
        <v>11</v>
      </c>
      <c r="AB159" s="1090">
        <v>13</v>
      </c>
      <c r="AC159" s="1090">
        <v>2</v>
      </c>
      <c r="AD159" s="1090">
        <v>0</v>
      </c>
      <c r="AE159" s="1090">
        <v>34</v>
      </c>
    </row>
    <row r="160" spans="1:32" ht="15">
      <c r="A160" s="1089">
        <v>3</v>
      </c>
      <c r="B160" s="1089">
        <v>0</v>
      </c>
      <c r="C160" s="1089">
        <v>3</v>
      </c>
      <c r="D160" s="1089">
        <v>3</v>
      </c>
      <c r="E160" s="1089">
        <v>39547</v>
      </c>
      <c r="F160" s="1089" t="s">
        <v>311</v>
      </c>
      <c r="G160" s="1089">
        <v>162</v>
      </c>
      <c r="H160" s="1090" t="s">
        <v>3</v>
      </c>
      <c r="I160" s="1090" t="s">
        <v>497</v>
      </c>
      <c r="J160" s="1092">
        <v>1</v>
      </c>
      <c r="K160" s="1092">
        <f t="shared" si="2"/>
        <v>3</v>
      </c>
      <c r="L160" s="1090" t="s">
        <v>1657</v>
      </c>
      <c r="M160" s="1090" t="s">
        <v>1739</v>
      </c>
      <c r="N160" s="1090" t="s">
        <v>1851</v>
      </c>
      <c r="S160" s="1090" t="s">
        <v>1854</v>
      </c>
      <c r="T160" s="1090" t="s">
        <v>1670</v>
      </c>
      <c r="Y160" s="1098" t="s">
        <v>1853</v>
      </c>
      <c r="Z160" s="1090">
        <v>11</v>
      </c>
      <c r="AA160" s="1090">
        <v>13</v>
      </c>
      <c r="AB160" s="1090">
        <v>13</v>
      </c>
      <c r="AC160" s="1090">
        <v>6</v>
      </c>
      <c r="AD160" s="1090">
        <v>1</v>
      </c>
      <c r="AE160" s="1090">
        <v>44</v>
      </c>
    </row>
    <row r="161" spans="1:31">
      <c r="A161" s="1089">
        <v>3</v>
      </c>
      <c r="B161" s="1089">
        <v>0</v>
      </c>
      <c r="C161" s="1089">
        <v>3</v>
      </c>
      <c r="D161" s="1089">
        <v>3</v>
      </c>
      <c r="E161" s="1089">
        <v>39145</v>
      </c>
      <c r="F161" s="1089" t="s">
        <v>310</v>
      </c>
      <c r="G161" s="1089">
        <v>161</v>
      </c>
      <c r="H161" s="1090" t="s">
        <v>3</v>
      </c>
      <c r="I161" s="1090" t="s">
        <v>503</v>
      </c>
      <c r="J161" s="1092">
        <v>1</v>
      </c>
      <c r="K161" s="1092">
        <f t="shared" si="2"/>
        <v>3</v>
      </c>
      <c r="L161" s="1090" t="s">
        <v>1661</v>
      </c>
      <c r="M161" s="1090" t="s">
        <v>1739</v>
      </c>
      <c r="N161" s="1090" t="s">
        <v>1855</v>
      </c>
      <c r="S161" s="1090" t="s">
        <v>1729</v>
      </c>
      <c r="T161" s="1090" t="s">
        <v>1856</v>
      </c>
      <c r="Y161" s="1090" t="s">
        <v>1857</v>
      </c>
      <c r="Z161" s="1090">
        <v>0</v>
      </c>
      <c r="AA161" s="1090">
        <v>9</v>
      </c>
      <c r="AB161" s="1090">
        <v>10</v>
      </c>
      <c r="AC161" s="1090">
        <v>4</v>
      </c>
      <c r="AD161" s="1090">
        <v>0</v>
      </c>
      <c r="AE161" s="1090">
        <v>23</v>
      </c>
    </row>
    <row r="162" spans="1:31">
      <c r="A162" s="1089">
        <v>3</v>
      </c>
      <c r="B162" s="1089">
        <v>0</v>
      </c>
      <c r="C162" s="1089">
        <v>3</v>
      </c>
      <c r="D162" s="1089">
        <v>3</v>
      </c>
      <c r="E162" s="1089">
        <v>35966</v>
      </c>
      <c r="F162" s="1089" t="s">
        <v>309</v>
      </c>
      <c r="G162" s="1089">
        <v>161</v>
      </c>
      <c r="H162" s="1090" t="s">
        <v>3</v>
      </c>
      <c r="I162" s="1090" t="s">
        <v>497</v>
      </c>
      <c r="J162" s="1092">
        <v>1</v>
      </c>
      <c r="K162" s="1092">
        <f t="shared" si="2"/>
        <v>3</v>
      </c>
      <c r="L162" s="1090" t="s">
        <v>1663</v>
      </c>
      <c r="M162" s="1090" t="s">
        <v>1739</v>
      </c>
      <c r="N162" s="1090" t="s">
        <v>1858</v>
      </c>
      <c r="S162" s="1090" t="s">
        <v>1859</v>
      </c>
      <c r="T162" s="1090" t="s">
        <v>1860</v>
      </c>
      <c r="Y162" s="1093" t="s">
        <v>1861</v>
      </c>
      <c r="Z162" s="1090">
        <v>2</v>
      </c>
      <c r="AA162" s="1090">
        <v>11</v>
      </c>
      <c r="AB162" s="1090">
        <v>1</v>
      </c>
      <c r="AC162" s="1090">
        <v>5</v>
      </c>
      <c r="AD162" s="1090">
        <v>6</v>
      </c>
      <c r="AE162" s="1090">
        <v>25</v>
      </c>
    </row>
    <row r="163" spans="1:31">
      <c r="A163" s="1089">
        <v>3</v>
      </c>
      <c r="B163" s="1089">
        <v>0</v>
      </c>
      <c r="C163" s="1089">
        <v>3</v>
      </c>
      <c r="D163" s="1089">
        <v>3</v>
      </c>
      <c r="E163" s="1089">
        <v>30408</v>
      </c>
      <c r="F163" s="1089" t="s">
        <v>310</v>
      </c>
      <c r="G163" s="1089">
        <v>161</v>
      </c>
      <c r="H163" s="1090" t="s">
        <v>3</v>
      </c>
      <c r="I163" s="1090" t="s">
        <v>503</v>
      </c>
      <c r="J163" s="1092">
        <v>1</v>
      </c>
      <c r="K163" s="1092">
        <f t="shared" si="2"/>
        <v>3</v>
      </c>
      <c r="L163" s="1090" t="s">
        <v>1862</v>
      </c>
      <c r="M163" s="1090" t="s">
        <v>1739</v>
      </c>
      <c r="N163" s="1090" t="s">
        <v>1863</v>
      </c>
      <c r="S163" s="1090" t="s">
        <v>1729</v>
      </c>
      <c r="T163" s="1090" t="s">
        <v>1760</v>
      </c>
      <c r="Y163" s="1093" t="s">
        <v>1864</v>
      </c>
      <c r="Z163" s="1090">
        <v>14</v>
      </c>
      <c r="AA163" s="1090">
        <v>4</v>
      </c>
      <c r="AB163" s="1090">
        <v>0</v>
      </c>
      <c r="AC163" s="1090">
        <v>1</v>
      </c>
      <c r="AD163" s="1090">
        <v>0</v>
      </c>
      <c r="AE163" s="1090">
        <v>19</v>
      </c>
    </row>
    <row r="164" spans="1:31">
      <c r="A164" s="1089">
        <v>3</v>
      </c>
      <c r="B164" s="1089">
        <v>0</v>
      </c>
      <c r="C164" s="1089">
        <v>3</v>
      </c>
      <c r="D164" s="1089">
        <v>3</v>
      </c>
      <c r="E164" s="1089">
        <v>37866</v>
      </c>
      <c r="F164" s="1089" t="s">
        <v>308</v>
      </c>
      <c r="G164" s="1089">
        <v>162</v>
      </c>
      <c r="H164" s="1090" t="s">
        <v>1</v>
      </c>
      <c r="I164" s="1090" t="s">
        <v>1667</v>
      </c>
      <c r="J164" s="1092">
        <v>1</v>
      </c>
      <c r="K164" s="1092">
        <f t="shared" si="2"/>
        <v>3</v>
      </c>
      <c r="L164" s="1090" t="s">
        <v>1865</v>
      </c>
      <c r="M164" s="1090" t="s">
        <v>1739</v>
      </c>
      <c r="N164" s="1090" t="s">
        <v>1863</v>
      </c>
      <c r="S164" s="1090" t="s">
        <v>1729</v>
      </c>
      <c r="T164" s="1090" t="s">
        <v>1696</v>
      </c>
      <c r="Y164" s="1093" t="s">
        <v>1864</v>
      </c>
      <c r="Z164" s="1090">
        <v>0</v>
      </c>
      <c r="AA164" s="1090">
        <v>2</v>
      </c>
      <c r="AB164" s="1090">
        <v>3</v>
      </c>
      <c r="AC164" s="1090">
        <v>25</v>
      </c>
      <c r="AD164" s="1090">
        <v>1</v>
      </c>
      <c r="AE164" s="1090">
        <v>31</v>
      </c>
    </row>
    <row r="165" spans="1:31">
      <c r="A165" s="1089">
        <v>3</v>
      </c>
      <c r="B165" s="1089">
        <v>0</v>
      </c>
      <c r="C165" s="1089">
        <v>3</v>
      </c>
      <c r="D165" s="1089">
        <v>3</v>
      </c>
      <c r="E165" s="1089">
        <v>39237</v>
      </c>
      <c r="F165" s="1089" t="s">
        <v>309</v>
      </c>
      <c r="G165" s="1089">
        <v>161</v>
      </c>
      <c r="H165" s="1090" t="s">
        <v>3</v>
      </c>
      <c r="I165" s="1090" t="s">
        <v>503</v>
      </c>
      <c r="J165" s="1092">
        <v>1</v>
      </c>
      <c r="K165" s="1092">
        <f t="shared" si="2"/>
        <v>3</v>
      </c>
      <c r="L165" s="1090" t="s">
        <v>1695</v>
      </c>
      <c r="M165" s="1090" t="s">
        <v>1739</v>
      </c>
      <c r="N165" s="1090" t="s">
        <v>1866</v>
      </c>
      <c r="S165" s="1090" t="s">
        <v>1867</v>
      </c>
      <c r="T165" s="1090" t="s">
        <v>1783</v>
      </c>
      <c r="Y165" s="1093" t="s">
        <v>1868</v>
      </c>
      <c r="Z165" s="1090">
        <v>7</v>
      </c>
      <c r="AA165" s="1090">
        <v>21</v>
      </c>
      <c r="AB165" s="1090">
        <v>2</v>
      </c>
      <c r="AC165" s="1090">
        <v>6</v>
      </c>
      <c r="AD165" s="1090">
        <v>0</v>
      </c>
      <c r="AE165" s="1090">
        <v>36</v>
      </c>
    </row>
    <row r="166" spans="1:31">
      <c r="A166" s="1089">
        <v>3</v>
      </c>
      <c r="B166" s="1089">
        <v>0</v>
      </c>
      <c r="C166" s="1089">
        <v>3</v>
      </c>
      <c r="D166" s="1089">
        <v>3</v>
      </c>
      <c r="E166" s="1089">
        <v>39237</v>
      </c>
      <c r="F166" s="1089" t="s">
        <v>309</v>
      </c>
      <c r="G166" s="1089">
        <v>162</v>
      </c>
      <c r="H166" s="1090" t="s">
        <v>3</v>
      </c>
      <c r="I166" s="1090" t="s">
        <v>503</v>
      </c>
      <c r="J166" s="1092">
        <v>1</v>
      </c>
      <c r="K166" s="1092">
        <f t="shared" si="2"/>
        <v>3</v>
      </c>
      <c r="L166" s="1090" t="s">
        <v>1695</v>
      </c>
      <c r="M166" s="1090" t="s">
        <v>1739</v>
      </c>
      <c r="N166" s="1090" t="s">
        <v>1866</v>
      </c>
      <c r="S166" s="1090" t="s">
        <v>1791</v>
      </c>
      <c r="T166" s="1090" t="s">
        <v>1670</v>
      </c>
      <c r="Y166" s="1090" t="s">
        <v>1868</v>
      </c>
      <c r="Z166" s="1090">
        <v>14</v>
      </c>
      <c r="AA166" s="1090">
        <v>15</v>
      </c>
      <c r="AB166" s="1090">
        <v>1</v>
      </c>
      <c r="AC166" s="1090">
        <v>2</v>
      </c>
      <c r="AD166" s="1090">
        <v>3</v>
      </c>
      <c r="AE166" s="1090">
        <v>35</v>
      </c>
    </row>
    <row r="167" spans="1:31">
      <c r="A167" s="1089">
        <v>3</v>
      </c>
      <c r="B167" s="1089">
        <v>0</v>
      </c>
      <c r="C167" s="1089">
        <v>3</v>
      </c>
      <c r="D167" s="1089">
        <v>3</v>
      </c>
      <c r="E167" s="1089">
        <v>37900</v>
      </c>
      <c r="F167" s="1089" t="s">
        <v>309</v>
      </c>
      <c r="G167" s="1089">
        <v>161</v>
      </c>
      <c r="H167" s="1090" t="s">
        <v>3</v>
      </c>
      <c r="I167" s="1090" t="s">
        <v>503</v>
      </c>
      <c r="J167" s="1092">
        <v>0.33300000000000002</v>
      </c>
      <c r="K167" s="1092">
        <f t="shared" si="2"/>
        <v>0.99900000000000011</v>
      </c>
      <c r="L167" s="1090" t="s">
        <v>1705</v>
      </c>
      <c r="M167" s="1090" t="s">
        <v>1739</v>
      </c>
      <c r="N167" s="1090" t="s">
        <v>1869</v>
      </c>
      <c r="S167" s="1090" t="s">
        <v>1867</v>
      </c>
      <c r="T167" s="1090" t="s">
        <v>1696</v>
      </c>
      <c r="Y167" s="1093" t="s">
        <v>1870</v>
      </c>
      <c r="Z167" s="1090">
        <v>17</v>
      </c>
      <c r="AA167" s="1090">
        <v>3</v>
      </c>
      <c r="AB167" s="1090">
        <v>0</v>
      </c>
      <c r="AC167" s="1090">
        <v>2</v>
      </c>
      <c r="AD167" s="1090">
        <v>1</v>
      </c>
      <c r="AE167" s="1090">
        <v>23</v>
      </c>
    </row>
    <row r="168" spans="1:31">
      <c r="A168" s="1089">
        <v>3</v>
      </c>
      <c r="B168" s="1089">
        <v>0</v>
      </c>
      <c r="C168" s="1089">
        <v>3</v>
      </c>
      <c r="D168" s="1089">
        <v>3</v>
      </c>
      <c r="E168" s="1089">
        <v>36941</v>
      </c>
      <c r="F168" s="1089" t="s">
        <v>309</v>
      </c>
      <c r="G168" s="1089">
        <v>161</v>
      </c>
      <c r="H168" s="1090" t="s">
        <v>3</v>
      </c>
      <c r="I168" s="1090" t="s">
        <v>497</v>
      </c>
      <c r="J168" s="1092">
        <v>0.33300000000000002</v>
      </c>
      <c r="K168" s="1092">
        <f t="shared" si="2"/>
        <v>0.99900000000000011</v>
      </c>
      <c r="L168" s="1090" t="s">
        <v>1697</v>
      </c>
      <c r="M168" s="1090" t="s">
        <v>1739</v>
      </c>
      <c r="N168" s="1090" t="s">
        <v>1869</v>
      </c>
      <c r="S168" s="1090" t="s">
        <v>1867</v>
      </c>
      <c r="T168" s="1090" t="s">
        <v>1696</v>
      </c>
      <c r="Y168" s="1093" t="s">
        <v>1870</v>
      </c>
      <c r="Z168" s="1090">
        <v>17</v>
      </c>
      <c r="AA168" s="1090">
        <v>3</v>
      </c>
      <c r="AB168" s="1090">
        <v>0</v>
      </c>
      <c r="AC168" s="1090">
        <v>2</v>
      </c>
      <c r="AD168" s="1090">
        <v>1</v>
      </c>
      <c r="AE168" s="1090">
        <v>23</v>
      </c>
    </row>
    <row r="169" spans="1:31">
      <c r="A169" s="1089">
        <v>3</v>
      </c>
      <c r="B169" s="1089">
        <v>0</v>
      </c>
      <c r="C169" s="1089">
        <v>3</v>
      </c>
      <c r="D169" s="1089">
        <v>3</v>
      </c>
      <c r="E169" s="1089">
        <v>35805</v>
      </c>
      <c r="F169" s="1089" t="s">
        <v>309</v>
      </c>
      <c r="G169" s="1089">
        <v>161</v>
      </c>
      <c r="H169" s="1090" t="s">
        <v>3</v>
      </c>
      <c r="I169" s="1090" t="s">
        <v>497</v>
      </c>
      <c r="J169" s="1092">
        <v>0.33300000000000002</v>
      </c>
      <c r="K169" s="1092">
        <f t="shared" si="2"/>
        <v>0.99900000000000011</v>
      </c>
      <c r="L169" s="1090" t="s">
        <v>1698</v>
      </c>
      <c r="M169" s="1090" t="s">
        <v>1739</v>
      </c>
      <c r="N169" s="1090" t="s">
        <v>1869</v>
      </c>
      <c r="S169" s="1090" t="s">
        <v>1867</v>
      </c>
      <c r="T169" s="1090" t="s">
        <v>1696</v>
      </c>
      <c r="Y169" s="1093" t="s">
        <v>1870</v>
      </c>
      <c r="Z169" s="1090">
        <v>17</v>
      </c>
      <c r="AA169" s="1090">
        <v>3</v>
      </c>
      <c r="AB169" s="1090">
        <v>0</v>
      </c>
      <c r="AC169" s="1090">
        <v>2</v>
      </c>
      <c r="AD169" s="1090">
        <v>1</v>
      </c>
      <c r="AE169" s="1090">
        <v>23</v>
      </c>
    </row>
    <row r="170" spans="1:31">
      <c r="A170" s="1089">
        <v>3</v>
      </c>
      <c r="B170" s="1089">
        <v>0</v>
      </c>
      <c r="C170" s="1089">
        <v>3</v>
      </c>
      <c r="D170" s="1089">
        <v>3</v>
      </c>
      <c r="E170" s="1089">
        <v>37884</v>
      </c>
      <c r="F170" s="1089" t="s">
        <v>311</v>
      </c>
      <c r="G170" s="1089">
        <v>162</v>
      </c>
      <c r="H170" s="1090" t="s">
        <v>3</v>
      </c>
      <c r="I170" s="1090" t="s">
        <v>1688</v>
      </c>
      <c r="J170" s="1092">
        <v>1</v>
      </c>
      <c r="K170" s="1092">
        <f t="shared" si="2"/>
        <v>3</v>
      </c>
      <c r="L170" s="1090" t="s">
        <v>1839</v>
      </c>
      <c r="M170" s="1090" t="s">
        <v>1739</v>
      </c>
      <c r="N170" s="1090" t="s">
        <v>1871</v>
      </c>
      <c r="S170" s="1090" t="s">
        <v>1795</v>
      </c>
      <c r="T170" s="1090" t="s">
        <v>1708</v>
      </c>
      <c r="Y170" s="1090" t="s">
        <v>1872</v>
      </c>
      <c r="Z170" s="1090">
        <v>0</v>
      </c>
      <c r="AA170" s="1090">
        <v>3</v>
      </c>
      <c r="AB170" s="1090">
        <v>1</v>
      </c>
      <c r="AC170" s="1090">
        <v>2</v>
      </c>
      <c r="AD170" s="1090">
        <v>0</v>
      </c>
      <c r="AE170" s="1090">
        <v>6</v>
      </c>
    </row>
    <row r="171" spans="1:31">
      <c r="A171" s="1089">
        <v>3</v>
      </c>
      <c r="B171" s="1089">
        <v>0</v>
      </c>
      <c r="C171" s="1089">
        <v>3</v>
      </c>
      <c r="D171" s="1089">
        <v>3</v>
      </c>
      <c r="E171" s="1089">
        <v>36948</v>
      </c>
      <c r="F171" s="1089" t="s">
        <v>310</v>
      </c>
      <c r="G171" s="1089">
        <v>164</v>
      </c>
      <c r="H171" s="1090" t="s">
        <v>3</v>
      </c>
      <c r="I171" s="1090" t="s">
        <v>497</v>
      </c>
      <c r="J171" s="1092">
        <v>1</v>
      </c>
      <c r="K171" s="1092">
        <f t="shared" si="2"/>
        <v>3</v>
      </c>
      <c r="L171" s="1090" t="s">
        <v>1873</v>
      </c>
      <c r="M171" s="1090" t="s">
        <v>1739</v>
      </c>
      <c r="N171" s="1090" t="s">
        <v>1874</v>
      </c>
      <c r="Q171" s="1090" t="s">
        <v>1822</v>
      </c>
      <c r="R171" s="1090" t="s">
        <v>1670</v>
      </c>
      <c r="U171" s="1090" t="s">
        <v>1822</v>
      </c>
      <c r="V171" s="1090" t="s">
        <v>1670</v>
      </c>
      <c r="Y171" s="1093" t="s">
        <v>1875</v>
      </c>
      <c r="Z171" s="1090">
        <v>5</v>
      </c>
      <c r="AA171" s="1090">
        <v>7</v>
      </c>
      <c r="AB171" s="1090">
        <v>1</v>
      </c>
      <c r="AC171" s="1090">
        <v>4</v>
      </c>
      <c r="AD171" s="1090">
        <v>2</v>
      </c>
      <c r="AE171" s="1090">
        <v>19</v>
      </c>
    </row>
    <row r="172" spans="1:31">
      <c r="A172" s="1089">
        <v>3</v>
      </c>
      <c r="B172" s="1089">
        <v>0</v>
      </c>
      <c r="C172" s="1089">
        <v>3</v>
      </c>
      <c r="D172" s="1089">
        <v>3</v>
      </c>
      <c r="E172" s="1089">
        <v>37901</v>
      </c>
      <c r="F172" s="1089" t="s">
        <v>310</v>
      </c>
      <c r="G172" s="1089">
        <v>162</v>
      </c>
      <c r="H172" s="1090" t="s">
        <v>3</v>
      </c>
      <c r="I172" s="1090" t="s">
        <v>503</v>
      </c>
      <c r="J172" s="1092">
        <v>0.5</v>
      </c>
      <c r="K172" s="1092">
        <f t="shared" si="2"/>
        <v>1.5</v>
      </c>
      <c r="L172" s="1090" t="s">
        <v>1653</v>
      </c>
      <c r="M172" s="1090" t="s">
        <v>1739</v>
      </c>
      <c r="N172" s="1090" t="s">
        <v>1876</v>
      </c>
      <c r="S172" s="1090" t="s">
        <v>1795</v>
      </c>
      <c r="T172" s="1090" t="s">
        <v>1696</v>
      </c>
      <c r="Y172" s="1093" t="s">
        <v>1877</v>
      </c>
      <c r="Z172" s="1090">
        <v>6</v>
      </c>
      <c r="AA172" s="1090">
        <v>16</v>
      </c>
      <c r="AB172" s="1090">
        <v>0</v>
      </c>
      <c r="AC172" s="1090">
        <v>1</v>
      </c>
      <c r="AD172" s="1090">
        <v>1</v>
      </c>
      <c r="AE172" s="1090">
        <v>24</v>
      </c>
    </row>
    <row r="173" spans="1:31">
      <c r="A173" s="1089">
        <v>3</v>
      </c>
      <c r="B173" s="1089">
        <v>0</v>
      </c>
      <c r="C173" s="1089">
        <v>3</v>
      </c>
      <c r="D173" s="1089">
        <v>3</v>
      </c>
      <c r="E173" s="1089">
        <v>37902</v>
      </c>
      <c r="F173" s="1089" t="s">
        <v>311</v>
      </c>
      <c r="G173" s="1089">
        <v>162</v>
      </c>
      <c r="H173" s="1090" t="s">
        <v>3</v>
      </c>
      <c r="I173" s="1090" t="s">
        <v>497</v>
      </c>
      <c r="J173" s="1092">
        <v>0.5</v>
      </c>
      <c r="K173" s="1092">
        <f t="shared" si="2"/>
        <v>1.5</v>
      </c>
      <c r="L173" s="1090" t="s">
        <v>1675</v>
      </c>
      <c r="M173" s="1090" t="s">
        <v>1739</v>
      </c>
      <c r="N173" s="1090" t="s">
        <v>1876</v>
      </c>
      <c r="S173" s="1090" t="s">
        <v>1795</v>
      </c>
      <c r="T173" s="1090" t="s">
        <v>1696</v>
      </c>
      <c r="Y173" s="1093" t="s">
        <v>1877</v>
      </c>
      <c r="Z173" s="1090">
        <v>6</v>
      </c>
      <c r="AA173" s="1090">
        <v>16</v>
      </c>
      <c r="AB173" s="1090">
        <v>0</v>
      </c>
      <c r="AC173" s="1090">
        <v>1</v>
      </c>
      <c r="AD173" s="1090">
        <v>1</v>
      </c>
      <c r="AE173" s="1090">
        <v>24</v>
      </c>
    </row>
    <row r="174" spans="1:31">
      <c r="A174" s="1089">
        <v>3</v>
      </c>
      <c r="B174" s="1089">
        <v>0</v>
      </c>
      <c r="C174" s="1089">
        <v>3</v>
      </c>
      <c r="D174" s="1089">
        <v>3</v>
      </c>
      <c r="E174" s="1089">
        <v>37902</v>
      </c>
      <c r="F174" s="1089" t="s">
        <v>311</v>
      </c>
      <c r="G174" s="1089">
        <v>162</v>
      </c>
      <c r="H174" s="1090" t="s">
        <v>3</v>
      </c>
      <c r="I174" s="1090" t="s">
        <v>497</v>
      </c>
      <c r="J174" s="1092">
        <v>1</v>
      </c>
      <c r="K174" s="1092">
        <f t="shared" si="2"/>
        <v>3</v>
      </c>
      <c r="L174" s="1090" t="s">
        <v>1675</v>
      </c>
      <c r="M174" s="1090" t="s">
        <v>1739</v>
      </c>
      <c r="N174" s="1090" t="s">
        <v>1878</v>
      </c>
      <c r="S174" s="1090" t="s">
        <v>1729</v>
      </c>
      <c r="T174" s="1090" t="s">
        <v>1696</v>
      </c>
      <c r="Y174" s="1093" t="s">
        <v>1879</v>
      </c>
      <c r="Z174" s="1090">
        <v>0</v>
      </c>
      <c r="AA174" s="1090">
        <v>12</v>
      </c>
      <c r="AB174" s="1090">
        <v>13</v>
      </c>
      <c r="AC174" s="1090">
        <v>7</v>
      </c>
      <c r="AD174" s="1090">
        <v>1</v>
      </c>
      <c r="AE174" s="1090">
        <v>33</v>
      </c>
    </row>
    <row r="175" spans="1:31">
      <c r="A175" s="1089">
        <v>3</v>
      </c>
      <c r="B175" s="1089">
        <v>0</v>
      </c>
      <c r="C175" s="1089">
        <v>3</v>
      </c>
      <c r="D175" s="1089">
        <v>3</v>
      </c>
      <c r="E175" s="1089">
        <v>37900</v>
      </c>
      <c r="F175" s="1089" t="s">
        <v>309</v>
      </c>
      <c r="G175" s="1089">
        <v>164</v>
      </c>
      <c r="H175" s="1090" t="s">
        <v>3</v>
      </c>
      <c r="I175" s="1090" t="s">
        <v>503</v>
      </c>
      <c r="J175" s="1092">
        <v>1</v>
      </c>
      <c r="K175" s="1092">
        <f t="shared" si="2"/>
        <v>3</v>
      </c>
      <c r="L175" s="1090" t="s">
        <v>1705</v>
      </c>
      <c r="M175" s="1090" t="s">
        <v>1739</v>
      </c>
      <c r="N175" s="1090" t="s">
        <v>1880</v>
      </c>
      <c r="O175" s="1090" t="s">
        <v>1822</v>
      </c>
      <c r="P175" s="1090" t="s">
        <v>1670</v>
      </c>
      <c r="W175" s="1090" t="s">
        <v>1822</v>
      </c>
      <c r="X175" s="1090" t="s">
        <v>1670</v>
      </c>
      <c r="Y175" s="1093" t="s">
        <v>1881</v>
      </c>
      <c r="Z175" s="1090">
        <v>0</v>
      </c>
      <c r="AA175" s="1090">
        <v>8</v>
      </c>
      <c r="AB175" s="1090">
        <v>11</v>
      </c>
      <c r="AC175" s="1090">
        <v>1</v>
      </c>
      <c r="AD175" s="1090">
        <v>0</v>
      </c>
      <c r="AE175" s="1090">
        <v>20</v>
      </c>
    </row>
    <row r="176" spans="1:31">
      <c r="A176" s="1089">
        <v>3</v>
      </c>
      <c r="B176" s="1089">
        <v>0</v>
      </c>
      <c r="C176" s="1089">
        <v>3</v>
      </c>
      <c r="D176" s="1089">
        <v>3</v>
      </c>
      <c r="E176" s="1089">
        <v>36941</v>
      </c>
      <c r="F176" s="1089" t="s">
        <v>309</v>
      </c>
      <c r="G176" s="1089">
        <v>164</v>
      </c>
      <c r="H176" s="1090" t="s">
        <v>3</v>
      </c>
      <c r="I176" s="1090" t="s">
        <v>497</v>
      </c>
      <c r="J176" s="1092">
        <v>0.34</v>
      </c>
      <c r="K176" s="1092">
        <f t="shared" si="2"/>
        <v>1.02</v>
      </c>
      <c r="L176" s="1090" t="s">
        <v>1697</v>
      </c>
      <c r="M176" s="1090" t="s">
        <v>1739</v>
      </c>
      <c r="N176" s="1090" t="s">
        <v>1880</v>
      </c>
      <c r="O176" s="1090" t="s">
        <v>1822</v>
      </c>
      <c r="P176" s="1090" t="s">
        <v>1670</v>
      </c>
      <c r="W176" s="1090" t="s">
        <v>1822</v>
      </c>
      <c r="X176" s="1090" t="s">
        <v>1670</v>
      </c>
      <c r="Y176" s="1093" t="s">
        <v>1881</v>
      </c>
      <c r="Z176" s="1090">
        <v>0</v>
      </c>
      <c r="AA176" s="1090">
        <v>8</v>
      </c>
      <c r="AB176" s="1090">
        <v>11</v>
      </c>
      <c r="AC176" s="1090">
        <v>1</v>
      </c>
      <c r="AD176" s="1090">
        <v>0</v>
      </c>
      <c r="AE176" s="1090">
        <v>20</v>
      </c>
    </row>
    <row r="177" spans="1:31">
      <c r="A177" s="1089">
        <v>3</v>
      </c>
      <c r="B177" s="1089">
        <v>0</v>
      </c>
      <c r="C177" s="1089">
        <v>3</v>
      </c>
      <c r="D177" s="1089">
        <v>3</v>
      </c>
      <c r="E177" s="1089">
        <v>35805</v>
      </c>
      <c r="F177" s="1089" t="s">
        <v>309</v>
      </c>
      <c r="G177" s="1089">
        <v>164</v>
      </c>
      <c r="H177" s="1090" t="s">
        <v>3</v>
      </c>
      <c r="I177" s="1090" t="s">
        <v>497</v>
      </c>
      <c r="J177" s="1092">
        <v>0.33</v>
      </c>
      <c r="K177" s="1092">
        <f t="shared" si="2"/>
        <v>0.99</v>
      </c>
      <c r="L177" s="1090" t="s">
        <v>1698</v>
      </c>
      <c r="M177" s="1090" t="s">
        <v>1739</v>
      </c>
      <c r="N177" s="1090" t="s">
        <v>1880</v>
      </c>
      <c r="O177" s="1090" t="s">
        <v>1822</v>
      </c>
      <c r="P177" s="1090" t="s">
        <v>1670</v>
      </c>
      <c r="W177" s="1090" t="s">
        <v>1822</v>
      </c>
      <c r="X177" s="1090" t="s">
        <v>1670</v>
      </c>
      <c r="Y177" s="1093" t="s">
        <v>1881</v>
      </c>
      <c r="Z177" s="1090">
        <v>0</v>
      </c>
      <c r="AA177" s="1090">
        <v>8</v>
      </c>
      <c r="AB177" s="1090">
        <v>11</v>
      </c>
      <c r="AC177" s="1090">
        <v>1</v>
      </c>
      <c r="AD177" s="1090">
        <v>0</v>
      </c>
      <c r="AE177" s="1090">
        <v>20</v>
      </c>
    </row>
    <row r="178" spans="1:31">
      <c r="A178" s="1089">
        <v>3</v>
      </c>
      <c r="B178" s="1089">
        <v>0</v>
      </c>
      <c r="C178" s="1089">
        <v>3</v>
      </c>
      <c r="D178" s="1089">
        <v>3</v>
      </c>
      <c r="E178" s="1089">
        <v>35722</v>
      </c>
      <c r="F178" s="1089" t="s">
        <v>309</v>
      </c>
      <c r="G178" s="1089">
        <v>164</v>
      </c>
      <c r="H178" s="1090" t="s">
        <v>3</v>
      </c>
      <c r="I178" s="1090" t="s">
        <v>497</v>
      </c>
      <c r="J178" s="1092">
        <v>1</v>
      </c>
      <c r="K178" s="1092">
        <f t="shared" si="2"/>
        <v>3</v>
      </c>
      <c r="L178" s="1090" t="s">
        <v>1655</v>
      </c>
      <c r="M178" s="1090" t="s">
        <v>1739</v>
      </c>
      <c r="N178" s="1090" t="s">
        <v>1882</v>
      </c>
      <c r="Q178" s="1090" t="s">
        <v>1822</v>
      </c>
      <c r="R178" s="1090" t="s">
        <v>1849</v>
      </c>
      <c r="S178" s="1090" t="s">
        <v>1822</v>
      </c>
      <c r="T178" s="1090" t="s">
        <v>1849</v>
      </c>
      <c r="Y178" s="1093" t="s">
        <v>1883</v>
      </c>
      <c r="Z178" s="1090">
        <v>3</v>
      </c>
      <c r="AA178" s="1090">
        <v>9</v>
      </c>
      <c r="AB178" s="1090">
        <v>0</v>
      </c>
      <c r="AC178" s="1090">
        <v>4</v>
      </c>
      <c r="AD178" s="1090">
        <v>4</v>
      </c>
      <c r="AE178" s="1090">
        <v>20</v>
      </c>
    </row>
    <row r="179" spans="1:31">
      <c r="A179" s="1089">
        <v>3</v>
      </c>
      <c r="B179" s="1089">
        <v>0</v>
      </c>
      <c r="C179" s="1089">
        <v>3</v>
      </c>
      <c r="D179" s="1089">
        <v>3</v>
      </c>
      <c r="E179" s="1089">
        <v>40253</v>
      </c>
      <c r="F179" s="1089" t="s">
        <v>314</v>
      </c>
      <c r="G179" s="1089">
        <v>162</v>
      </c>
      <c r="H179" s="1090" t="s">
        <v>2</v>
      </c>
      <c r="I179" s="1090" t="s">
        <v>497</v>
      </c>
      <c r="J179" s="1092">
        <v>1</v>
      </c>
      <c r="K179" s="1092">
        <f t="shared" si="2"/>
        <v>3</v>
      </c>
      <c r="L179" s="1090" t="s">
        <v>1884</v>
      </c>
      <c r="M179" s="1090" t="s">
        <v>1739</v>
      </c>
      <c r="N179" s="1090" t="s">
        <v>1885</v>
      </c>
      <c r="S179" s="1090" t="s">
        <v>1859</v>
      </c>
      <c r="T179" s="1090" t="s">
        <v>1886</v>
      </c>
      <c r="Y179" s="1101" t="s">
        <v>1887</v>
      </c>
      <c r="Z179" s="1090">
        <v>3</v>
      </c>
      <c r="AA179" s="1090">
        <v>9</v>
      </c>
      <c r="AB179" s="1090">
        <v>1</v>
      </c>
      <c r="AC179" s="1090">
        <v>0</v>
      </c>
      <c r="AD179" s="1090">
        <v>0</v>
      </c>
      <c r="AE179" s="1090">
        <v>13</v>
      </c>
    </row>
    <row r="180" spans="1:31">
      <c r="A180" s="1089">
        <v>3</v>
      </c>
      <c r="B180" s="1089">
        <v>0</v>
      </c>
      <c r="C180" s="1089">
        <v>3</v>
      </c>
      <c r="D180" s="1089">
        <v>3</v>
      </c>
      <c r="E180" s="1089">
        <v>40253</v>
      </c>
      <c r="F180" s="1089" t="s">
        <v>314</v>
      </c>
      <c r="G180" s="1089">
        <v>164</v>
      </c>
      <c r="H180" s="1090" t="s">
        <v>2</v>
      </c>
      <c r="I180" s="1090" t="s">
        <v>497</v>
      </c>
      <c r="J180" s="1092">
        <v>1</v>
      </c>
      <c r="K180" s="1092">
        <f t="shared" si="2"/>
        <v>3</v>
      </c>
      <c r="L180" s="1090" t="s">
        <v>1884</v>
      </c>
      <c r="M180" s="1090" t="s">
        <v>1739</v>
      </c>
      <c r="N180" s="1090" t="s">
        <v>1885</v>
      </c>
      <c r="S180" s="1090" t="s">
        <v>1854</v>
      </c>
      <c r="T180" s="1090" t="s">
        <v>1735</v>
      </c>
      <c r="Y180" s="1093" t="s">
        <v>1887</v>
      </c>
      <c r="Z180" s="1090">
        <v>8</v>
      </c>
      <c r="AA180" s="1090">
        <v>0</v>
      </c>
      <c r="AB180" s="1090">
        <v>0</v>
      </c>
      <c r="AC180" s="1090">
        <v>5</v>
      </c>
      <c r="AD180" s="1090">
        <v>2</v>
      </c>
      <c r="AE180" s="1090">
        <v>15</v>
      </c>
    </row>
    <row r="181" spans="1:31">
      <c r="A181" s="1089">
        <v>3</v>
      </c>
      <c r="B181" s="1089">
        <v>1.5</v>
      </c>
      <c r="C181" s="1089">
        <v>0</v>
      </c>
      <c r="D181" s="1089">
        <v>1.5</v>
      </c>
      <c r="E181" s="1089">
        <v>37044</v>
      </c>
      <c r="F181" s="1089" t="s">
        <v>314</v>
      </c>
      <c r="G181" s="1089">
        <v>161</v>
      </c>
      <c r="H181" s="1090" t="s">
        <v>2</v>
      </c>
      <c r="I181" s="1090" t="s">
        <v>497</v>
      </c>
      <c r="J181" s="1092">
        <v>1</v>
      </c>
      <c r="K181" s="1092">
        <f t="shared" si="2"/>
        <v>1.5</v>
      </c>
      <c r="L181" s="1090" t="s">
        <v>1888</v>
      </c>
      <c r="M181" s="1090" t="s">
        <v>1739</v>
      </c>
      <c r="N181" s="1090" t="s">
        <v>1889</v>
      </c>
      <c r="S181" s="1090" t="s">
        <v>1890</v>
      </c>
      <c r="T181" s="1090" t="s">
        <v>1860</v>
      </c>
      <c r="Y181" s="1093" t="s">
        <v>1891</v>
      </c>
      <c r="Z181" s="1090">
        <v>13</v>
      </c>
      <c r="AA181" s="1090">
        <v>9</v>
      </c>
      <c r="AB181" s="1090">
        <v>3</v>
      </c>
      <c r="AC181" s="1090">
        <v>2</v>
      </c>
      <c r="AD181" s="1090">
        <v>1</v>
      </c>
      <c r="AE181" s="1090">
        <v>28</v>
      </c>
    </row>
    <row r="182" spans="1:31">
      <c r="A182" s="1089">
        <v>3</v>
      </c>
      <c r="B182" s="1089">
        <v>1.5</v>
      </c>
      <c r="C182" s="1089">
        <v>0</v>
      </c>
      <c r="D182" s="1089">
        <v>1.5</v>
      </c>
      <c r="E182" s="1089">
        <v>17734</v>
      </c>
      <c r="F182" s="1089" t="s">
        <v>314</v>
      </c>
      <c r="G182" s="1089">
        <v>161</v>
      </c>
      <c r="H182" s="1090" t="s">
        <v>2</v>
      </c>
      <c r="I182" s="1090" t="s">
        <v>503</v>
      </c>
      <c r="J182" s="1092">
        <v>1</v>
      </c>
      <c r="K182" s="1092">
        <f t="shared" si="2"/>
        <v>1.5</v>
      </c>
      <c r="L182" s="1090" t="s">
        <v>1892</v>
      </c>
      <c r="M182" s="1090" t="s">
        <v>1739</v>
      </c>
      <c r="N182" s="1090" t="s">
        <v>1893</v>
      </c>
      <c r="S182" s="1090" t="s">
        <v>1894</v>
      </c>
      <c r="T182" s="1090" t="s">
        <v>1735</v>
      </c>
      <c r="Y182" s="1099" t="s">
        <v>1895</v>
      </c>
      <c r="Z182" s="1090">
        <v>4</v>
      </c>
      <c r="AA182" s="1090">
        <v>5</v>
      </c>
      <c r="AB182" s="1090">
        <v>5</v>
      </c>
      <c r="AC182" s="1090">
        <v>1</v>
      </c>
      <c r="AD182" s="1090">
        <v>0</v>
      </c>
      <c r="AE182" s="1090">
        <v>15</v>
      </c>
    </row>
    <row r="183" spans="1:31">
      <c r="A183" s="1089">
        <v>3</v>
      </c>
      <c r="B183" s="1089">
        <v>1.5</v>
      </c>
      <c r="C183" s="1089">
        <v>0</v>
      </c>
      <c r="D183" s="1089">
        <v>1.5</v>
      </c>
      <c r="E183" s="1089">
        <v>36933</v>
      </c>
      <c r="F183" s="1089" t="s">
        <v>313</v>
      </c>
      <c r="G183" s="1089">
        <v>164</v>
      </c>
      <c r="H183" s="1090" t="s">
        <v>2</v>
      </c>
      <c r="I183" s="1090" t="s">
        <v>497</v>
      </c>
      <c r="J183" s="1092">
        <v>1</v>
      </c>
      <c r="K183" s="1092">
        <f t="shared" si="2"/>
        <v>1.5</v>
      </c>
      <c r="L183" s="1090" t="s">
        <v>1896</v>
      </c>
      <c r="M183" s="1090" t="s">
        <v>1739</v>
      </c>
      <c r="N183" s="1090" t="s">
        <v>1897</v>
      </c>
      <c r="S183" s="1090" t="s">
        <v>1894</v>
      </c>
      <c r="T183" s="1090" t="s">
        <v>1735</v>
      </c>
      <c r="Y183" s="1093" t="s">
        <v>1898</v>
      </c>
      <c r="Z183" s="1090">
        <v>10</v>
      </c>
      <c r="AA183" s="1090">
        <v>1</v>
      </c>
      <c r="AB183" s="1090">
        <v>1</v>
      </c>
      <c r="AC183" s="1090">
        <v>3</v>
      </c>
      <c r="AD183" s="1090">
        <v>0</v>
      </c>
      <c r="AE183" s="1090">
        <v>15</v>
      </c>
    </row>
    <row r="184" spans="1:31">
      <c r="A184" s="1089">
        <v>3</v>
      </c>
      <c r="B184" s="1089">
        <v>1.5</v>
      </c>
      <c r="C184" s="1089">
        <v>0</v>
      </c>
      <c r="D184" s="1089">
        <v>1.5</v>
      </c>
      <c r="E184" s="1089">
        <v>36933</v>
      </c>
      <c r="F184" s="1089" t="s">
        <v>313</v>
      </c>
      <c r="G184" s="1089">
        <v>161</v>
      </c>
      <c r="H184" s="1090" t="s">
        <v>2</v>
      </c>
      <c r="I184" s="1090" t="s">
        <v>1688</v>
      </c>
      <c r="J184" s="1092">
        <v>1</v>
      </c>
      <c r="K184" s="1092">
        <f t="shared" si="2"/>
        <v>1.5</v>
      </c>
      <c r="L184" s="1090" t="s">
        <v>1896</v>
      </c>
      <c r="M184" s="1090" t="s">
        <v>1739</v>
      </c>
      <c r="N184" s="1090" t="s">
        <v>1897</v>
      </c>
      <c r="S184" s="1090" t="s">
        <v>1759</v>
      </c>
      <c r="T184" s="1090" t="s">
        <v>1771</v>
      </c>
      <c r="Y184" s="1093" t="s">
        <v>1899</v>
      </c>
      <c r="Z184" s="1090">
        <v>11</v>
      </c>
      <c r="AA184" s="1090">
        <v>6</v>
      </c>
      <c r="AB184" s="1090">
        <v>3</v>
      </c>
      <c r="AC184" s="1090">
        <v>4</v>
      </c>
      <c r="AD184" s="1090">
        <v>1</v>
      </c>
      <c r="AE184" s="1090">
        <v>25</v>
      </c>
    </row>
    <row r="185" spans="1:31">
      <c r="A185" s="1089">
        <v>3</v>
      </c>
      <c r="B185" s="1089">
        <v>1.5</v>
      </c>
      <c r="C185" s="1089">
        <v>0</v>
      </c>
      <c r="D185" s="1089">
        <v>1.5</v>
      </c>
      <c r="E185" s="1089">
        <v>36171</v>
      </c>
      <c r="F185" s="1089" t="s">
        <v>312</v>
      </c>
      <c r="G185" s="1089">
        <v>161</v>
      </c>
      <c r="H185" s="1090" t="s">
        <v>2</v>
      </c>
      <c r="I185" s="1090" t="s">
        <v>497</v>
      </c>
      <c r="J185" s="1092">
        <v>1</v>
      </c>
      <c r="K185" s="1092">
        <f t="shared" si="2"/>
        <v>1.5</v>
      </c>
      <c r="L185" s="1090" t="s">
        <v>1900</v>
      </c>
      <c r="M185" s="1090" t="s">
        <v>1739</v>
      </c>
      <c r="N185" s="1090" t="s">
        <v>1901</v>
      </c>
      <c r="S185" s="1090" t="s">
        <v>1902</v>
      </c>
      <c r="T185" s="1090" t="s">
        <v>1713</v>
      </c>
      <c r="Y185" s="1093" t="s">
        <v>1903</v>
      </c>
      <c r="Z185" s="1090">
        <v>6</v>
      </c>
      <c r="AA185" s="1090">
        <v>7</v>
      </c>
      <c r="AB185" s="1090">
        <v>0</v>
      </c>
      <c r="AC185" s="1090">
        <v>1</v>
      </c>
      <c r="AD185" s="1090">
        <v>1</v>
      </c>
      <c r="AE185" s="1090">
        <v>15</v>
      </c>
    </row>
    <row r="186" spans="1:31">
      <c r="A186" s="1089">
        <v>3</v>
      </c>
      <c r="B186" s="1089">
        <v>1.5</v>
      </c>
      <c r="C186" s="1089">
        <v>0</v>
      </c>
      <c r="D186" s="1089">
        <v>1.5</v>
      </c>
      <c r="E186" s="1089">
        <v>36171</v>
      </c>
      <c r="F186" s="1089" t="s">
        <v>312</v>
      </c>
      <c r="G186" s="1089">
        <v>162</v>
      </c>
      <c r="H186" s="1090" t="s">
        <v>2</v>
      </c>
      <c r="I186" s="1090" t="s">
        <v>497</v>
      </c>
      <c r="J186" s="1092">
        <v>1</v>
      </c>
      <c r="K186" s="1092">
        <f t="shared" si="2"/>
        <v>1.5</v>
      </c>
      <c r="L186" s="1090" t="s">
        <v>1900</v>
      </c>
      <c r="M186" s="1090" t="s">
        <v>1739</v>
      </c>
      <c r="N186" s="1090" t="s">
        <v>1901</v>
      </c>
      <c r="S186" s="1090" t="s">
        <v>1904</v>
      </c>
      <c r="T186" s="1090" t="s">
        <v>1681</v>
      </c>
      <c r="Y186" s="1101" t="s">
        <v>1905</v>
      </c>
      <c r="Z186" s="1090">
        <v>5</v>
      </c>
      <c r="AA186" s="1090">
        <v>7</v>
      </c>
      <c r="AB186" s="1090">
        <v>0</v>
      </c>
      <c r="AC186" s="1090">
        <v>4</v>
      </c>
      <c r="AD186" s="1090">
        <v>0</v>
      </c>
      <c r="AE186" s="1090">
        <v>16</v>
      </c>
    </row>
    <row r="187" spans="1:31">
      <c r="A187" s="1089">
        <v>3</v>
      </c>
      <c r="B187" s="1089">
        <v>1.5</v>
      </c>
      <c r="C187" s="1089">
        <v>0</v>
      </c>
      <c r="D187" s="1089">
        <v>1.5</v>
      </c>
      <c r="E187" s="1089">
        <v>36171</v>
      </c>
      <c r="F187" s="1089" t="s">
        <v>312</v>
      </c>
      <c r="G187" s="1089">
        <v>164</v>
      </c>
      <c r="H187" s="1090" t="s">
        <v>2</v>
      </c>
      <c r="I187" s="1090" t="s">
        <v>497</v>
      </c>
      <c r="J187" s="1092">
        <v>1</v>
      </c>
      <c r="K187" s="1092">
        <f t="shared" si="2"/>
        <v>1.5</v>
      </c>
      <c r="L187" s="1090" t="s">
        <v>1900</v>
      </c>
      <c r="M187" s="1090" t="s">
        <v>1739</v>
      </c>
      <c r="N187" s="1090" t="s">
        <v>1901</v>
      </c>
      <c r="S187" s="1090" t="s">
        <v>1817</v>
      </c>
      <c r="T187" s="1090" t="s">
        <v>1771</v>
      </c>
      <c r="Y187" s="1090" t="s">
        <v>1905</v>
      </c>
      <c r="Z187" s="1090">
        <v>11</v>
      </c>
      <c r="AA187" s="1090">
        <v>9</v>
      </c>
      <c r="AB187" s="1090">
        <v>0</v>
      </c>
      <c r="AC187" s="1090">
        <v>6</v>
      </c>
      <c r="AD187" s="1090">
        <v>0</v>
      </c>
      <c r="AE187" s="1090">
        <v>26</v>
      </c>
    </row>
    <row r="188" spans="1:31">
      <c r="A188" s="1089">
        <v>3</v>
      </c>
      <c r="B188" s="1089">
        <v>1.5</v>
      </c>
      <c r="C188" s="1089">
        <v>0</v>
      </c>
      <c r="D188" s="1089">
        <v>1.5</v>
      </c>
      <c r="E188" s="1089">
        <v>40130</v>
      </c>
      <c r="F188" s="1089" t="s">
        <v>314</v>
      </c>
      <c r="G188" s="1089">
        <v>161</v>
      </c>
      <c r="H188" s="1090" t="s">
        <v>2</v>
      </c>
      <c r="I188" s="1090" t="s">
        <v>497</v>
      </c>
      <c r="J188" s="1092">
        <v>1</v>
      </c>
      <c r="K188" s="1092">
        <f t="shared" si="2"/>
        <v>1.5</v>
      </c>
      <c r="L188" s="1090" t="s">
        <v>1906</v>
      </c>
      <c r="M188" s="1090" t="s">
        <v>1739</v>
      </c>
      <c r="N188" s="1090" t="s">
        <v>1907</v>
      </c>
      <c r="S188" s="1090" t="s">
        <v>1803</v>
      </c>
      <c r="T188" s="1090" t="s">
        <v>1713</v>
      </c>
      <c r="Y188" s="1093" t="s">
        <v>1908</v>
      </c>
      <c r="Z188" s="1090">
        <v>3</v>
      </c>
      <c r="AA188" s="1090">
        <v>2</v>
      </c>
      <c r="AB188" s="1090">
        <v>0</v>
      </c>
      <c r="AC188" s="1090">
        <v>4</v>
      </c>
      <c r="AD188" s="1090">
        <v>0</v>
      </c>
      <c r="AE188" s="1090">
        <v>9</v>
      </c>
    </row>
    <row r="189" spans="1:31">
      <c r="A189" s="1089">
        <v>3</v>
      </c>
      <c r="B189" s="1089">
        <v>1.5</v>
      </c>
      <c r="C189" s="1089">
        <v>0</v>
      </c>
      <c r="D189" s="1089">
        <v>1.5</v>
      </c>
      <c r="E189" s="1089">
        <v>35988</v>
      </c>
      <c r="F189" s="1089" t="s">
        <v>314</v>
      </c>
      <c r="G189" s="1089">
        <v>162</v>
      </c>
      <c r="H189" s="1090" t="s">
        <v>2</v>
      </c>
      <c r="I189" s="1090" t="s">
        <v>497</v>
      </c>
      <c r="J189" s="1092">
        <v>1</v>
      </c>
      <c r="K189" s="1092">
        <f t="shared" si="2"/>
        <v>1.5</v>
      </c>
      <c r="L189" s="1090" t="s">
        <v>1726</v>
      </c>
      <c r="M189" s="1090" t="s">
        <v>1739</v>
      </c>
      <c r="N189" s="1090" t="s">
        <v>1909</v>
      </c>
      <c r="S189" s="1090" t="s">
        <v>1902</v>
      </c>
      <c r="T189" s="1090" t="s">
        <v>1681</v>
      </c>
      <c r="Y189" s="1101" t="s">
        <v>1910</v>
      </c>
      <c r="Z189" s="1090">
        <v>6</v>
      </c>
      <c r="AA189" s="1090">
        <v>8</v>
      </c>
      <c r="AB189" s="1090">
        <v>1</v>
      </c>
      <c r="AC189" s="1090">
        <v>1</v>
      </c>
      <c r="AD189" s="1090">
        <v>1</v>
      </c>
      <c r="AE189" s="1090">
        <v>17</v>
      </c>
    </row>
    <row r="190" spans="1:31">
      <c r="A190" s="1089">
        <v>3</v>
      </c>
      <c r="B190" s="1089">
        <v>1.5</v>
      </c>
      <c r="C190" s="1089">
        <v>0</v>
      </c>
      <c r="D190" s="1089">
        <v>1.5</v>
      </c>
      <c r="E190" s="1089">
        <v>32206</v>
      </c>
      <c r="F190" s="1089" t="s">
        <v>314</v>
      </c>
      <c r="G190" s="1089">
        <v>162</v>
      </c>
      <c r="H190" s="1090" t="s">
        <v>2</v>
      </c>
      <c r="I190" s="1090" t="s">
        <v>1667</v>
      </c>
      <c r="J190" s="1092">
        <v>1</v>
      </c>
      <c r="K190" s="1092">
        <f t="shared" si="2"/>
        <v>1.5</v>
      </c>
      <c r="L190" s="1090" t="s">
        <v>1911</v>
      </c>
      <c r="M190" s="1090" t="s">
        <v>1739</v>
      </c>
      <c r="N190" s="1090" t="s">
        <v>1912</v>
      </c>
      <c r="S190" s="1090" t="s">
        <v>1890</v>
      </c>
      <c r="T190" s="1090" t="s">
        <v>1771</v>
      </c>
      <c r="Y190" s="1091" t="s">
        <v>1913</v>
      </c>
      <c r="Z190" s="1090">
        <v>12</v>
      </c>
      <c r="AA190" s="1090">
        <v>0</v>
      </c>
      <c r="AB190" s="1090">
        <v>0</v>
      </c>
      <c r="AC190" s="1090">
        <v>3</v>
      </c>
      <c r="AD190" s="1090">
        <v>0</v>
      </c>
      <c r="AE190" s="1090">
        <v>15</v>
      </c>
    </row>
    <row r="191" spans="1:31">
      <c r="A191" s="1089">
        <v>3</v>
      </c>
      <c r="B191" s="1089">
        <v>1.5</v>
      </c>
      <c r="C191" s="1089">
        <v>0</v>
      </c>
      <c r="D191" s="1089">
        <v>1.5</v>
      </c>
      <c r="E191" s="1089">
        <v>30037</v>
      </c>
      <c r="F191" s="1089" t="s">
        <v>312</v>
      </c>
      <c r="G191" s="1089">
        <v>162</v>
      </c>
      <c r="H191" s="1090" t="s">
        <v>2</v>
      </c>
      <c r="I191" s="1090" t="s">
        <v>1773</v>
      </c>
      <c r="J191" s="1092">
        <v>1</v>
      </c>
      <c r="K191" s="1092">
        <f t="shared" si="2"/>
        <v>1.5</v>
      </c>
      <c r="L191" s="1090" t="s">
        <v>1914</v>
      </c>
      <c r="M191" s="1090" t="s">
        <v>1739</v>
      </c>
      <c r="N191" s="1090" t="s">
        <v>1915</v>
      </c>
      <c r="S191" s="1090" t="s">
        <v>1822</v>
      </c>
      <c r="T191" s="1090" t="s">
        <v>1681</v>
      </c>
      <c r="Y191" s="1091" t="s">
        <v>1916</v>
      </c>
      <c r="Z191" s="1090">
        <v>4</v>
      </c>
      <c r="AA191" s="1090">
        <v>0</v>
      </c>
      <c r="AB191" s="1090">
        <v>1</v>
      </c>
      <c r="AC191" s="1090">
        <v>2</v>
      </c>
      <c r="AD191" s="1090">
        <v>1</v>
      </c>
      <c r="AE191" s="1090">
        <v>8</v>
      </c>
    </row>
    <row r="192" spans="1:31">
      <c r="A192" s="1089">
        <v>3</v>
      </c>
      <c r="B192" s="1089">
        <v>1.5</v>
      </c>
      <c r="C192" s="1089">
        <v>0</v>
      </c>
      <c r="D192" s="1089">
        <v>1.5</v>
      </c>
      <c r="E192" s="1089">
        <v>36933</v>
      </c>
      <c r="F192" s="1089" t="s">
        <v>313</v>
      </c>
      <c r="G192" s="1089">
        <v>162</v>
      </c>
      <c r="H192" s="1090" t="s">
        <v>2</v>
      </c>
      <c r="I192" s="1090" t="s">
        <v>1688</v>
      </c>
      <c r="J192" s="1092">
        <v>1</v>
      </c>
      <c r="K192" s="1092">
        <f t="shared" si="2"/>
        <v>1.5</v>
      </c>
      <c r="L192" s="1090" t="s">
        <v>1896</v>
      </c>
      <c r="M192" s="1090" t="s">
        <v>1739</v>
      </c>
      <c r="N192" s="1090" t="s">
        <v>1917</v>
      </c>
      <c r="S192" s="1090" t="s">
        <v>1894</v>
      </c>
      <c r="T192" s="1090" t="s">
        <v>1681</v>
      </c>
      <c r="Y192" s="1101" t="s">
        <v>1918</v>
      </c>
      <c r="Z192" s="1090">
        <v>2</v>
      </c>
      <c r="AA192" s="1090">
        <v>4</v>
      </c>
      <c r="AB192" s="1090">
        <v>4</v>
      </c>
      <c r="AC192" s="1090">
        <v>6</v>
      </c>
      <c r="AD192" s="1090">
        <v>1</v>
      </c>
      <c r="AE192" s="1090">
        <v>17</v>
      </c>
    </row>
    <row r="193" spans="1:32">
      <c r="A193" s="1089">
        <v>3</v>
      </c>
      <c r="B193" s="1089">
        <v>1.5</v>
      </c>
      <c r="C193" s="1089">
        <v>0</v>
      </c>
      <c r="D193" s="1089">
        <v>1.5</v>
      </c>
      <c r="E193" s="1089">
        <v>38809</v>
      </c>
      <c r="F193" s="1089" t="s">
        <v>313</v>
      </c>
      <c r="G193" s="1089">
        <v>162</v>
      </c>
      <c r="H193" s="1090" t="s">
        <v>2</v>
      </c>
      <c r="I193" s="1090" t="s">
        <v>497</v>
      </c>
      <c r="J193" s="1092">
        <v>1</v>
      </c>
      <c r="K193" s="1092">
        <f t="shared" si="2"/>
        <v>1.5</v>
      </c>
      <c r="L193" s="1090" t="s">
        <v>1919</v>
      </c>
      <c r="M193" s="1090" t="s">
        <v>1739</v>
      </c>
      <c r="N193" s="1090" t="s">
        <v>1920</v>
      </c>
      <c r="S193" s="1090" t="s">
        <v>1890</v>
      </c>
      <c r="T193" s="1090" t="s">
        <v>1681</v>
      </c>
      <c r="Y193" s="1091" t="s">
        <v>1921</v>
      </c>
      <c r="Z193" s="1090">
        <v>4</v>
      </c>
      <c r="AA193" s="1090">
        <v>3</v>
      </c>
      <c r="AB193" s="1090">
        <v>3</v>
      </c>
      <c r="AC193" s="1090">
        <v>0</v>
      </c>
      <c r="AD193" s="1090">
        <v>2</v>
      </c>
      <c r="AE193" s="1090">
        <v>12</v>
      </c>
    </row>
    <row r="194" spans="1:32">
      <c r="A194" s="1089">
        <v>3</v>
      </c>
      <c r="B194" s="1089">
        <v>1.5</v>
      </c>
      <c r="C194" s="1089">
        <v>0</v>
      </c>
      <c r="D194" s="1089">
        <v>1.5</v>
      </c>
      <c r="E194" s="1089">
        <v>29839</v>
      </c>
      <c r="F194" s="1089" t="s">
        <v>314</v>
      </c>
      <c r="G194" s="1089">
        <v>164</v>
      </c>
      <c r="H194" s="1090" t="s">
        <v>2</v>
      </c>
      <c r="I194" s="1090" t="s">
        <v>1922</v>
      </c>
      <c r="J194" s="1092">
        <v>1</v>
      </c>
      <c r="K194" s="1092">
        <f t="shared" si="2"/>
        <v>1.5</v>
      </c>
      <c r="L194" s="1090" t="s">
        <v>1923</v>
      </c>
      <c r="M194" s="1090" t="s">
        <v>1739</v>
      </c>
      <c r="N194" s="1090" t="s">
        <v>1924</v>
      </c>
      <c r="S194" s="1090" t="s">
        <v>1904</v>
      </c>
      <c r="T194" s="1090" t="s">
        <v>1742</v>
      </c>
      <c r="Y194" s="1093" t="s">
        <v>517</v>
      </c>
      <c r="Z194" s="1090">
        <v>26</v>
      </c>
      <c r="AA194" s="1090">
        <v>0</v>
      </c>
      <c r="AB194" s="1090">
        <v>0</v>
      </c>
      <c r="AC194" s="1090">
        <v>6</v>
      </c>
      <c r="AD194" s="1090">
        <v>0</v>
      </c>
      <c r="AE194" s="1090">
        <v>32</v>
      </c>
    </row>
    <row r="195" spans="1:32">
      <c r="A195" s="1089">
        <v>3</v>
      </c>
      <c r="B195" s="1089">
        <v>1.5</v>
      </c>
      <c r="C195" s="1089">
        <v>0</v>
      </c>
      <c r="D195" s="1089">
        <v>1.5</v>
      </c>
      <c r="E195" s="1089">
        <v>40356</v>
      </c>
      <c r="F195" s="1089" t="s">
        <v>314</v>
      </c>
      <c r="G195" s="1089">
        <v>164</v>
      </c>
      <c r="H195" s="1090" t="s">
        <v>2</v>
      </c>
      <c r="I195" s="1090" t="s">
        <v>503</v>
      </c>
      <c r="J195" s="1092">
        <v>1</v>
      </c>
      <c r="K195" s="1092">
        <f t="shared" si="2"/>
        <v>1.5</v>
      </c>
      <c r="L195" s="1090" t="s">
        <v>1925</v>
      </c>
      <c r="M195" s="1090" t="s">
        <v>1739</v>
      </c>
      <c r="N195" s="1090" t="s">
        <v>1926</v>
      </c>
      <c r="S195" s="1090" t="s">
        <v>1815</v>
      </c>
      <c r="T195" s="1090" t="s">
        <v>1771</v>
      </c>
      <c r="Y195" s="1093" t="s">
        <v>1927</v>
      </c>
      <c r="Z195" s="1090">
        <v>5</v>
      </c>
      <c r="AA195" s="1090">
        <v>6</v>
      </c>
      <c r="AB195" s="1090">
        <v>2</v>
      </c>
      <c r="AC195" s="1090">
        <v>2</v>
      </c>
      <c r="AD195" s="1090">
        <v>0</v>
      </c>
      <c r="AE195" s="1090">
        <v>15</v>
      </c>
    </row>
    <row r="196" spans="1:32">
      <c r="A196" s="1089">
        <v>3</v>
      </c>
      <c r="B196" s="1089">
        <v>1.5</v>
      </c>
      <c r="C196" s="1089">
        <v>0</v>
      </c>
      <c r="D196" s="1089">
        <v>1.5</v>
      </c>
      <c r="E196" s="1089">
        <v>38809</v>
      </c>
      <c r="F196" s="1089" t="s">
        <v>313</v>
      </c>
      <c r="G196" s="1089">
        <v>164</v>
      </c>
      <c r="H196" s="1090" t="s">
        <v>2</v>
      </c>
      <c r="I196" s="1090" t="s">
        <v>497</v>
      </c>
      <c r="J196" s="1092">
        <v>1</v>
      </c>
      <c r="K196" s="1092">
        <f t="shared" ref="K196:K259" si="3">D196*J196</f>
        <v>1.5</v>
      </c>
      <c r="L196" s="1090" t="s">
        <v>1919</v>
      </c>
      <c r="M196" s="1090" t="s">
        <v>1739</v>
      </c>
      <c r="N196" s="1090" t="s">
        <v>1928</v>
      </c>
      <c r="S196" s="1090" t="s">
        <v>1902</v>
      </c>
      <c r="T196" s="1090" t="s">
        <v>1681</v>
      </c>
      <c r="Y196" s="1093" t="s">
        <v>1929</v>
      </c>
      <c r="Z196" s="1090">
        <v>4</v>
      </c>
      <c r="AA196" s="1090">
        <v>3</v>
      </c>
      <c r="AB196" s="1090">
        <v>1</v>
      </c>
      <c r="AC196" s="1090">
        <v>7</v>
      </c>
      <c r="AD196" s="1090">
        <v>0</v>
      </c>
      <c r="AE196" s="1090">
        <v>15</v>
      </c>
    </row>
    <row r="197" spans="1:32">
      <c r="A197" s="1089">
        <v>3</v>
      </c>
      <c r="B197" s="1089">
        <v>1.5</v>
      </c>
      <c r="C197" s="1089">
        <v>0</v>
      </c>
      <c r="D197" s="1089">
        <v>1.5</v>
      </c>
      <c r="E197" s="1089">
        <v>30662</v>
      </c>
      <c r="F197" s="1089" t="s">
        <v>312</v>
      </c>
      <c r="G197" s="1089">
        <v>164</v>
      </c>
      <c r="H197" s="1090" t="s">
        <v>2</v>
      </c>
      <c r="I197" s="1090" t="s">
        <v>1773</v>
      </c>
      <c r="J197" s="1092">
        <v>1</v>
      </c>
      <c r="K197" s="1092">
        <f t="shared" si="3"/>
        <v>1.5</v>
      </c>
      <c r="L197" s="1090" t="s">
        <v>1930</v>
      </c>
      <c r="M197" s="1090" t="s">
        <v>1739</v>
      </c>
      <c r="N197" s="1090" t="s">
        <v>1931</v>
      </c>
      <c r="S197" s="1090" t="s">
        <v>1764</v>
      </c>
      <c r="T197" s="1090" t="s">
        <v>1771</v>
      </c>
      <c r="Y197" s="1093" t="s">
        <v>1932</v>
      </c>
      <c r="Z197" s="1090">
        <v>0</v>
      </c>
      <c r="AA197" s="1090">
        <v>4</v>
      </c>
      <c r="AB197" s="1090">
        <v>3</v>
      </c>
      <c r="AC197" s="1090">
        <v>0</v>
      </c>
      <c r="AD197" s="1090">
        <v>1</v>
      </c>
      <c r="AE197" s="1090">
        <v>8</v>
      </c>
    </row>
    <row r="198" spans="1:32">
      <c r="A198" s="1089">
        <v>3</v>
      </c>
      <c r="B198" s="1089">
        <v>1.5</v>
      </c>
      <c r="C198" s="1089">
        <v>0</v>
      </c>
      <c r="D198" s="1089">
        <v>1.5</v>
      </c>
      <c r="E198" s="1089">
        <v>36935</v>
      </c>
      <c r="F198" s="1089" t="s">
        <v>314</v>
      </c>
      <c r="G198" s="1089">
        <v>164</v>
      </c>
      <c r="H198" s="1090" t="s">
        <v>2</v>
      </c>
      <c r="I198" s="1090" t="s">
        <v>1688</v>
      </c>
      <c r="J198" s="1092">
        <v>1</v>
      </c>
      <c r="K198" s="1092">
        <f t="shared" si="3"/>
        <v>1.5</v>
      </c>
      <c r="L198" s="1090" t="s">
        <v>1933</v>
      </c>
      <c r="M198" s="1090" t="s">
        <v>1739</v>
      </c>
      <c r="N198" s="1090" t="s">
        <v>1934</v>
      </c>
      <c r="S198" s="1090" t="s">
        <v>1822</v>
      </c>
      <c r="T198" s="1090" t="s">
        <v>1742</v>
      </c>
      <c r="Y198" s="1093" t="s">
        <v>528</v>
      </c>
      <c r="Z198" s="1090">
        <v>26</v>
      </c>
      <c r="AA198" s="1090">
        <v>0</v>
      </c>
      <c r="AB198" s="1090">
        <v>0</v>
      </c>
      <c r="AC198" s="1090">
        <v>6</v>
      </c>
      <c r="AD198" s="1090">
        <v>0</v>
      </c>
      <c r="AE198" s="1090">
        <v>32</v>
      </c>
    </row>
    <row r="199" spans="1:32">
      <c r="A199" s="1094">
        <v>3</v>
      </c>
      <c r="B199" s="1094">
        <v>1.5</v>
      </c>
      <c r="C199" s="1094">
        <v>0</v>
      </c>
      <c r="D199" s="1094">
        <v>1.5</v>
      </c>
      <c r="E199" s="1094">
        <v>17734</v>
      </c>
      <c r="F199" s="1094" t="s">
        <v>314</v>
      </c>
      <c r="G199" s="1094">
        <v>164</v>
      </c>
      <c r="H199" s="1095" t="s">
        <v>2</v>
      </c>
      <c r="I199" s="1090" t="s">
        <v>503</v>
      </c>
      <c r="J199" s="1096">
        <v>1</v>
      </c>
      <c r="K199" s="1092">
        <f t="shared" si="3"/>
        <v>1.5</v>
      </c>
      <c r="L199" s="1095" t="s">
        <v>1892</v>
      </c>
      <c r="M199" s="1095" t="s">
        <v>1739</v>
      </c>
      <c r="N199" s="1095" t="s">
        <v>1935</v>
      </c>
      <c r="O199" s="1095"/>
      <c r="P199" s="1095"/>
      <c r="Q199" s="1095"/>
      <c r="R199" s="1095"/>
      <c r="S199" s="1095"/>
      <c r="T199" s="1095"/>
      <c r="U199" s="1095"/>
      <c r="V199" s="1095"/>
      <c r="W199" s="1095"/>
      <c r="X199" s="1095"/>
      <c r="Y199" s="1097" t="s">
        <v>1936</v>
      </c>
      <c r="Z199" s="1095">
        <v>0</v>
      </c>
      <c r="AA199" s="1095">
        <v>7</v>
      </c>
      <c r="AB199" s="1095">
        <v>1</v>
      </c>
      <c r="AC199" s="1095">
        <v>0</v>
      </c>
      <c r="AD199" s="1095">
        <v>0</v>
      </c>
      <c r="AE199" s="1095">
        <v>8</v>
      </c>
      <c r="AF199" s="1095" t="s">
        <v>1842</v>
      </c>
    </row>
    <row r="200" spans="1:32">
      <c r="A200" s="1094">
        <v>3</v>
      </c>
      <c r="B200" s="1094">
        <v>1.5</v>
      </c>
      <c r="C200" s="1094">
        <v>0</v>
      </c>
      <c r="D200" s="1094">
        <v>1.5</v>
      </c>
      <c r="E200" s="1094">
        <v>40253</v>
      </c>
      <c r="F200" s="1094" t="s">
        <v>314</v>
      </c>
      <c r="G200" s="1094">
        <v>164</v>
      </c>
      <c r="H200" s="1095" t="s">
        <v>2</v>
      </c>
      <c r="I200" s="1090" t="s">
        <v>497</v>
      </c>
      <c r="J200" s="1096">
        <v>1</v>
      </c>
      <c r="K200" s="1092">
        <f t="shared" si="3"/>
        <v>1.5</v>
      </c>
      <c r="L200" s="1095" t="s">
        <v>1884</v>
      </c>
      <c r="M200" s="1095" t="s">
        <v>1739</v>
      </c>
      <c r="N200" s="1095" t="s">
        <v>1937</v>
      </c>
      <c r="O200" s="1095"/>
      <c r="P200" s="1095"/>
      <c r="Q200" s="1095"/>
      <c r="R200" s="1095"/>
      <c r="S200" s="1095"/>
      <c r="T200" s="1095"/>
      <c r="U200" s="1095"/>
      <c r="V200" s="1095"/>
      <c r="W200" s="1095"/>
      <c r="X200" s="1095"/>
      <c r="Y200" s="1097" t="s">
        <v>1938</v>
      </c>
      <c r="Z200" s="1095">
        <v>5</v>
      </c>
      <c r="AA200" s="1095">
        <v>0</v>
      </c>
      <c r="AB200" s="1095">
        <v>0</v>
      </c>
      <c r="AC200" s="1095">
        <v>0</v>
      </c>
      <c r="AD200" s="1095">
        <v>0</v>
      </c>
      <c r="AE200" s="1095">
        <v>5</v>
      </c>
      <c r="AF200" s="1095" t="s">
        <v>1842</v>
      </c>
    </row>
    <row r="201" spans="1:32">
      <c r="A201" s="1094">
        <v>3</v>
      </c>
      <c r="B201" s="1094">
        <v>1.5</v>
      </c>
      <c r="C201" s="1094">
        <v>0</v>
      </c>
      <c r="D201" s="1094">
        <v>1.5</v>
      </c>
      <c r="E201" s="1094">
        <v>40692</v>
      </c>
      <c r="F201" s="1094" t="s">
        <v>314</v>
      </c>
      <c r="G201" s="1094">
        <v>164</v>
      </c>
      <c r="H201" s="1095" t="s">
        <v>2</v>
      </c>
      <c r="I201" s="1095" t="s">
        <v>503</v>
      </c>
      <c r="J201" s="1096">
        <v>1</v>
      </c>
      <c r="K201" s="1092">
        <f t="shared" si="3"/>
        <v>1.5</v>
      </c>
      <c r="L201" s="1095" t="s">
        <v>1939</v>
      </c>
      <c r="M201" s="1095" t="s">
        <v>1739</v>
      </c>
      <c r="N201" s="1095" t="s">
        <v>1940</v>
      </c>
      <c r="O201" s="1095"/>
      <c r="P201" s="1095"/>
      <c r="Q201" s="1095"/>
      <c r="R201" s="1095"/>
      <c r="S201" s="1095"/>
      <c r="T201" s="1095"/>
      <c r="U201" s="1095"/>
      <c r="V201" s="1095"/>
      <c r="W201" s="1095"/>
      <c r="X201" s="1095"/>
      <c r="Y201" s="1095" t="s">
        <v>1941</v>
      </c>
      <c r="Z201" s="1095">
        <v>0</v>
      </c>
      <c r="AA201" s="1095">
        <v>1</v>
      </c>
      <c r="AB201" s="1095">
        <v>1</v>
      </c>
      <c r="AC201" s="1095">
        <v>0</v>
      </c>
      <c r="AD201" s="1095">
        <v>0</v>
      </c>
      <c r="AE201" s="1095">
        <v>2</v>
      </c>
      <c r="AF201" s="1095" t="s">
        <v>1842</v>
      </c>
    </row>
    <row r="202" spans="1:32">
      <c r="A202" s="1089">
        <v>3</v>
      </c>
      <c r="B202" s="1089">
        <v>0</v>
      </c>
      <c r="C202" s="1089">
        <v>3</v>
      </c>
      <c r="D202" s="1089">
        <v>3</v>
      </c>
      <c r="E202" s="1089">
        <v>32325</v>
      </c>
      <c r="F202" s="1089" t="s">
        <v>911</v>
      </c>
      <c r="G202" s="1089">
        <v>161</v>
      </c>
      <c r="H202" s="1090" t="s">
        <v>2</v>
      </c>
      <c r="I202" s="1090" t="s">
        <v>911</v>
      </c>
      <c r="J202" s="1092">
        <v>1</v>
      </c>
      <c r="K202" s="1092">
        <f t="shared" si="3"/>
        <v>3</v>
      </c>
      <c r="L202" s="1090" t="s">
        <v>1942</v>
      </c>
      <c r="M202" s="1090" t="s">
        <v>1739</v>
      </c>
      <c r="N202" s="1090" t="s">
        <v>1943</v>
      </c>
      <c r="S202" s="1090" t="s">
        <v>1791</v>
      </c>
      <c r="T202" s="1090" t="s">
        <v>1849</v>
      </c>
      <c r="Y202" s="1093" t="s">
        <v>1944</v>
      </c>
      <c r="Z202" s="1090">
        <v>5</v>
      </c>
      <c r="AA202" s="1090">
        <v>1</v>
      </c>
      <c r="AB202" s="1090">
        <v>1</v>
      </c>
      <c r="AC202" s="1090">
        <v>0</v>
      </c>
      <c r="AD202" s="1090">
        <v>0</v>
      </c>
      <c r="AE202" s="1090">
        <v>7</v>
      </c>
    </row>
    <row r="203" spans="1:32">
      <c r="A203" s="1089">
        <v>3</v>
      </c>
      <c r="B203" s="1089">
        <v>0</v>
      </c>
      <c r="C203" s="1089">
        <v>3</v>
      </c>
      <c r="D203" s="1089">
        <v>3</v>
      </c>
      <c r="E203" s="1089">
        <v>27455</v>
      </c>
      <c r="F203" s="1089" t="s">
        <v>314</v>
      </c>
      <c r="G203" s="1089">
        <v>161</v>
      </c>
      <c r="H203" s="1090" t="s">
        <v>2</v>
      </c>
      <c r="I203" s="1090" t="s">
        <v>497</v>
      </c>
      <c r="J203" s="1092">
        <v>1</v>
      </c>
      <c r="K203" s="1092">
        <f t="shared" si="3"/>
        <v>3</v>
      </c>
      <c r="L203" s="1090" t="s">
        <v>1945</v>
      </c>
      <c r="M203" s="1090" t="s">
        <v>1739</v>
      </c>
      <c r="N203" s="1090" t="s">
        <v>1946</v>
      </c>
      <c r="S203" s="1090" t="s">
        <v>1791</v>
      </c>
      <c r="T203" s="1090" t="s">
        <v>1947</v>
      </c>
      <c r="Y203" s="1093" t="s">
        <v>1948</v>
      </c>
      <c r="Z203" s="1090">
        <v>10</v>
      </c>
      <c r="AA203" s="1090">
        <v>4</v>
      </c>
      <c r="AB203" s="1090">
        <v>0</v>
      </c>
      <c r="AC203" s="1090">
        <v>1</v>
      </c>
      <c r="AD203" s="1090">
        <v>1</v>
      </c>
      <c r="AE203" s="1090">
        <v>16</v>
      </c>
    </row>
    <row r="204" spans="1:32">
      <c r="A204" s="1089">
        <v>3</v>
      </c>
      <c r="B204" s="1089">
        <v>0</v>
      </c>
      <c r="C204" s="1089">
        <v>3</v>
      </c>
      <c r="D204" s="1089">
        <v>3</v>
      </c>
      <c r="E204" s="1089">
        <v>27455</v>
      </c>
      <c r="F204" s="1089" t="s">
        <v>314</v>
      </c>
      <c r="G204" s="1089">
        <v>162</v>
      </c>
      <c r="H204" s="1090" t="s">
        <v>2</v>
      </c>
      <c r="I204" s="1090" t="s">
        <v>497</v>
      </c>
      <c r="J204" s="1092">
        <v>1</v>
      </c>
      <c r="K204" s="1092">
        <f t="shared" si="3"/>
        <v>3</v>
      </c>
      <c r="L204" s="1090" t="s">
        <v>1945</v>
      </c>
      <c r="M204" s="1090" t="s">
        <v>1739</v>
      </c>
      <c r="N204" s="1090" t="s">
        <v>1946</v>
      </c>
      <c r="S204" s="1090" t="s">
        <v>1791</v>
      </c>
      <c r="T204" s="1090" t="s">
        <v>1886</v>
      </c>
      <c r="Y204" s="1101" t="s">
        <v>1948</v>
      </c>
      <c r="Z204" s="1090">
        <v>6</v>
      </c>
      <c r="AA204" s="1090">
        <v>5</v>
      </c>
      <c r="AB204" s="1090">
        <v>0</v>
      </c>
      <c r="AC204" s="1090">
        <v>1</v>
      </c>
      <c r="AD204" s="1090">
        <v>2</v>
      </c>
      <c r="AE204" s="1090">
        <v>14</v>
      </c>
    </row>
    <row r="205" spans="1:32">
      <c r="A205" s="1089">
        <v>3</v>
      </c>
      <c r="B205" s="1089">
        <v>0</v>
      </c>
      <c r="C205" s="1089">
        <v>3</v>
      </c>
      <c r="D205" s="1089">
        <v>3</v>
      </c>
      <c r="E205" s="1089">
        <v>27455</v>
      </c>
      <c r="F205" s="1089" t="s">
        <v>314</v>
      </c>
      <c r="G205" s="1089">
        <v>161</v>
      </c>
      <c r="H205" s="1090" t="s">
        <v>2</v>
      </c>
      <c r="I205" s="1090" t="s">
        <v>497</v>
      </c>
      <c r="J205" s="1092">
        <v>1</v>
      </c>
      <c r="K205" s="1092">
        <f t="shared" si="3"/>
        <v>3</v>
      </c>
      <c r="L205" s="1090" t="s">
        <v>1945</v>
      </c>
      <c r="M205" s="1090" t="s">
        <v>1739</v>
      </c>
      <c r="N205" s="1090" t="s">
        <v>1949</v>
      </c>
      <c r="S205" s="1090" t="s">
        <v>1854</v>
      </c>
      <c r="T205" s="1090" t="s">
        <v>1947</v>
      </c>
      <c r="Y205" s="1093" t="s">
        <v>1950</v>
      </c>
      <c r="Z205" s="1090">
        <v>3</v>
      </c>
      <c r="AA205" s="1090">
        <v>2</v>
      </c>
      <c r="AB205" s="1090">
        <v>0</v>
      </c>
      <c r="AC205" s="1090">
        <v>1</v>
      </c>
      <c r="AD205" s="1090">
        <v>0</v>
      </c>
      <c r="AE205" s="1090">
        <v>6</v>
      </c>
    </row>
    <row r="206" spans="1:32">
      <c r="A206" s="1089">
        <v>3</v>
      </c>
      <c r="B206" s="1089">
        <v>0</v>
      </c>
      <c r="C206" s="1089">
        <v>3</v>
      </c>
      <c r="D206" s="1089">
        <v>3</v>
      </c>
      <c r="E206" s="1089">
        <v>39289</v>
      </c>
      <c r="F206" s="1089" t="s">
        <v>314</v>
      </c>
      <c r="G206" s="1089">
        <v>161</v>
      </c>
      <c r="H206" s="1090" t="s">
        <v>2</v>
      </c>
      <c r="I206" s="1090" t="s">
        <v>497</v>
      </c>
      <c r="J206" s="1092">
        <v>1</v>
      </c>
      <c r="K206" s="1092">
        <f t="shared" si="3"/>
        <v>3</v>
      </c>
      <c r="L206" s="1090" t="s">
        <v>1951</v>
      </c>
      <c r="M206" s="1090" t="s">
        <v>1739</v>
      </c>
      <c r="N206" s="1090" t="s">
        <v>1952</v>
      </c>
      <c r="S206" s="1090" t="s">
        <v>1854</v>
      </c>
      <c r="T206" s="1090" t="s">
        <v>1849</v>
      </c>
      <c r="Y206" s="1093" t="s">
        <v>1953</v>
      </c>
      <c r="Z206" s="1090">
        <v>9</v>
      </c>
      <c r="AA206" s="1090">
        <v>6</v>
      </c>
      <c r="AB206" s="1090">
        <v>1</v>
      </c>
      <c r="AC206" s="1090">
        <v>2</v>
      </c>
      <c r="AD206" s="1090">
        <v>0</v>
      </c>
      <c r="AE206" s="1090">
        <v>18</v>
      </c>
    </row>
    <row r="207" spans="1:32">
      <c r="A207" s="1089">
        <v>3</v>
      </c>
      <c r="B207" s="1089">
        <v>0</v>
      </c>
      <c r="C207" s="1089">
        <v>3</v>
      </c>
      <c r="D207" s="1089">
        <v>3</v>
      </c>
      <c r="E207" s="1089">
        <v>6598</v>
      </c>
      <c r="F207" s="1089" t="s">
        <v>314</v>
      </c>
      <c r="G207" s="1089">
        <v>161</v>
      </c>
      <c r="H207" s="1090" t="s">
        <v>2</v>
      </c>
      <c r="I207" s="1090" t="s">
        <v>1954</v>
      </c>
      <c r="J207" s="1092">
        <v>1</v>
      </c>
      <c r="K207" s="1092">
        <f t="shared" si="3"/>
        <v>3</v>
      </c>
      <c r="L207" s="1090" t="s">
        <v>1955</v>
      </c>
      <c r="M207" s="1090" t="s">
        <v>1739</v>
      </c>
      <c r="N207" s="1090" t="s">
        <v>1956</v>
      </c>
      <c r="S207" s="1090" t="s">
        <v>1854</v>
      </c>
      <c r="T207" s="1090" t="s">
        <v>1692</v>
      </c>
      <c r="Y207" s="1093" t="s">
        <v>1957</v>
      </c>
      <c r="Z207" s="1090">
        <v>0</v>
      </c>
      <c r="AA207" s="1090">
        <v>16</v>
      </c>
      <c r="AB207" s="1090">
        <v>1</v>
      </c>
      <c r="AC207" s="1090">
        <v>0</v>
      </c>
      <c r="AD207" s="1090">
        <v>0</v>
      </c>
      <c r="AE207" s="1090">
        <v>17</v>
      </c>
    </row>
    <row r="208" spans="1:32">
      <c r="A208" s="1089">
        <v>3</v>
      </c>
      <c r="B208" s="1089">
        <v>0</v>
      </c>
      <c r="C208" s="1089">
        <v>3</v>
      </c>
      <c r="D208" s="1089">
        <v>3</v>
      </c>
      <c r="E208" s="1089">
        <v>20178</v>
      </c>
      <c r="F208" s="1089" t="s">
        <v>314</v>
      </c>
      <c r="G208" s="1089">
        <v>161</v>
      </c>
      <c r="H208" s="1090" t="s">
        <v>2</v>
      </c>
      <c r="I208" s="1090" t="s">
        <v>1954</v>
      </c>
      <c r="J208" s="1092">
        <v>1</v>
      </c>
      <c r="K208" s="1092">
        <f t="shared" si="3"/>
        <v>3</v>
      </c>
      <c r="L208" s="1090" t="s">
        <v>1958</v>
      </c>
      <c r="M208" s="1090" t="s">
        <v>1739</v>
      </c>
      <c r="N208" s="1090" t="s">
        <v>1959</v>
      </c>
      <c r="S208" s="1090" t="s">
        <v>1791</v>
      </c>
      <c r="T208" s="1090" t="s">
        <v>1692</v>
      </c>
      <c r="Y208" s="1093" t="s">
        <v>1960</v>
      </c>
      <c r="Z208" s="1090">
        <v>0</v>
      </c>
      <c r="AA208" s="1090">
        <v>3</v>
      </c>
      <c r="AB208" s="1090">
        <v>3</v>
      </c>
      <c r="AC208" s="1090">
        <v>5</v>
      </c>
      <c r="AD208" s="1090">
        <v>0</v>
      </c>
      <c r="AE208" s="1090">
        <v>11</v>
      </c>
    </row>
    <row r="209" spans="1:31">
      <c r="A209" s="1089">
        <v>3</v>
      </c>
      <c r="B209" s="1089">
        <v>0</v>
      </c>
      <c r="C209" s="1089">
        <v>3</v>
      </c>
      <c r="D209" s="1089">
        <v>3</v>
      </c>
      <c r="E209" s="1089">
        <v>35988</v>
      </c>
      <c r="F209" s="1089" t="s">
        <v>314</v>
      </c>
      <c r="G209" s="1089">
        <v>161</v>
      </c>
      <c r="H209" s="1090" t="s">
        <v>2</v>
      </c>
      <c r="I209" s="1090" t="s">
        <v>497</v>
      </c>
      <c r="J209" s="1092">
        <v>1</v>
      </c>
      <c r="K209" s="1092">
        <f t="shared" si="3"/>
        <v>3</v>
      </c>
      <c r="L209" s="1090" t="s">
        <v>1726</v>
      </c>
      <c r="M209" s="1090" t="s">
        <v>1739</v>
      </c>
      <c r="N209" s="1090" t="s">
        <v>1961</v>
      </c>
      <c r="S209" s="1090" t="s">
        <v>1791</v>
      </c>
      <c r="T209" s="1090" t="s">
        <v>1860</v>
      </c>
      <c r="Y209" s="1093" t="s">
        <v>1962</v>
      </c>
      <c r="Z209" s="1090">
        <v>3</v>
      </c>
      <c r="AA209" s="1090">
        <v>5</v>
      </c>
      <c r="AB209" s="1090">
        <v>8</v>
      </c>
      <c r="AC209" s="1090">
        <v>6</v>
      </c>
      <c r="AD209" s="1090">
        <v>0</v>
      </c>
      <c r="AE209" s="1090">
        <v>22</v>
      </c>
    </row>
    <row r="210" spans="1:31">
      <c r="A210" s="1089">
        <v>3</v>
      </c>
      <c r="B210" s="1089">
        <v>0</v>
      </c>
      <c r="C210" s="1089">
        <v>3</v>
      </c>
      <c r="D210" s="1089">
        <v>3</v>
      </c>
      <c r="E210" s="1089">
        <v>38518</v>
      </c>
      <c r="F210" s="1089" t="s">
        <v>312</v>
      </c>
      <c r="G210" s="1089">
        <v>161</v>
      </c>
      <c r="H210" s="1090" t="s">
        <v>2</v>
      </c>
      <c r="I210" s="1090" t="s">
        <v>497</v>
      </c>
      <c r="J210" s="1092">
        <v>1</v>
      </c>
      <c r="K210" s="1092">
        <f t="shared" si="3"/>
        <v>3</v>
      </c>
      <c r="L210" s="1090" t="s">
        <v>1963</v>
      </c>
      <c r="M210" s="1090" t="s">
        <v>1739</v>
      </c>
      <c r="N210" s="1090" t="s">
        <v>1964</v>
      </c>
      <c r="S210" s="1090" t="s">
        <v>1791</v>
      </c>
      <c r="T210" s="1090" t="s">
        <v>1965</v>
      </c>
      <c r="Y210" s="1093" t="s">
        <v>1966</v>
      </c>
      <c r="Z210" s="1090">
        <v>13</v>
      </c>
      <c r="AA210" s="1090">
        <v>3</v>
      </c>
      <c r="AB210" s="1090">
        <v>1</v>
      </c>
      <c r="AC210" s="1090">
        <v>1</v>
      </c>
      <c r="AD210" s="1090">
        <v>0</v>
      </c>
      <c r="AE210" s="1090">
        <v>18</v>
      </c>
    </row>
    <row r="211" spans="1:31">
      <c r="A211" s="1089">
        <v>3</v>
      </c>
      <c r="B211" s="1089">
        <v>0</v>
      </c>
      <c r="C211" s="1089">
        <v>3</v>
      </c>
      <c r="D211" s="1089">
        <v>3</v>
      </c>
      <c r="E211" s="1089">
        <v>38161</v>
      </c>
      <c r="F211" s="1089" t="s">
        <v>312</v>
      </c>
      <c r="G211" s="1089">
        <v>161</v>
      </c>
      <c r="H211" s="1090" t="s">
        <v>2</v>
      </c>
      <c r="I211" s="1090" t="s">
        <v>1688</v>
      </c>
      <c r="J211" s="1092">
        <v>1</v>
      </c>
      <c r="K211" s="1092">
        <f t="shared" si="3"/>
        <v>3</v>
      </c>
      <c r="L211" s="1090" t="s">
        <v>1967</v>
      </c>
      <c r="M211" s="1090" t="s">
        <v>1739</v>
      </c>
      <c r="N211" s="1090" t="s">
        <v>1968</v>
      </c>
      <c r="S211" s="1090" t="s">
        <v>1854</v>
      </c>
      <c r="T211" s="1090" t="s">
        <v>1965</v>
      </c>
      <c r="Y211" s="1093" t="s">
        <v>1969</v>
      </c>
      <c r="Z211" s="1090">
        <v>10</v>
      </c>
      <c r="AA211" s="1090">
        <v>1</v>
      </c>
      <c r="AB211" s="1090">
        <v>2</v>
      </c>
      <c r="AC211" s="1090">
        <v>10</v>
      </c>
      <c r="AD211" s="1090">
        <v>0</v>
      </c>
      <c r="AE211" s="1090">
        <v>23</v>
      </c>
    </row>
    <row r="212" spans="1:31">
      <c r="A212" s="1089">
        <v>3</v>
      </c>
      <c r="B212" s="1089">
        <v>0</v>
      </c>
      <c r="C212" s="1089">
        <v>3</v>
      </c>
      <c r="D212" s="1089">
        <v>3</v>
      </c>
      <c r="E212" s="1089">
        <v>26107</v>
      </c>
      <c r="F212" s="1089" t="s">
        <v>312</v>
      </c>
      <c r="G212" s="1089">
        <v>161</v>
      </c>
      <c r="H212" s="1090" t="s">
        <v>2</v>
      </c>
      <c r="I212" s="1090" t="s">
        <v>497</v>
      </c>
      <c r="J212" s="1092">
        <v>1</v>
      </c>
      <c r="K212" s="1092">
        <f t="shared" si="3"/>
        <v>3</v>
      </c>
      <c r="L212" s="1090" t="s">
        <v>1970</v>
      </c>
      <c r="M212" s="1090" t="s">
        <v>1739</v>
      </c>
      <c r="N212" s="1090" t="s">
        <v>1971</v>
      </c>
      <c r="S212" s="1090" t="s">
        <v>1854</v>
      </c>
      <c r="T212" s="1090" t="s">
        <v>1681</v>
      </c>
      <c r="Y212" s="1093" t="s">
        <v>1972</v>
      </c>
      <c r="Z212" s="1090">
        <v>5</v>
      </c>
      <c r="AA212" s="1090">
        <v>1</v>
      </c>
      <c r="AB212" s="1090">
        <v>1</v>
      </c>
      <c r="AC212" s="1090">
        <v>1</v>
      </c>
      <c r="AD212" s="1090">
        <v>0</v>
      </c>
      <c r="AE212" s="1090">
        <v>8</v>
      </c>
    </row>
    <row r="213" spans="1:31">
      <c r="A213" s="1089">
        <v>3</v>
      </c>
      <c r="B213" s="1089">
        <v>0</v>
      </c>
      <c r="C213" s="1089">
        <v>3</v>
      </c>
      <c r="D213" s="1089">
        <v>3</v>
      </c>
      <c r="E213" s="1089">
        <v>30037</v>
      </c>
      <c r="F213" s="1089" t="s">
        <v>312</v>
      </c>
      <c r="G213" s="1089">
        <v>161</v>
      </c>
      <c r="H213" s="1090" t="s">
        <v>2</v>
      </c>
      <c r="I213" s="1090" t="s">
        <v>1773</v>
      </c>
      <c r="J213" s="1092">
        <v>1</v>
      </c>
      <c r="K213" s="1092">
        <f t="shared" si="3"/>
        <v>3</v>
      </c>
      <c r="L213" s="1090" t="s">
        <v>1914</v>
      </c>
      <c r="M213" s="1090" t="s">
        <v>1739</v>
      </c>
      <c r="N213" s="1090" t="s">
        <v>1973</v>
      </c>
      <c r="S213" s="1090" t="s">
        <v>1791</v>
      </c>
      <c r="T213" s="1090" t="s">
        <v>1681</v>
      </c>
      <c r="Y213" s="1093" t="s">
        <v>1974</v>
      </c>
      <c r="Z213" s="1090">
        <v>10</v>
      </c>
      <c r="AA213" s="1090">
        <v>4</v>
      </c>
      <c r="AB213" s="1090">
        <v>2</v>
      </c>
      <c r="AC213" s="1090">
        <v>0</v>
      </c>
      <c r="AD213" s="1090">
        <v>0</v>
      </c>
      <c r="AE213" s="1090">
        <v>16</v>
      </c>
    </row>
    <row r="214" spans="1:31">
      <c r="A214" s="1089">
        <v>3</v>
      </c>
      <c r="B214" s="1089">
        <v>0</v>
      </c>
      <c r="C214" s="1089">
        <v>3</v>
      </c>
      <c r="D214" s="1089">
        <v>3</v>
      </c>
      <c r="E214" s="1089">
        <v>30662</v>
      </c>
      <c r="F214" s="1089" t="s">
        <v>312</v>
      </c>
      <c r="G214" s="1089">
        <v>161</v>
      </c>
      <c r="H214" s="1090" t="s">
        <v>2</v>
      </c>
      <c r="I214" s="1090" t="s">
        <v>1773</v>
      </c>
      <c r="J214" s="1092">
        <v>1</v>
      </c>
      <c r="K214" s="1092">
        <f t="shared" si="3"/>
        <v>3</v>
      </c>
      <c r="L214" s="1090" t="s">
        <v>1930</v>
      </c>
      <c r="M214" s="1090" t="s">
        <v>1739</v>
      </c>
      <c r="N214" s="1090" t="s">
        <v>1975</v>
      </c>
      <c r="S214" s="1090" t="s">
        <v>1741</v>
      </c>
      <c r="T214" s="1090" t="s">
        <v>1730</v>
      </c>
      <c r="Y214" s="1093" t="s">
        <v>1976</v>
      </c>
      <c r="Z214" s="1090">
        <v>3</v>
      </c>
      <c r="AA214" s="1090">
        <v>1</v>
      </c>
      <c r="AB214" s="1090">
        <v>1</v>
      </c>
      <c r="AC214" s="1090">
        <v>1</v>
      </c>
      <c r="AD214" s="1090">
        <v>0</v>
      </c>
      <c r="AE214" s="1090">
        <v>6</v>
      </c>
    </row>
    <row r="215" spans="1:31">
      <c r="A215" s="1089">
        <v>3</v>
      </c>
      <c r="B215" s="1089">
        <v>0</v>
      </c>
      <c r="C215" s="1089">
        <v>3</v>
      </c>
      <c r="D215" s="1089">
        <v>3</v>
      </c>
      <c r="E215" s="1089">
        <v>39289</v>
      </c>
      <c r="F215" s="1089" t="s">
        <v>314</v>
      </c>
      <c r="G215" s="1089">
        <v>164</v>
      </c>
      <c r="H215" s="1090" t="s">
        <v>2</v>
      </c>
      <c r="I215" s="1090" t="s">
        <v>497</v>
      </c>
      <c r="J215" s="1092">
        <v>1</v>
      </c>
      <c r="K215" s="1092">
        <f t="shared" si="3"/>
        <v>3</v>
      </c>
      <c r="L215" s="1090" t="s">
        <v>1951</v>
      </c>
      <c r="M215" s="1090" t="s">
        <v>1739</v>
      </c>
      <c r="N215" s="1090" t="s">
        <v>1977</v>
      </c>
      <c r="S215" s="1090" t="s">
        <v>1791</v>
      </c>
      <c r="T215" s="1090" t="s">
        <v>1849</v>
      </c>
      <c r="Y215" s="1093" t="s">
        <v>1978</v>
      </c>
      <c r="Z215" s="1090">
        <v>1</v>
      </c>
      <c r="AA215" s="1090">
        <v>6</v>
      </c>
      <c r="AB215" s="1090">
        <v>3</v>
      </c>
      <c r="AC215" s="1090">
        <v>2</v>
      </c>
      <c r="AD215" s="1090">
        <v>0</v>
      </c>
      <c r="AE215" s="1090">
        <v>12</v>
      </c>
    </row>
    <row r="216" spans="1:31">
      <c r="A216" s="1089">
        <v>3</v>
      </c>
      <c r="B216" s="1089">
        <v>0</v>
      </c>
      <c r="C216" s="1089">
        <v>3</v>
      </c>
      <c r="D216" s="1089">
        <v>3</v>
      </c>
      <c r="E216" s="1089">
        <v>40130</v>
      </c>
      <c r="F216" s="1089" t="s">
        <v>314</v>
      </c>
      <c r="G216" s="1089">
        <v>162</v>
      </c>
      <c r="H216" s="1090" t="s">
        <v>2</v>
      </c>
      <c r="I216" s="1090" t="s">
        <v>497</v>
      </c>
      <c r="J216" s="1092">
        <v>1</v>
      </c>
      <c r="K216" s="1092">
        <f t="shared" si="3"/>
        <v>3</v>
      </c>
      <c r="L216" s="1090" t="s">
        <v>1906</v>
      </c>
      <c r="M216" s="1090" t="s">
        <v>1739</v>
      </c>
      <c r="N216" s="1090" t="s">
        <v>1979</v>
      </c>
      <c r="S216" s="1090" t="s">
        <v>1797</v>
      </c>
      <c r="T216" s="1090" t="s">
        <v>1771</v>
      </c>
      <c r="Y216" s="1101" t="s">
        <v>1980</v>
      </c>
      <c r="Z216" s="1090">
        <v>4</v>
      </c>
      <c r="AA216" s="1090">
        <v>3</v>
      </c>
      <c r="AB216" s="1090">
        <v>2</v>
      </c>
      <c r="AC216" s="1090">
        <v>4</v>
      </c>
      <c r="AD216" s="1090">
        <v>2</v>
      </c>
      <c r="AE216" s="1090">
        <v>15</v>
      </c>
    </row>
    <row r="217" spans="1:31">
      <c r="A217" s="1089">
        <v>3</v>
      </c>
      <c r="B217" s="1089">
        <v>0</v>
      </c>
      <c r="C217" s="1089">
        <v>3</v>
      </c>
      <c r="D217" s="1089">
        <v>3</v>
      </c>
      <c r="E217" s="1089">
        <v>20178</v>
      </c>
      <c r="F217" s="1089" t="s">
        <v>314</v>
      </c>
      <c r="G217" s="1089">
        <v>162</v>
      </c>
      <c r="H217" s="1090" t="s">
        <v>2</v>
      </c>
      <c r="I217" s="1090" t="s">
        <v>1954</v>
      </c>
      <c r="J217" s="1092">
        <v>1</v>
      </c>
      <c r="K217" s="1092">
        <f t="shared" si="3"/>
        <v>3</v>
      </c>
      <c r="L217" s="1090" t="s">
        <v>1958</v>
      </c>
      <c r="M217" s="1090" t="s">
        <v>1739</v>
      </c>
      <c r="N217" s="1090" t="s">
        <v>1981</v>
      </c>
      <c r="S217" s="1090" t="s">
        <v>1791</v>
      </c>
      <c r="T217" s="1090" t="s">
        <v>1849</v>
      </c>
      <c r="Y217" s="1091" t="s">
        <v>1982</v>
      </c>
      <c r="Z217" s="1090">
        <v>2</v>
      </c>
      <c r="AA217" s="1090">
        <v>8</v>
      </c>
      <c r="AB217" s="1090">
        <v>3</v>
      </c>
      <c r="AC217" s="1090">
        <v>8</v>
      </c>
      <c r="AD217" s="1090">
        <v>0</v>
      </c>
      <c r="AE217" s="1090">
        <v>21</v>
      </c>
    </row>
    <row r="218" spans="1:31">
      <c r="A218" s="1089">
        <v>3</v>
      </c>
      <c r="B218" s="1089">
        <v>0</v>
      </c>
      <c r="C218" s="1089">
        <v>3</v>
      </c>
      <c r="D218" s="1089">
        <v>3</v>
      </c>
      <c r="E218" s="1089">
        <v>32206</v>
      </c>
      <c r="F218" s="1089" t="s">
        <v>314</v>
      </c>
      <c r="G218" s="1089">
        <v>162</v>
      </c>
      <c r="H218" s="1090" t="s">
        <v>2</v>
      </c>
      <c r="I218" s="1090" t="s">
        <v>1667</v>
      </c>
      <c r="J218" s="1092">
        <v>1</v>
      </c>
      <c r="K218" s="1092">
        <f t="shared" si="3"/>
        <v>3</v>
      </c>
      <c r="L218" s="1090" t="s">
        <v>1911</v>
      </c>
      <c r="M218" s="1090" t="s">
        <v>1739</v>
      </c>
      <c r="N218" s="1090" t="s">
        <v>1983</v>
      </c>
      <c r="S218" s="1090" t="s">
        <v>1791</v>
      </c>
      <c r="T218" s="1090" t="s">
        <v>1771</v>
      </c>
      <c r="Y218" s="1101" t="s">
        <v>1984</v>
      </c>
      <c r="Z218" s="1090">
        <v>0</v>
      </c>
      <c r="AA218" s="1090">
        <v>11</v>
      </c>
      <c r="AB218" s="1090">
        <v>13</v>
      </c>
      <c r="AC218" s="1090">
        <v>6</v>
      </c>
      <c r="AD218" s="1090">
        <v>0</v>
      </c>
      <c r="AE218" s="1090">
        <v>30</v>
      </c>
    </row>
    <row r="219" spans="1:31">
      <c r="A219" s="1089">
        <v>3</v>
      </c>
      <c r="B219" s="1089">
        <v>0</v>
      </c>
      <c r="C219" s="1089">
        <v>3</v>
      </c>
      <c r="D219" s="1089">
        <v>3</v>
      </c>
      <c r="E219" s="1089">
        <v>7507</v>
      </c>
      <c r="F219" s="1089" t="s">
        <v>314</v>
      </c>
      <c r="G219" s="1089">
        <v>162</v>
      </c>
      <c r="H219" s="1090" t="s">
        <v>2</v>
      </c>
      <c r="I219" s="1090" t="s">
        <v>503</v>
      </c>
      <c r="J219" s="1092">
        <v>1</v>
      </c>
      <c r="K219" s="1092">
        <f t="shared" si="3"/>
        <v>3</v>
      </c>
      <c r="L219" s="1090" t="s">
        <v>1985</v>
      </c>
      <c r="M219" s="1090" t="s">
        <v>1739</v>
      </c>
      <c r="N219" s="1090" t="s">
        <v>1986</v>
      </c>
      <c r="S219" s="1090" t="s">
        <v>1854</v>
      </c>
      <c r="T219" s="1090" t="s">
        <v>1860</v>
      </c>
      <c r="Y219" s="1101" t="s">
        <v>1987</v>
      </c>
      <c r="Z219" s="1090">
        <v>1</v>
      </c>
      <c r="AA219" s="1090">
        <v>3</v>
      </c>
      <c r="AB219" s="1090">
        <v>0</v>
      </c>
      <c r="AC219" s="1090">
        <v>2</v>
      </c>
      <c r="AD219" s="1090">
        <v>2</v>
      </c>
      <c r="AE219" s="1090">
        <v>8</v>
      </c>
    </row>
    <row r="220" spans="1:31">
      <c r="A220" s="1089">
        <v>3</v>
      </c>
      <c r="B220" s="1089">
        <v>0</v>
      </c>
      <c r="C220" s="1089">
        <v>3</v>
      </c>
      <c r="D220" s="1089">
        <v>3</v>
      </c>
      <c r="E220" s="1089">
        <v>29839</v>
      </c>
      <c r="F220" s="1089" t="s">
        <v>314</v>
      </c>
      <c r="G220" s="1089">
        <v>162</v>
      </c>
      <c r="H220" s="1090" t="s">
        <v>2</v>
      </c>
      <c r="I220" s="1090" t="s">
        <v>1922</v>
      </c>
      <c r="J220" s="1092">
        <v>1</v>
      </c>
      <c r="K220" s="1092">
        <f t="shared" si="3"/>
        <v>3</v>
      </c>
      <c r="L220" s="1090" t="s">
        <v>1923</v>
      </c>
      <c r="M220" s="1090" t="s">
        <v>1739</v>
      </c>
      <c r="N220" s="1090" t="s">
        <v>1988</v>
      </c>
      <c r="S220" s="1090" t="s">
        <v>1791</v>
      </c>
      <c r="T220" s="1090" t="s">
        <v>1860</v>
      </c>
      <c r="Y220" s="1101" t="s">
        <v>1989</v>
      </c>
      <c r="Z220" s="1090">
        <v>25</v>
      </c>
      <c r="AA220" s="1090">
        <v>0</v>
      </c>
      <c r="AB220" s="1090">
        <v>0</v>
      </c>
      <c r="AC220" s="1090">
        <v>5</v>
      </c>
      <c r="AD220" s="1090">
        <v>0</v>
      </c>
      <c r="AE220" s="1090">
        <v>30</v>
      </c>
    </row>
    <row r="221" spans="1:31">
      <c r="A221" s="1089">
        <v>3</v>
      </c>
      <c r="B221" s="1089">
        <v>0</v>
      </c>
      <c r="C221" s="1089">
        <v>3</v>
      </c>
      <c r="D221" s="1089">
        <v>3</v>
      </c>
      <c r="E221" s="1089">
        <v>32325</v>
      </c>
      <c r="F221" s="1089" t="s">
        <v>911</v>
      </c>
      <c r="G221" s="1089">
        <v>162</v>
      </c>
      <c r="H221" s="1090" t="s">
        <v>2</v>
      </c>
      <c r="I221" s="1090" t="s">
        <v>911</v>
      </c>
      <c r="J221" s="1092">
        <v>1</v>
      </c>
      <c r="K221" s="1092">
        <f t="shared" si="3"/>
        <v>3</v>
      </c>
      <c r="L221" s="1090" t="s">
        <v>1942</v>
      </c>
      <c r="M221" s="1090" t="s">
        <v>1739</v>
      </c>
      <c r="N221" s="1090" t="s">
        <v>1990</v>
      </c>
      <c r="S221" s="1090" t="s">
        <v>1854</v>
      </c>
      <c r="T221" s="1090" t="s">
        <v>1735</v>
      </c>
      <c r="Y221" s="1101" t="s">
        <v>1991</v>
      </c>
      <c r="Z221" s="1090">
        <v>5</v>
      </c>
      <c r="AA221" s="1090">
        <v>5</v>
      </c>
      <c r="AB221" s="1090">
        <v>3</v>
      </c>
      <c r="AC221" s="1090">
        <v>0</v>
      </c>
      <c r="AD221" s="1090">
        <v>0</v>
      </c>
      <c r="AE221" s="1090">
        <v>13</v>
      </c>
    </row>
    <row r="222" spans="1:31">
      <c r="A222" s="1089">
        <v>3</v>
      </c>
      <c r="B222" s="1089">
        <v>0</v>
      </c>
      <c r="C222" s="1089">
        <v>3</v>
      </c>
      <c r="D222" s="1089">
        <v>3</v>
      </c>
      <c r="E222" s="1089">
        <v>40356</v>
      </c>
      <c r="F222" s="1089" t="s">
        <v>314</v>
      </c>
      <c r="G222" s="1089">
        <v>162</v>
      </c>
      <c r="H222" s="1090" t="s">
        <v>2</v>
      </c>
      <c r="I222" s="1090" t="s">
        <v>503</v>
      </c>
      <c r="J222" s="1092">
        <v>1</v>
      </c>
      <c r="K222" s="1092">
        <f t="shared" si="3"/>
        <v>3</v>
      </c>
      <c r="L222" s="1090" t="s">
        <v>1925</v>
      </c>
      <c r="M222" s="1090" t="s">
        <v>1739</v>
      </c>
      <c r="N222" s="1090" t="s">
        <v>1992</v>
      </c>
      <c r="S222" s="1090" t="s">
        <v>1791</v>
      </c>
      <c r="T222" s="1090" t="s">
        <v>1735</v>
      </c>
      <c r="Y222" s="1101" t="s">
        <v>1993</v>
      </c>
      <c r="Z222" s="1090">
        <v>4</v>
      </c>
      <c r="AA222" s="1090">
        <v>3</v>
      </c>
      <c r="AB222" s="1090">
        <v>1</v>
      </c>
      <c r="AC222" s="1090">
        <v>4</v>
      </c>
      <c r="AD222" s="1090">
        <v>2</v>
      </c>
      <c r="AE222" s="1090">
        <v>14</v>
      </c>
    </row>
    <row r="223" spans="1:31">
      <c r="A223" s="1089">
        <v>3</v>
      </c>
      <c r="B223" s="1089">
        <v>0</v>
      </c>
      <c r="C223" s="1089">
        <v>3</v>
      </c>
      <c r="D223" s="1089">
        <v>3</v>
      </c>
      <c r="E223" s="1089">
        <v>38897</v>
      </c>
      <c r="F223" s="1089" t="s">
        <v>312</v>
      </c>
      <c r="G223" s="1089">
        <v>162</v>
      </c>
      <c r="H223" s="1090" t="s">
        <v>2</v>
      </c>
      <c r="I223" s="1090" t="s">
        <v>503</v>
      </c>
      <c r="J223" s="1092">
        <v>1</v>
      </c>
      <c r="K223" s="1092">
        <f t="shared" si="3"/>
        <v>3</v>
      </c>
      <c r="L223" s="1090" t="s">
        <v>1994</v>
      </c>
      <c r="M223" s="1090" t="s">
        <v>1739</v>
      </c>
      <c r="N223" s="1090" t="s">
        <v>1995</v>
      </c>
      <c r="S223" s="1090" t="s">
        <v>1791</v>
      </c>
      <c r="T223" s="1090" t="s">
        <v>1965</v>
      </c>
      <c r="Y223" s="1091" t="s">
        <v>1996</v>
      </c>
      <c r="Z223" s="1090">
        <v>4</v>
      </c>
      <c r="AA223" s="1090">
        <v>5</v>
      </c>
      <c r="AB223" s="1090">
        <v>5</v>
      </c>
      <c r="AC223" s="1090">
        <v>1</v>
      </c>
      <c r="AD223" s="1090">
        <v>0</v>
      </c>
      <c r="AE223" s="1090">
        <v>15</v>
      </c>
    </row>
    <row r="224" spans="1:31">
      <c r="A224" s="1089">
        <v>3</v>
      </c>
      <c r="B224" s="1089">
        <v>0</v>
      </c>
      <c r="C224" s="1089">
        <v>3</v>
      </c>
      <c r="D224" s="1089">
        <v>3</v>
      </c>
      <c r="E224" s="1089">
        <v>14851</v>
      </c>
      <c r="F224" s="1089" t="s">
        <v>312</v>
      </c>
      <c r="G224" s="1089">
        <v>162</v>
      </c>
      <c r="H224" s="1090" t="s">
        <v>2</v>
      </c>
      <c r="I224" s="1090" t="s">
        <v>1773</v>
      </c>
      <c r="J224" s="1092">
        <v>1</v>
      </c>
      <c r="K224" s="1092">
        <f t="shared" si="3"/>
        <v>3</v>
      </c>
      <c r="L224" s="1090" t="s">
        <v>1997</v>
      </c>
      <c r="M224" s="1090" t="s">
        <v>1739</v>
      </c>
      <c r="N224" s="1090" t="s">
        <v>1998</v>
      </c>
      <c r="S224" s="1090" t="s">
        <v>1729</v>
      </c>
      <c r="T224" s="1090" t="s">
        <v>1999</v>
      </c>
      <c r="Y224" s="1091" t="s">
        <v>2000</v>
      </c>
      <c r="Z224" s="1090">
        <v>7</v>
      </c>
      <c r="AA224" s="1090">
        <v>5</v>
      </c>
      <c r="AB224" s="1090">
        <v>1</v>
      </c>
      <c r="AC224" s="1090">
        <v>1</v>
      </c>
      <c r="AD224" s="1090">
        <v>0</v>
      </c>
      <c r="AE224" s="1090">
        <v>14</v>
      </c>
    </row>
    <row r="225" spans="1:32">
      <c r="A225" s="1089">
        <v>3</v>
      </c>
      <c r="B225" s="1089">
        <v>0</v>
      </c>
      <c r="C225" s="1089">
        <v>3</v>
      </c>
      <c r="D225" s="1089">
        <v>3</v>
      </c>
      <c r="E225" s="1089">
        <v>30037</v>
      </c>
      <c r="F225" s="1089" t="s">
        <v>312</v>
      </c>
      <c r="G225" s="1089">
        <v>162</v>
      </c>
      <c r="H225" s="1090" t="s">
        <v>2</v>
      </c>
      <c r="I225" s="1090" t="s">
        <v>1773</v>
      </c>
      <c r="J225" s="1092">
        <v>1</v>
      </c>
      <c r="K225" s="1092">
        <f t="shared" si="3"/>
        <v>3</v>
      </c>
      <c r="L225" s="1090" t="s">
        <v>1914</v>
      </c>
      <c r="M225" s="1090" t="s">
        <v>1739</v>
      </c>
      <c r="N225" s="1090" t="s">
        <v>2001</v>
      </c>
      <c r="S225" s="1090" t="s">
        <v>1791</v>
      </c>
      <c r="T225" s="1090" t="s">
        <v>1742</v>
      </c>
      <c r="Y225" s="1101" t="s">
        <v>2002</v>
      </c>
      <c r="Z225" s="1090">
        <v>6</v>
      </c>
      <c r="AA225" s="1090">
        <v>2</v>
      </c>
      <c r="AB225" s="1090">
        <v>0</v>
      </c>
      <c r="AC225" s="1090">
        <v>2</v>
      </c>
      <c r="AD225" s="1090">
        <v>0</v>
      </c>
      <c r="AE225" s="1090">
        <v>10</v>
      </c>
    </row>
    <row r="226" spans="1:32">
      <c r="A226" s="1089">
        <v>3</v>
      </c>
      <c r="B226" s="1089">
        <v>0</v>
      </c>
      <c r="C226" s="1089">
        <v>3</v>
      </c>
      <c r="D226" s="1089">
        <v>3</v>
      </c>
      <c r="E226" s="1089">
        <v>26107</v>
      </c>
      <c r="F226" s="1089" t="s">
        <v>312</v>
      </c>
      <c r="G226" s="1089">
        <v>162</v>
      </c>
      <c r="H226" s="1090" t="s">
        <v>2</v>
      </c>
      <c r="I226" s="1090" t="s">
        <v>497</v>
      </c>
      <c r="J226" s="1092">
        <v>1</v>
      </c>
      <c r="K226" s="1092">
        <f t="shared" si="3"/>
        <v>3</v>
      </c>
      <c r="L226" s="1090" t="s">
        <v>1970</v>
      </c>
      <c r="M226" s="1090" t="s">
        <v>1739</v>
      </c>
      <c r="N226" s="1090" t="s">
        <v>2003</v>
      </c>
      <c r="S226" s="1090" t="s">
        <v>1854</v>
      </c>
      <c r="T226" s="1090" t="s">
        <v>1742</v>
      </c>
      <c r="Y226" s="1101" t="s">
        <v>2004</v>
      </c>
      <c r="Z226" s="1090">
        <v>9</v>
      </c>
      <c r="AA226" s="1090">
        <v>6</v>
      </c>
      <c r="AB226" s="1090">
        <v>0</v>
      </c>
      <c r="AC226" s="1090">
        <v>2</v>
      </c>
      <c r="AD226" s="1090">
        <v>0</v>
      </c>
      <c r="AE226" s="1090">
        <v>17</v>
      </c>
    </row>
    <row r="227" spans="1:32">
      <c r="A227" s="1089">
        <v>3</v>
      </c>
      <c r="B227" s="1089">
        <v>0</v>
      </c>
      <c r="C227" s="1089">
        <v>3</v>
      </c>
      <c r="D227" s="1089">
        <v>3</v>
      </c>
      <c r="E227" s="1089">
        <v>30037</v>
      </c>
      <c r="F227" s="1089" t="s">
        <v>312</v>
      </c>
      <c r="G227" s="1089">
        <v>162</v>
      </c>
      <c r="H227" s="1090" t="s">
        <v>2</v>
      </c>
      <c r="I227" s="1090" t="s">
        <v>1773</v>
      </c>
      <c r="J227" s="1092">
        <v>1</v>
      </c>
      <c r="K227" s="1092">
        <f t="shared" si="3"/>
        <v>3</v>
      </c>
      <c r="L227" s="1090" t="s">
        <v>1914</v>
      </c>
      <c r="M227" s="1090" t="s">
        <v>1739</v>
      </c>
      <c r="N227" s="1090" t="s">
        <v>2005</v>
      </c>
      <c r="S227" s="1090" t="s">
        <v>1854</v>
      </c>
      <c r="T227" s="1090" t="s">
        <v>1886</v>
      </c>
      <c r="Y227" s="1101" t="s">
        <v>2006</v>
      </c>
      <c r="Z227" s="1090">
        <v>5</v>
      </c>
      <c r="AA227" s="1090">
        <v>0</v>
      </c>
      <c r="AB227" s="1090">
        <v>1</v>
      </c>
      <c r="AC227" s="1090">
        <v>1</v>
      </c>
      <c r="AD227" s="1090">
        <v>0</v>
      </c>
      <c r="AE227" s="1090">
        <v>7</v>
      </c>
    </row>
    <row r="228" spans="1:32">
      <c r="A228" s="1089">
        <v>3</v>
      </c>
      <c r="B228" s="1089">
        <v>0</v>
      </c>
      <c r="C228" s="1089">
        <v>3</v>
      </c>
      <c r="D228" s="1089">
        <v>3</v>
      </c>
      <c r="E228" s="1089">
        <v>32325</v>
      </c>
      <c r="F228" s="1089" t="s">
        <v>911</v>
      </c>
      <c r="G228" s="1089">
        <v>164</v>
      </c>
      <c r="H228" s="1090" t="s">
        <v>2</v>
      </c>
      <c r="I228" s="1090" t="s">
        <v>911</v>
      </c>
      <c r="J228" s="1092">
        <v>1</v>
      </c>
      <c r="K228" s="1092">
        <f t="shared" si="3"/>
        <v>3</v>
      </c>
      <c r="L228" s="1090" t="s">
        <v>1942</v>
      </c>
      <c r="M228" s="1090" t="s">
        <v>1739</v>
      </c>
      <c r="N228" s="1090" t="s">
        <v>2007</v>
      </c>
      <c r="S228" s="1090" t="s">
        <v>1854</v>
      </c>
      <c r="T228" s="1090" t="s">
        <v>1849</v>
      </c>
      <c r="Y228" s="1093" t="s">
        <v>2008</v>
      </c>
      <c r="Z228" s="1090">
        <v>3</v>
      </c>
      <c r="AA228" s="1090">
        <v>1</v>
      </c>
      <c r="AB228" s="1090">
        <v>7</v>
      </c>
      <c r="AC228" s="1090">
        <v>3</v>
      </c>
      <c r="AD228" s="1090">
        <v>0</v>
      </c>
      <c r="AE228" s="1090">
        <v>14</v>
      </c>
    </row>
    <row r="229" spans="1:32">
      <c r="A229" s="1089">
        <v>3</v>
      </c>
      <c r="B229" s="1089">
        <v>0</v>
      </c>
      <c r="C229" s="1089">
        <v>3</v>
      </c>
      <c r="D229" s="1089">
        <v>3</v>
      </c>
      <c r="E229" s="1089">
        <v>20178</v>
      </c>
      <c r="F229" s="1089" t="s">
        <v>314</v>
      </c>
      <c r="G229" s="1089">
        <v>164</v>
      </c>
      <c r="H229" s="1090" t="s">
        <v>2</v>
      </c>
      <c r="I229" s="1090" t="s">
        <v>1954</v>
      </c>
      <c r="J229" s="1092">
        <v>1</v>
      </c>
      <c r="K229" s="1092">
        <f t="shared" si="3"/>
        <v>3</v>
      </c>
      <c r="L229" s="1090" t="s">
        <v>1958</v>
      </c>
      <c r="M229" s="1090" t="s">
        <v>1739</v>
      </c>
      <c r="N229" s="1090" t="s">
        <v>2009</v>
      </c>
      <c r="S229" s="1090" t="s">
        <v>1854</v>
      </c>
      <c r="T229" s="1090" t="s">
        <v>1886</v>
      </c>
      <c r="Y229" s="1093" t="s">
        <v>2010</v>
      </c>
      <c r="Z229" s="1090">
        <v>1</v>
      </c>
      <c r="AA229" s="1090">
        <v>4</v>
      </c>
      <c r="AB229" s="1090">
        <v>9</v>
      </c>
      <c r="AC229" s="1090">
        <v>1</v>
      </c>
      <c r="AD229" s="1090">
        <v>0</v>
      </c>
      <c r="AE229" s="1090">
        <v>15</v>
      </c>
    </row>
    <row r="230" spans="1:32">
      <c r="A230" s="1089">
        <v>3</v>
      </c>
      <c r="B230" s="1089">
        <v>0</v>
      </c>
      <c r="C230" s="1089">
        <v>3</v>
      </c>
      <c r="D230" s="1089">
        <v>3</v>
      </c>
      <c r="E230" s="1089">
        <v>40130</v>
      </c>
      <c r="F230" s="1089" t="s">
        <v>314</v>
      </c>
      <c r="G230" s="1089">
        <v>164</v>
      </c>
      <c r="H230" s="1090" t="s">
        <v>2</v>
      </c>
      <c r="I230" s="1090" t="s">
        <v>497</v>
      </c>
      <c r="J230" s="1092">
        <v>1</v>
      </c>
      <c r="K230" s="1092">
        <f t="shared" si="3"/>
        <v>3</v>
      </c>
      <c r="L230" s="1090" t="s">
        <v>1906</v>
      </c>
      <c r="M230" s="1090" t="s">
        <v>1739</v>
      </c>
      <c r="N230" s="1090" t="s">
        <v>2011</v>
      </c>
      <c r="S230" s="1090" t="s">
        <v>1729</v>
      </c>
      <c r="T230" s="1090" t="s">
        <v>1860</v>
      </c>
      <c r="Y230" s="1093" t="s">
        <v>2012</v>
      </c>
      <c r="Z230" s="1090">
        <v>0</v>
      </c>
      <c r="AA230" s="1090">
        <v>4</v>
      </c>
      <c r="AB230" s="1090">
        <v>2</v>
      </c>
      <c r="AC230" s="1090">
        <v>7</v>
      </c>
      <c r="AD230" s="1090">
        <v>3</v>
      </c>
      <c r="AE230" s="1090">
        <v>16</v>
      </c>
    </row>
    <row r="231" spans="1:32">
      <c r="A231" s="1089">
        <v>3</v>
      </c>
      <c r="B231" s="1089">
        <v>0</v>
      </c>
      <c r="C231" s="1089">
        <v>3</v>
      </c>
      <c r="D231" s="1089">
        <v>3</v>
      </c>
      <c r="E231" s="1089">
        <v>27455</v>
      </c>
      <c r="F231" s="1089" t="s">
        <v>314</v>
      </c>
      <c r="G231" s="1089">
        <v>164</v>
      </c>
      <c r="H231" s="1090" t="s">
        <v>2</v>
      </c>
      <c r="I231" s="1090" t="s">
        <v>497</v>
      </c>
      <c r="J231" s="1092">
        <v>1</v>
      </c>
      <c r="K231" s="1092">
        <f t="shared" si="3"/>
        <v>3</v>
      </c>
      <c r="L231" s="1090" t="s">
        <v>1945</v>
      </c>
      <c r="M231" s="1090" t="s">
        <v>1739</v>
      </c>
      <c r="N231" s="1090" t="s">
        <v>2013</v>
      </c>
      <c r="S231" s="1090" t="s">
        <v>1791</v>
      </c>
      <c r="T231" s="1090" t="s">
        <v>1886</v>
      </c>
      <c r="Y231" s="1093" t="s">
        <v>2014</v>
      </c>
      <c r="Z231" s="1090">
        <v>8</v>
      </c>
      <c r="AA231" s="1090">
        <v>1</v>
      </c>
      <c r="AB231" s="1090">
        <v>0</v>
      </c>
      <c r="AC231" s="1090">
        <v>2</v>
      </c>
      <c r="AD231" s="1090">
        <v>0</v>
      </c>
      <c r="AE231" s="1090">
        <v>11</v>
      </c>
    </row>
    <row r="232" spans="1:32">
      <c r="A232" s="1089">
        <v>3</v>
      </c>
      <c r="B232" s="1089">
        <v>0</v>
      </c>
      <c r="C232" s="1089">
        <v>3</v>
      </c>
      <c r="D232" s="1089">
        <v>3</v>
      </c>
      <c r="E232" s="1089">
        <v>30037</v>
      </c>
      <c r="F232" s="1089" t="s">
        <v>312</v>
      </c>
      <c r="G232" s="1089">
        <v>164</v>
      </c>
      <c r="H232" s="1090" t="s">
        <v>2</v>
      </c>
      <c r="I232" s="1090" t="s">
        <v>1773</v>
      </c>
      <c r="J232" s="1092">
        <v>1</v>
      </c>
      <c r="K232" s="1092">
        <f t="shared" si="3"/>
        <v>3</v>
      </c>
      <c r="L232" s="1090" t="s">
        <v>1914</v>
      </c>
      <c r="M232" s="1090" t="s">
        <v>1739</v>
      </c>
      <c r="N232" s="1090" t="s">
        <v>2015</v>
      </c>
      <c r="S232" s="1090" t="s">
        <v>1795</v>
      </c>
      <c r="T232" s="1090" t="s">
        <v>1860</v>
      </c>
      <c r="Y232" s="1093" t="s">
        <v>2016</v>
      </c>
      <c r="Z232" s="1090">
        <v>12</v>
      </c>
      <c r="AA232" s="1090">
        <v>7</v>
      </c>
      <c r="AB232" s="1090">
        <v>0</v>
      </c>
      <c r="AC232" s="1090">
        <v>7</v>
      </c>
      <c r="AD232" s="1090">
        <v>0</v>
      </c>
      <c r="AE232" s="1090">
        <v>26</v>
      </c>
    </row>
    <row r="233" spans="1:32">
      <c r="A233" s="1089">
        <v>3</v>
      </c>
      <c r="B233" s="1089">
        <v>0</v>
      </c>
      <c r="C233" s="1089">
        <v>3</v>
      </c>
      <c r="D233" s="1089">
        <v>3</v>
      </c>
      <c r="E233" s="1089">
        <v>14851</v>
      </c>
      <c r="F233" s="1089" t="s">
        <v>312</v>
      </c>
      <c r="G233" s="1089">
        <v>164</v>
      </c>
      <c r="H233" s="1090" t="s">
        <v>2</v>
      </c>
      <c r="I233" s="1090" t="s">
        <v>1773</v>
      </c>
      <c r="J233" s="1092">
        <v>1</v>
      </c>
      <c r="K233" s="1092">
        <f t="shared" si="3"/>
        <v>3</v>
      </c>
      <c r="L233" s="1090" t="s">
        <v>1997</v>
      </c>
      <c r="M233" s="1090" t="s">
        <v>1739</v>
      </c>
      <c r="N233" s="1090" t="s">
        <v>2017</v>
      </c>
      <c r="S233" s="1090" t="s">
        <v>1854</v>
      </c>
      <c r="T233" s="1090" t="s">
        <v>1965</v>
      </c>
      <c r="Y233" s="1093" t="s">
        <v>2018</v>
      </c>
      <c r="Z233" s="1090">
        <v>9</v>
      </c>
      <c r="AA233" s="1090">
        <v>2</v>
      </c>
      <c r="AB233" s="1090">
        <v>1</v>
      </c>
      <c r="AC233" s="1090">
        <v>2</v>
      </c>
      <c r="AD233" s="1090">
        <v>0</v>
      </c>
      <c r="AE233" s="1090">
        <v>14</v>
      </c>
    </row>
    <row r="234" spans="1:32">
      <c r="A234" s="1089">
        <v>3</v>
      </c>
      <c r="B234" s="1089">
        <v>0</v>
      </c>
      <c r="C234" s="1089">
        <v>3</v>
      </c>
      <c r="D234" s="1089">
        <v>3</v>
      </c>
      <c r="E234" s="1089">
        <v>37822</v>
      </c>
      <c r="F234" s="1089" t="s">
        <v>313</v>
      </c>
      <c r="G234" s="1089">
        <v>164</v>
      </c>
      <c r="H234" s="1090" t="s">
        <v>2</v>
      </c>
      <c r="I234" s="1090" t="s">
        <v>1688</v>
      </c>
      <c r="J234" s="1092">
        <v>1</v>
      </c>
      <c r="K234" s="1092">
        <f t="shared" si="3"/>
        <v>3</v>
      </c>
      <c r="L234" s="1090" t="s">
        <v>2019</v>
      </c>
      <c r="M234" s="1090" t="s">
        <v>1739</v>
      </c>
      <c r="N234" s="1090" t="s">
        <v>2020</v>
      </c>
      <c r="S234" s="1090" t="s">
        <v>1791</v>
      </c>
      <c r="T234" s="1090" t="s">
        <v>1965</v>
      </c>
      <c r="Y234" s="1093" t="s">
        <v>2021</v>
      </c>
      <c r="Z234" s="1090">
        <v>6</v>
      </c>
      <c r="AA234" s="1090">
        <v>3</v>
      </c>
      <c r="AB234" s="1090">
        <v>0</v>
      </c>
      <c r="AC234" s="1090">
        <v>6</v>
      </c>
      <c r="AD234" s="1090">
        <v>0</v>
      </c>
      <c r="AE234" s="1090">
        <v>15</v>
      </c>
    </row>
    <row r="235" spans="1:32">
      <c r="A235" s="1089">
        <v>3</v>
      </c>
      <c r="B235" s="1089">
        <v>0</v>
      </c>
      <c r="C235" s="1089">
        <v>3</v>
      </c>
      <c r="D235" s="1089">
        <v>3</v>
      </c>
      <c r="E235" s="1089">
        <v>6598</v>
      </c>
      <c r="F235" s="1089" t="s">
        <v>314</v>
      </c>
      <c r="G235" s="1089">
        <v>164</v>
      </c>
      <c r="H235" s="1090" t="s">
        <v>2</v>
      </c>
      <c r="I235" s="1090" t="s">
        <v>1954</v>
      </c>
      <c r="J235" s="1092">
        <v>1</v>
      </c>
      <c r="K235" s="1092">
        <f t="shared" si="3"/>
        <v>3</v>
      </c>
      <c r="L235" s="1090" t="s">
        <v>1955</v>
      </c>
      <c r="M235" s="1090" t="s">
        <v>1739</v>
      </c>
      <c r="N235" s="1090" t="s">
        <v>2022</v>
      </c>
      <c r="S235" s="1090" t="s">
        <v>1729</v>
      </c>
      <c r="T235" s="1090" t="s">
        <v>1742</v>
      </c>
      <c r="Y235" s="1093" t="s">
        <v>2023</v>
      </c>
      <c r="Z235" s="1090">
        <v>2</v>
      </c>
      <c r="AA235" s="1090">
        <v>2</v>
      </c>
      <c r="AB235" s="1090">
        <v>0</v>
      </c>
      <c r="AC235" s="1090">
        <v>6</v>
      </c>
      <c r="AD235" s="1090">
        <v>1</v>
      </c>
      <c r="AE235" s="1090">
        <v>11</v>
      </c>
    </row>
    <row r="236" spans="1:32">
      <c r="A236" s="1094">
        <v>3</v>
      </c>
      <c r="B236" s="1094">
        <v>0</v>
      </c>
      <c r="C236" s="1094">
        <v>3</v>
      </c>
      <c r="D236" s="1094">
        <v>3</v>
      </c>
      <c r="E236" s="1094">
        <v>14851</v>
      </c>
      <c r="F236" s="1094" t="s">
        <v>312</v>
      </c>
      <c r="G236" s="1094">
        <v>164</v>
      </c>
      <c r="H236" s="1095" t="s">
        <v>2</v>
      </c>
      <c r="I236" s="1090" t="s">
        <v>1773</v>
      </c>
      <c r="J236" s="1096">
        <v>1</v>
      </c>
      <c r="K236" s="1092">
        <f t="shared" si="3"/>
        <v>3</v>
      </c>
      <c r="L236" s="1095" t="s">
        <v>1997</v>
      </c>
      <c r="M236" s="1095" t="s">
        <v>1739</v>
      </c>
      <c r="N236" s="1095" t="s">
        <v>2024</v>
      </c>
      <c r="O236" s="1095"/>
      <c r="P236" s="1095"/>
      <c r="Q236" s="1095"/>
      <c r="R236" s="1095"/>
      <c r="S236" s="1095"/>
      <c r="T236" s="1095"/>
      <c r="U236" s="1095"/>
      <c r="V236" s="1095"/>
      <c r="W236" s="1095"/>
      <c r="X236" s="1095"/>
      <c r="Y236" s="1095" t="s">
        <v>2025</v>
      </c>
      <c r="Z236" s="1095">
        <v>8</v>
      </c>
      <c r="AA236" s="1095">
        <v>0</v>
      </c>
      <c r="AB236" s="1095">
        <v>0</v>
      </c>
      <c r="AC236" s="1095">
        <v>0</v>
      </c>
      <c r="AD236" s="1095">
        <v>0</v>
      </c>
      <c r="AE236" s="1095">
        <v>8</v>
      </c>
      <c r="AF236" s="1095" t="s">
        <v>1842</v>
      </c>
    </row>
    <row r="237" spans="1:32">
      <c r="A237" s="1089">
        <v>30</v>
      </c>
      <c r="B237" s="1089">
        <v>10</v>
      </c>
      <c r="C237" s="1089">
        <v>10</v>
      </c>
      <c r="D237" s="1089">
        <v>20</v>
      </c>
      <c r="E237" s="1089">
        <v>34371</v>
      </c>
      <c r="F237" s="1089" t="s">
        <v>307</v>
      </c>
      <c r="G237" s="1089">
        <v>161</v>
      </c>
      <c r="H237" s="1090" t="s">
        <v>1</v>
      </c>
      <c r="I237" s="1090" t="s">
        <v>497</v>
      </c>
      <c r="J237" s="1092">
        <v>0.34</v>
      </c>
      <c r="K237" s="1092">
        <f t="shared" si="3"/>
        <v>6.8000000000000007</v>
      </c>
      <c r="L237" s="1090" t="s">
        <v>1762</v>
      </c>
      <c r="M237" s="1090" t="s">
        <v>1701</v>
      </c>
      <c r="N237" s="1090" t="s">
        <v>2026</v>
      </c>
      <c r="O237" s="1090" t="s">
        <v>1660</v>
      </c>
      <c r="P237" s="1090" t="s">
        <v>1860</v>
      </c>
      <c r="Q237" s="1090" t="s">
        <v>1660</v>
      </c>
      <c r="R237" s="1090" t="s">
        <v>1860</v>
      </c>
      <c r="U237" s="1090" t="s">
        <v>1660</v>
      </c>
      <c r="V237" s="1090" t="s">
        <v>1860</v>
      </c>
      <c r="W237" s="1090" t="s">
        <v>1660</v>
      </c>
      <c r="X237" s="1090" t="s">
        <v>1860</v>
      </c>
      <c r="Y237" s="1093" t="s">
        <v>499</v>
      </c>
      <c r="Z237" s="1090">
        <v>7</v>
      </c>
      <c r="AA237" s="1090">
        <v>15</v>
      </c>
      <c r="AB237" s="1090">
        <v>1</v>
      </c>
      <c r="AC237" s="1090">
        <v>0</v>
      </c>
      <c r="AD237" s="1090">
        <v>0</v>
      </c>
      <c r="AE237" s="1090">
        <v>23</v>
      </c>
    </row>
    <row r="238" spans="1:32">
      <c r="A238" s="1089">
        <v>30</v>
      </c>
      <c r="B238" s="1089">
        <v>10</v>
      </c>
      <c r="C238" s="1089">
        <v>10</v>
      </c>
      <c r="D238" s="1089">
        <v>20</v>
      </c>
      <c r="E238" s="1089">
        <v>30408</v>
      </c>
      <c r="F238" s="1089" t="s">
        <v>310</v>
      </c>
      <c r="G238" s="1089">
        <v>161</v>
      </c>
      <c r="H238" s="1090" t="s">
        <v>3</v>
      </c>
      <c r="I238" s="1090" t="s">
        <v>503</v>
      </c>
      <c r="J238" s="1092">
        <v>0.34</v>
      </c>
      <c r="K238" s="1092">
        <f t="shared" si="3"/>
        <v>6.8000000000000007</v>
      </c>
      <c r="L238" s="1090" t="s">
        <v>1862</v>
      </c>
      <c r="M238" s="1090" t="s">
        <v>1701</v>
      </c>
      <c r="N238" s="1090" t="s">
        <v>2026</v>
      </c>
      <c r="O238" s="1090" t="s">
        <v>1660</v>
      </c>
      <c r="P238" s="1090" t="s">
        <v>1860</v>
      </c>
      <c r="Q238" s="1090" t="s">
        <v>1660</v>
      </c>
      <c r="R238" s="1090" t="s">
        <v>1860</v>
      </c>
      <c r="U238" s="1090" t="s">
        <v>1660</v>
      </c>
      <c r="V238" s="1090" t="s">
        <v>1860</v>
      </c>
      <c r="W238" s="1090" t="s">
        <v>1660</v>
      </c>
      <c r="X238" s="1090" t="s">
        <v>1860</v>
      </c>
      <c r="Y238" s="1093" t="s">
        <v>499</v>
      </c>
      <c r="Z238" s="1090">
        <v>7</v>
      </c>
      <c r="AA238" s="1090">
        <v>15</v>
      </c>
      <c r="AB238" s="1090">
        <v>1</v>
      </c>
      <c r="AC238" s="1090">
        <v>0</v>
      </c>
      <c r="AD238" s="1090">
        <v>0</v>
      </c>
      <c r="AE238" s="1090">
        <v>23</v>
      </c>
    </row>
    <row r="239" spans="1:32">
      <c r="A239" s="1089">
        <v>30</v>
      </c>
      <c r="B239" s="1089">
        <v>10</v>
      </c>
      <c r="C239" s="1089">
        <v>10</v>
      </c>
      <c r="D239" s="1089">
        <v>20</v>
      </c>
      <c r="E239" s="1089">
        <v>30662</v>
      </c>
      <c r="F239" s="1089" t="s">
        <v>312</v>
      </c>
      <c r="G239" s="1089">
        <v>161</v>
      </c>
      <c r="H239" s="1090" t="s">
        <v>2</v>
      </c>
      <c r="I239" s="1090" t="s">
        <v>1773</v>
      </c>
      <c r="J239" s="1092">
        <v>0.32</v>
      </c>
      <c r="K239" s="1092">
        <f>D239*J239</f>
        <v>6.4</v>
      </c>
      <c r="L239" s="1090" t="s">
        <v>1930</v>
      </c>
      <c r="M239" s="1090" t="s">
        <v>1701</v>
      </c>
      <c r="N239" s="1090" t="s">
        <v>2026</v>
      </c>
      <c r="O239" s="1090" t="s">
        <v>1660</v>
      </c>
      <c r="P239" s="1090" t="s">
        <v>1860</v>
      </c>
      <c r="Q239" s="1090" t="s">
        <v>1660</v>
      </c>
      <c r="R239" s="1090" t="s">
        <v>1860</v>
      </c>
      <c r="U239" s="1090" t="s">
        <v>1660</v>
      </c>
      <c r="V239" s="1090" t="s">
        <v>1860</v>
      </c>
      <c r="W239" s="1090" t="s">
        <v>1660</v>
      </c>
      <c r="X239" s="1090" t="s">
        <v>1860</v>
      </c>
      <c r="Y239" s="1093" t="s">
        <v>499</v>
      </c>
      <c r="Z239" s="1090">
        <v>7</v>
      </c>
      <c r="AA239" s="1090">
        <v>15</v>
      </c>
      <c r="AB239" s="1090">
        <v>1</v>
      </c>
      <c r="AC239" s="1090">
        <v>0</v>
      </c>
      <c r="AD239" s="1090">
        <v>0</v>
      </c>
      <c r="AE239" s="1090">
        <v>23</v>
      </c>
    </row>
    <row r="240" spans="1:32">
      <c r="A240" s="1089">
        <v>30</v>
      </c>
      <c r="B240" s="1089">
        <v>10</v>
      </c>
      <c r="C240" s="1089">
        <v>10</v>
      </c>
      <c r="D240" s="1089">
        <v>20</v>
      </c>
      <c r="E240" s="1089">
        <v>36946</v>
      </c>
      <c r="F240" s="1089" t="s">
        <v>306</v>
      </c>
      <c r="G240" s="1089">
        <v>161</v>
      </c>
      <c r="H240" s="1090" t="s">
        <v>1</v>
      </c>
      <c r="I240" s="1090" t="s">
        <v>497</v>
      </c>
      <c r="J240" s="1092">
        <v>0.33</v>
      </c>
      <c r="K240" s="1092">
        <f t="shared" si="3"/>
        <v>6.6000000000000005</v>
      </c>
      <c r="L240" s="1090" t="s">
        <v>2027</v>
      </c>
      <c r="M240" s="1090" t="s">
        <v>1701</v>
      </c>
      <c r="N240" s="1090" t="s">
        <v>2028</v>
      </c>
      <c r="O240" s="1090" t="s">
        <v>1660</v>
      </c>
      <c r="P240" s="1090" t="s">
        <v>1652</v>
      </c>
      <c r="Q240" s="1090" t="s">
        <v>1660</v>
      </c>
      <c r="R240" s="1090" t="s">
        <v>1652</v>
      </c>
      <c r="U240" s="1090" t="s">
        <v>1660</v>
      </c>
      <c r="V240" s="1090" t="s">
        <v>1652</v>
      </c>
      <c r="W240" s="1090" t="s">
        <v>1660</v>
      </c>
      <c r="X240" s="1090" t="s">
        <v>1652</v>
      </c>
      <c r="Y240" s="1093" t="s">
        <v>499</v>
      </c>
      <c r="Z240" s="1090">
        <v>12</v>
      </c>
      <c r="AA240" s="1090">
        <v>8</v>
      </c>
      <c r="AB240" s="1090">
        <v>2</v>
      </c>
      <c r="AC240" s="1090">
        <v>1</v>
      </c>
      <c r="AD240" s="1090">
        <v>0</v>
      </c>
      <c r="AE240" s="1090">
        <v>23</v>
      </c>
    </row>
    <row r="241" spans="1:31">
      <c r="A241" s="1089">
        <v>30</v>
      </c>
      <c r="B241" s="1089">
        <v>10</v>
      </c>
      <c r="C241" s="1089">
        <v>10</v>
      </c>
      <c r="D241" s="1089">
        <v>20</v>
      </c>
      <c r="E241" s="1089">
        <v>39237</v>
      </c>
      <c r="F241" s="1089" t="s">
        <v>309</v>
      </c>
      <c r="G241" s="1089">
        <v>161</v>
      </c>
      <c r="H241" s="1090" t="s">
        <v>3</v>
      </c>
      <c r="I241" s="1090" t="s">
        <v>503</v>
      </c>
      <c r="J241" s="1092">
        <v>0.34</v>
      </c>
      <c r="K241" s="1092">
        <f t="shared" si="3"/>
        <v>6.8000000000000007</v>
      </c>
      <c r="L241" s="1090" t="s">
        <v>1695</v>
      </c>
      <c r="M241" s="1090" t="s">
        <v>1701</v>
      </c>
      <c r="N241" s="1090" t="s">
        <v>2028</v>
      </c>
      <c r="O241" s="1090" t="s">
        <v>1660</v>
      </c>
      <c r="P241" s="1090" t="s">
        <v>1652</v>
      </c>
      <c r="Q241" s="1090" t="s">
        <v>1660</v>
      </c>
      <c r="R241" s="1090" t="s">
        <v>1652</v>
      </c>
      <c r="U241" s="1090" t="s">
        <v>1660</v>
      </c>
      <c r="V241" s="1090" t="s">
        <v>1652</v>
      </c>
      <c r="W241" s="1090" t="s">
        <v>1660</v>
      </c>
      <c r="X241" s="1090" t="s">
        <v>1652</v>
      </c>
      <c r="Y241" s="1093" t="s">
        <v>499</v>
      </c>
      <c r="Z241" s="1090">
        <v>12</v>
      </c>
      <c r="AA241" s="1090">
        <v>8</v>
      </c>
      <c r="AB241" s="1090">
        <v>2</v>
      </c>
      <c r="AC241" s="1090">
        <v>1</v>
      </c>
      <c r="AD241" s="1090">
        <v>0</v>
      </c>
      <c r="AE241" s="1090">
        <v>23</v>
      </c>
    </row>
    <row r="242" spans="1:31">
      <c r="A242" s="1089">
        <v>30</v>
      </c>
      <c r="B242" s="1089">
        <v>10</v>
      </c>
      <c r="C242" s="1089">
        <v>10</v>
      </c>
      <c r="D242" s="1089">
        <v>20</v>
      </c>
      <c r="E242" s="1089">
        <v>36171</v>
      </c>
      <c r="F242" s="1089" t="s">
        <v>312</v>
      </c>
      <c r="G242" s="1089">
        <v>161</v>
      </c>
      <c r="H242" s="1090" t="s">
        <v>2</v>
      </c>
      <c r="I242" s="1090" t="s">
        <v>497</v>
      </c>
      <c r="J242" s="1092">
        <v>0.33</v>
      </c>
      <c r="K242" s="1092">
        <f>D242*J242</f>
        <v>6.6000000000000005</v>
      </c>
      <c r="L242" s="1090" t="s">
        <v>1900</v>
      </c>
      <c r="M242" s="1090" t="s">
        <v>1701</v>
      </c>
      <c r="N242" s="1090" t="s">
        <v>2028</v>
      </c>
      <c r="O242" s="1090" t="s">
        <v>1660</v>
      </c>
      <c r="P242" s="1090" t="s">
        <v>1652</v>
      </c>
      <c r="Q242" s="1090" t="s">
        <v>1660</v>
      </c>
      <c r="R242" s="1090" t="s">
        <v>1652</v>
      </c>
      <c r="U242" s="1090" t="s">
        <v>1660</v>
      </c>
      <c r="V242" s="1090" t="s">
        <v>1652</v>
      </c>
      <c r="W242" s="1090" t="s">
        <v>1660</v>
      </c>
      <c r="X242" s="1090" t="s">
        <v>1652</v>
      </c>
      <c r="Y242" s="1093" t="s">
        <v>499</v>
      </c>
      <c r="Z242" s="1090">
        <v>12</v>
      </c>
      <c r="AA242" s="1090">
        <v>8</v>
      </c>
      <c r="AB242" s="1090">
        <v>2</v>
      </c>
      <c r="AC242" s="1090">
        <v>1</v>
      </c>
      <c r="AD242" s="1090">
        <v>0</v>
      </c>
      <c r="AE242" s="1090">
        <v>23</v>
      </c>
    </row>
    <row r="243" spans="1:31">
      <c r="A243" s="1089">
        <v>30</v>
      </c>
      <c r="B243" s="1089">
        <v>8</v>
      </c>
      <c r="C243" s="1089">
        <v>14</v>
      </c>
      <c r="D243" s="1089">
        <v>22</v>
      </c>
      <c r="E243" s="1089">
        <v>11798</v>
      </c>
      <c r="F243" s="1089" t="s">
        <v>309</v>
      </c>
      <c r="G243" s="1089">
        <v>164</v>
      </c>
      <c r="H243" s="1090" t="s">
        <v>3</v>
      </c>
      <c r="I243" s="1090" t="s">
        <v>497</v>
      </c>
      <c r="J243" s="1092">
        <v>1</v>
      </c>
      <c r="K243" s="1092">
        <f t="shared" si="3"/>
        <v>22</v>
      </c>
      <c r="L243" s="1090" t="s">
        <v>1677</v>
      </c>
      <c r="M243" s="1090" t="s">
        <v>1727</v>
      </c>
      <c r="N243" s="1090" t="s">
        <v>2029</v>
      </c>
      <c r="O243" s="1090" t="s">
        <v>1662</v>
      </c>
      <c r="P243" s="1090" t="s">
        <v>1692</v>
      </c>
      <c r="Q243" s="1090" t="s">
        <v>1660</v>
      </c>
      <c r="R243" s="1090" t="s">
        <v>1692</v>
      </c>
      <c r="U243" s="1090" t="s">
        <v>1660</v>
      </c>
      <c r="V243" s="1090" t="s">
        <v>1692</v>
      </c>
      <c r="W243" s="1090" t="s">
        <v>1662</v>
      </c>
      <c r="X243" s="1090" t="s">
        <v>1692</v>
      </c>
      <c r="Y243" s="1093" t="s">
        <v>1731</v>
      </c>
      <c r="Z243" s="1090">
        <v>6</v>
      </c>
      <c r="AA243" s="1090">
        <v>0</v>
      </c>
      <c r="AB243" s="1090">
        <v>0</v>
      </c>
      <c r="AC243" s="1090">
        <v>0</v>
      </c>
      <c r="AD243" s="1090">
        <v>0</v>
      </c>
      <c r="AE243" s="1090">
        <v>6</v>
      </c>
    </row>
    <row r="244" spans="1:31">
      <c r="A244" s="1089">
        <v>7</v>
      </c>
      <c r="B244" s="1089">
        <v>2.5</v>
      </c>
      <c r="C244" s="1089">
        <v>2</v>
      </c>
      <c r="D244" s="1089">
        <v>4.5</v>
      </c>
      <c r="E244" s="1089">
        <v>36019</v>
      </c>
      <c r="F244" s="1089" t="s">
        <v>308</v>
      </c>
      <c r="G244" s="1089">
        <v>164</v>
      </c>
      <c r="H244" s="1090" t="s">
        <v>1</v>
      </c>
      <c r="I244" s="1090" t="s">
        <v>497</v>
      </c>
      <c r="J244" s="1092">
        <v>1</v>
      </c>
      <c r="K244" s="1092">
        <f t="shared" si="3"/>
        <v>4.5</v>
      </c>
      <c r="L244" s="1090" t="s">
        <v>2030</v>
      </c>
      <c r="M244" s="1090" t="s">
        <v>2031</v>
      </c>
      <c r="N244" s="1090" t="s">
        <v>2032</v>
      </c>
      <c r="O244" s="1090" t="s">
        <v>1902</v>
      </c>
      <c r="P244" s="1090" t="s">
        <v>1713</v>
      </c>
      <c r="S244" s="1090" t="s">
        <v>1902</v>
      </c>
      <c r="T244" s="1090" t="s">
        <v>1713</v>
      </c>
      <c r="U244" s="1090" t="s">
        <v>1902</v>
      </c>
      <c r="V244" s="1090" t="s">
        <v>1713</v>
      </c>
      <c r="Y244" s="1093" t="s">
        <v>2033</v>
      </c>
      <c r="Z244" s="1090">
        <v>0</v>
      </c>
      <c r="AA244" s="1090">
        <v>0</v>
      </c>
      <c r="AB244" s="1090">
        <v>1</v>
      </c>
      <c r="AC244" s="1090">
        <v>1</v>
      </c>
      <c r="AD244" s="1090">
        <v>1</v>
      </c>
      <c r="AE244" s="1090">
        <v>3</v>
      </c>
    </row>
    <row r="245" spans="1:31">
      <c r="A245" s="1089">
        <v>9</v>
      </c>
      <c r="B245" s="1089">
        <v>3</v>
      </c>
      <c r="C245" s="1089">
        <v>3</v>
      </c>
      <c r="D245" s="1089">
        <v>6</v>
      </c>
      <c r="E245" s="1089">
        <v>36702</v>
      </c>
      <c r="F245" s="1089" t="s">
        <v>307</v>
      </c>
      <c r="G245" s="1089">
        <v>164</v>
      </c>
      <c r="H245" s="1090" t="s">
        <v>1</v>
      </c>
      <c r="I245" s="1090" t="s">
        <v>497</v>
      </c>
      <c r="J245" s="1092">
        <v>1</v>
      </c>
      <c r="K245" s="1092">
        <f t="shared" si="3"/>
        <v>6</v>
      </c>
      <c r="L245" s="1090" t="s">
        <v>1648</v>
      </c>
      <c r="M245" s="1090" t="s">
        <v>2034</v>
      </c>
      <c r="N245" s="1090" t="s">
        <v>2032</v>
      </c>
      <c r="O245" s="1090" t="s">
        <v>1902</v>
      </c>
      <c r="P245" s="1090" t="s">
        <v>1783</v>
      </c>
      <c r="Q245" s="1090" t="s">
        <v>1902</v>
      </c>
      <c r="R245" s="1090" t="s">
        <v>1783</v>
      </c>
      <c r="U245" s="1090" t="s">
        <v>1902</v>
      </c>
      <c r="V245" s="1090" t="s">
        <v>1783</v>
      </c>
      <c r="W245" s="1090" t="s">
        <v>1902</v>
      </c>
      <c r="X245" s="1090" t="s">
        <v>1783</v>
      </c>
      <c r="Y245" s="1093" t="s">
        <v>2035</v>
      </c>
      <c r="Z245" s="1090">
        <v>0</v>
      </c>
      <c r="AA245" s="1090">
        <v>1</v>
      </c>
      <c r="AB245" s="1090">
        <v>4</v>
      </c>
      <c r="AC245" s="1090">
        <v>27</v>
      </c>
      <c r="AD245" s="1090">
        <v>4</v>
      </c>
      <c r="AE245" s="1090">
        <v>36</v>
      </c>
    </row>
    <row r="246" spans="1:31" ht="38.25">
      <c r="A246" s="1089">
        <v>36</v>
      </c>
      <c r="B246" s="1089">
        <v>16</v>
      </c>
      <c r="C246" s="1089">
        <v>4</v>
      </c>
      <c r="D246" s="1089">
        <v>20</v>
      </c>
      <c r="E246" s="1089">
        <v>25486</v>
      </c>
      <c r="F246" s="1089" t="s">
        <v>308</v>
      </c>
      <c r="G246" s="1089">
        <v>161</v>
      </c>
      <c r="H246" s="1090" t="s">
        <v>1</v>
      </c>
      <c r="I246" s="1090" t="s">
        <v>497</v>
      </c>
      <c r="J246" s="1102">
        <v>0.25</v>
      </c>
      <c r="K246" s="1092">
        <f t="shared" si="3"/>
        <v>5</v>
      </c>
      <c r="L246" s="1090" t="s">
        <v>2036</v>
      </c>
      <c r="M246" s="1090" t="s">
        <v>2037</v>
      </c>
      <c r="N246" s="1090" t="s">
        <v>2038</v>
      </c>
      <c r="O246" s="1090" t="s">
        <v>2039</v>
      </c>
      <c r="P246" s="1090" t="s">
        <v>2040</v>
      </c>
      <c r="Q246" s="1090" t="s">
        <v>2039</v>
      </c>
      <c r="R246" s="1090" t="s">
        <v>2040</v>
      </c>
      <c r="U246" s="1090" t="s">
        <v>2039</v>
      </c>
      <c r="V246" s="1090" t="s">
        <v>2040</v>
      </c>
      <c r="W246" s="1090" t="s">
        <v>2041</v>
      </c>
      <c r="X246" s="1090" t="s">
        <v>2042</v>
      </c>
      <c r="Y246" s="1093" t="s">
        <v>514</v>
      </c>
      <c r="Z246" s="1090">
        <v>0</v>
      </c>
      <c r="AA246" s="1090">
        <v>4</v>
      </c>
      <c r="AB246" s="1090">
        <v>6</v>
      </c>
      <c r="AC246" s="1090">
        <v>22</v>
      </c>
      <c r="AD246" s="1090">
        <v>1</v>
      </c>
      <c r="AE246" s="1090">
        <v>33</v>
      </c>
    </row>
    <row r="247" spans="1:31" ht="38.25">
      <c r="A247" s="1089">
        <v>36</v>
      </c>
      <c r="B247" s="1089">
        <v>16</v>
      </c>
      <c r="C247" s="1089">
        <v>4</v>
      </c>
      <c r="D247" s="1089">
        <v>20</v>
      </c>
      <c r="E247" s="1089">
        <v>35716</v>
      </c>
      <c r="F247" s="1089" t="s">
        <v>308</v>
      </c>
      <c r="G247" s="1089">
        <v>161</v>
      </c>
      <c r="H247" s="1090" t="s">
        <v>1</v>
      </c>
      <c r="I247" s="1090" t="s">
        <v>497</v>
      </c>
      <c r="J247" s="1102">
        <v>0.25</v>
      </c>
      <c r="K247" s="1092">
        <f t="shared" si="3"/>
        <v>5</v>
      </c>
      <c r="L247" s="1090" t="s">
        <v>1754</v>
      </c>
      <c r="M247" s="1090" t="s">
        <v>2037</v>
      </c>
      <c r="N247" s="1090" t="s">
        <v>2038</v>
      </c>
      <c r="O247" s="1090" t="s">
        <v>2039</v>
      </c>
      <c r="P247" s="1090" t="s">
        <v>2040</v>
      </c>
      <c r="Q247" s="1090" t="s">
        <v>2039</v>
      </c>
      <c r="R247" s="1090" t="s">
        <v>2040</v>
      </c>
      <c r="U247" s="1090" t="s">
        <v>2039</v>
      </c>
      <c r="V247" s="1090" t="s">
        <v>2040</v>
      </c>
      <c r="W247" s="1090" t="s">
        <v>2041</v>
      </c>
      <c r="X247" s="1090" t="s">
        <v>2042</v>
      </c>
      <c r="Y247" s="1093" t="s">
        <v>514</v>
      </c>
      <c r="Z247" s="1090">
        <v>0</v>
      </c>
      <c r="AA247" s="1090">
        <v>4</v>
      </c>
      <c r="AB247" s="1090">
        <v>6</v>
      </c>
      <c r="AC247" s="1090">
        <v>22</v>
      </c>
      <c r="AD247" s="1090">
        <v>1</v>
      </c>
      <c r="AE247" s="1090">
        <v>33</v>
      </c>
    </row>
    <row r="248" spans="1:31" ht="38.25">
      <c r="A248" s="1089">
        <v>36</v>
      </c>
      <c r="B248" s="1089">
        <v>16</v>
      </c>
      <c r="C248" s="1089">
        <v>4</v>
      </c>
      <c r="D248" s="1089">
        <v>20</v>
      </c>
      <c r="E248" s="1089">
        <v>35091</v>
      </c>
      <c r="F248" s="1089" t="s">
        <v>308</v>
      </c>
      <c r="G248" s="1089">
        <v>161</v>
      </c>
      <c r="H248" s="1090" t="s">
        <v>1</v>
      </c>
      <c r="I248" s="1090" t="s">
        <v>497</v>
      </c>
      <c r="J248" s="1102">
        <v>0.25</v>
      </c>
      <c r="K248" s="1092">
        <f t="shared" si="3"/>
        <v>5</v>
      </c>
      <c r="L248" s="1090" t="s">
        <v>1658</v>
      </c>
      <c r="M248" s="1090" t="s">
        <v>2037</v>
      </c>
      <c r="N248" s="1090" t="s">
        <v>2038</v>
      </c>
      <c r="O248" s="1090" t="s">
        <v>2039</v>
      </c>
      <c r="P248" s="1090" t="s">
        <v>2040</v>
      </c>
      <c r="Q248" s="1090" t="s">
        <v>2039</v>
      </c>
      <c r="R248" s="1090" t="s">
        <v>2040</v>
      </c>
      <c r="U248" s="1090" t="s">
        <v>2039</v>
      </c>
      <c r="V248" s="1090" t="s">
        <v>2040</v>
      </c>
      <c r="W248" s="1090" t="s">
        <v>2041</v>
      </c>
      <c r="X248" s="1090" t="s">
        <v>2042</v>
      </c>
      <c r="Y248" s="1093" t="s">
        <v>514</v>
      </c>
      <c r="Z248" s="1090">
        <v>0</v>
      </c>
      <c r="AA248" s="1090">
        <v>4</v>
      </c>
      <c r="AB248" s="1090">
        <v>6</v>
      </c>
      <c r="AC248" s="1090">
        <v>22</v>
      </c>
      <c r="AD248" s="1090">
        <v>1</v>
      </c>
      <c r="AE248" s="1090">
        <v>33</v>
      </c>
    </row>
    <row r="249" spans="1:31" ht="38.25">
      <c r="A249" s="1089">
        <v>36</v>
      </c>
      <c r="B249" s="1089">
        <v>16</v>
      </c>
      <c r="C249" s="1089">
        <v>4</v>
      </c>
      <c r="D249" s="1089">
        <v>20</v>
      </c>
      <c r="E249" s="1089">
        <v>28181</v>
      </c>
      <c r="F249" s="1089" t="s">
        <v>308</v>
      </c>
      <c r="G249" s="1089">
        <v>161</v>
      </c>
      <c r="H249" s="1090" t="s">
        <v>1</v>
      </c>
      <c r="I249" s="1090" t="s">
        <v>503</v>
      </c>
      <c r="J249" s="1102">
        <v>0.25</v>
      </c>
      <c r="K249" s="1092">
        <f t="shared" si="3"/>
        <v>5</v>
      </c>
      <c r="L249" s="1090" t="s">
        <v>2043</v>
      </c>
      <c r="M249" s="1090" t="s">
        <v>2037</v>
      </c>
      <c r="N249" s="1090" t="s">
        <v>2038</v>
      </c>
      <c r="O249" s="1090" t="s">
        <v>2039</v>
      </c>
      <c r="P249" s="1090" t="s">
        <v>2040</v>
      </c>
      <c r="Q249" s="1090" t="s">
        <v>2039</v>
      </c>
      <c r="R249" s="1090" t="s">
        <v>2040</v>
      </c>
      <c r="U249" s="1090" t="s">
        <v>2039</v>
      </c>
      <c r="V249" s="1090" t="s">
        <v>2040</v>
      </c>
      <c r="W249" s="1090" t="s">
        <v>2041</v>
      </c>
      <c r="X249" s="1090" t="s">
        <v>2042</v>
      </c>
      <c r="Y249" s="1093" t="s">
        <v>514</v>
      </c>
      <c r="Z249" s="1090">
        <v>0</v>
      </c>
      <c r="AA249" s="1090">
        <v>4</v>
      </c>
      <c r="AB249" s="1090">
        <v>6</v>
      </c>
      <c r="AC249" s="1090">
        <v>22</v>
      </c>
      <c r="AD249" s="1090">
        <v>1</v>
      </c>
      <c r="AE249" s="1090">
        <v>33</v>
      </c>
    </row>
    <row r="250" spans="1:31">
      <c r="A250" s="1089">
        <v>36</v>
      </c>
      <c r="B250" s="1089">
        <v>16</v>
      </c>
      <c r="C250" s="1089">
        <v>4</v>
      </c>
      <c r="D250" s="1089">
        <v>20</v>
      </c>
      <c r="E250" s="1089">
        <v>25486</v>
      </c>
      <c r="F250" s="1089" t="s">
        <v>308</v>
      </c>
      <c r="G250" s="1089">
        <v>162</v>
      </c>
      <c r="H250" s="1090" t="s">
        <v>1</v>
      </c>
      <c r="I250" s="1090" t="s">
        <v>497</v>
      </c>
      <c r="J250" s="1102">
        <v>0.32500000000000001</v>
      </c>
      <c r="K250" s="1092">
        <f t="shared" si="3"/>
        <v>6.5</v>
      </c>
      <c r="L250" s="1090" t="s">
        <v>2036</v>
      </c>
      <c r="M250" s="1090" t="s">
        <v>2037</v>
      </c>
      <c r="N250" s="1090" t="s">
        <v>2038</v>
      </c>
      <c r="O250" s="1090" t="s">
        <v>1746</v>
      </c>
      <c r="P250" s="1090" t="s">
        <v>1783</v>
      </c>
      <c r="Q250" s="1090" t="s">
        <v>1746</v>
      </c>
      <c r="R250" s="1090" t="s">
        <v>1783</v>
      </c>
      <c r="U250" s="1090" t="s">
        <v>1746</v>
      </c>
      <c r="V250" s="1090" t="s">
        <v>1783</v>
      </c>
      <c r="W250" s="1090" t="s">
        <v>1746</v>
      </c>
      <c r="X250" s="1090" t="s">
        <v>1783</v>
      </c>
      <c r="Y250" s="1093" t="s">
        <v>514</v>
      </c>
      <c r="Z250" s="1090">
        <v>3</v>
      </c>
      <c r="AA250" s="1090">
        <v>5</v>
      </c>
      <c r="AB250" s="1090">
        <v>1</v>
      </c>
      <c r="AC250" s="1090">
        <v>19</v>
      </c>
      <c r="AD250" s="1090">
        <v>1</v>
      </c>
      <c r="AE250" s="1090">
        <v>29</v>
      </c>
    </row>
    <row r="251" spans="1:31">
      <c r="A251" s="1089">
        <v>36</v>
      </c>
      <c r="B251" s="1089">
        <v>16</v>
      </c>
      <c r="C251" s="1089">
        <v>4</v>
      </c>
      <c r="D251" s="1089">
        <v>20</v>
      </c>
      <c r="E251" s="1089">
        <v>35716</v>
      </c>
      <c r="F251" s="1089" t="s">
        <v>308</v>
      </c>
      <c r="G251" s="1089">
        <v>162</v>
      </c>
      <c r="H251" s="1090" t="s">
        <v>1</v>
      </c>
      <c r="I251" s="1090" t="s">
        <v>497</v>
      </c>
      <c r="J251" s="1102">
        <v>0.22500000000000001</v>
      </c>
      <c r="K251" s="1092">
        <f t="shared" si="3"/>
        <v>4.5</v>
      </c>
      <c r="L251" s="1090" t="s">
        <v>1754</v>
      </c>
      <c r="M251" s="1090" t="s">
        <v>2037</v>
      </c>
      <c r="N251" s="1090" t="s">
        <v>2038</v>
      </c>
      <c r="O251" s="1090" t="s">
        <v>1746</v>
      </c>
      <c r="P251" s="1090" t="s">
        <v>1783</v>
      </c>
      <c r="Q251" s="1090" t="s">
        <v>1746</v>
      </c>
      <c r="R251" s="1090" t="s">
        <v>1783</v>
      </c>
      <c r="U251" s="1090" t="s">
        <v>1746</v>
      </c>
      <c r="V251" s="1090" t="s">
        <v>1783</v>
      </c>
      <c r="W251" s="1090" t="s">
        <v>1746</v>
      </c>
      <c r="X251" s="1090" t="s">
        <v>1783</v>
      </c>
      <c r="Y251" s="1093" t="s">
        <v>514</v>
      </c>
      <c r="Z251" s="1090">
        <v>3</v>
      </c>
      <c r="AA251" s="1090">
        <v>5</v>
      </c>
      <c r="AB251" s="1090">
        <v>1</v>
      </c>
      <c r="AC251" s="1090">
        <v>19</v>
      </c>
      <c r="AD251" s="1090">
        <v>1</v>
      </c>
      <c r="AE251" s="1090">
        <v>29</v>
      </c>
    </row>
    <row r="252" spans="1:31">
      <c r="A252" s="1089">
        <v>36</v>
      </c>
      <c r="B252" s="1089">
        <v>16</v>
      </c>
      <c r="C252" s="1089">
        <v>4</v>
      </c>
      <c r="D252" s="1089">
        <v>20</v>
      </c>
      <c r="E252" s="1089">
        <v>14842</v>
      </c>
      <c r="F252" s="1089" t="s">
        <v>1155</v>
      </c>
      <c r="G252" s="1089">
        <v>162</v>
      </c>
      <c r="H252" s="1090" t="s">
        <v>1</v>
      </c>
      <c r="I252" s="1090" t="s">
        <v>1749</v>
      </c>
      <c r="J252" s="1102">
        <v>0.22500000000000001</v>
      </c>
      <c r="K252" s="1092">
        <f t="shared" si="3"/>
        <v>4.5</v>
      </c>
      <c r="L252" s="1090" t="s">
        <v>1750</v>
      </c>
      <c r="M252" s="1090" t="s">
        <v>2037</v>
      </c>
      <c r="N252" s="1090" t="s">
        <v>2038</v>
      </c>
      <c r="O252" s="1090" t="s">
        <v>1746</v>
      </c>
      <c r="P252" s="1090" t="s">
        <v>1783</v>
      </c>
      <c r="Q252" s="1090" t="s">
        <v>1746</v>
      </c>
      <c r="R252" s="1090" t="s">
        <v>1783</v>
      </c>
      <c r="U252" s="1090" t="s">
        <v>1746</v>
      </c>
      <c r="V252" s="1090" t="s">
        <v>1783</v>
      </c>
      <c r="W252" s="1090" t="s">
        <v>1746</v>
      </c>
      <c r="X252" s="1090" t="s">
        <v>1783</v>
      </c>
      <c r="Y252" s="1093" t="s">
        <v>514</v>
      </c>
      <c r="Z252" s="1090">
        <v>3</v>
      </c>
      <c r="AA252" s="1090">
        <v>5</v>
      </c>
      <c r="AB252" s="1090">
        <v>1</v>
      </c>
      <c r="AC252" s="1090">
        <v>19</v>
      </c>
      <c r="AD252" s="1090">
        <v>1</v>
      </c>
      <c r="AE252" s="1090">
        <v>29</v>
      </c>
    </row>
    <row r="253" spans="1:31">
      <c r="A253" s="1089">
        <v>36</v>
      </c>
      <c r="B253" s="1089">
        <v>16</v>
      </c>
      <c r="C253" s="1089">
        <v>4</v>
      </c>
      <c r="D253" s="1089">
        <v>20</v>
      </c>
      <c r="E253" s="1089">
        <v>35091</v>
      </c>
      <c r="F253" s="1089" t="s">
        <v>308</v>
      </c>
      <c r="G253" s="1089">
        <v>162</v>
      </c>
      <c r="H253" s="1090" t="s">
        <v>1</v>
      </c>
      <c r="I253" s="1090" t="s">
        <v>497</v>
      </c>
      <c r="J253" s="1102">
        <v>0.22500000000000001</v>
      </c>
      <c r="K253" s="1092">
        <f t="shared" si="3"/>
        <v>4.5</v>
      </c>
      <c r="L253" s="1090" t="s">
        <v>1658</v>
      </c>
      <c r="M253" s="1090" t="s">
        <v>2037</v>
      </c>
      <c r="N253" s="1090" t="s">
        <v>2038</v>
      </c>
      <c r="O253" s="1090" t="s">
        <v>1746</v>
      </c>
      <c r="P253" s="1090" t="s">
        <v>1783</v>
      </c>
      <c r="Q253" s="1090" t="s">
        <v>1746</v>
      </c>
      <c r="R253" s="1090" t="s">
        <v>1783</v>
      </c>
      <c r="U253" s="1090" t="s">
        <v>1746</v>
      </c>
      <c r="V253" s="1090" t="s">
        <v>1783</v>
      </c>
      <c r="W253" s="1090" t="s">
        <v>1746</v>
      </c>
      <c r="X253" s="1090" t="s">
        <v>1783</v>
      </c>
      <c r="Y253" s="1093" t="s">
        <v>514</v>
      </c>
      <c r="Z253" s="1090">
        <v>3</v>
      </c>
      <c r="AA253" s="1090">
        <v>5</v>
      </c>
      <c r="AB253" s="1090">
        <v>1</v>
      </c>
      <c r="AC253" s="1090">
        <v>19</v>
      </c>
      <c r="AD253" s="1090">
        <v>1</v>
      </c>
      <c r="AE253" s="1090">
        <v>29</v>
      </c>
    </row>
    <row r="254" spans="1:31">
      <c r="A254" s="1089">
        <v>9</v>
      </c>
      <c r="B254" s="1089">
        <v>3</v>
      </c>
      <c r="C254" s="1089">
        <v>3</v>
      </c>
      <c r="D254" s="1089">
        <v>6</v>
      </c>
      <c r="E254" s="1089">
        <v>28181</v>
      </c>
      <c r="F254" s="1089" t="s">
        <v>308</v>
      </c>
      <c r="G254" s="1089">
        <v>164</v>
      </c>
      <c r="H254" s="1090" t="s">
        <v>1</v>
      </c>
      <c r="I254" s="1090" t="s">
        <v>503</v>
      </c>
      <c r="J254" s="1092">
        <v>1</v>
      </c>
      <c r="K254" s="1092">
        <f t="shared" si="3"/>
        <v>6</v>
      </c>
      <c r="L254" s="1090" t="s">
        <v>2043</v>
      </c>
      <c r="M254" s="1090" t="s">
        <v>2044</v>
      </c>
      <c r="N254" s="1090" t="s">
        <v>2045</v>
      </c>
      <c r="O254" s="1090" t="s">
        <v>1894</v>
      </c>
      <c r="P254" s="1090" t="s">
        <v>1783</v>
      </c>
      <c r="S254" s="1090" t="s">
        <v>1894</v>
      </c>
      <c r="T254" s="1090" t="s">
        <v>1783</v>
      </c>
      <c r="U254" s="1090" t="s">
        <v>1894</v>
      </c>
      <c r="V254" s="1090" t="s">
        <v>1783</v>
      </c>
      <c r="W254" s="1090" t="s">
        <v>1894</v>
      </c>
      <c r="X254" s="1090" t="s">
        <v>1783</v>
      </c>
      <c r="Y254" s="1093" t="s">
        <v>2046</v>
      </c>
      <c r="Z254" s="1090">
        <v>0</v>
      </c>
      <c r="AA254" s="1090">
        <v>1</v>
      </c>
      <c r="AB254" s="1090">
        <v>7</v>
      </c>
      <c r="AC254" s="1090">
        <v>26</v>
      </c>
      <c r="AD254" s="1090">
        <v>1</v>
      </c>
      <c r="AE254" s="1090">
        <v>35</v>
      </c>
    </row>
    <row r="255" spans="1:31">
      <c r="A255" s="1089">
        <v>7</v>
      </c>
      <c r="B255" s="1089">
        <v>2.5</v>
      </c>
      <c r="C255" s="1089">
        <v>2</v>
      </c>
      <c r="D255" s="1089">
        <v>4.5</v>
      </c>
      <c r="E255" s="1089">
        <v>36702</v>
      </c>
      <c r="F255" s="1089" t="s">
        <v>307</v>
      </c>
      <c r="G255" s="1089">
        <v>164</v>
      </c>
      <c r="H255" s="1090" t="s">
        <v>1</v>
      </c>
      <c r="I255" s="1090" t="s">
        <v>497</v>
      </c>
      <c r="J255" s="1092">
        <v>1</v>
      </c>
      <c r="K255" s="1092">
        <f t="shared" si="3"/>
        <v>4.5</v>
      </c>
      <c r="L255" s="1090" t="s">
        <v>1648</v>
      </c>
      <c r="M255" s="1090" t="s">
        <v>2047</v>
      </c>
      <c r="N255" s="1090" t="s">
        <v>2045</v>
      </c>
      <c r="O255" s="1090" t="s">
        <v>1890</v>
      </c>
      <c r="P255" s="1090" t="s">
        <v>1713</v>
      </c>
      <c r="Q255" s="1090" t="s">
        <v>1890</v>
      </c>
      <c r="R255" s="1090" t="s">
        <v>1713</v>
      </c>
      <c r="W255" s="1090" t="s">
        <v>1890</v>
      </c>
      <c r="X255" s="1090" t="s">
        <v>1713</v>
      </c>
      <c r="Y255" s="1093" t="s">
        <v>2048</v>
      </c>
      <c r="Z255" s="1090">
        <v>1</v>
      </c>
      <c r="AA255" s="1090">
        <v>1</v>
      </c>
      <c r="AB255" s="1090">
        <v>8</v>
      </c>
      <c r="AC255" s="1090">
        <v>8</v>
      </c>
      <c r="AD255" s="1090">
        <v>0</v>
      </c>
      <c r="AE255" s="1090">
        <v>18</v>
      </c>
    </row>
    <row r="256" spans="1:31">
      <c r="A256" s="1089">
        <v>7</v>
      </c>
      <c r="B256" s="1089">
        <v>2.5</v>
      </c>
      <c r="C256" s="1089">
        <v>2</v>
      </c>
      <c r="D256" s="1089">
        <v>4.5</v>
      </c>
      <c r="E256" s="1089">
        <v>36946</v>
      </c>
      <c r="F256" s="1089" t="s">
        <v>306</v>
      </c>
      <c r="G256" s="1089">
        <v>164</v>
      </c>
      <c r="H256" s="1090" t="s">
        <v>1</v>
      </c>
      <c r="I256" s="1090" t="s">
        <v>497</v>
      </c>
      <c r="J256" s="1092">
        <v>1</v>
      </c>
      <c r="K256" s="1092">
        <f t="shared" si="3"/>
        <v>4.5</v>
      </c>
      <c r="L256" s="1090" t="s">
        <v>2027</v>
      </c>
      <c r="M256" s="1090" t="s">
        <v>2049</v>
      </c>
      <c r="N256" s="1090" t="s">
        <v>2045</v>
      </c>
      <c r="O256" s="1090" t="s">
        <v>1904</v>
      </c>
      <c r="P256" s="1090" t="s">
        <v>1713</v>
      </c>
      <c r="Q256" s="1090" t="s">
        <v>1904</v>
      </c>
      <c r="R256" s="1090" t="s">
        <v>1713</v>
      </c>
      <c r="S256" s="1090" t="s">
        <v>1904</v>
      </c>
      <c r="T256" s="1090" t="s">
        <v>1713</v>
      </c>
      <c r="W256" s="1090" t="s">
        <v>1904</v>
      </c>
      <c r="X256" s="1090" t="s">
        <v>1713</v>
      </c>
      <c r="Y256" s="1090" t="s">
        <v>2050</v>
      </c>
      <c r="Z256" s="1090">
        <v>5</v>
      </c>
      <c r="AA256" s="1090">
        <v>3</v>
      </c>
      <c r="AB256" s="1090">
        <v>2</v>
      </c>
      <c r="AC256" s="1090">
        <v>6</v>
      </c>
      <c r="AD256" s="1090">
        <v>0</v>
      </c>
      <c r="AE256" s="1090">
        <v>16</v>
      </c>
    </row>
    <row r="257" spans="1:31">
      <c r="A257" s="1089">
        <v>7</v>
      </c>
      <c r="B257" s="1089">
        <v>2.5</v>
      </c>
      <c r="C257" s="1089">
        <v>2</v>
      </c>
      <c r="D257" s="1089">
        <v>4.5</v>
      </c>
      <c r="E257" s="1089">
        <v>28181</v>
      </c>
      <c r="F257" s="1089" t="s">
        <v>308</v>
      </c>
      <c r="G257" s="1089">
        <v>164</v>
      </c>
      <c r="H257" s="1090" t="s">
        <v>1</v>
      </c>
      <c r="I257" s="1090" t="s">
        <v>503</v>
      </c>
      <c r="J257" s="1092">
        <v>1</v>
      </c>
      <c r="K257" s="1092">
        <f t="shared" si="3"/>
        <v>4.5</v>
      </c>
      <c r="L257" s="1090" t="s">
        <v>2043</v>
      </c>
      <c r="M257" s="1090" t="s">
        <v>2051</v>
      </c>
      <c r="N257" s="1090" t="s">
        <v>2052</v>
      </c>
      <c r="O257" s="1090" t="s">
        <v>1904</v>
      </c>
      <c r="P257" s="1090" t="s">
        <v>1730</v>
      </c>
      <c r="S257" s="1090" t="s">
        <v>1904</v>
      </c>
      <c r="T257" s="1090" t="s">
        <v>1730</v>
      </c>
      <c r="W257" s="1090" t="s">
        <v>1904</v>
      </c>
      <c r="X257" s="1090" t="s">
        <v>1730</v>
      </c>
      <c r="Y257" s="1093" t="s">
        <v>2053</v>
      </c>
      <c r="Z257" s="1090">
        <v>0</v>
      </c>
      <c r="AA257" s="1090">
        <v>0</v>
      </c>
      <c r="AB257" s="1090">
        <v>11</v>
      </c>
      <c r="AC257" s="1090">
        <v>7</v>
      </c>
      <c r="AD257" s="1090">
        <v>0</v>
      </c>
      <c r="AE257" s="1090">
        <v>18</v>
      </c>
    </row>
    <row r="258" spans="1:31">
      <c r="A258" s="1089">
        <v>9</v>
      </c>
      <c r="B258" s="1089">
        <v>3</v>
      </c>
      <c r="C258" s="1089">
        <v>3</v>
      </c>
      <c r="D258" s="1089">
        <v>6</v>
      </c>
      <c r="E258" s="1089">
        <v>36946</v>
      </c>
      <c r="F258" s="1089" t="s">
        <v>306</v>
      </c>
      <c r="G258" s="1089">
        <v>164</v>
      </c>
      <c r="H258" s="1090" t="s">
        <v>1</v>
      </c>
      <c r="I258" s="1090" t="s">
        <v>497</v>
      </c>
      <c r="J258" s="1092">
        <v>1</v>
      </c>
      <c r="K258" s="1092">
        <f t="shared" si="3"/>
        <v>6</v>
      </c>
      <c r="L258" s="1090" t="s">
        <v>2027</v>
      </c>
      <c r="M258" s="1090" t="s">
        <v>2034</v>
      </c>
      <c r="N258" s="1090" t="s">
        <v>2054</v>
      </c>
      <c r="O258" s="1090" t="s">
        <v>1800</v>
      </c>
      <c r="P258" s="1090" t="s">
        <v>1849</v>
      </c>
      <c r="S258" s="1090" t="s">
        <v>1800</v>
      </c>
      <c r="T258" s="1090" t="s">
        <v>1849</v>
      </c>
      <c r="U258" s="1090" t="s">
        <v>1800</v>
      </c>
      <c r="V258" s="1090" t="s">
        <v>1849</v>
      </c>
      <c r="W258" s="1090" t="s">
        <v>1800</v>
      </c>
      <c r="X258" s="1090" t="s">
        <v>1849</v>
      </c>
      <c r="Y258" s="1093" t="s">
        <v>2035</v>
      </c>
      <c r="Z258" s="1090">
        <v>20</v>
      </c>
      <c r="AA258" s="1090">
        <v>0</v>
      </c>
      <c r="AB258" s="1090">
        <v>0</v>
      </c>
      <c r="AC258" s="1090">
        <v>8</v>
      </c>
      <c r="AD258" s="1090">
        <v>5</v>
      </c>
      <c r="AE258" s="1090">
        <v>33</v>
      </c>
    </row>
    <row r="259" spans="1:31">
      <c r="A259" s="1089">
        <v>9</v>
      </c>
      <c r="B259" s="1089">
        <v>3</v>
      </c>
      <c r="C259" s="1089">
        <v>3</v>
      </c>
      <c r="D259" s="1089">
        <v>6</v>
      </c>
      <c r="E259" s="1089">
        <v>36019</v>
      </c>
      <c r="F259" s="1089" t="s">
        <v>308</v>
      </c>
      <c r="G259" s="1089">
        <v>164</v>
      </c>
      <c r="H259" s="1090" t="s">
        <v>1</v>
      </c>
      <c r="I259" s="1090" t="s">
        <v>497</v>
      </c>
      <c r="J259" s="1092">
        <v>1</v>
      </c>
      <c r="K259" s="1092">
        <f t="shared" si="3"/>
        <v>6</v>
      </c>
      <c r="L259" s="1090" t="s">
        <v>2030</v>
      </c>
      <c r="M259" s="1090" t="s">
        <v>2044</v>
      </c>
      <c r="N259" s="1090" t="s">
        <v>2055</v>
      </c>
      <c r="O259" s="1090" t="s">
        <v>1890</v>
      </c>
      <c r="P259" s="1090" t="s">
        <v>1760</v>
      </c>
      <c r="Q259" s="1090" t="s">
        <v>1890</v>
      </c>
      <c r="R259" s="1090" t="s">
        <v>1760</v>
      </c>
      <c r="S259" s="1090" t="s">
        <v>1890</v>
      </c>
      <c r="T259" s="1090" t="s">
        <v>1760</v>
      </c>
      <c r="U259" s="1090" t="s">
        <v>1890</v>
      </c>
      <c r="V259" s="1090" t="s">
        <v>1760</v>
      </c>
      <c r="Y259" s="1093" t="s">
        <v>2046</v>
      </c>
      <c r="Z259" s="1090">
        <v>1</v>
      </c>
      <c r="AA259" s="1090">
        <v>1</v>
      </c>
      <c r="AB259" s="1090">
        <v>4</v>
      </c>
      <c r="AC259" s="1090">
        <v>14</v>
      </c>
      <c r="AD259" s="1090">
        <v>0</v>
      </c>
      <c r="AE259" s="1090">
        <v>20</v>
      </c>
    </row>
    <row r="260" spans="1:31">
      <c r="A260" s="1089">
        <v>9</v>
      </c>
      <c r="B260" s="1089">
        <v>3</v>
      </c>
      <c r="C260" s="1089">
        <v>3</v>
      </c>
      <c r="D260" s="1089">
        <v>6</v>
      </c>
      <c r="E260" s="1089">
        <v>23524</v>
      </c>
      <c r="F260" s="1089" t="s">
        <v>307</v>
      </c>
      <c r="G260" s="1089">
        <v>164</v>
      </c>
      <c r="H260" s="1090" t="s">
        <v>1</v>
      </c>
      <c r="I260" s="1090" t="s">
        <v>503</v>
      </c>
      <c r="J260" s="1092">
        <v>1</v>
      </c>
      <c r="K260" s="1092">
        <f t="shared" ref="K260:K323" si="4">D260*J260</f>
        <v>6</v>
      </c>
      <c r="L260" s="1090" t="s">
        <v>2056</v>
      </c>
      <c r="M260" s="1090" t="s">
        <v>2034</v>
      </c>
      <c r="N260" s="1090" t="s">
        <v>2057</v>
      </c>
      <c r="O260" s="1090" t="s">
        <v>1800</v>
      </c>
      <c r="P260" s="1090" t="s">
        <v>1783</v>
      </c>
      <c r="Q260" s="1090" t="s">
        <v>1800</v>
      </c>
      <c r="R260" s="1090" t="s">
        <v>1783</v>
      </c>
      <c r="S260" s="1090" t="s">
        <v>1800</v>
      </c>
      <c r="T260" s="1090" t="s">
        <v>1783</v>
      </c>
      <c r="W260" s="1090" t="s">
        <v>1800</v>
      </c>
      <c r="X260" s="1090" t="s">
        <v>1783</v>
      </c>
      <c r="Y260" s="1093" t="s">
        <v>2035</v>
      </c>
      <c r="Z260" s="1090">
        <v>0</v>
      </c>
      <c r="AA260" s="1090">
        <v>5</v>
      </c>
      <c r="AB260" s="1090">
        <v>2</v>
      </c>
      <c r="AC260" s="1090">
        <v>3</v>
      </c>
      <c r="AD260" s="1090">
        <v>0</v>
      </c>
      <c r="AE260" s="1090">
        <v>10</v>
      </c>
    </row>
    <row r="261" spans="1:31">
      <c r="A261" s="1089">
        <v>9</v>
      </c>
      <c r="B261" s="1089">
        <v>3</v>
      </c>
      <c r="C261" s="1089">
        <v>3</v>
      </c>
      <c r="D261" s="1089">
        <v>6</v>
      </c>
      <c r="E261" s="1089">
        <v>23524</v>
      </c>
      <c r="F261" s="1089" t="s">
        <v>307</v>
      </c>
      <c r="G261" s="1089">
        <v>164</v>
      </c>
      <c r="H261" s="1090" t="s">
        <v>1</v>
      </c>
      <c r="I261" s="1090" t="s">
        <v>503</v>
      </c>
      <c r="J261" s="1092">
        <v>1</v>
      </c>
      <c r="K261" s="1092">
        <f t="shared" si="4"/>
        <v>6</v>
      </c>
      <c r="L261" s="1090" t="s">
        <v>2056</v>
      </c>
      <c r="M261" s="1090" t="s">
        <v>2044</v>
      </c>
      <c r="N261" s="1090" t="s">
        <v>2058</v>
      </c>
      <c r="O261" s="1090" t="s">
        <v>2059</v>
      </c>
      <c r="P261" s="1090" t="s">
        <v>1783</v>
      </c>
      <c r="Q261" s="1090" t="s">
        <v>2059</v>
      </c>
      <c r="R261" s="1090" t="s">
        <v>1783</v>
      </c>
      <c r="S261" s="1090" t="s">
        <v>2059</v>
      </c>
      <c r="T261" s="1090" t="s">
        <v>1783</v>
      </c>
      <c r="W261" s="1090" t="s">
        <v>2059</v>
      </c>
      <c r="X261" s="1090" t="s">
        <v>1783</v>
      </c>
      <c r="Y261" s="1093" t="s">
        <v>2046</v>
      </c>
      <c r="Z261" s="1090">
        <v>0</v>
      </c>
      <c r="AA261" s="1090">
        <v>7</v>
      </c>
      <c r="AB261" s="1090">
        <v>4</v>
      </c>
      <c r="AC261" s="1090">
        <v>2</v>
      </c>
      <c r="AD261" s="1090">
        <v>0</v>
      </c>
      <c r="AE261" s="1090">
        <v>13</v>
      </c>
    </row>
    <row r="262" spans="1:31" ht="38.25">
      <c r="A262" s="1089">
        <v>36</v>
      </c>
      <c r="B262" s="1089">
        <v>16</v>
      </c>
      <c r="C262" s="1089">
        <v>4</v>
      </c>
      <c r="D262" s="1089">
        <v>20</v>
      </c>
      <c r="E262" s="1089">
        <v>36019</v>
      </c>
      <c r="F262" s="1089" t="s">
        <v>308</v>
      </c>
      <c r="G262" s="1089">
        <v>161</v>
      </c>
      <c r="H262" s="1090" t="s">
        <v>1</v>
      </c>
      <c r="I262" s="1090" t="s">
        <v>497</v>
      </c>
      <c r="J262" s="1102">
        <v>0.23500000000000001</v>
      </c>
      <c r="K262" s="1092">
        <f t="shared" si="4"/>
        <v>4.7</v>
      </c>
      <c r="L262" s="1090" t="s">
        <v>2030</v>
      </c>
      <c r="M262" s="1090" t="s">
        <v>2060</v>
      </c>
      <c r="N262" s="1090" t="s">
        <v>2061</v>
      </c>
      <c r="O262" s="1090" t="s">
        <v>2039</v>
      </c>
      <c r="P262" s="1090" t="s">
        <v>2062</v>
      </c>
      <c r="Q262" s="1090" t="s">
        <v>2039</v>
      </c>
      <c r="R262" s="1090" t="s">
        <v>2062</v>
      </c>
      <c r="U262" s="1090" t="s">
        <v>2041</v>
      </c>
      <c r="V262" s="1090" t="s">
        <v>2063</v>
      </c>
      <c r="W262" s="1090" t="s">
        <v>2039</v>
      </c>
      <c r="X262" s="1090" t="s">
        <v>2062</v>
      </c>
      <c r="Y262" s="1093" t="s">
        <v>2064</v>
      </c>
      <c r="Z262" s="1090">
        <v>1</v>
      </c>
      <c r="AA262" s="1090">
        <v>1</v>
      </c>
      <c r="AB262" s="1090">
        <v>6</v>
      </c>
      <c r="AC262" s="1090">
        <v>13</v>
      </c>
      <c r="AD262" s="1090">
        <v>2</v>
      </c>
      <c r="AE262" s="1090">
        <v>23</v>
      </c>
    </row>
    <row r="263" spans="1:31" ht="38.25">
      <c r="A263" s="1089">
        <v>36</v>
      </c>
      <c r="B263" s="1089">
        <v>16</v>
      </c>
      <c r="C263" s="1089">
        <v>4</v>
      </c>
      <c r="D263" s="1089">
        <v>20</v>
      </c>
      <c r="E263" s="1089">
        <v>23524</v>
      </c>
      <c r="F263" s="1089" t="s">
        <v>307</v>
      </c>
      <c r="G263" s="1089">
        <v>161</v>
      </c>
      <c r="H263" s="1090" t="s">
        <v>1</v>
      </c>
      <c r="I263" s="1090" t="s">
        <v>503</v>
      </c>
      <c r="J263" s="1102">
        <v>0.255</v>
      </c>
      <c r="K263" s="1092">
        <f t="shared" si="4"/>
        <v>5.0999999999999996</v>
      </c>
      <c r="L263" s="1090" t="s">
        <v>2056</v>
      </c>
      <c r="M263" s="1090" t="s">
        <v>2060</v>
      </c>
      <c r="N263" s="1090" t="s">
        <v>2061</v>
      </c>
      <c r="O263" s="1090" t="s">
        <v>2039</v>
      </c>
      <c r="P263" s="1090" t="s">
        <v>2062</v>
      </c>
      <c r="Q263" s="1090" t="s">
        <v>2039</v>
      </c>
      <c r="R263" s="1090" t="s">
        <v>2062</v>
      </c>
      <c r="U263" s="1090" t="s">
        <v>2041</v>
      </c>
      <c r="V263" s="1090" t="s">
        <v>2063</v>
      </c>
      <c r="W263" s="1090" t="s">
        <v>2039</v>
      </c>
      <c r="X263" s="1090" t="s">
        <v>2062</v>
      </c>
      <c r="Y263" s="1093" t="s">
        <v>2064</v>
      </c>
      <c r="Z263" s="1090">
        <v>1</v>
      </c>
      <c r="AA263" s="1090">
        <v>1</v>
      </c>
      <c r="AB263" s="1090">
        <v>6</v>
      </c>
      <c r="AC263" s="1090">
        <v>13</v>
      </c>
      <c r="AD263" s="1090">
        <v>2</v>
      </c>
      <c r="AE263" s="1090">
        <v>23</v>
      </c>
    </row>
    <row r="264" spans="1:31" ht="38.25">
      <c r="A264" s="1089">
        <v>36</v>
      </c>
      <c r="B264" s="1089">
        <v>16</v>
      </c>
      <c r="C264" s="1089">
        <v>4</v>
      </c>
      <c r="D264" s="1089">
        <v>20</v>
      </c>
      <c r="E264" s="1089">
        <v>28181</v>
      </c>
      <c r="F264" s="1089" t="s">
        <v>308</v>
      </c>
      <c r="G264" s="1089">
        <v>161</v>
      </c>
      <c r="H264" s="1090" t="s">
        <v>1</v>
      </c>
      <c r="I264" s="1090" t="s">
        <v>503</v>
      </c>
      <c r="J264" s="1102">
        <v>0.255</v>
      </c>
      <c r="K264" s="1092">
        <f t="shared" si="4"/>
        <v>5.0999999999999996</v>
      </c>
      <c r="L264" s="1090" t="s">
        <v>2043</v>
      </c>
      <c r="M264" s="1090" t="s">
        <v>2060</v>
      </c>
      <c r="N264" s="1090" t="s">
        <v>2061</v>
      </c>
      <c r="O264" s="1090" t="s">
        <v>2039</v>
      </c>
      <c r="P264" s="1090" t="s">
        <v>2062</v>
      </c>
      <c r="Q264" s="1090" t="s">
        <v>2039</v>
      </c>
      <c r="R264" s="1090" t="s">
        <v>2062</v>
      </c>
      <c r="U264" s="1090" t="s">
        <v>2041</v>
      </c>
      <c r="V264" s="1090" t="s">
        <v>2063</v>
      </c>
      <c r="W264" s="1090" t="s">
        <v>2039</v>
      </c>
      <c r="X264" s="1090" t="s">
        <v>2062</v>
      </c>
      <c r="Y264" s="1093" t="s">
        <v>2064</v>
      </c>
      <c r="Z264" s="1090">
        <v>1</v>
      </c>
      <c r="AA264" s="1090">
        <v>1</v>
      </c>
      <c r="AB264" s="1090">
        <v>6</v>
      </c>
      <c r="AC264" s="1090">
        <v>13</v>
      </c>
      <c r="AD264" s="1090">
        <v>2</v>
      </c>
      <c r="AE264" s="1090">
        <v>23</v>
      </c>
    </row>
    <row r="265" spans="1:31" ht="38.25">
      <c r="A265" s="1089">
        <v>36</v>
      </c>
      <c r="B265" s="1089">
        <v>16</v>
      </c>
      <c r="C265" s="1089">
        <v>4</v>
      </c>
      <c r="D265" s="1089">
        <v>20</v>
      </c>
      <c r="E265" s="1089">
        <v>38563</v>
      </c>
      <c r="F265" s="1089" t="s">
        <v>306</v>
      </c>
      <c r="G265" s="1089">
        <v>161</v>
      </c>
      <c r="H265" s="1090" t="s">
        <v>1</v>
      </c>
      <c r="I265" s="1090" t="s">
        <v>503</v>
      </c>
      <c r="J265" s="1102">
        <v>0.255</v>
      </c>
      <c r="K265" s="1092">
        <f t="shared" si="4"/>
        <v>5.0999999999999996</v>
      </c>
      <c r="L265" s="1090" t="s">
        <v>2065</v>
      </c>
      <c r="M265" s="1090" t="s">
        <v>2060</v>
      </c>
      <c r="N265" s="1090" t="s">
        <v>2061</v>
      </c>
      <c r="O265" s="1090" t="s">
        <v>2039</v>
      </c>
      <c r="P265" s="1090" t="s">
        <v>2062</v>
      </c>
      <c r="Q265" s="1090" t="s">
        <v>2039</v>
      </c>
      <c r="R265" s="1090" t="s">
        <v>2062</v>
      </c>
      <c r="U265" s="1090" t="s">
        <v>2041</v>
      </c>
      <c r="V265" s="1090" t="s">
        <v>2063</v>
      </c>
      <c r="W265" s="1090" t="s">
        <v>2039</v>
      </c>
      <c r="X265" s="1090" t="s">
        <v>2062</v>
      </c>
      <c r="Y265" s="1093" t="s">
        <v>2064</v>
      </c>
      <c r="Z265" s="1090">
        <v>1</v>
      </c>
      <c r="AA265" s="1090">
        <v>1</v>
      </c>
      <c r="AB265" s="1090">
        <v>6</v>
      </c>
      <c r="AC265" s="1090">
        <v>13</v>
      </c>
      <c r="AD265" s="1090">
        <v>2</v>
      </c>
      <c r="AE265" s="1090">
        <v>23</v>
      </c>
    </row>
    <row r="266" spans="1:31" ht="38.25">
      <c r="A266" s="1089">
        <v>36</v>
      </c>
      <c r="B266" s="1089">
        <v>16</v>
      </c>
      <c r="C266" s="1089">
        <v>4</v>
      </c>
      <c r="D266" s="1089">
        <v>20</v>
      </c>
      <c r="E266" s="1089">
        <v>36702</v>
      </c>
      <c r="F266" s="1089" t="s">
        <v>307</v>
      </c>
      <c r="G266" s="1089">
        <v>162</v>
      </c>
      <c r="H266" s="1090" t="s">
        <v>1</v>
      </c>
      <c r="I266" s="1090" t="s">
        <v>497</v>
      </c>
      <c r="J266" s="1102">
        <v>0.45</v>
      </c>
      <c r="K266" s="1092">
        <f t="shared" si="4"/>
        <v>9</v>
      </c>
      <c r="L266" s="1090" t="s">
        <v>1648</v>
      </c>
      <c r="M266" s="1090" t="s">
        <v>2060</v>
      </c>
      <c r="N266" s="1090" t="s">
        <v>2061</v>
      </c>
      <c r="O266" s="1090" t="s">
        <v>2039</v>
      </c>
      <c r="P266" s="1090" t="s">
        <v>2066</v>
      </c>
      <c r="Q266" s="1090" t="s">
        <v>2039</v>
      </c>
      <c r="R266" s="1090" t="s">
        <v>2066</v>
      </c>
      <c r="U266" s="1090" t="s">
        <v>2041</v>
      </c>
      <c r="V266" s="1090" t="s">
        <v>2067</v>
      </c>
      <c r="W266" s="1090" t="s">
        <v>2039</v>
      </c>
      <c r="X266" s="1090" t="s">
        <v>2066</v>
      </c>
      <c r="Y266" s="1093" t="s">
        <v>2064</v>
      </c>
      <c r="Z266" s="1090">
        <v>0</v>
      </c>
      <c r="AA266" s="1090">
        <v>1</v>
      </c>
      <c r="AB266" s="1090">
        <v>2</v>
      </c>
      <c r="AC266" s="1090">
        <v>20</v>
      </c>
      <c r="AD266" s="1090">
        <v>3</v>
      </c>
      <c r="AE266" s="1090">
        <v>26</v>
      </c>
    </row>
    <row r="267" spans="1:31" ht="38.25">
      <c r="A267" s="1089">
        <v>36</v>
      </c>
      <c r="B267" s="1089">
        <v>16</v>
      </c>
      <c r="C267" s="1089">
        <v>4</v>
      </c>
      <c r="D267" s="1089">
        <v>20</v>
      </c>
      <c r="E267" s="1089">
        <v>23524</v>
      </c>
      <c r="F267" s="1089" t="s">
        <v>307</v>
      </c>
      <c r="G267" s="1089">
        <v>162</v>
      </c>
      <c r="H267" s="1090" t="s">
        <v>1</v>
      </c>
      <c r="I267" s="1090" t="s">
        <v>503</v>
      </c>
      <c r="J267" s="1102">
        <v>0.28999999999999998</v>
      </c>
      <c r="K267" s="1092">
        <f t="shared" si="4"/>
        <v>5.8</v>
      </c>
      <c r="L267" s="1090" t="s">
        <v>2056</v>
      </c>
      <c r="M267" s="1090" t="s">
        <v>2060</v>
      </c>
      <c r="N267" s="1090" t="s">
        <v>2061</v>
      </c>
      <c r="O267" s="1090" t="s">
        <v>2039</v>
      </c>
      <c r="P267" s="1090" t="s">
        <v>2066</v>
      </c>
      <c r="Q267" s="1090" t="s">
        <v>2039</v>
      </c>
      <c r="R267" s="1090" t="s">
        <v>2066</v>
      </c>
      <c r="U267" s="1090" t="s">
        <v>2041</v>
      </c>
      <c r="V267" s="1090" t="s">
        <v>2067</v>
      </c>
      <c r="W267" s="1090" t="s">
        <v>2039</v>
      </c>
      <c r="X267" s="1090" t="s">
        <v>2066</v>
      </c>
      <c r="Y267" s="1093" t="s">
        <v>2064</v>
      </c>
      <c r="Z267" s="1090">
        <v>0</v>
      </c>
      <c r="AA267" s="1090">
        <v>1</v>
      </c>
      <c r="AB267" s="1090">
        <v>2</v>
      </c>
      <c r="AC267" s="1090">
        <v>20</v>
      </c>
      <c r="AD267" s="1090">
        <v>3</v>
      </c>
      <c r="AE267" s="1090">
        <v>26</v>
      </c>
    </row>
    <row r="268" spans="1:31" ht="38.25">
      <c r="A268" s="1089">
        <v>36</v>
      </c>
      <c r="B268" s="1089">
        <v>16</v>
      </c>
      <c r="C268" s="1089">
        <v>4</v>
      </c>
      <c r="D268" s="1089">
        <v>20</v>
      </c>
      <c r="E268" s="1089">
        <v>28181</v>
      </c>
      <c r="F268" s="1089" t="s">
        <v>308</v>
      </c>
      <c r="G268" s="1089">
        <v>162</v>
      </c>
      <c r="H268" s="1090" t="s">
        <v>1</v>
      </c>
      <c r="I268" s="1090" t="s">
        <v>503</v>
      </c>
      <c r="J268" s="1102">
        <v>0.26</v>
      </c>
      <c r="K268" s="1092">
        <f t="shared" si="4"/>
        <v>5.2</v>
      </c>
      <c r="L268" s="1090" t="s">
        <v>2043</v>
      </c>
      <c r="M268" s="1090" t="s">
        <v>2060</v>
      </c>
      <c r="N268" s="1090" t="s">
        <v>2061</v>
      </c>
      <c r="O268" s="1090" t="s">
        <v>2039</v>
      </c>
      <c r="P268" s="1090" t="s">
        <v>2066</v>
      </c>
      <c r="Q268" s="1090" t="s">
        <v>2039</v>
      </c>
      <c r="R268" s="1090" t="s">
        <v>2066</v>
      </c>
      <c r="U268" s="1090" t="s">
        <v>2041</v>
      </c>
      <c r="V268" s="1090" t="s">
        <v>2067</v>
      </c>
      <c r="W268" s="1090" t="s">
        <v>2039</v>
      </c>
      <c r="X268" s="1090" t="s">
        <v>2066</v>
      </c>
      <c r="Y268" s="1093" t="s">
        <v>2064</v>
      </c>
      <c r="Z268" s="1090">
        <v>0</v>
      </c>
      <c r="AA268" s="1090">
        <v>1</v>
      </c>
      <c r="AB268" s="1090">
        <v>2</v>
      </c>
      <c r="AC268" s="1090">
        <v>20</v>
      </c>
      <c r="AD268" s="1090">
        <v>3</v>
      </c>
      <c r="AE268" s="1090">
        <v>26</v>
      </c>
    </row>
    <row r="269" spans="1:31">
      <c r="A269" s="1089">
        <v>12</v>
      </c>
      <c r="B269" s="1089">
        <v>4.5</v>
      </c>
      <c r="C269" s="1089">
        <v>3</v>
      </c>
      <c r="D269" s="1089">
        <v>7.5</v>
      </c>
      <c r="E269" s="1089">
        <v>39425</v>
      </c>
      <c r="F269" s="1089" t="s">
        <v>308</v>
      </c>
      <c r="G269" s="1089">
        <v>164</v>
      </c>
      <c r="H269" s="1090" t="s">
        <v>1</v>
      </c>
      <c r="I269" s="1090" t="s">
        <v>503</v>
      </c>
      <c r="J269" s="1092">
        <v>1</v>
      </c>
      <c r="K269" s="1092">
        <f t="shared" si="4"/>
        <v>7.5</v>
      </c>
      <c r="L269" s="1090" t="s">
        <v>1732</v>
      </c>
      <c r="M269" s="1090" t="s">
        <v>2068</v>
      </c>
      <c r="N269" s="1090" t="s">
        <v>2069</v>
      </c>
      <c r="O269" s="1090" t="s">
        <v>1894</v>
      </c>
      <c r="P269" s="1090" t="s">
        <v>1767</v>
      </c>
      <c r="Q269" s="1090" t="s">
        <v>1894</v>
      </c>
      <c r="R269" s="1090" t="s">
        <v>1767</v>
      </c>
      <c r="S269" s="1090" t="s">
        <v>1894</v>
      </c>
      <c r="T269" s="1090" t="s">
        <v>1767</v>
      </c>
      <c r="W269" s="1090" t="s">
        <v>1797</v>
      </c>
      <c r="X269" s="1090" t="s">
        <v>2070</v>
      </c>
      <c r="Y269" s="1093" t="s">
        <v>2071</v>
      </c>
      <c r="Z269" s="1090">
        <v>2</v>
      </c>
      <c r="AA269" s="1090">
        <v>2</v>
      </c>
      <c r="AB269" s="1090">
        <v>1</v>
      </c>
      <c r="AC269" s="1090">
        <v>5</v>
      </c>
      <c r="AD269" s="1090">
        <v>0</v>
      </c>
      <c r="AE269" s="1090">
        <v>10</v>
      </c>
    </row>
    <row r="270" spans="1:31">
      <c r="A270" s="1089">
        <v>6</v>
      </c>
      <c r="B270" s="1089">
        <v>3</v>
      </c>
      <c r="C270" s="1089">
        <v>0</v>
      </c>
      <c r="D270" s="1089">
        <v>3</v>
      </c>
      <c r="E270" s="1089">
        <v>40496</v>
      </c>
      <c r="F270" s="1089" t="s">
        <v>308</v>
      </c>
      <c r="G270" s="1089">
        <v>164</v>
      </c>
      <c r="H270" s="1090" t="s">
        <v>1</v>
      </c>
      <c r="I270" s="1090" t="s">
        <v>503</v>
      </c>
      <c r="J270" s="1092">
        <v>1</v>
      </c>
      <c r="K270" s="1092">
        <f t="shared" si="4"/>
        <v>3</v>
      </c>
      <c r="L270" s="1090" t="s">
        <v>2072</v>
      </c>
      <c r="M270" s="1090" t="s">
        <v>2073</v>
      </c>
      <c r="N270" s="1090" t="s">
        <v>2069</v>
      </c>
      <c r="S270" s="1090" t="s">
        <v>1890</v>
      </c>
      <c r="T270" s="1090" t="s">
        <v>1783</v>
      </c>
      <c r="U270" s="1090" t="s">
        <v>1890</v>
      </c>
      <c r="V270" s="1090" t="s">
        <v>1783</v>
      </c>
      <c r="Y270" s="1093" t="s">
        <v>2074</v>
      </c>
      <c r="Z270" s="1090">
        <v>13</v>
      </c>
      <c r="AA270" s="1090">
        <v>13</v>
      </c>
      <c r="AB270" s="1090">
        <v>3</v>
      </c>
      <c r="AC270" s="1090">
        <v>4</v>
      </c>
      <c r="AD270" s="1090">
        <v>0</v>
      </c>
      <c r="AE270" s="1090">
        <v>33</v>
      </c>
    </row>
    <row r="271" spans="1:31">
      <c r="A271" s="1089">
        <v>6</v>
      </c>
      <c r="B271" s="1089">
        <v>1.5</v>
      </c>
      <c r="C271" s="1089">
        <v>3</v>
      </c>
      <c r="D271" s="1089">
        <v>4.5</v>
      </c>
      <c r="E271" s="1089">
        <v>35091</v>
      </c>
      <c r="F271" s="1089" t="s">
        <v>308</v>
      </c>
      <c r="G271" s="1089">
        <v>164</v>
      </c>
      <c r="H271" s="1090" t="s">
        <v>1</v>
      </c>
      <c r="I271" s="1090" t="s">
        <v>497</v>
      </c>
      <c r="J271" s="1092">
        <v>1</v>
      </c>
      <c r="K271" s="1092">
        <f t="shared" si="4"/>
        <v>4.5</v>
      </c>
      <c r="L271" s="1090" t="s">
        <v>1658</v>
      </c>
      <c r="M271" s="1090" t="s">
        <v>2075</v>
      </c>
      <c r="N271" s="1090" t="s">
        <v>2069</v>
      </c>
      <c r="O271" s="1090" t="s">
        <v>1890</v>
      </c>
      <c r="P271" s="1090" t="s">
        <v>1783</v>
      </c>
      <c r="Q271" s="1090" t="s">
        <v>2076</v>
      </c>
      <c r="R271" s="1090" t="s">
        <v>1767</v>
      </c>
      <c r="W271" s="1090" t="s">
        <v>1890</v>
      </c>
      <c r="X271" s="1090" t="s">
        <v>1783</v>
      </c>
      <c r="Y271" s="1090" t="s">
        <v>2077</v>
      </c>
      <c r="Z271" s="1090">
        <v>2</v>
      </c>
      <c r="AA271" s="1090">
        <v>2</v>
      </c>
      <c r="AB271" s="1090">
        <v>9</v>
      </c>
      <c r="AC271" s="1090">
        <v>19</v>
      </c>
      <c r="AD271" s="1090">
        <v>2</v>
      </c>
      <c r="AE271" s="1090">
        <v>34</v>
      </c>
    </row>
    <row r="272" spans="1:31">
      <c r="A272" s="1089">
        <v>7</v>
      </c>
      <c r="B272" s="1089">
        <v>2.5</v>
      </c>
      <c r="C272" s="1089">
        <v>2</v>
      </c>
      <c r="D272" s="1089">
        <v>4.5</v>
      </c>
      <c r="E272" s="1089">
        <v>39425</v>
      </c>
      <c r="F272" s="1089" t="s">
        <v>308</v>
      </c>
      <c r="G272" s="1089">
        <v>164</v>
      </c>
      <c r="H272" s="1090" t="s">
        <v>1</v>
      </c>
      <c r="I272" s="1090" t="s">
        <v>503</v>
      </c>
      <c r="J272" s="1092">
        <v>1</v>
      </c>
      <c r="K272" s="1092">
        <f t="shared" si="4"/>
        <v>4.5</v>
      </c>
      <c r="L272" s="1090" t="s">
        <v>1732</v>
      </c>
      <c r="M272" s="1090" t="s">
        <v>2078</v>
      </c>
      <c r="N272" s="1090" t="s">
        <v>2069</v>
      </c>
      <c r="O272" s="1090" t="s">
        <v>1890</v>
      </c>
      <c r="P272" s="1090" t="s">
        <v>1767</v>
      </c>
      <c r="S272" s="1090" t="s">
        <v>1890</v>
      </c>
      <c r="T272" s="1090" t="s">
        <v>1767</v>
      </c>
      <c r="W272" s="1090" t="s">
        <v>1890</v>
      </c>
      <c r="X272" s="1090" t="s">
        <v>1767</v>
      </c>
      <c r="Y272" s="1093" t="s">
        <v>2079</v>
      </c>
      <c r="Z272" s="1090">
        <v>0</v>
      </c>
      <c r="AA272" s="1090">
        <v>5</v>
      </c>
      <c r="AB272" s="1090">
        <v>9</v>
      </c>
      <c r="AC272" s="1090">
        <v>2</v>
      </c>
      <c r="AD272" s="1090">
        <v>0</v>
      </c>
      <c r="AE272" s="1090">
        <v>16</v>
      </c>
    </row>
    <row r="273" spans="1:31">
      <c r="A273" s="1089">
        <v>9</v>
      </c>
      <c r="B273" s="1089">
        <v>3</v>
      </c>
      <c r="C273" s="1089">
        <v>3</v>
      </c>
      <c r="D273" s="1089">
        <v>6</v>
      </c>
      <c r="E273" s="1089">
        <v>14436</v>
      </c>
      <c r="F273" s="1089" t="s">
        <v>1155</v>
      </c>
      <c r="G273" s="1089">
        <v>164</v>
      </c>
      <c r="H273" s="1090" t="s">
        <v>1</v>
      </c>
      <c r="I273" s="1090" t="s">
        <v>2080</v>
      </c>
      <c r="J273" s="1092">
        <v>0.5</v>
      </c>
      <c r="K273" s="1092">
        <f t="shared" si="4"/>
        <v>3</v>
      </c>
      <c r="L273" s="1090" t="s">
        <v>2081</v>
      </c>
      <c r="M273" s="1090" t="s">
        <v>2082</v>
      </c>
      <c r="N273" s="1090" t="s">
        <v>2069</v>
      </c>
      <c r="O273" s="1090" t="s">
        <v>1902</v>
      </c>
      <c r="P273" s="1090" t="s">
        <v>1767</v>
      </c>
      <c r="Q273" s="1090" t="s">
        <v>1902</v>
      </c>
      <c r="R273" s="1090" t="s">
        <v>1767</v>
      </c>
      <c r="S273" s="1090" t="s">
        <v>1791</v>
      </c>
      <c r="T273" s="1090" t="s">
        <v>2070</v>
      </c>
      <c r="Y273" s="1093" t="s">
        <v>2083</v>
      </c>
      <c r="Z273" s="1090">
        <v>0</v>
      </c>
      <c r="AA273" s="1090">
        <v>4</v>
      </c>
      <c r="AB273" s="1090">
        <v>6</v>
      </c>
      <c r="AC273" s="1090">
        <v>7</v>
      </c>
      <c r="AD273" s="1090">
        <v>2</v>
      </c>
      <c r="AE273" s="1090">
        <v>19</v>
      </c>
    </row>
    <row r="274" spans="1:31">
      <c r="A274" s="1089">
        <v>9</v>
      </c>
      <c r="B274" s="1089">
        <v>3</v>
      </c>
      <c r="C274" s="1089">
        <v>3</v>
      </c>
      <c r="D274" s="1089">
        <v>6</v>
      </c>
      <c r="E274" s="1089">
        <v>21359</v>
      </c>
      <c r="F274" s="1089" t="s">
        <v>308</v>
      </c>
      <c r="G274" s="1089">
        <v>164</v>
      </c>
      <c r="H274" s="1090" t="s">
        <v>1</v>
      </c>
      <c r="I274" s="1090" t="s">
        <v>2084</v>
      </c>
      <c r="J274" s="1092">
        <v>0.5</v>
      </c>
      <c r="K274" s="1092">
        <f t="shared" si="4"/>
        <v>3</v>
      </c>
      <c r="L274" s="1090" t="s">
        <v>2085</v>
      </c>
      <c r="M274" s="1090" t="s">
        <v>2082</v>
      </c>
      <c r="N274" s="1090" t="s">
        <v>2069</v>
      </c>
      <c r="O274" s="1090" t="s">
        <v>1902</v>
      </c>
      <c r="P274" s="1090" t="s">
        <v>1767</v>
      </c>
      <c r="Q274" s="1090" t="s">
        <v>1902</v>
      </c>
      <c r="R274" s="1090" t="s">
        <v>1767</v>
      </c>
      <c r="S274" s="1090" t="s">
        <v>1791</v>
      </c>
      <c r="T274" s="1090" t="s">
        <v>2070</v>
      </c>
      <c r="Y274" s="1093" t="s">
        <v>2083</v>
      </c>
      <c r="Z274" s="1090">
        <v>0</v>
      </c>
      <c r="AA274" s="1090">
        <v>4</v>
      </c>
      <c r="AB274" s="1090">
        <v>6</v>
      </c>
      <c r="AC274" s="1090">
        <v>7</v>
      </c>
      <c r="AD274" s="1090">
        <v>2</v>
      </c>
      <c r="AE274" s="1090">
        <v>19</v>
      </c>
    </row>
    <row r="275" spans="1:31">
      <c r="A275" s="1089">
        <v>9</v>
      </c>
      <c r="B275" s="1089">
        <v>3</v>
      </c>
      <c r="C275" s="1089">
        <v>3</v>
      </c>
      <c r="D275" s="1089">
        <v>6</v>
      </c>
      <c r="E275" s="1089">
        <v>31853</v>
      </c>
      <c r="F275" s="1089" t="s">
        <v>306</v>
      </c>
      <c r="G275" s="1089">
        <v>164</v>
      </c>
      <c r="H275" s="1090" t="s">
        <v>1</v>
      </c>
      <c r="I275" s="1090" t="s">
        <v>503</v>
      </c>
      <c r="J275" s="1092">
        <v>1.5</v>
      </c>
      <c r="K275" s="1092">
        <f t="shared" si="4"/>
        <v>9</v>
      </c>
      <c r="L275" s="1090" t="s">
        <v>2086</v>
      </c>
      <c r="M275" s="1090" t="s">
        <v>2087</v>
      </c>
      <c r="N275" s="1090" t="s">
        <v>2088</v>
      </c>
      <c r="O275" s="1090" t="s">
        <v>1904</v>
      </c>
      <c r="P275" s="1090" t="s">
        <v>1767</v>
      </c>
      <c r="Q275" s="1090" t="s">
        <v>1904</v>
      </c>
      <c r="R275" s="1090" t="s">
        <v>1767</v>
      </c>
      <c r="S275" s="1090" t="s">
        <v>1904</v>
      </c>
      <c r="T275" s="1090" t="s">
        <v>1767</v>
      </c>
      <c r="U275" s="1090" t="s">
        <v>1904</v>
      </c>
      <c r="V275" s="1090" t="s">
        <v>1713</v>
      </c>
      <c r="Y275" s="1093" t="s">
        <v>2089</v>
      </c>
      <c r="Z275" s="1090">
        <v>2</v>
      </c>
      <c r="AA275" s="1090">
        <v>0</v>
      </c>
      <c r="AB275" s="1090">
        <v>0</v>
      </c>
      <c r="AC275" s="1090">
        <v>2</v>
      </c>
      <c r="AD275" s="1090">
        <v>0</v>
      </c>
      <c r="AE275" s="1090">
        <v>4</v>
      </c>
    </row>
    <row r="276" spans="1:31">
      <c r="A276" s="1089">
        <v>6</v>
      </c>
      <c r="B276" s="1089">
        <v>3</v>
      </c>
      <c r="C276" s="1089">
        <v>0</v>
      </c>
      <c r="D276" s="1089">
        <v>3</v>
      </c>
      <c r="E276" s="1089">
        <v>35716</v>
      </c>
      <c r="F276" s="1089" t="s">
        <v>308</v>
      </c>
      <c r="G276" s="1089">
        <v>164</v>
      </c>
      <c r="H276" s="1090" t="s">
        <v>1</v>
      </c>
      <c r="I276" s="1090" t="s">
        <v>497</v>
      </c>
      <c r="J276" s="1092">
        <v>1</v>
      </c>
      <c r="K276" s="1092">
        <f t="shared" si="4"/>
        <v>3</v>
      </c>
      <c r="L276" s="1090" t="s">
        <v>1754</v>
      </c>
      <c r="M276" s="1090" t="s">
        <v>2073</v>
      </c>
      <c r="N276" s="1090" t="s">
        <v>2090</v>
      </c>
      <c r="O276" s="1090" t="s">
        <v>1904</v>
      </c>
      <c r="P276" s="1090" t="s">
        <v>1783</v>
      </c>
      <c r="S276" s="1090" t="s">
        <v>1904</v>
      </c>
      <c r="T276" s="1090" t="s">
        <v>1783</v>
      </c>
      <c r="Y276" s="1093" t="s">
        <v>2074</v>
      </c>
      <c r="Z276" s="1090">
        <v>0</v>
      </c>
      <c r="AA276" s="1090">
        <v>3</v>
      </c>
      <c r="AB276" s="1090">
        <v>10</v>
      </c>
      <c r="AC276" s="1090">
        <v>18</v>
      </c>
      <c r="AD276" s="1090">
        <v>1</v>
      </c>
      <c r="AE276" s="1090">
        <v>32</v>
      </c>
    </row>
    <row r="277" spans="1:31" ht="25.5">
      <c r="A277" s="1089">
        <v>6</v>
      </c>
      <c r="B277" s="1089">
        <v>1.5</v>
      </c>
      <c r="C277" s="1089">
        <v>3</v>
      </c>
      <c r="D277" s="1089">
        <v>4.5</v>
      </c>
      <c r="E277" s="1089">
        <v>35091</v>
      </c>
      <c r="F277" s="1089" t="s">
        <v>308</v>
      </c>
      <c r="G277" s="1089">
        <v>164</v>
      </c>
      <c r="H277" s="1090" t="s">
        <v>1</v>
      </c>
      <c r="I277" s="1090" t="s">
        <v>497</v>
      </c>
      <c r="J277" s="1092">
        <v>1</v>
      </c>
      <c r="K277" s="1092">
        <f t="shared" si="4"/>
        <v>4.5</v>
      </c>
      <c r="L277" s="1090" t="s">
        <v>1658</v>
      </c>
      <c r="M277" s="1090" t="s">
        <v>2075</v>
      </c>
      <c r="N277" s="1090" t="s">
        <v>2090</v>
      </c>
      <c r="Q277" s="1090" t="s">
        <v>2091</v>
      </c>
      <c r="R277" s="1090" t="s">
        <v>1783</v>
      </c>
      <c r="W277" s="1090" t="s">
        <v>2092</v>
      </c>
      <c r="X277" s="1090" t="s">
        <v>2093</v>
      </c>
      <c r="Y277" s="1093" t="s">
        <v>2077</v>
      </c>
      <c r="Z277" s="1090">
        <v>0</v>
      </c>
      <c r="AA277" s="1090">
        <v>1</v>
      </c>
      <c r="AB277" s="1090">
        <v>6</v>
      </c>
      <c r="AC277" s="1090">
        <v>6</v>
      </c>
      <c r="AD277" s="1090">
        <v>0</v>
      </c>
      <c r="AE277" s="1090">
        <v>13</v>
      </c>
    </row>
    <row r="278" spans="1:31">
      <c r="A278" s="1089">
        <v>6</v>
      </c>
      <c r="B278" s="1089">
        <v>3</v>
      </c>
      <c r="C278" s="1089">
        <v>0</v>
      </c>
      <c r="D278" s="1089">
        <v>3</v>
      </c>
      <c r="E278" s="1089">
        <v>37350</v>
      </c>
      <c r="F278" s="1089" t="s">
        <v>308</v>
      </c>
      <c r="G278" s="1089">
        <v>164</v>
      </c>
      <c r="H278" s="1090" t="s">
        <v>1</v>
      </c>
      <c r="I278" s="1090" t="s">
        <v>503</v>
      </c>
      <c r="J278" s="1092">
        <v>1</v>
      </c>
      <c r="K278" s="1092">
        <f t="shared" si="4"/>
        <v>3</v>
      </c>
      <c r="L278" s="1090" t="s">
        <v>2094</v>
      </c>
      <c r="M278" s="1090" t="s">
        <v>2073</v>
      </c>
      <c r="N278" s="1090" t="s">
        <v>2095</v>
      </c>
      <c r="U278" s="1090" t="s">
        <v>1894</v>
      </c>
      <c r="V278" s="1090" t="s">
        <v>1760</v>
      </c>
      <c r="W278" s="1090" t="s">
        <v>1894</v>
      </c>
      <c r="X278" s="1090" t="s">
        <v>1760</v>
      </c>
      <c r="Y278" s="1093" t="s">
        <v>2074</v>
      </c>
      <c r="Z278" s="1090">
        <v>1</v>
      </c>
      <c r="AA278" s="1090">
        <v>9</v>
      </c>
      <c r="AB278" s="1090">
        <v>3</v>
      </c>
      <c r="AC278" s="1090">
        <v>6</v>
      </c>
      <c r="AD278" s="1090">
        <v>1</v>
      </c>
      <c r="AE278" s="1090">
        <v>20</v>
      </c>
    </row>
    <row r="279" spans="1:31">
      <c r="A279" s="1089">
        <v>6</v>
      </c>
      <c r="B279" s="1089">
        <v>3</v>
      </c>
      <c r="C279" s="1089">
        <v>0</v>
      </c>
      <c r="D279" s="1089">
        <v>3</v>
      </c>
      <c r="E279" s="1089">
        <v>37350</v>
      </c>
      <c r="F279" s="1089" t="s">
        <v>308</v>
      </c>
      <c r="G279" s="1089">
        <v>164</v>
      </c>
      <c r="H279" s="1090" t="s">
        <v>1</v>
      </c>
      <c r="I279" s="1090" t="s">
        <v>503</v>
      </c>
      <c r="J279" s="1092">
        <v>0.5</v>
      </c>
      <c r="K279" s="1092">
        <f t="shared" si="4"/>
        <v>1.5</v>
      </c>
      <c r="L279" s="1090" t="s">
        <v>2094</v>
      </c>
      <c r="M279" s="1090" t="s">
        <v>2073</v>
      </c>
      <c r="N279" s="1090" t="s">
        <v>2096</v>
      </c>
      <c r="Q279" s="1090" t="s">
        <v>1904</v>
      </c>
      <c r="R279" s="1090" t="s">
        <v>1783</v>
      </c>
      <c r="U279" s="1090" t="s">
        <v>1904</v>
      </c>
      <c r="V279" s="1090" t="s">
        <v>1783</v>
      </c>
      <c r="Y279" s="1093" t="s">
        <v>2074</v>
      </c>
      <c r="Z279" s="1090">
        <v>2</v>
      </c>
      <c r="AA279" s="1090">
        <v>5</v>
      </c>
      <c r="AB279" s="1090">
        <v>12</v>
      </c>
      <c r="AC279" s="1090">
        <v>5</v>
      </c>
      <c r="AD279" s="1090">
        <v>0</v>
      </c>
      <c r="AE279" s="1090">
        <v>24</v>
      </c>
    </row>
    <row r="280" spans="1:31">
      <c r="A280" s="1089">
        <v>6</v>
      </c>
      <c r="B280" s="1089">
        <v>3</v>
      </c>
      <c r="C280" s="1089">
        <v>0</v>
      </c>
      <c r="D280" s="1089">
        <v>3</v>
      </c>
      <c r="E280" s="1089">
        <v>35716</v>
      </c>
      <c r="F280" s="1089" t="s">
        <v>308</v>
      </c>
      <c r="G280" s="1089">
        <v>164</v>
      </c>
      <c r="H280" s="1090" t="s">
        <v>1</v>
      </c>
      <c r="I280" s="1090" t="s">
        <v>497</v>
      </c>
      <c r="J280" s="1092">
        <v>0.5</v>
      </c>
      <c r="K280" s="1092">
        <f t="shared" si="4"/>
        <v>1.5</v>
      </c>
      <c r="L280" s="1090" t="s">
        <v>1754</v>
      </c>
      <c r="M280" s="1090" t="s">
        <v>2073</v>
      </c>
      <c r="N280" s="1090" t="s">
        <v>2096</v>
      </c>
      <c r="Q280" s="1090" t="s">
        <v>1904</v>
      </c>
      <c r="R280" s="1090" t="s">
        <v>1783</v>
      </c>
      <c r="U280" s="1090" t="s">
        <v>1904</v>
      </c>
      <c r="V280" s="1090" t="s">
        <v>1783</v>
      </c>
      <c r="Y280" s="1093" t="s">
        <v>2074</v>
      </c>
      <c r="Z280" s="1090">
        <v>2</v>
      </c>
      <c r="AA280" s="1090">
        <v>5</v>
      </c>
      <c r="AB280" s="1090">
        <v>12</v>
      </c>
      <c r="AC280" s="1090">
        <v>5</v>
      </c>
      <c r="AD280" s="1090">
        <v>0</v>
      </c>
      <c r="AE280" s="1090">
        <v>24</v>
      </c>
    </row>
    <row r="281" spans="1:31">
      <c r="A281" s="1089">
        <v>6</v>
      </c>
      <c r="B281" s="1089">
        <v>3</v>
      </c>
      <c r="C281" s="1089">
        <v>0</v>
      </c>
      <c r="D281" s="1089">
        <v>3</v>
      </c>
      <c r="E281" s="1089">
        <v>34371</v>
      </c>
      <c r="F281" s="1089" t="s">
        <v>307</v>
      </c>
      <c r="G281" s="1089">
        <v>164</v>
      </c>
      <c r="H281" s="1090" t="s">
        <v>1</v>
      </c>
      <c r="I281" s="1090" t="s">
        <v>1688</v>
      </c>
      <c r="J281" s="1092">
        <v>0.5</v>
      </c>
      <c r="K281" s="1092">
        <f t="shared" si="4"/>
        <v>1.5</v>
      </c>
      <c r="L281" s="1090" t="s">
        <v>1762</v>
      </c>
      <c r="M281" s="1090" t="s">
        <v>2097</v>
      </c>
      <c r="N281" s="1090" t="s">
        <v>2098</v>
      </c>
      <c r="Q281" s="1090" t="s">
        <v>1800</v>
      </c>
      <c r="R281" s="1090" t="s">
        <v>1730</v>
      </c>
      <c r="U281" s="1090" t="s">
        <v>1800</v>
      </c>
      <c r="V281" s="1090" t="s">
        <v>1730</v>
      </c>
      <c r="Y281" s="1093" t="s">
        <v>2099</v>
      </c>
      <c r="Z281" s="1090">
        <v>5</v>
      </c>
      <c r="AA281" s="1090">
        <v>0</v>
      </c>
      <c r="AB281" s="1090">
        <v>0</v>
      </c>
      <c r="AC281" s="1090">
        <v>0</v>
      </c>
      <c r="AD281" s="1090">
        <v>0</v>
      </c>
      <c r="AE281" s="1090">
        <v>5</v>
      </c>
    </row>
    <row r="282" spans="1:31">
      <c r="A282" s="1089">
        <v>6</v>
      </c>
      <c r="B282" s="1089">
        <v>3</v>
      </c>
      <c r="C282" s="1089">
        <v>0</v>
      </c>
      <c r="D282" s="1089">
        <v>3</v>
      </c>
      <c r="E282" s="1089">
        <v>40776</v>
      </c>
      <c r="F282" s="1089" t="s">
        <v>306</v>
      </c>
      <c r="G282" s="1089">
        <v>164</v>
      </c>
      <c r="H282" s="1090" t="s">
        <v>1</v>
      </c>
      <c r="I282" s="1090" t="s">
        <v>503</v>
      </c>
      <c r="J282" s="1092">
        <v>0.5</v>
      </c>
      <c r="K282" s="1092">
        <f t="shared" si="4"/>
        <v>1.5</v>
      </c>
      <c r="L282" s="1090" t="s">
        <v>2100</v>
      </c>
      <c r="M282" s="1090" t="s">
        <v>2097</v>
      </c>
      <c r="N282" s="1090" t="s">
        <v>2098</v>
      </c>
      <c r="Q282" s="1090" t="s">
        <v>1800</v>
      </c>
      <c r="R282" s="1090" t="s">
        <v>1730</v>
      </c>
      <c r="U282" s="1090" t="s">
        <v>1800</v>
      </c>
      <c r="V282" s="1090" t="s">
        <v>1730</v>
      </c>
      <c r="Y282" s="1090" t="s">
        <v>2099</v>
      </c>
      <c r="Z282" s="1090">
        <v>5</v>
      </c>
      <c r="AA282" s="1090">
        <v>0</v>
      </c>
      <c r="AB282" s="1090">
        <v>0</v>
      </c>
      <c r="AC282" s="1090">
        <v>0</v>
      </c>
      <c r="AD282" s="1090">
        <v>0</v>
      </c>
      <c r="AE282" s="1090">
        <v>5</v>
      </c>
    </row>
    <row r="283" spans="1:31">
      <c r="A283" s="1089">
        <v>6</v>
      </c>
      <c r="B283" s="1089">
        <v>3</v>
      </c>
      <c r="C283" s="1089">
        <v>0</v>
      </c>
      <c r="D283" s="1089">
        <v>3</v>
      </c>
      <c r="E283" s="1089">
        <v>34371</v>
      </c>
      <c r="F283" s="1089" t="s">
        <v>307</v>
      </c>
      <c r="G283" s="1089">
        <v>164</v>
      </c>
      <c r="H283" s="1090" t="s">
        <v>1</v>
      </c>
      <c r="I283" s="1090" t="s">
        <v>1688</v>
      </c>
      <c r="J283" s="1092">
        <v>0.5</v>
      </c>
      <c r="K283" s="1092">
        <f t="shared" si="4"/>
        <v>1.5</v>
      </c>
      <c r="L283" s="1090" t="s">
        <v>1762</v>
      </c>
      <c r="M283" s="1090" t="s">
        <v>2101</v>
      </c>
      <c r="N283" s="1090" t="s">
        <v>2098</v>
      </c>
      <c r="Q283" s="1090" t="s">
        <v>1904</v>
      </c>
      <c r="R283" s="1090" t="s">
        <v>1730</v>
      </c>
      <c r="U283" s="1090" t="s">
        <v>1904</v>
      </c>
      <c r="V283" s="1090" t="s">
        <v>1730</v>
      </c>
      <c r="Y283" s="1093" t="s">
        <v>2102</v>
      </c>
      <c r="Z283" s="1090">
        <v>4</v>
      </c>
      <c r="AA283" s="1090">
        <v>0</v>
      </c>
      <c r="AB283" s="1090">
        <v>0</v>
      </c>
      <c r="AC283" s="1090">
        <v>0</v>
      </c>
      <c r="AD283" s="1090">
        <v>0</v>
      </c>
      <c r="AE283" s="1090">
        <v>4</v>
      </c>
    </row>
    <row r="284" spans="1:31">
      <c r="A284" s="1089">
        <v>6</v>
      </c>
      <c r="B284" s="1089">
        <v>3</v>
      </c>
      <c r="C284" s="1089">
        <v>0</v>
      </c>
      <c r="D284" s="1089">
        <v>3</v>
      </c>
      <c r="E284" s="1089">
        <v>40776</v>
      </c>
      <c r="F284" s="1089" t="s">
        <v>306</v>
      </c>
      <c r="G284" s="1089">
        <v>164</v>
      </c>
      <c r="H284" s="1090" t="s">
        <v>1</v>
      </c>
      <c r="I284" s="1090" t="s">
        <v>503</v>
      </c>
      <c r="J284" s="1092">
        <v>0.5</v>
      </c>
      <c r="K284" s="1092">
        <f t="shared" si="4"/>
        <v>1.5</v>
      </c>
      <c r="L284" s="1090" t="s">
        <v>2100</v>
      </c>
      <c r="M284" s="1090" t="s">
        <v>2101</v>
      </c>
      <c r="N284" s="1090" t="s">
        <v>2098</v>
      </c>
      <c r="Q284" s="1090" t="s">
        <v>1904</v>
      </c>
      <c r="R284" s="1090" t="s">
        <v>1730</v>
      </c>
      <c r="U284" s="1090" t="s">
        <v>1904</v>
      </c>
      <c r="V284" s="1090" t="s">
        <v>1730</v>
      </c>
      <c r="Y284" s="1093" t="s">
        <v>2102</v>
      </c>
      <c r="Z284" s="1090">
        <v>4</v>
      </c>
      <c r="AA284" s="1090">
        <v>0</v>
      </c>
      <c r="AB284" s="1090">
        <v>0</v>
      </c>
      <c r="AC284" s="1090">
        <v>0</v>
      </c>
      <c r="AD284" s="1090">
        <v>0</v>
      </c>
      <c r="AE284" s="1090">
        <v>4</v>
      </c>
    </row>
    <row r="285" spans="1:31" ht="38.25">
      <c r="A285" s="1089">
        <v>36</v>
      </c>
      <c r="B285" s="1089">
        <v>16</v>
      </c>
      <c r="C285" s="1089">
        <v>4</v>
      </c>
      <c r="D285" s="1089">
        <v>20</v>
      </c>
      <c r="E285" s="1089">
        <v>36019</v>
      </c>
      <c r="F285" s="1089" t="s">
        <v>308</v>
      </c>
      <c r="G285" s="1089">
        <v>161</v>
      </c>
      <c r="H285" s="1090" t="s">
        <v>1</v>
      </c>
      <c r="I285" s="1090" t="s">
        <v>497</v>
      </c>
      <c r="J285" s="1102">
        <v>0.22999999999999998</v>
      </c>
      <c r="K285" s="1092">
        <f t="shared" si="4"/>
        <v>4.5999999999999996</v>
      </c>
      <c r="L285" s="1090" t="s">
        <v>2030</v>
      </c>
      <c r="M285" s="1090" t="s">
        <v>2103</v>
      </c>
      <c r="N285" s="1090" t="s">
        <v>2104</v>
      </c>
      <c r="O285" s="1090" t="s">
        <v>2039</v>
      </c>
      <c r="P285" s="1090" t="s">
        <v>2105</v>
      </c>
      <c r="Q285" s="1090" t="s">
        <v>2041</v>
      </c>
      <c r="R285" s="1090" t="s">
        <v>2106</v>
      </c>
      <c r="U285" s="1090" t="s">
        <v>2039</v>
      </c>
      <c r="V285" s="1090" t="s">
        <v>2105</v>
      </c>
      <c r="W285" s="1090" t="s">
        <v>2039</v>
      </c>
      <c r="X285" s="1090" t="s">
        <v>2105</v>
      </c>
      <c r="Y285" s="1093" t="s">
        <v>2107</v>
      </c>
      <c r="Z285" s="1090">
        <v>0</v>
      </c>
      <c r="AA285" s="1090">
        <v>0</v>
      </c>
      <c r="AB285" s="1090">
        <v>0</v>
      </c>
      <c r="AC285" s="1090">
        <v>5</v>
      </c>
      <c r="AD285" s="1090">
        <v>3</v>
      </c>
      <c r="AE285" s="1090">
        <v>8</v>
      </c>
    </row>
    <row r="286" spans="1:31" ht="38.25">
      <c r="A286" s="1089">
        <v>36</v>
      </c>
      <c r="B286" s="1089">
        <v>16</v>
      </c>
      <c r="C286" s="1089">
        <v>4</v>
      </c>
      <c r="D286" s="1089">
        <v>20</v>
      </c>
      <c r="E286" s="1089">
        <v>36946</v>
      </c>
      <c r="F286" s="1089" t="s">
        <v>306</v>
      </c>
      <c r="G286" s="1089">
        <v>161</v>
      </c>
      <c r="H286" s="1090" t="s">
        <v>1</v>
      </c>
      <c r="I286" s="1090" t="s">
        <v>497</v>
      </c>
      <c r="J286" s="1102">
        <v>0.22999999999999998</v>
      </c>
      <c r="K286" s="1092">
        <f t="shared" si="4"/>
        <v>4.5999999999999996</v>
      </c>
      <c r="L286" s="1090" t="s">
        <v>2027</v>
      </c>
      <c r="M286" s="1090" t="s">
        <v>2103</v>
      </c>
      <c r="N286" s="1090" t="s">
        <v>2104</v>
      </c>
      <c r="O286" s="1090" t="s">
        <v>2039</v>
      </c>
      <c r="P286" s="1090" t="s">
        <v>2105</v>
      </c>
      <c r="Q286" s="1090" t="s">
        <v>2041</v>
      </c>
      <c r="R286" s="1090" t="s">
        <v>2106</v>
      </c>
      <c r="U286" s="1090" t="s">
        <v>2039</v>
      </c>
      <c r="V286" s="1090" t="s">
        <v>2105</v>
      </c>
      <c r="W286" s="1090" t="s">
        <v>2039</v>
      </c>
      <c r="X286" s="1090" t="s">
        <v>2105</v>
      </c>
      <c r="Y286" s="1093" t="s">
        <v>2107</v>
      </c>
      <c r="Z286" s="1090">
        <v>0</v>
      </c>
      <c r="AA286" s="1090">
        <v>0</v>
      </c>
      <c r="AB286" s="1090">
        <v>0</v>
      </c>
      <c r="AC286" s="1090">
        <v>5</v>
      </c>
      <c r="AD286" s="1090">
        <v>3</v>
      </c>
      <c r="AE286" s="1090">
        <v>8</v>
      </c>
    </row>
    <row r="287" spans="1:31" ht="38.25">
      <c r="A287" s="1089">
        <v>36</v>
      </c>
      <c r="B287" s="1089">
        <v>16</v>
      </c>
      <c r="C287" s="1089">
        <v>4</v>
      </c>
      <c r="D287" s="1089">
        <v>20</v>
      </c>
      <c r="E287" s="1089">
        <v>37866</v>
      </c>
      <c r="F287" s="1089" t="s">
        <v>308</v>
      </c>
      <c r="G287" s="1089">
        <v>161</v>
      </c>
      <c r="H287" s="1090" t="s">
        <v>1</v>
      </c>
      <c r="I287" s="1090" t="s">
        <v>497</v>
      </c>
      <c r="J287" s="1102">
        <v>0.54</v>
      </c>
      <c r="K287" s="1092">
        <f t="shared" si="4"/>
        <v>10.8</v>
      </c>
      <c r="L287" s="1090" t="s">
        <v>1865</v>
      </c>
      <c r="M287" s="1090" t="s">
        <v>2103</v>
      </c>
      <c r="N287" s="1090" t="s">
        <v>2104</v>
      </c>
      <c r="O287" s="1090" t="s">
        <v>2039</v>
      </c>
      <c r="P287" s="1090" t="s">
        <v>2105</v>
      </c>
      <c r="Q287" s="1090" t="s">
        <v>2041</v>
      </c>
      <c r="R287" s="1090" t="s">
        <v>2106</v>
      </c>
      <c r="U287" s="1090" t="s">
        <v>2039</v>
      </c>
      <c r="V287" s="1090" t="s">
        <v>2105</v>
      </c>
      <c r="W287" s="1090" t="s">
        <v>2039</v>
      </c>
      <c r="X287" s="1090" t="s">
        <v>2105</v>
      </c>
      <c r="Y287" s="1093" t="s">
        <v>2107</v>
      </c>
      <c r="Z287" s="1090">
        <v>0</v>
      </c>
      <c r="AA287" s="1090">
        <v>0</v>
      </c>
      <c r="AB287" s="1090">
        <v>0</v>
      </c>
      <c r="AC287" s="1090">
        <v>5</v>
      </c>
      <c r="AD287" s="1090">
        <v>3</v>
      </c>
      <c r="AE287" s="1090">
        <v>8</v>
      </c>
    </row>
    <row r="288" spans="1:31" ht="38.25">
      <c r="A288" s="1089">
        <v>36</v>
      </c>
      <c r="B288" s="1089">
        <v>16</v>
      </c>
      <c r="C288" s="1089">
        <v>4</v>
      </c>
      <c r="D288" s="1089">
        <v>20</v>
      </c>
      <c r="E288" s="1089">
        <v>31092</v>
      </c>
      <c r="F288" s="1089" t="s">
        <v>308</v>
      </c>
      <c r="G288" s="1089">
        <v>162</v>
      </c>
      <c r="H288" s="1090" t="s">
        <v>1</v>
      </c>
      <c r="I288" s="1090" t="s">
        <v>1922</v>
      </c>
      <c r="J288" s="1102">
        <v>0.25</v>
      </c>
      <c r="K288" s="1092">
        <f t="shared" si="4"/>
        <v>5</v>
      </c>
      <c r="L288" s="1090" t="s">
        <v>2108</v>
      </c>
      <c r="M288" s="1090" t="s">
        <v>2103</v>
      </c>
      <c r="N288" s="1090" t="s">
        <v>2104</v>
      </c>
      <c r="O288" s="1090" t="s">
        <v>2109</v>
      </c>
      <c r="P288" s="1090" t="s">
        <v>2040</v>
      </c>
      <c r="Q288" s="1090" t="s">
        <v>2110</v>
      </c>
      <c r="R288" s="1090" t="s">
        <v>2042</v>
      </c>
      <c r="U288" s="1090" t="s">
        <v>2109</v>
      </c>
      <c r="V288" s="1090" t="s">
        <v>2040</v>
      </c>
      <c r="W288" s="1090" t="s">
        <v>2109</v>
      </c>
      <c r="X288" s="1090" t="s">
        <v>2040</v>
      </c>
      <c r="Y288" s="1093" t="s">
        <v>2107</v>
      </c>
      <c r="Z288" s="1090">
        <v>0</v>
      </c>
      <c r="AA288" s="1090">
        <v>0</v>
      </c>
      <c r="AB288" s="1090">
        <v>0</v>
      </c>
      <c r="AC288" s="1090">
        <v>15</v>
      </c>
      <c r="AD288" s="1090">
        <v>0</v>
      </c>
      <c r="AE288" s="1090">
        <v>15</v>
      </c>
    </row>
    <row r="289" spans="1:31" ht="38.25">
      <c r="A289" s="1089">
        <v>36</v>
      </c>
      <c r="B289" s="1089">
        <v>16</v>
      </c>
      <c r="C289" s="1089">
        <v>4</v>
      </c>
      <c r="D289" s="1089">
        <v>20</v>
      </c>
      <c r="E289" s="1089">
        <v>36019</v>
      </c>
      <c r="F289" s="1089" t="s">
        <v>308</v>
      </c>
      <c r="G289" s="1089">
        <v>162</v>
      </c>
      <c r="H289" s="1090" t="s">
        <v>1</v>
      </c>
      <c r="I289" s="1090" t="s">
        <v>497</v>
      </c>
      <c r="J289" s="1102">
        <v>0.25</v>
      </c>
      <c r="K289" s="1092">
        <f t="shared" si="4"/>
        <v>5</v>
      </c>
      <c r="L289" s="1090" t="s">
        <v>2030</v>
      </c>
      <c r="M289" s="1090" t="s">
        <v>2103</v>
      </c>
      <c r="N289" s="1090" t="s">
        <v>2104</v>
      </c>
      <c r="O289" s="1090" t="s">
        <v>2109</v>
      </c>
      <c r="P289" s="1090" t="s">
        <v>2040</v>
      </c>
      <c r="Q289" s="1090" t="s">
        <v>2110</v>
      </c>
      <c r="R289" s="1090" t="s">
        <v>2042</v>
      </c>
      <c r="U289" s="1090" t="s">
        <v>2109</v>
      </c>
      <c r="V289" s="1090" t="s">
        <v>2040</v>
      </c>
      <c r="W289" s="1090" t="s">
        <v>2109</v>
      </c>
      <c r="X289" s="1090" t="s">
        <v>2040</v>
      </c>
      <c r="Y289" s="1093" t="s">
        <v>2107</v>
      </c>
      <c r="Z289" s="1090">
        <v>0</v>
      </c>
      <c r="AA289" s="1090">
        <v>0</v>
      </c>
      <c r="AB289" s="1090">
        <v>0</v>
      </c>
      <c r="AC289" s="1090">
        <v>15</v>
      </c>
      <c r="AD289" s="1090">
        <v>0</v>
      </c>
      <c r="AE289" s="1090">
        <v>15</v>
      </c>
    </row>
    <row r="290" spans="1:31" ht="38.25">
      <c r="A290" s="1089">
        <v>36</v>
      </c>
      <c r="B290" s="1089">
        <v>16</v>
      </c>
      <c r="C290" s="1089">
        <v>4</v>
      </c>
      <c r="D290" s="1089">
        <v>20</v>
      </c>
      <c r="E290" s="1089">
        <v>17114</v>
      </c>
      <c r="F290" s="1089" t="s">
        <v>307</v>
      </c>
      <c r="G290" s="1089">
        <v>162</v>
      </c>
      <c r="H290" s="1090" t="s">
        <v>1</v>
      </c>
      <c r="I290" s="1090" t="s">
        <v>1773</v>
      </c>
      <c r="J290" s="1102">
        <v>0.25</v>
      </c>
      <c r="K290" s="1092">
        <f t="shared" si="4"/>
        <v>5</v>
      </c>
      <c r="L290" s="1090" t="s">
        <v>1774</v>
      </c>
      <c r="M290" s="1090" t="s">
        <v>2103</v>
      </c>
      <c r="N290" s="1090" t="s">
        <v>2104</v>
      </c>
      <c r="O290" s="1090" t="s">
        <v>2109</v>
      </c>
      <c r="P290" s="1090" t="s">
        <v>2040</v>
      </c>
      <c r="Q290" s="1090" t="s">
        <v>2110</v>
      </c>
      <c r="R290" s="1090" t="s">
        <v>2042</v>
      </c>
      <c r="U290" s="1090" t="s">
        <v>2109</v>
      </c>
      <c r="V290" s="1090" t="s">
        <v>2040</v>
      </c>
      <c r="W290" s="1090" t="s">
        <v>2109</v>
      </c>
      <c r="X290" s="1090" t="s">
        <v>2040</v>
      </c>
      <c r="Y290" s="1093" t="s">
        <v>2107</v>
      </c>
      <c r="Z290" s="1090">
        <v>0</v>
      </c>
      <c r="AA290" s="1090">
        <v>0</v>
      </c>
      <c r="AB290" s="1090">
        <v>0</v>
      </c>
      <c r="AC290" s="1090">
        <v>15</v>
      </c>
      <c r="AD290" s="1090">
        <v>0</v>
      </c>
      <c r="AE290" s="1090">
        <v>15</v>
      </c>
    </row>
    <row r="291" spans="1:31" ht="38.25">
      <c r="A291" s="1089">
        <v>36</v>
      </c>
      <c r="B291" s="1089">
        <v>16</v>
      </c>
      <c r="C291" s="1089">
        <v>4</v>
      </c>
      <c r="D291" s="1089">
        <v>20</v>
      </c>
      <c r="E291" s="1089">
        <v>37866</v>
      </c>
      <c r="F291" s="1089" t="s">
        <v>308</v>
      </c>
      <c r="G291" s="1089">
        <v>162</v>
      </c>
      <c r="H291" s="1090" t="s">
        <v>1</v>
      </c>
      <c r="I291" s="1090" t="s">
        <v>1667</v>
      </c>
      <c r="J291" s="1102">
        <v>0.25</v>
      </c>
      <c r="K291" s="1092">
        <f t="shared" si="4"/>
        <v>5</v>
      </c>
      <c r="L291" s="1090" t="s">
        <v>1865</v>
      </c>
      <c r="M291" s="1090" t="s">
        <v>2103</v>
      </c>
      <c r="N291" s="1090" t="s">
        <v>2104</v>
      </c>
      <c r="O291" s="1090" t="s">
        <v>2109</v>
      </c>
      <c r="P291" s="1090" t="s">
        <v>2040</v>
      </c>
      <c r="Q291" s="1090" t="s">
        <v>2110</v>
      </c>
      <c r="R291" s="1090" t="s">
        <v>2042</v>
      </c>
      <c r="U291" s="1090" t="s">
        <v>2109</v>
      </c>
      <c r="V291" s="1090" t="s">
        <v>2040</v>
      </c>
      <c r="W291" s="1090" t="s">
        <v>2109</v>
      </c>
      <c r="X291" s="1090" t="s">
        <v>2040</v>
      </c>
      <c r="Y291" s="1093" t="s">
        <v>2107</v>
      </c>
      <c r="Z291" s="1090">
        <v>0</v>
      </c>
      <c r="AA291" s="1090">
        <v>0</v>
      </c>
      <c r="AB291" s="1090">
        <v>0</v>
      </c>
      <c r="AC291" s="1090">
        <v>15</v>
      </c>
      <c r="AD291" s="1090">
        <v>0</v>
      </c>
      <c r="AE291" s="1090">
        <v>15</v>
      </c>
    </row>
    <row r="292" spans="1:31">
      <c r="A292" s="1089">
        <v>7</v>
      </c>
      <c r="B292" s="1089">
        <v>2.5</v>
      </c>
      <c r="C292" s="1089">
        <v>2</v>
      </c>
      <c r="D292" s="1089">
        <v>4.5</v>
      </c>
      <c r="E292" s="1089">
        <v>40496</v>
      </c>
      <c r="F292" s="1089" t="s">
        <v>308</v>
      </c>
      <c r="G292" s="1089">
        <v>164</v>
      </c>
      <c r="H292" s="1090" t="s">
        <v>1</v>
      </c>
      <c r="I292" s="1090" t="s">
        <v>503</v>
      </c>
      <c r="J292" s="1092">
        <v>1</v>
      </c>
      <c r="K292" s="1092">
        <f t="shared" si="4"/>
        <v>4.5</v>
      </c>
      <c r="L292" s="1090" t="s">
        <v>2072</v>
      </c>
      <c r="M292" s="1090" t="s">
        <v>2111</v>
      </c>
      <c r="N292" s="1090" t="s">
        <v>2112</v>
      </c>
      <c r="O292" s="1090" t="s">
        <v>1904</v>
      </c>
      <c r="P292" s="1090" t="s">
        <v>1760</v>
      </c>
      <c r="Q292" s="1090" t="s">
        <v>1904</v>
      </c>
      <c r="R292" s="1090" t="s">
        <v>1760</v>
      </c>
      <c r="S292" s="1090" t="s">
        <v>1904</v>
      </c>
      <c r="T292" s="1090" t="s">
        <v>1760</v>
      </c>
      <c r="Y292" s="1093" t="s">
        <v>2113</v>
      </c>
      <c r="Z292" s="1090">
        <v>2</v>
      </c>
      <c r="AA292" s="1090">
        <v>3</v>
      </c>
      <c r="AB292" s="1090">
        <v>3</v>
      </c>
      <c r="AC292" s="1090">
        <v>0</v>
      </c>
      <c r="AD292" s="1090">
        <v>0</v>
      </c>
      <c r="AE292" s="1090">
        <v>8</v>
      </c>
    </row>
    <row r="293" spans="1:31">
      <c r="A293" s="1089">
        <v>6</v>
      </c>
      <c r="B293" s="1089">
        <v>3</v>
      </c>
      <c r="C293" s="1089">
        <v>0</v>
      </c>
      <c r="D293" s="1089">
        <v>3</v>
      </c>
      <c r="E293" s="1089">
        <v>40114</v>
      </c>
      <c r="F293" s="1089" t="s">
        <v>308</v>
      </c>
      <c r="G293" s="1089">
        <v>164</v>
      </c>
      <c r="H293" s="1090" t="s">
        <v>1</v>
      </c>
      <c r="I293" s="1090" t="s">
        <v>503</v>
      </c>
      <c r="J293" s="1092">
        <v>1</v>
      </c>
      <c r="K293" s="1092">
        <f t="shared" si="4"/>
        <v>3</v>
      </c>
      <c r="L293" s="1090" t="s">
        <v>1744</v>
      </c>
      <c r="M293" s="1090" t="s">
        <v>2114</v>
      </c>
      <c r="N293" s="1090" t="s">
        <v>2112</v>
      </c>
      <c r="O293" s="1090" t="s">
        <v>1800</v>
      </c>
      <c r="P293" s="1090" t="s">
        <v>1730</v>
      </c>
      <c r="S293" s="1090" t="s">
        <v>1800</v>
      </c>
      <c r="T293" s="1090" t="s">
        <v>1730</v>
      </c>
      <c r="Y293" s="1093" t="s">
        <v>2115</v>
      </c>
      <c r="Z293" s="1090">
        <v>4</v>
      </c>
      <c r="AA293" s="1090">
        <v>0</v>
      </c>
      <c r="AB293" s="1090">
        <v>1</v>
      </c>
      <c r="AC293" s="1090">
        <v>0</v>
      </c>
      <c r="AD293" s="1090">
        <v>0</v>
      </c>
      <c r="AE293" s="1090">
        <v>5</v>
      </c>
    </row>
    <row r="294" spans="1:31">
      <c r="A294" s="1089">
        <v>6</v>
      </c>
      <c r="B294" s="1089">
        <v>3</v>
      </c>
      <c r="C294" s="1089">
        <v>0</v>
      </c>
      <c r="D294" s="1089">
        <v>3</v>
      </c>
      <c r="E294" s="1089">
        <v>40114</v>
      </c>
      <c r="F294" s="1089" t="s">
        <v>308</v>
      </c>
      <c r="G294" s="1089">
        <v>164</v>
      </c>
      <c r="H294" s="1090" t="s">
        <v>1</v>
      </c>
      <c r="I294" s="1090" t="s">
        <v>503</v>
      </c>
      <c r="J294" s="1092">
        <v>1</v>
      </c>
      <c r="K294" s="1092">
        <f t="shared" si="4"/>
        <v>3</v>
      </c>
      <c r="L294" s="1090" t="s">
        <v>1744</v>
      </c>
      <c r="M294" s="1090" t="s">
        <v>2116</v>
      </c>
      <c r="N294" s="1090" t="s">
        <v>2112</v>
      </c>
      <c r="Q294" s="1090" t="s">
        <v>1800</v>
      </c>
      <c r="R294" s="1090" t="s">
        <v>1713</v>
      </c>
      <c r="U294" s="1090" t="s">
        <v>1800</v>
      </c>
      <c r="V294" s="1090" t="s">
        <v>1713</v>
      </c>
      <c r="Y294" s="1093" t="s">
        <v>2117</v>
      </c>
      <c r="Z294" s="1090">
        <v>5</v>
      </c>
      <c r="AA294" s="1090">
        <v>0</v>
      </c>
      <c r="AB294" s="1090">
        <v>1</v>
      </c>
      <c r="AC294" s="1090">
        <v>1</v>
      </c>
      <c r="AD294" s="1090">
        <v>3</v>
      </c>
      <c r="AE294" s="1090">
        <v>10</v>
      </c>
    </row>
    <row r="295" spans="1:31">
      <c r="A295" s="1089">
        <v>9</v>
      </c>
      <c r="B295" s="1089">
        <v>3</v>
      </c>
      <c r="C295" s="1089">
        <v>3</v>
      </c>
      <c r="D295" s="1089">
        <v>6</v>
      </c>
      <c r="E295" s="1089">
        <v>37350</v>
      </c>
      <c r="F295" s="1089" t="s">
        <v>308</v>
      </c>
      <c r="G295" s="1089">
        <v>164</v>
      </c>
      <c r="H295" s="1090" t="s">
        <v>1</v>
      </c>
      <c r="I295" s="1090" t="s">
        <v>503</v>
      </c>
      <c r="J295" s="1092">
        <v>1</v>
      </c>
      <c r="K295" s="1092">
        <f t="shared" si="4"/>
        <v>6</v>
      </c>
      <c r="L295" s="1090" t="s">
        <v>2094</v>
      </c>
      <c r="M295" s="1090" t="s">
        <v>2118</v>
      </c>
      <c r="N295" s="1090" t="s">
        <v>2112</v>
      </c>
      <c r="Q295" s="1090" t="s">
        <v>1890</v>
      </c>
      <c r="R295" s="1090" t="s">
        <v>1730</v>
      </c>
      <c r="S295" s="1090" t="s">
        <v>1890</v>
      </c>
      <c r="T295" s="1090" t="s">
        <v>1730</v>
      </c>
      <c r="U295" s="1090" t="s">
        <v>1890</v>
      </c>
      <c r="V295" s="1090" t="s">
        <v>1730</v>
      </c>
      <c r="W295" s="1090" t="s">
        <v>1890</v>
      </c>
      <c r="X295" s="1090" t="s">
        <v>1730</v>
      </c>
      <c r="Y295" s="1093" t="s">
        <v>2119</v>
      </c>
      <c r="Z295" s="1090">
        <v>2</v>
      </c>
      <c r="AA295" s="1090">
        <v>4</v>
      </c>
      <c r="AB295" s="1090">
        <v>0</v>
      </c>
      <c r="AC295" s="1090">
        <v>2</v>
      </c>
      <c r="AD295" s="1090">
        <v>1</v>
      </c>
      <c r="AE295" s="1090">
        <v>9</v>
      </c>
    </row>
    <row r="296" spans="1:31">
      <c r="A296" s="1089">
        <v>7</v>
      </c>
      <c r="B296" s="1089">
        <v>2.5</v>
      </c>
      <c r="C296" s="1089">
        <v>2</v>
      </c>
      <c r="D296" s="1089">
        <v>4.5</v>
      </c>
      <c r="E296" s="1089">
        <v>40114</v>
      </c>
      <c r="F296" s="1089" t="s">
        <v>308</v>
      </c>
      <c r="G296" s="1089">
        <v>164</v>
      </c>
      <c r="H296" s="1090" t="s">
        <v>1</v>
      </c>
      <c r="I296" s="1090" t="s">
        <v>503</v>
      </c>
      <c r="J296" s="1092">
        <v>1</v>
      </c>
      <c r="K296" s="1092">
        <f t="shared" si="4"/>
        <v>4.5</v>
      </c>
      <c r="L296" s="1090" t="s">
        <v>1744</v>
      </c>
      <c r="M296" s="1090" t="s">
        <v>2120</v>
      </c>
      <c r="N296" s="1090" t="s">
        <v>2112</v>
      </c>
      <c r="O296" s="1090" t="s">
        <v>1894</v>
      </c>
      <c r="P296" s="1090" t="s">
        <v>1713</v>
      </c>
      <c r="S296" s="1090" t="s">
        <v>1894</v>
      </c>
      <c r="T296" s="1090" t="s">
        <v>1713</v>
      </c>
      <c r="U296" s="1090" t="s">
        <v>1894</v>
      </c>
      <c r="V296" s="1090" t="s">
        <v>1713</v>
      </c>
      <c r="Y296" s="1093" t="s">
        <v>2121</v>
      </c>
      <c r="Z296" s="1090">
        <v>0</v>
      </c>
      <c r="AA296" s="1090">
        <v>9</v>
      </c>
      <c r="AB296" s="1090">
        <v>0</v>
      </c>
      <c r="AC296" s="1090">
        <v>1</v>
      </c>
      <c r="AD296" s="1090">
        <v>1</v>
      </c>
      <c r="AE296" s="1090">
        <v>11</v>
      </c>
    </row>
    <row r="297" spans="1:31">
      <c r="A297" s="1089">
        <v>7</v>
      </c>
      <c r="B297" s="1089">
        <v>2.5</v>
      </c>
      <c r="C297" s="1089">
        <v>2</v>
      </c>
      <c r="D297" s="1089">
        <v>4.5</v>
      </c>
      <c r="E297" s="1089">
        <v>31853</v>
      </c>
      <c r="F297" s="1089" t="s">
        <v>306</v>
      </c>
      <c r="G297" s="1089">
        <v>164</v>
      </c>
      <c r="H297" s="1090" t="s">
        <v>1</v>
      </c>
      <c r="I297" s="1090" t="s">
        <v>503</v>
      </c>
      <c r="J297" s="1092">
        <v>1.8</v>
      </c>
      <c r="K297" s="1092">
        <f t="shared" si="4"/>
        <v>8.1</v>
      </c>
      <c r="L297" s="1090" t="s">
        <v>2086</v>
      </c>
      <c r="M297" s="1090" t="s">
        <v>2122</v>
      </c>
      <c r="N297" s="1090" t="s">
        <v>2123</v>
      </c>
      <c r="O297" s="1090" t="s">
        <v>1822</v>
      </c>
      <c r="P297" s="1090" t="s">
        <v>1767</v>
      </c>
      <c r="U297" s="1090" t="s">
        <v>1822</v>
      </c>
      <c r="V297" s="1090" t="s">
        <v>1767</v>
      </c>
      <c r="W297" s="1090" t="s">
        <v>1822</v>
      </c>
      <c r="X297" s="1090" t="s">
        <v>1767</v>
      </c>
      <c r="Y297" s="1093" t="s">
        <v>2124</v>
      </c>
      <c r="Z297" s="1090">
        <v>3</v>
      </c>
      <c r="AA297" s="1090">
        <v>6</v>
      </c>
      <c r="AB297" s="1090">
        <v>1</v>
      </c>
      <c r="AC297" s="1090">
        <v>0</v>
      </c>
      <c r="AD297" s="1090">
        <v>0</v>
      </c>
      <c r="AE297" s="1090">
        <v>10</v>
      </c>
    </row>
    <row r="298" spans="1:31">
      <c r="A298" s="1089">
        <v>9</v>
      </c>
      <c r="B298" s="1089">
        <v>3</v>
      </c>
      <c r="C298" s="1089">
        <v>3</v>
      </c>
      <c r="D298" s="1089">
        <v>6</v>
      </c>
      <c r="E298" s="1089">
        <v>37016</v>
      </c>
      <c r="F298" s="1089" t="s">
        <v>308</v>
      </c>
      <c r="G298" s="1089">
        <v>164</v>
      </c>
      <c r="H298" s="1090" t="s">
        <v>1</v>
      </c>
      <c r="I298" s="1090" t="s">
        <v>497</v>
      </c>
      <c r="J298" s="1092">
        <v>1</v>
      </c>
      <c r="K298" s="1092">
        <f t="shared" si="4"/>
        <v>6</v>
      </c>
      <c r="L298" s="1090" t="s">
        <v>1769</v>
      </c>
      <c r="M298" s="1090" t="s">
        <v>2125</v>
      </c>
      <c r="N298" s="1090" t="s">
        <v>2123</v>
      </c>
      <c r="O298" s="1090" t="s">
        <v>1800</v>
      </c>
      <c r="P298" s="1090" t="s">
        <v>1767</v>
      </c>
      <c r="S298" s="1090" t="s">
        <v>1800</v>
      </c>
      <c r="T298" s="1090" t="s">
        <v>1767</v>
      </c>
      <c r="W298" s="1090" t="s">
        <v>1800</v>
      </c>
      <c r="X298" s="1090" t="s">
        <v>1767</v>
      </c>
      <c r="Y298" s="1093" t="s">
        <v>2126</v>
      </c>
      <c r="Z298" s="1090">
        <v>11</v>
      </c>
      <c r="AA298" s="1090">
        <v>8</v>
      </c>
      <c r="AB298" s="1090">
        <v>4</v>
      </c>
      <c r="AC298" s="1090">
        <v>4</v>
      </c>
      <c r="AD298" s="1090">
        <v>1</v>
      </c>
      <c r="AE298" s="1090">
        <v>28</v>
      </c>
    </row>
    <row r="299" spans="1:31" ht="25.5">
      <c r="A299" s="1089">
        <v>38</v>
      </c>
      <c r="B299" s="1089">
        <v>17</v>
      </c>
      <c r="C299" s="1089">
        <v>4</v>
      </c>
      <c r="D299" s="1089">
        <v>21</v>
      </c>
      <c r="E299" s="1089">
        <v>25486</v>
      </c>
      <c r="F299" s="1089" t="s">
        <v>308</v>
      </c>
      <c r="G299" s="1089">
        <v>161</v>
      </c>
      <c r="H299" s="1090" t="s">
        <v>1</v>
      </c>
      <c r="I299" s="1090" t="s">
        <v>497</v>
      </c>
      <c r="J299" s="1102">
        <v>0.35714285714285715</v>
      </c>
      <c r="K299" s="1092">
        <f t="shared" si="4"/>
        <v>7.5</v>
      </c>
      <c r="L299" s="1090" t="s">
        <v>2036</v>
      </c>
      <c r="M299" s="1090" t="s">
        <v>2127</v>
      </c>
      <c r="N299" s="1090" t="s">
        <v>2128</v>
      </c>
      <c r="O299" s="1090" t="s">
        <v>2129</v>
      </c>
      <c r="P299" s="1090" t="s">
        <v>2130</v>
      </c>
      <c r="Q299" s="1090" t="s">
        <v>2129</v>
      </c>
      <c r="R299" s="1090" t="s">
        <v>2130</v>
      </c>
      <c r="U299" s="1090" t="s">
        <v>2131</v>
      </c>
      <c r="V299" s="1090" t="s">
        <v>1792</v>
      </c>
      <c r="W299" s="1090" t="s">
        <v>2129</v>
      </c>
      <c r="X299" s="1090" t="s">
        <v>2130</v>
      </c>
      <c r="Y299" s="1093" t="s">
        <v>2132</v>
      </c>
      <c r="Z299" s="1090">
        <v>0</v>
      </c>
      <c r="AA299" s="1090">
        <v>4</v>
      </c>
      <c r="AB299" s="1090">
        <v>4</v>
      </c>
      <c r="AC299" s="1090">
        <v>9</v>
      </c>
      <c r="AD299" s="1090">
        <v>0</v>
      </c>
      <c r="AE299" s="1090">
        <v>17</v>
      </c>
    </row>
    <row r="300" spans="1:31" ht="25.5">
      <c r="A300" s="1089">
        <v>38</v>
      </c>
      <c r="B300" s="1089">
        <v>17</v>
      </c>
      <c r="C300" s="1089">
        <v>4</v>
      </c>
      <c r="D300" s="1089">
        <v>21</v>
      </c>
      <c r="E300" s="1089">
        <v>37350</v>
      </c>
      <c r="F300" s="1089" t="s">
        <v>308</v>
      </c>
      <c r="G300" s="1089">
        <v>161</v>
      </c>
      <c r="H300" s="1090" t="s">
        <v>1</v>
      </c>
      <c r="I300" s="1090" t="s">
        <v>503</v>
      </c>
      <c r="J300" s="1102">
        <v>0.21428571428571427</v>
      </c>
      <c r="K300" s="1092">
        <f t="shared" si="4"/>
        <v>4.5</v>
      </c>
      <c r="L300" s="1090" t="s">
        <v>2094</v>
      </c>
      <c r="M300" s="1090" t="s">
        <v>2127</v>
      </c>
      <c r="N300" s="1090" t="s">
        <v>2128</v>
      </c>
      <c r="O300" s="1090" t="s">
        <v>2129</v>
      </c>
      <c r="P300" s="1090" t="s">
        <v>2130</v>
      </c>
      <c r="Q300" s="1090" t="s">
        <v>2129</v>
      </c>
      <c r="R300" s="1090" t="s">
        <v>2130</v>
      </c>
      <c r="U300" s="1090" t="s">
        <v>2131</v>
      </c>
      <c r="V300" s="1090" t="s">
        <v>1792</v>
      </c>
      <c r="W300" s="1090" t="s">
        <v>2129</v>
      </c>
      <c r="X300" s="1090" t="s">
        <v>2130</v>
      </c>
      <c r="Y300" s="1093" t="s">
        <v>2132</v>
      </c>
      <c r="Z300" s="1090">
        <v>0</v>
      </c>
      <c r="AA300" s="1090">
        <v>4</v>
      </c>
      <c r="AB300" s="1090">
        <v>4</v>
      </c>
      <c r="AC300" s="1090">
        <v>9</v>
      </c>
      <c r="AD300" s="1090">
        <v>0</v>
      </c>
      <c r="AE300" s="1090">
        <v>17</v>
      </c>
    </row>
    <row r="301" spans="1:31" ht="25.5">
      <c r="A301" s="1089">
        <v>38</v>
      </c>
      <c r="B301" s="1089">
        <v>17</v>
      </c>
      <c r="C301" s="1089">
        <v>4</v>
      </c>
      <c r="D301" s="1089">
        <v>21</v>
      </c>
      <c r="E301" s="1089">
        <v>35091</v>
      </c>
      <c r="F301" s="1089" t="s">
        <v>308</v>
      </c>
      <c r="G301" s="1089">
        <v>161</v>
      </c>
      <c r="H301" s="1090" t="s">
        <v>1</v>
      </c>
      <c r="I301" s="1090" t="s">
        <v>497</v>
      </c>
      <c r="J301" s="1102">
        <v>0.21428571428571427</v>
      </c>
      <c r="K301" s="1092">
        <f t="shared" si="4"/>
        <v>4.5</v>
      </c>
      <c r="L301" s="1090" t="s">
        <v>1658</v>
      </c>
      <c r="M301" s="1090" t="s">
        <v>2127</v>
      </c>
      <c r="N301" s="1090" t="s">
        <v>2128</v>
      </c>
      <c r="O301" s="1090" t="s">
        <v>2129</v>
      </c>
      <c r="P301" s="1090" t="s">
        <v>2130</v>
      </c>
      <c r="Q301" s="1090" t="s">
        <v>2129</v>
      </c>
      <c r="R301" s="1090" t="s">
        <v>2130</v>
      </c>
      <c r="U301" s="1090" t="s">
        <v>2131</v>
      </c>
      <c r="V301" s="1090" t="s">
        <v>1792</v>
      </c>
      <c r="W301" s="1090" t="s">
        <v>2129</v>
      </c>
      <c r="X301" s="1090" t="s">
        <v>2130</v>
      </c>
      <c r="Y301" s="1093" t="s">
        <v>2132</v>
      </c>
      <c r="Z301" s="1090">
        <v>0</v>
      </c>
      <c r="AA301" s="1090">
        <v>4</v>
      </c>
      <c r="AB301" s="1090">
        <v>4</v>
      </c>
      <c r="AC301" s="1090">
        <v>9</v>
      </c>
      <c r="AD301" s="1090">
        <v>0</v>
      </c>
      <c r="AE301" s="1090">
        <v>17</v>
      </c>
    </row>
    <row r="302" spans="1:31" ht="25.5">
      <c r="A302" s="1089">
        <v>38</v>
      </c>
      <c r="B302" s="1089">
        <v>17</v>
      </c>
      <c r="C302" s="1089">
        <v>4</v>
      </c>
      <c r="D302" s="1089">
        <v>21</v>
      </c>
      <c r="E302" s="1089">
        <v>38563</v>
      </c>
      <c r="F302" s="1089" t="s">
        <v>306</v>
      </c>
      <c r="G302" s="1089">
        <v>161</v>
      </c>
      <c r="H302" s="1090" t="s">
        <v>1</v>
      </c>
      <c r="I302" s="1090" t="s">
        <v>503</v>
      </c>
      <c r="J302" s="1102">
        <v>0.21428571428571427</v>
      </c>
      <c r="K302" s="1092">
        <f t="shared" si="4"/>
        <v>4.5</v>
      </c>
      <c r="L302" s="1090" t="s">
        <v>2065</v>
      </c>
      <c r="M302" s="1090" t="s">
        <v>2127</v>
      </c>
      <c r="N302" s="1090" t="s">
        <v>2128</v>
      </c>
      <c r="O302" s="1090" t="s">
        <v>2129</v>
      </c>
      <c r="P302" s="1090" t="s">
        <v>2130</v>
      </c>
      <c r="Q302" s="1090" t="s">
        <v>2129</v>
      </c>
      <c r="R302" s="1090" t="s">
        <v>2130</v>
      </c>
      <c r="U302" s="1090" t="s">
        <v>2131</v>
      </c>
      <c r="V302" s="1090" t="s">
        <v>1792</v>
      </c>
      <c r="W302" s="1090" t="s">
        <v>2129</v>
      </c>
      <c r="X302" s="1090" t="s">
        <v>2130</v>
      </c>
      <c r="Y302" s="1093" t="s">
        <v>2132</v>
      </c>
      <c r="Z302" s="1090">
        <v>0</v>
      </c>
      <c r="AA302" s="1090">
        <v>4</v>
      </c>
      <c r="AB302" s="1090">
        <v>4</v>
      </c>
      <c r="AC302" s="1090">
        <v>9</v>
      </c>
      <c r="AD302" s="1090">
        <v>0</v>
      </c>
      <c r="AE302" s="1090">
        <v>17</v>
      </c>
    </row>
    <row r="303" spans="1:31" ht="25.5">
      <c r="A303" s="1089">
        <v>38</v>
      </c>
      <c r="B303" s="1089">
        <v>17</v>
      </c>
      <c r="C303" s="1089">
        <v>4</v>
      </c>
      <c r="D303" s="1089">
        <v>21</v>
      </c>
      <c r="E303" s="1089">
        <v>25486</v>
      </c>
      <c r="F303" s="1089" t="s">
        <v>308</v>
      </c>
      <c r="G303" s="1089">
        <v>162</v>
      </c>
      <c r="H303" s="1090" t="s">
        <v>1</v>
      </c>
      <c r="I303" s="1090" t="s">
        <v>497</v>
      </c>
      <c r="J303" s="1102">
        <v>0.4</v>
      </c>
      <c r="K303" s="1092">
        <f t="shared" si="4"/>
        <v>8.4</v>
      </c>
      <c r="L303" s="1090" t="s">
        <v>2036</v>
      </c>
      <c r="M303" s="1090" t="s">
        <v>2127</v>
      </c>
      <c r="N303" s="1090" t="s">
        <v>2128</v>
      </c>
      <c r="O303" s="1090" t="s">
        <v>2129</v>
      </c>
      <c r="P303" s="1090" t="s">
        <v>2133</v>
      </c>
      <c r="Q303" s="1090" t="s">
        <v>2129</v>
      </c>
      <c r="R303" s="1090" t="s">
        <v>2133</v>
      </c>
      <c r="U303" s="1090" t="s">
        <v>2131</v>
      </c>
      <c r="V303" s="1090" t="s">
        <v>1792</v>
      </c>
      <c r="W303" s="1090" t="s">
        <v>2129</v>
      </c>
      <c r="X303" s="1090" t="s">
        <v>2133</v>
      </c>
      <c r="Y303" s="1093" t="s">
        <v>2132</v>
      </c>
      <c r="Z303" s="1090">
        <v>0</v>
      </c>
      <c r="AA303" s="1090">
        <v>1</v>
      </c>
      <c r="AB303" s="1090">
        <v>2</v>
      </c>
      <c r="AC303" s="1090">
        <v>3</v>
      </c>
      <c r="AD303" s="1090">
        <v>0</v>
      </c>
      <c r="AE303" s="1090">
        <v>6</v>
      </c>
    </row>
    <row r="304" spans="1:31" ht="25.5">
      <c r="A304" s="1089">
        <v>38</v>
      </c>
      <c r="B304" s="1089">
        <v>17</v>
      </c>
      <c r="C304" s="1089">
        <v>4</v>
      </c>
      <c r="D304" s="1089">
        <v>21</v>
      </c>
      <c r="E304" s="1089">
        <v>37350</v>
      </c>
      <c r="F304" s="1089" t="s">
        <v>308</v>
      </c>
      <c r="G304" s="1089">
        <v>162</v>
      </c>
      <c r="H304" s="1090" t="s">
        <v>1</v>
      </c>
      <c r="I304" s="1090" t="s">
        <v>503</v>
      </c>
      <c r="J304" s="1102">
        <v>0.2</v>
      </c>
      <c r="K304" s="1092">
        <f t="shared" si="4"/>
        <v>4.2</v>
      </c>
      <c r="L304" s="1090" t="s">
        <v>2094</v>
      </c>
      <c r="M304" s="1090" t="s">
        <v>2127</v>
      </c>
      <c r="N304" s="1090" t="s">
        <v>2128</v>
      </c>
      <c r="O304" s="1090" t="s">
        <v>2129</v>
      </c>
      <c r="P304" s="1090" t="s">
        <v>2133</v>
      </c>
      <c r="Q304" s="1090" t="s">
        <v>2129</v>
      </c>
      <c r="R304" s="1090" t="s">
        <v>2133</v>
      </c>
      <c r="U304" s="1090" t="s">
        <v>2131</v>
      </c>
      <c r="V304" s="1090" t="s">
        <v>1792</v>
      </c>
      <c r="W304" s="1090" t="s">
        <v>2129</v>
      </c>
      <c r="X304" s="1090" t="s">
        <v>2133</v>
      </c>
      <c r="Y304" s="1093" t="s">
        <v>2132</v>
      </c>
      <c r="Z304" s="1090">
        <v>0</v>
      </c>
      <c r="AA304" s="1090">
        <v>1</v>
      </c>
      <c r="AB304" s="1090">
        <v>2</v>
      </c>
      <c r="AC304" s="1090">
        <v>3</v>
      </c>
      <c r="AD304" s="1090">
        <v>0</v>
      </c>
      <c r="AE304" s="1090">
        <v>6</v>
      </c>
    </row>
    <row r="305" spans="1:32" ht="25.5">
      <c r="A305" s="1089">
        <v>38</v>
      </c>
      <c r="B305" s="1089">
        <v>17</v>
      </c>
      <c r="C305" s="1089">
        <v>4</v>
      </c>
      <c r="D305" s="1089">
        <v>21</v>
      </c>
      <c r="E305" s="1089">
        <v>36019</v>
      </c>
      <c r="F305" s="1089" t="s">
        <v>308</v>
      </c>
      <c r="G305" s="1089">
        <v>162</v>
      </c>
      <c r="H305" s="1090" t="s">
        <v>1</v>
      </c>
      <c r="I305" s="1090" t="s">
        <v>497</v>
      </c>
      <c r="J305" s="1102">
        <v>0.2</v>
      </c>
      <c r="K305" s="1092">
        <f t="shared" si="4"/>
        <v>4.2</v>
      </c>
      <c r="L305" s="1090" t="s">
        <v>2030</v>
      </c>
      <c r="M305" s="1090" t="s">
        <v>2127</v>
      </c>
      <c r="N305" s="1090" t="s">
        <v>2128</v>
      </c>
      <c r="O305" s="1090" t="s">
        <v>2129</v>
      </c>
      <c r="P305" s="1090" t="s">
        <v>2133</v>
      </c>
      <c r="Q305" s="1090" t="s">
        <v>2129</v>
      </c>
      <c r="R305" s="1090" t="s">
        <v>2133</v>
      </c>
      <c r="U305" s="1090" t="s">
        <v>2131</v>
      </c>
      <c r="V305" s="1090" t="s">
        <v>1792</v>
      </c>
      <c r="W305" s="1090" t="s">
        <v>2129</v>
      </c>
      <c r="X305" s="1090" t="s">
        <v>2133</v>
      </c>
      <c r="Y305" s="1093" t="s">
        <v>2132</v>
      </c>
      <c r="Z305" s="1090">
        <v>0</v>
      </c>
      <c r="AA305" s="1090">
        <v>1</v>
      </c>
      <c r="AB305" s="1090">
        <v>2</v>
      </c>
      <c r="AC305" s="1090">
        <v>3</v>
      </c>
      <c r="AD305" s="1090">
        <v>0</v>
      </c>
      <c r="AE305" s="1090">
        <v>6</v>
      </c>
    </row>
    <row r="306" spans="1:32" ht="25.5">
      <c r="A306" s="1089">
        <v>38</v>
      </c>
      <c r="B306" s="1089">
        <v>17</v>
      </c>
      <c r="C306" s="1089">
        <v>4</v>
      </c>
      <c r="D306" s="1089">
        <v>21</v>
      </c>
      <c r="E306" s="1089">
        <v>35091</v>
      </c>
      <c r="F306" s="1089" t="s">
        <v>308</v>
      </c>
      <c r="G306" s="1089">
        <v>162</v>
      </c>
      <c r="H306" s="1090" t="s">
        <v>1</v>
      </c>
      <c r="I306" s="1090" t="s">
        <v>497</v>
      </c>
      <c r="J306" s="1102">
        <v>0.2</v>
      </c>
      <c r="K306" s="1092">
        <f t="shared" si="4"/>
        <v>4.2</v>
      </c>
      <c r="L306" s="1090" t="s">
        <v>1658</v>
      </c>
      <c r="M306" s="1090" t="s">
        <v>2127</v>
      </c>
      <c r="N306" s="1090" t="s">
        <v>2128</v>
      </c>
      <c r="O306" s="1090" t="s">
        <v>2129</v>
      </c>
      <c r="P306" s="1090" t="s">
        <v>2133</v>
      </c>
      <c r="Q306" s="1090" t="s">
        <v>2129</v>
      </c>
      <c r="R306" s="1090" t="s">
        <v>2133</v>
      </c>
      <c r="U306" s="1090" t="s">
        <v>2131</v>
      </c>
      <c r="V306" s="1090" t="s">
        <v>1792</v>
      </c>
      <c r="W306" s="1090" t="s">
        <v>2129</v>
      </c>
      <c r="X306" s="1090" t="s">
        <v>2133</v>
      </c>
      <c r="Y306" s="1093" t="s">
        <v>2132</v>
      </c>
      <c r="Z306" s="1090">
        <v>0</v>
      </c>
      <c r="AA306" s="1090">
        <v>1</v>
      </c>
      <c r="AB306" s="1090">
        <v>2</v>
      </c>
      <c r="AC306" s="1090">
        <v>3</v>
      </c>
      <c r="AD306" s="1090">
        <v>0</v>
      </c>
      <c r="AE306" s="1090">
        <v>6</v>
      </c>
    </row>
    <row r="307" spans="1:32">
      <c r="A307" s="1089">
        <v>21</v>
      </c>
      <c r="B307" s="1089">
        <v>3</v>
      </c>
      <c r="C307" s="1089">
        <v>15</v>
      </c>
      <c r="D307" s="1089">
        <v>18</v>
      </c>
      <c r="E307" s="1089">
        <v>37866</v>
      </c>
      <c r="F307" s="1089" t="s">
        <v>308</v>
      </c>
      <c r="G307" s="1089">
        <v>164</v>
      </c>
      <c r="H307" s="1090" t="s">
        <v>1</v>
      </c>
      <c r="I307" s="1090" t="s">
        <v>1667</v>
      </c>
      <c r="J307" s="1092">
        <v>0.17</v>
      </c>
      <c r="K307" s="1092">
        <f t="shared" si="4"/>
        <v>3.06</v>
      </c>
      <c r="L307" s="1090" t="s">
        <v>1865</v>
      </c>
      <c r="M307" s="1090" t="s">
        <v>2134</v>
      </c>
      <c r="N307" s="1090" t="s">
        <v>2135</v>
      </c>
      <c r="O307" s="1090" t="s">
        <v>1822</v>
      </c>
      <c r="P307" s="1090" t="s">
        <v>1730</v>
      </c>
      <c r="Y307" s="1090" t="s">
        <v>2136</v>
      </c>
      <c r="Z307" s="1090">
        <v>1</v>
      </c>
      <c r="AA307" s="1090">
        <v>2</v>
      </c>
      <c r="AB307" s="1090">
        <v>1</v>
      </c>
      <c r="AC307" s="1090">
        <v>0</v>
      </c>
      <c r="AD307" s="1090">
        <v>1</v>
      </c>
      <c r="AE307" s="1090">
        <v>5</v>
      </c>
    </row>
    <row r="308" spans="1:32">
      <c r="A308" s="1089">
        <v>21</v>
      </c>
      <c r="B308" s="1089">
        <v>3</v>
      </c>
      <c r="C308" s="1089">
        <v>15</v>
      </c>
      <c r="D308" s="1089">
        <v>18</v>
      </c>
      <c r="E308" s="1089">
        <v>37866</v>
      </c>
      <c r="F308" s="1089" t="s">
        <v>308</v>
      </c>
      <c r="G308" s="1089">
        <v>164</v>
      </c>
      <c r="H308" s="1090" t="s">
        <v>1</v>
      </c>
      <c r="I308" s="1090" t="s">
        <v>1667</v>
      </c>
      <c r="J308" s="1092">
        <v>0.17</v>
      </c>
      <c r="K308" s="1092">
        <f t="shared" si="4"/>
        <v>3.06</v>
      </c>
      <c r="L308" s="1090" t="s">
        <v>1865</v>
      </c>
      <c r="M308" s="1090" t="s">
        <v>2137</v>
      </c>
      <c r="N308" s="1090" t="s">
        <v>2135</v>
      </c>
      <c r="O308" s="1090" t="s">
        <v>1822</v>
      </c>
      <c r="P308" s="1090" t="s">
        <v>1730</v>
      </c>
      <c r="Y308" s="1090" t="s">
        <v>2138</v>
      </c>
      <c r="Z308" s="1090">
        <v>0</v>
      </c>
      <c r="AA308" s="1090">
        <v>0</v>
      </c>
      <c r="AB308" s="1090">
        <v>0</v>
      </c>
      <c r="AC308" s="1090">
        <v>2</v>
      </c>
      <c r="AD308" s="1090">
        <v>0</v>
      </c>
      <c r="AE308" s="1090">
        <v>2</v>
      </c>
    </row>
    <row r="309" spans="1:32">
      <c r="A309" s="1089">
        <v>3</v>
      </c>
      <c r="B309" s="1089">
        <v>0</v>
      </c>
      <c r="C309" s="1089">
        <v>3</v>
      </c>
      <c r="D309" s="1089">
        <v>3</v>
      </c>
      <c r="E309" s="1089">
        <v>21359</v>
      </c>
      <c r="F309" s="1089" t="s">
        <v>308</v>
      </c>
      <c r="G309" s="1089">
        <v>164</v>
      </c>
      <c r="H309" s="1090" t="s">
        <v>1</v>
      </c>
      <c r="I309" s="1090" t="s">
        <v>2084</v>
      </c>
      <c r="J309" s="1092">
        <v>1</v>
      </c>
      <c r="K309" s="1092">
        <f t="shared" si="4"/>
        <v>3</v>
      </c>
      <c r="L309" s="1090" t="s">
        <v>2085</v>
      </c>
      <c r="M309" s="1090" t="s">
        <v>2139</v>
      </c>
      <c r="N309" s="1090" t="s">
        <v>2135</v>
      </c>
      <c r="U309" s="1090" t="s">
        <v>1854</v>
      </c>
      <c r="V309" s="1090" t="s">
        <v>1767</v>
      </c>
      <c r="Y309" s="1093" t="s">
        <v>2140</v>
      </c>
      <c r="Z309" s="1090">
        <v>2</v>
      </c>
      <c r="AA309" s="1090">
        <v>4</v>
      </c>
      <c r="AB309" s="1090">
        <v>2</v>
      </c>
      <c r="AC309" s="1090">
        <v>9</v>
      </c>
      <c r="AD309" s="1090">
        <v>8</v>
      </c>
      <c r="AE309" s="1090">
        <v>25</v>
      </c>
    </row>
    <row r="310" spans="1:32">
      <c r="A310" s="1089">
        <v>3</v>
      </c>
      <c r="B310" s="1089">
        <v>0</v>
      </c>
      <c r="C310" s="1089">
        <v>3</v>
      </c>
      <c r="D310" s="1089">
        <v>3</v>
      </c>
      <c r="E310" s="1089">
        <v>21359</v>
      </c>
      <c r="F310" s="1089" t="s">
        <v>308</v>
      </c>
      <c r="G310" s="1089">
        <v>164</v>
      </c>
      <c r="H310" s="1090" t="s">
        <v>1</v>
      </c>
      <c r="I310" s="1090" t="s">
        <v>2084</v>
      </c>
      <c r="J310" s="1092">
        <v>1</v>
      </c>
      <c r="K310" s="1092">
        <f t="shared" si="4"/>
        <v>3</v>
      </c>
      <c r="L310" s="1090" t="s">
        <v>2085</v>
      </c>
      <c r="M310" s="1090" t="s">
        <v>2141</v>
      </c>
      <c r="N310" s="1090" t="s">
        <v>2135</v>
      </c>
      <c r="U310" s="1090" t="s">
        <v>1854</v>
      </c>
      <c r="V310" s="1090" t="s">
        <v>1767</v>
      </c>
      <c r="Y310" s="1093" t="s">
        <v>2142</v>
      </c>
      <c r="Z310" s="1090">
        <v>2</v>
      </c>
      <c r="AA310" s="1090">
        <v>1</v>
      </c>
      <c r="AB310" s="1090">
        <v>2</v>
      </c>
      <c r="AC310" s="1090">
        <v>4</v>
      </c>
      <c r="AD310" s="1090">
        <v>0</v>
      </c>
      <c r="AE310" s="1090">
        <v>9</v>
      </c>
    </row>
    <row r="311" spans="1:32">
      <c r="A311" s="1089">
        <v>30</v>
      </c>
      <c r="B311" s="1089">
        <v>10</v>
      </c>
      <c r="C311" s="1089">
        <v>10</v>
      </c>
      <c r="D311" s="1089">
        <v>20</v>
      </c>
      <c r="E311" s="1089">
        <v>36946</v>
      </c>
      <c r="F311" s="1089" t="s">
        <v>306</v>
      </c>
      <c r="G311" s="1089">
        <v>162</v>
      </c>
      <c r="H311" s="1090" t="s">
        <v>1</v>
      </c>
      <c r="I311" s="1090" t="s">
        <v>497</v>
      </c>
      <c r="J311" s="1092">
        <v>0.35</v>
      </c>
      <c r="K311" s="1092">
        <f>D311*J311</f>
        <v>7</v>
      </c>
      <c r="L311" s="1090" t="s">
        <v>2027</v>
      </c>
      <c r="M311" s="1090" t="s">
        <v>1701</v>
      </c>
      <c r="N311" s="1090" t="s">
        <v>2143</v>
      </c>
      <c r="O311" s="1090" t="s">
        <v>2144</v>
      </c>
      <c r="P311" s="1090" t="s">
        <v>1771</v>
      </c>
      <c r="Q311" s="1090" t="s">
        <v>2144</v>
      </c>
      <c r="R311" s="1090" t="s">
        <v>1771</v>
      </c>
      <c r="U311" s="1090" t="s">
        <v>2144</v>
      </c>
      <c r="V311" s="1090" t="s">
        <v>1771</v>
      </c>
      <c r="W311" s="1090" t="s">
        <v>2144</v>
      </c>
      <c r="X311" s="1090" t="s">
        <v>1771</v>
      </c>
      <c r="Y311" s="1093" t="s">
        <v>499</v>
      </c>
      <c r="Z311" s="1090">
        <v>7</v>
      </c>
      <c r="AA311" s="1090">
        <v>6</v>
      </c>
      <c r="AB311" s="1090">
        <v>0</v>
      </c>
      <c r="AC311" s="1090">
        <v>0</v>
      </c>
      <c r="AD311" s="1090">
        <v>0</v>
      </c>
      <c r="AE311" s="1090">
        <v>13</v>
      </c>
    </row>
    <row r="312" spans="1:32">
      <c r="A312" s="1089">
        <v>3</v>
      </c>
      <c r="B312" s="1089">
        <v>0</v>
      </c>
      <c r="C312" s="1089">
        <v>3</v>
      </c>
      <c r="D312" s="1089">
        <v>3</v>
      </c>
      <c r="E312" s="1089">
        <v>40114</v>
      </c>
      <c r="F312" s="1089" t="s">
        <v>308</v>
      </c>
      <c r="G312" s="1089">
        <v>164</v>
      </c>
      <c r="H312" s="1090" t="s">
        <v>1</v>
      </c>
      <c r="I312" s="1090" t="s">
        <v>503</v>
      </c>
      <c r="J312" s="1092">
        <v>1</v>
      </c>
      <c r="K312" s="1092">
        <f t="shared" si="4"/>
        <v>3</v>
      </c>
      <c r="L312" s="1090" t="s">
        <v>1744</v>
      </c>
      <c r="M312" s="1090" t="s">
        <v>2145</v>
      </c>
      <c r="N312" s="1090" t="s">
        <v>2146</v>
      </c>
      <c r="O312" s="1090" t="s">
        <v>1822</v>
      </c>
      <c r="P312" s="1090" t="s">
        <v>1783</v>
      </c>
      <c r="U312" s="1090" t="s">
        <v>1822</v>
      </c>
      <c r="V312" s="1090" t="s">
        <v>1783</v>
      </c>
      <c r="Y312" s="1093" t="s">
        <v>2147</v>
      </c>
      <c r="Z312" s="1090">
        <v>2</v>
      </c>
      <c r="AA312" s="1090">
        <v>0</v>
      </c>
      <c r="AB312" s="1090">
        <v>2</v>
      </c>
      <c r="AC312" s="1090">
        <v>3</v>
      </c>
      <c r="AD312" s="1090">
        <v>5</v>
      </c>
      <c r="AE312" s="1090">
        <v>12</v>
      </c>
    </row>
    <row r="313" spans="1:32">
      <c r="A313" s="1089">
        <v>3</v>
      </c>
      <c r="B313" s="1089">
        <v>0</v>
      </c>
      <c r="C313" s="1089">
        <v>3</v>
      </c>
      <c r="D313" s="1089">
        <v>3</v>
      </c>
      <c r="E313" s="1089">
        <v>18193</v>
      </c>
      <c r="F313" s="1089" t="s">
        <v>306</v>
      </c>
      <c r="G313" s="1089">
        <v>164</v>
      </c>
      <c r="H313" s="1090" t="s">
        <v>1</v>
      </c>
      <c r="I313" s="1090" t="s">
        <v>1667</v>
      </c>
      <c r="J313" s="1092">
        <v>1</v>
      </c>
      <c r="K313" s="1092">
        <f t="shared" si="4"/>
        <v>3</v>
      </c>
      <c r="L313" s="1090" t="s">
        <v>1780</v>
      </c>
      <c r="M313" s="1090" t="s">
        <v>2148</v>
      </c>
      <c r="N313" s="1090" t="s">
        <v>2146</v>
      </c>
      <c r="Q313" s="1090" t="s">
        <v>1822</v>
      </c>
      <c r="R313" s="1090" t="s">
        <v>1783</v>
      </c>
      <c r="S313" s="1090" t="s">
        <v>1822</v>
      </c>
      <c r="T313" s="1090" t="s">
        <v>1783</v>
      </c>
      <c r="Y313" s="1093" t="s">
        <v>2149</v>
      </c>
      <c r="Z313" s="1090">
        <v>22</v>
      </c>
      <c r="AA313" s="1090">
        <v>7</v>
      </c>
      <c r="AB313" s="1090">
        <v>1</v>
      </c>
      <c r="AC313" s="1090">
        <v>2</v>
      </c>
      <c r="AD313" s="1090">
        <v>0</v>
      </c>
      <c r="AE313" s="1090">
        <v>32</v>
      </c>
    </row>
    <row r="314" spans="1:32">
      <c r="A314" s="1094">
        <v>3</v>
      </c>
      <c r="B314" s="1094">
        <v>1.5</v>
      </c>
      <c r="C314" s="1094">
        <v>0</v>
      </c>
      <c r="D314" s="1094">
        <v>1.5</v>
      </c>
      <c r="E314" s="1094">
        <v>35470</v>
      </c>
      <c r="F314" s="1094" t="s">
        <v>306</v>
      </c>
      <c r="G314" s="1094">
        <v>164</v>
      </c>
      <c r="H314" s="1095" t="s">
        <v>1</v>
      </c>
      <c r="I314" s="1090" t="s">
        <v>1688</v>
      </c>
      <c r="J314" s="1096">
        <v>0.5</v>
      </c>
      <c r="K314" s="1092">
        <f t="shared" si="4"/>
        <v>0.75</v>
      </c>
      <c r="L314" s="1095" t="s">
        <v>1738</v>
      </c>
      <c r="M314" s="1095" t="s">
        <v>2146</v>
      </c>
      <c r="N314" s="1095" t="s">
        <v>2146</v>
      </c>
      <c r="O314" s="1095"/>
      <c r="P314" s="1095"/>
      <c r="Q314" s="1095"/>
      <c r="R314" s="1095"/>
      <c r="S314" s="1095"/>
      <c r="T314" s="1095"/>
      <c r="U314" s="1095"/>
      <c r="V314" s="1095"/>
      <c r="W314" s="1095"/>
      <c r="X314" s="1095"/>
      <c r="Y314" s="1095" t="s">
        <v>2150</v>
      </c>
      <c r="Z314" s="1095">
        <v>2</v>
      </c>
      <c r="AA314" s="1095">
        <v>0</v>
      </c>
      <c r="AB314" s="1095">
        <v>0</v>
      </c>
      <c r="AC314" s="1095">
        <v>0</v>
      </c>
      <c r="AD314" s="1095">
        <v>0</v>
      </c>
      <c r="AE314" s="1095">
        <v>2</v>
      </c>
      <c r="AF314" s="1095" t="s">
        <v>1842</v>
      </c>
    </row>
    <row r="315" spans="1:32">
      <c r="A315" s="1094">
        <v>3</v>
      </c>
      <c r="B315" s="1094">
        <v>1.5</v>
      </c>
      <c r="C315" s="1094">
        <v>0</v>
      </c>
      <c r="D315" s="1094">
        <v>1.5</v>
      </c>
      <c r="E315" s="1094">
        <v>31853</v>
      </c>
      <c r="F315" s="1094" t="s">
        <v>306</v>
      </c>
      <c r="G315" s="1094">
        <v>164</v>
      </c>
      <c r="H315" s="1095" t="s">
        <v>1</v>
      </c>
      <c r="I315" s="1095" t="s">
        <v>503</v>
      </c>
      <c r="J315" s="1096">
        <v>0.5</v>
      </c>
      <c r="K315" s="1092">
        <f t="shared" si="4"/>
        <v>0.75</v>
      </c>
      <c r="L315" s="1095" t="s">
        <v>2086</v>
      </c>
      <c r="M315" s="1095" t="s">
        <v>2146</v>
      </c>
      <c r="N315" s="1095" t="s">
        <v>2146</v>
      </c>
      <c r="O315" s="1095"/>
      <c r="P315" s="1095"/>
      <c r="Q315" s="1095"/>
      <c r="R315" s="1095"/>
      <c r="S315" s="1095"/>
      <c r="T315" s="1095"/>
      <c r="U315" s="1095"/>
      <c r="V315" s="1095"/>
      <c r="W315" s="1095"/>
      <c r="X315" s="1095"/>
      <c r="Y315" s="1095" t="s">
        <v>2150</v>
      </c>
      <c r="Z315" s="1095">
        <v>2</v>
      </c>
      <c r="AA315" s="1095">
        <v>0</v>
      </c>
      <c r="AB315" s="1095">
        <v>0</v>
      </c>
      <c r="AC315" s="1095">
        <v>0</v>
      </c>
      <c r="AD315" s="1095">
        <v>0</v>
      </c>
      <c r="AE315" s="1095">
        <v>2</v>
      </c>
      <c r="AF315" s="1095" t="s">
        <v>1842</v>
      </c>
    </row>
    <row r="316" spans="1:32">
      <c r="A316" s="1089">
        <v>6</v>
      </c>
      <c r="B316" s="1089">
        <v>1.5</v>
      </c>
      <c r="C316" s="1089">
        <v>3</v>
      </c>
      <c r="D316" s="1089">
        <v>4.5</v>
      </c>
      <c r="E316" s="1089">
        <v>18193</v>
      </c>
      <c r="F316" s="1089" t="s">
        <v>306</v>
      </c>
      <c r="G316" s="1089">
        <v>164</v>
      </c>
      <c r="H316" s="1090" t="s">
        <v>1</v>
      </c>
      <c r="I316" s="1090" t="s">
        <v>1667</v>
      </c>
      <c r="J316" s="1092">
        <v>1</v>
      </c>
      <c r="K316" s="1092">
        <f t="shared" si="4"/>
        <v>4.5</v>
      </c>
      <c r="L316" s="1090" t="s">
        <v>1780</v>
      </c>
      <c r="M316" s="1090" t="s">
        <v>2151</v>
      </c>
      <c r="N316" s="1090" t="s">
        <v>2152</v>
      </c>
      <c r="O316" s="1090" t="s">
        <v>1894</v>
      </c>
      <c r="P316" s="1090" t="s">
        <v>1760</v>
      </c>
      <c r="S316" s="1090" t="s">
        <v>1791</v>
      </c>
      <c r="T316" s="1090" t="s">
        <v>1760</v>
      </c>
      <c r="Y316" s="1093" t="s">
        <v>2153</v>
      </c>
      <c r="Z316" s="1090">
        <v>1</v>
      </c>
      <c r="AA316" s="1090">
        <v>16</v>
      </c>
      <c r="AB316" s="1090">
        <v>0</v>
      </c>
      <c r="AC316" s="1090">
        <v>3</v>
      </c>
      <c r="AD316" s="1090">
        <v>0</v>
      </c>
      <c r="AE316" s="1090">
        <v>20</v>
      </c>
    </row>
    <row r="317" spans="1:32">
      <c r="A317" s="1094">
        <v>3</v>
      </c>
      <c r="B317" s="1094">
        <v>0</v>
      </c>
      <c r="C317" s="1094">
        <v>3</v>
      </c>
      <c r="D317" s="1094">
        <v>3</v>
      </c>
      <c r="E317" s="1094">
        <v>35470</v>
      </c>
      <c r="F317" s="1094" t="s">
        <v>306</v>
      </c>
      <c r="G317" s="1094">
        <v>164</v>
      </c>
      <c r="H317" s="1095" t="s">
        <v>1</v>
      </c>
      <c r="I317" s="1090" t="s">
        <v>1688</v>
      </c>
      <c r="J317" s="1096">
        <v>1</v>
      </c>
      <c r="K317" s="1092">
        <f t="shared" si="4"/>
        <v>3</v>
      </c>
      <c r="L317" s="1095" t="s">
        <v>1738</v>
      </c>
      <c r="M317" s="1095" t="s">
        <v>2154</v>
      </c>
      <c r="N317" s="1095" t="s">
        <v>2152</v>
      </c>
      <c r="O317" s="1095"/>
      <c r="P317" s="1095"/>
      <c r="Q317" s="1095"/>
      <c r="R317" s="1095"/>
      <c r="S317" s="1095"/>
      <c r="T317" s="1095"/>
      <c r="U317" s="1095"/>
      <c r="V317" s="1095"/>
      <c r="W317" s="1095"/>
      <c r="X317" s="1095"/>
      <c r="Y317" s="1097" t="s">
        <v>2155</v>
      </c>
      <c r="Z317" s="1095">
        <v>13</v>
      </c>
      <c r="AA317" s="1095">
        <v>8</v>
      </c>
      <c r="AB317" s="1095">
        <v>1</v>
      </c>
      <c r="AC317" s="1095">
        <v>1</v>
      </c>
      <c r="AD317" s="1095">
        <v>5</v>
      </c>
      <c r="AE317" s="1095">
        <v>28</v>
      </c>
      <c r="AF317" s="1095" t="s">
        <v>1842</v>
      </c>
    </row>
    <row r="318" spans="1:32">
      <c r="A318" s="1089">
        <v>28</v>
      </c>
      <c r="B318" s="1089">
        <v>12</v>
      </c>
      <c r="C318" s="1089">
        <v>4</v>
      </c>
      <c r="D318" s="1089">
        <v>16</v>
      </c>
      <c r="E318" s="1089">
        <v>37350</v>
      </c>
      <c r="F318" s="1089" t="s">
        <v>308</v>
      </c>
      <c r="G318" s="1089">
        <v>161</v>
      </c>
      <c r="H318" s="1090" t="s">
        <v>1</v>
      </c>
      <c r="I318" s="1090" t="s">
        <v>503</v>
      </c>
      <c r="J318" s="1102">
        <v>0.25</v>
      </c>
      <c r="K318" s="1092">
        <f t="shared" si="4"/>
        <v>4</v>
      </c>
      <c r="L318" s="1090" t="s">
        <v>2094</v>
      </c>
      <c r="M318" s="1090" t="s">
        <v>2156</v>
      </c>
      <c r="N318" s="1090" t="s">
        <v>2157</v>
      </c>
      <c r="O318" s="1090" t="s">
        <v>1746</v>
      </c>
      <c r="P318" s="1090" t="s">
        <v>1767</v>
      </c>
      <c r="Q318" s="1090" t="s">
        <v>1746</v>
      </c>
      <c r="R318" s="1090" t="s">
        <v>1767</v>
      </c>
      <c r="U318" s="1090" t="s">
        <v>1746</v>
      </c>
      <c r="V318" s="1090" t="s">
        <v>1767</v>
      </c>
      <c r="W318" s="1090" t="s">
        <v>1746</v>
      </c>
      <c r="X318" s="1090" t="s">
        <v>1767</v>
      </c>
      <c r="Y318" s="1093" t="s">
        <v>498</v>
      </c>
      <c r="Z318" s="1090">
        <v>1</v>
      </c>
      <c r="AA318" s="1090">
        <v>3</v>
      </c>
      <c r="AB318" s="1090">
        <v>2</v>
      </c>
      <c r="AC318" s="1090">
        <v>0</v>
      </c>
      <c r="AD318" s="1090">
        <v>0</v>
      </c>
      <c r="AE318" s="1090">
        <v>6</v>
      </c>
    </row>
    <row r="319" spans="1:32">
      <c r="A319" s="1089">
        <v>28</v>
      </c>
      <c r="B319" s="1089">
        <v>12</v>
      </c>
      <c r="C319" s="1089">
        <v>4</v>
      </c>
      <c r="D319" s="1089">
        <v>16</v>
      </c>
      <c r="E319" s="1089">
        <v>23524</v>
      </c>
      <c r="F319" s="1089" t="s">
        <v>307</v>
      </c>
      <c r="G319" s="1089">
        <v>161</v>
      </c>
      <c r="H319" s="1090" t="s">
        <v>1</v>
      </c>
      <c r="I319" s="1090" t="s">
        <v>503</v>
      </c>
      <c r="J319" s="1102">
        <v>0.25</v>
      </c>
      <c r="K319" s="1092">
        <f t="shared" si="4"/>
        <v>4</v>
      </c>
      <c r="L319" s="1090" t="s">
        <v>2056</v>
      </c>
      <c r="M319" s="1090" t="s">
        <v>2156</v>
      </c>
      <c r="N319" s="1090" t="s">
        <v>2157</v>
      </c>
      <c r="O319" s="1090" t="s">
        <v>1746</v>
      </c>
      <c r="P319" s="1090" t="s">
        <v>1767</v>
      </c>
      <c r="Q319" s="1090" t="s">
        <v>1746</v>
      </c>
      <c r="R319" s="1090" t="s">
        <v>1767</v>
      </c>
      <c r="U319" s="1090" t="s">
        <v>1746</v>
      </c>
      <c r="V319" s="1090" t="s">
        <v>1767</v>
      </c>
      <c r="W319" s="1090" t="s">
        <v>1746</v>
      </c>
      <c r="X319" s="1090" t="s">
        <v>1767</v>
      </c>
      <c r="Y319" s="1093" t="s">
        <v>498</v>
      </c>
      <c r="Z319" s="1090">
        <v>1</v>
      </c>
      <c r="AA319" s="1090">
        <v>3</v>
      </c>
      <c r="AB319" s="1090">
        <v>2</v>
      </c>
      <c r="AC319" s="1090">
        <v>0</v>
      </c>
      <c r="AD319" s="1090">
        <v>0</v>
      </c>
      <c r="AE319" s="1090">
        <v>6</v>
      </c>
    </row>
    <row r="320" spans="1:32">
      <c r="A320" s="1089">
        <v>28</v>
      </c>
      <c r="B320" s="1089">
        <v>12</v>
      </c>
      <c r="C320" s="1089">
        <v>4</v>
      </c>
      <c r="D320" s="1089">
        <v>16</v>
      </c>
      <c r="E320" s="1089">
        <v>37016</v>
      </c>
      <c r="F320" s="1089" t="s">
        <v>308</v>
      </c>
      <c r="G320" s="1089">
        <v>161</v>
      </c>
      <c r="H320" s="1090" t="s">
        <v>1</v>
      </c>
      <c r="I320" s="1090" t="s">
        <v>497</v>
      </c>
      <c r="J320" s="1102">
        <v>0.25</v>
      </c>
      <c r="K320" s="1092">
        <f t="shared" si="4"/>
        <v>4</v>
      </c>
      <c r="L320" s="1090" t="s">
        <v>1769</v>
      </c>
      <c r="M320" s="1090" t="s">
        <v>2156</v>
      </c>
      <c r="N320" s="1090" t="s">
        <v>2157</v>
      </c>
      <c r="O320" s="1090" t="s">
        <v>1746</v>
      </c>
      <c r="P320" s="1090" t="s">
        <v>1767</v>
      </c>
      <c r="Q320" s="1090" t="s">
        <v>1746</v>
      </c>
      <c r="R320" s="1090" t="s">
        <v>1767</v>
      </c>
      <c r="U320" s="1090" t="s">
        <v>1746</v>
      </c>
      <c r="V320" s="1090" t="s">
        <v>1767</v>
      </c>
      <c r="W320" s="1090" t="s">
        <v>1746</v>
      </c>
      <c r="X320" s="1090" t="s">
        <v>1767</v>
      </c>
      <c r="Y320" s="1093" t="s">
        <v>498</v>
      </c>
      <c r="Z320" s="1090">
        <v>1</v>
      </c>
      <c r="AA320" s="1090">
        <v>3</v>
      </c>
      <c r="AB320" s="1090">
        <v>2</v>
      </c>
      <c r="AC320" s="1090">
        <v>0</v>
      </c>
      <c r="AD320" s="1090">
        <v>0</v>
      </c>
      <c r="AE320" s="1090">
        <v>6</v>
      </c>
    </row>
    <row r="321" spans="1:32">
      <c r="A321" s="1089">
        <v>28</v>
      </c>
      <c r="B321" s="1089">
        <v>12</v>
      </c>
      <c r="C321" s="1089">
        <v>4</v>
      </c>
      <c r="D321" s="1089">
        <v>16</v>
      </c>
      <c r="E321" s="1089">
        <v>40114</v>
      </c>
      <c r="F321" s="1089" t="s">
        <v>308</v>
      </c>
      <c r="G321" s="1089">
        <v>161</v>
      </c>
      <c r="H321" s="1090" t="s">
        <v>1</v>
      </c>
      <c r="I321" s="1090" t="s">
        <v>503</v>
      </c>
      <c r="J321" s="1102">
        <v>0.25</v>
      </c>
      <c r="K321" s="1092">
        <f t="shared" si="4"/>
        <v>4</v>
      </c>
      <c r="L321" s="1090" t="s">
        <v>1744</v>
      </c>
      <c r="M321" s="1090" t="s">
        <v>2156</v>
      </c>
      <c r="N321" s="1090" t="s">
        <v>2157</v>
      </c>
      <c r="O321" s="1090" t="s">
        <v>1746</v>
      </c>
      <c r="P321" s="1090" t="s">
        <v>1767</v>
      </c>
      <c r="Q321" s="1090" t="s">
        <v>1746</v>
      </c>
      <c r="R321" s="1090" t="s">
        <v>1767</v>
      </c>
      <c r="U321" s="1090" t="s">
        <v>1746</v>
      </c>
      <c r="V321" s="1090" t="s">
        <v>1767</v>
      </c>
      <c r="W321" s="1090" t="s">
        <v>1746</v>
      </c>
      <c r="X321" s="1090" t="s">
        <v>1767</v>
      </c>
      <c r="Y321" s="1093" t="s">
        <v>498</v>
      </c>
      <c r="Z321" s="1090">
        <v>1</v>
      </c>
      <c r="AA321" s="1090">
        <v>3</v>
      </c>
      <c r="AB321" s="1090">
        <v>2</v>
      </c>
      <c r="AC321" s="1090">
        <v>0</v>
      </c>
      <c r="AD321" s="1090">
        <v>0</v>
      </c>
      <c r="AE321" s="1090">
        <v>6</v>
      </c>
    </row>
    <row r="322" spans="1:32" ht="25.5">
      <c r="A322" s="1089">
        <v>28</v>
      </c>
      <c r="B322" s="1089">
        <v>12</v>
      </c>
      <c r="C322" s="1089">
        <v>4</v>
      </c>
      <c r="D322" s="1089">
        <v>16</v>
      </c>
      <c r="E322" s="1089">
        <v>39425</v>
      </c>
      <c r="F322" s="1089" t="s">
        <v>308</v>
      </c>
      <c r="G322" s="1089">
        <v>162</v>
      </c>
      <c r="H322" s="1090" t="s">
        <v>1</v>
      </c>
      <c r="I322" s="1090" t="s">
        <v>503</v>
      </c>
      <c r="J322" s="1102">
        <v>0.25</v>
      </c>
      <c r="K322" s="1092">
        <f t="shared" si="4"/>
        <v>4</v>
      </c>
      <c r="L322" s="1090" t="s">
        <v>1732</v>
      </c>
      <c r="M322" s="1090" t="s">
        <v>2156</v>
      </c>
      <c r="N322" s="1090" t="s">
        <v>2157</v>
      </c>
      <c r="O322" s="1090" t="s">
        <v>1746</v>
      </c>
      <c r="P322" s="1090" t="s">
        <v>1713</v>
      </c>
      <c r="Q322" s="1090" t="s">
        <v>2158</v>
      </c>
      <c r="R322" s="1090" t="s">
        <v>2159</v>
      </c>
      <c r="U322" s="1090" t="s">
        <v>2158</v>
      </c>
      <c r="V322" s="1090" t="s">
        <v>2159</v>
      </c>
      <c r="W322" s="1090" t="s">
        <v>1746</v>
      </c>
      <c r="X322" s="1090" t="s">
        <v>1713</v>
      </c>
      <c r="Y322" s="1093" t="s">
        <v>498</v>
      </c>
      <c r="Z322" s="1090">
        <v>0</v>
      </c>
      <c r="AA322" s="1090">
        <v>1</v>
      </c>
      <c r="AB322" s="1090">
        <v>0</v>
      </c>
      <c r="AC322" s="1090">
        <v>2</v>
      </c>
      <c r="AD322" s="1090">
        <v>0</v>
      </c>
      <c r="AE322" s="1090">
        <v>3</v>
      </c>
    </row>
    <row r="323" spans="1:32" ht="25.5">
      <c r="A323" s="1089">
        <v>28</v>
      </c>
      <c r="B323" s="1089">
        <v>12</v>
      </c>
      <c r="C323" s="1089">
        <v>4</v>
      </c>
      <c r="D323" s="1089">
        <v>16</v>
      </c>
      <c r="E323" s="1089">
        <v>28181</v>
      </c>
      <c r="F323" s="1089" t="s">
        <v>308</v>
      </c>
      <c r="G323" s="1089">
        <v>162</v>
      </c>
      <c r="H323" s="1090" t="s">
        <v>1</v>
      </c>
      <c r="I323" s="1090" t="s">
        <v>503</v>
      </c>
      <c r="J323" s="1102">
        <v>0.25</v>
      </c>
      <c r="K323" s="1092">
        <f t="shared" si="4"/>
        <v>4</v>
      </c>
      <c r="L323" s="1090" t="s">
        <v>2043</v>
      </c>
      <c r="M323" s="1090" t="s">
        <v>2156</v>
      </c>
      <c r="N323" s="1090" t="s">
        <v>2157</v>
      </c>
      <c r="O323" s="1090" t="s">
        <v>1746</v>
      </c>
      <c r="P323" s="1090" t="s">
        <v>1713</v>
      </c>
      <c r="Q323" s="1090" t="s">
        <v>2158</v>
      </c>
      <c r="R323" s="1090" t="s">
        <v>2159</v>
      </c>
      <c r="U323" s="1090" t="s">
        <v>2158</v>
      </c>
      <c r="V323" s="1090" t="s">
        <v>2159</v>
      </c>
      <c r="W323" s="1090" t="s">
        <v>1746</v>
      </c>
      <c r="X323" s="1090" t="s">
        <v>1713</v>
      </c>
      <c r="Y323" s="1093" t="s">
        <v>498</v>
      </c>
      <c r="Z323" s="1090">
        <v>0</v>
      </c>
      <c r="AA323" s="1090">
        <v>1</v>
      </c>
      <c r="AB323" s="1090">
        <v>0</v>
      </c>
      <c r="AC323" s="1090">
        <v>2</v>
      </c>
      <c r="AD323" s="1090">
        <v>0</v>
      </c>
      <c r="AE323" s="1090">
        <v>3</v>
      </c>
    </row>
    <row r="324" spans="1:32" ht="25.5">
      <c r="A324" s="1089">
        <v>28</v>
      </c>
      <c r="B324" s="1089">
        <v>12</v>
      </c>
      <c r="C324" s="1089">
        <v>4</v>
      </c>
      <c r="D324" s="1089">
        <v>16</v>
      </c>
      <c r="E324" s="1089">
        <v>37016</v>
      </c>
      <c r="F324" s="1089" t="s">
        <v>308</v>
      </c>
      <c r="G324" s="1089">
        <v>162</v>
      </c>
      <c r="H324" s="1090" t="s">
        <v>1</v>
      </c>
      <c r="I324" s="1090" t="s">
        <v>497</v>
      </c>
      <c r="J324" s="1102">
        <v>0.25</v>
      </c>
      <c r="K324" s="1092">
        <f t="shared" ref="K324:K387" si="5">D324*J324</f>
        <v>4</v>
      </c>
      <c r="L324" s="1090" t="s">
        <v>1769</v>
      </c>
      <c r="M324" s="1090" t="s">
        <v>2156</v>
      </c>
      <c r="N324" s="1090" t="s">
        <v>2157</v>
      </c>
      <c r="O324" s="1090" t="s">
        <v>1746</v>
      </c>
      <c r="P324" s="1090" t="s">
        <v>1713</v>
      </c>
      <c r="Q324" s="1090" t="s">
        <v>2158</v>
      </c>
      <c r="R324" s="1090" t="s">
        <v>2159</v>
      </c>
      <c r="U324" s="1090" t="s">
        <v>2158</v>
      </c>
      <c r="V324" s="1090" t="s">
        <v>2159</v>
      </c>
      <c r="W324" s="1090" t="s">
        <v>1746</v>
      </c>
      <c r="X324" s="1090" t="s">
        <v>1713</v>
      </c>
      <c r="Y324" s="1093" t="s">
        <v>498</v>
      </c>
      <c r="Z324" s="1090">
        <v>0</v>
      </c>
      <c r="AA324" s="1090">
        <v>1</v>
      </c>
      <c r="AB324" s="1090">
        <v>0</v>
      </c>
      <c r="AC324" s="1090">
        <v>2</v>
      </c>
      <c r="AD324" s="1090">
        <v>0</v>
      </c>
      <c r="AE324" s="1090">
        <v>3</v>
      </c>
    </row>
    <row r="325" spans="1:32" ht="25.5">
      <c r="A325" s="1089">
        <v>28</v>
      </c>
      <c r="B325" s="1089">
        <v>12</v>
      </c>
      <c r="C325" s="1089">
        <v>4</v>
      </c>
      <c r="D325" s="1089">
        <v>16</v>
      </c>
      <c r="E325" s="1089">
        <v>40114</v>
      </c>
      <c r="F325" s="1089" t="s">
        <v>308</v>
      </c>
      <c r="G325" s="1089">
        <v>162</v>
      </c>
      <c r="H325" s="1090" t="s">
        <v>1</v>
      </c>
      <c r="I325" s="1090" t="s">
        <v>503</v>
      </c>
      <c r="J325" s="1102">
        <v>0.25</v>
      </c>
      <c r="K325" s="1092">
        <f t="shared" si="5"/>
        <v>4</v>
      </c>
      <c r="L325" s="1090" t="s">
        <v>1744</v>
      </c>
      <c r="M325" s="1090" t="s">
        <v>2156</v>
      </c>
      <c r="N325" s="1090" t="s">
        <v>2157</v>
      </c>
      <c r="O325" s="1090" t="s">
        <v>1746</v>
      </c>
      <c r="P325" s="1090" t="s">
        <v>1713</v>
      </c>
      <c r="Q325" s="1090" t="s">
        <v>2158</v>
      </c>
      <c r="R325" s="1090" t="s">
        <v>2159</v>
      </c>
      <c r="U325" s="1090" t="s">
        <v>2158</v>
      </c>
      <c r="V325" s="1090" t="s">
        <v>2159</v>
      </c>
      <c r="W325" s="1090" t="s">
        <v>1746</v>
      </c>
      <c r="X325" s="1090" t="s">
        <v>1713</v>
      </c>
      <c r="Y325" s="1093" t="s">
        <v>498</v>
      </c>
      <c r="Z325" s="1090">
        <v>0</v>
      </c>
      <c r="AA325" s="1090">
        <v>1</v>
      </c>
      <c r="AB325" s="1090">
        <v>0</v>
      </c>
      <c r="AC325" s="1090">
        <v>2</v>
      </c>
      <c r="AD325" s="1090">
        <v>0</v>
      </c>
      <c r="AE325" s="1090">
        <v>3</v>
      </c>
    </row>
    <row r="326" spans="1:32">
      <c r="A326" s="1094">
        <v>3</v>
      </c>
      <c r="B326" s="1094">
        <v>0</v>
      </c>
      <c r="C326" s="1094">
        <v>3</v>
      </c>
      <c r="D326" s="1094">
        <v>3</v>
      </c>
      <c r="E326" s="1094">
        <v>17114</v>
      </c>
      <c r="F326" s="1094" t="s">
        <v>307</v>
      </c>
      <c r="G326" s="1094">
        <v>164</v>
      </c>
      <c r="H326" s="1095" t="s">
        <v>1</v>
      </c>
      <c r="I326" s="1090" t="s">
        <v>1773</v>
      </c>
      <c r="J326" s="1096">
        <v>1</v>
      </c>
      <c r="K326" s="1092">
        <f t="shared" si="5"/>
        <v>3</v>
      </c>
      <c r="L326" s="1095" t="s">
        <v>1774</v>
      </c>
      <c r="M326" s="1095" t="s">
        <v>2160</v>
      </c>
      <c r="N326" s="1095" t="s">
        <v>2161</v>
      </c>
      <c r="O326" s="1095"/>
      <c r="P326" s="1095"/>
      <c r="Q326" s="1095"/>
      <c r="R326" s="1095"/>
      <c r="S326" s="1095"/>
      <c r="T326" s="1095"/>
      <c r="U326" s="1095"/>
      <c r="V326" s="1095"/>
      <c r="W326" s="1095"/>
      <c r="X326" s="1095"/>
      <c r="Y326" s="1097" t="s">
        <v>2162</v>
      </c>
      <c r="Z326" s="1095">
        <v>7</v>
      </c>
      <c r="AA326" s="1095">
        <v>3</v>
      </c>
      <c r="AB326" s="1095">
        <v>6</v>
      </c>
      <c r="AC326" s="1095">
        <v>9</v>
      </c>
      <c r="AD326" s="1095">
        <v>8</v>
      </c>
      <c r="AE326" s="1095">
        <v>33</v>
      </c>
      <c r="AF326" s="1095" t="s">
        <v>2163</v>
      </c>
    </row>
    <row r="327" spans="1:32">
      <c r="A327" s="1089">
        <v>6</v>
      </c>
      <c r="B327" s="1089">
        <v>1.5</v>
      </c>
      <c r="C327" s="1089">
        <v>3</v>
      </c>
      <c r="D327" s="1089">
        <v>4.5</v>
      </c>
      <c r="E327" s="1089">
        <v>40662</v>
      </c>
      <c r="F327" s="1089" t="s">
        <v>308</v>
      </c>
      <c r="G327" s="1089">
        <v>164</v>
      </c>
      <c r="H327" s="1090" t="s">
        <v>1</v>
      </c>
      <c r="I327" s="1090" t="s">
        <v>503</v>
      </c>
      <c r="J327" s="1092">
        <v>1</v>
      </c>
      <c r="K327" s="1092">
        <f t="shared" si="5"/>
        <v>4.5</v>
      </c>
      <c r="L327" s="1090" t="s">
        <v>2164</v>
      </c>
      <c r="M327" s="1090" t="s">
        <v>2165</v>
      </c>
      <c r="N327" s="1090" t="s">
        <v>2161</v>
      </c>
      <c r="O327" s="1090" t="s">
        <v>1902</v>
      </c>
      <c r="P327" s="1090" t="s">
        <v>1760</v>
      </c>
      <c r="U327" s="1090" t="s">
        <v>1902</v>
      </c>
      <c r="V327" s="1090" t="s">
        <v>1760</v>
      </c>
      <c r="W327" s="1090" t="s">
        <v>1902</v>
      </c>
      <c r="X327" s="1090" t="s">
        <v>1760</v>
      </c>
      <c r="Y327" s="1093" t="s">
        <v>2166</v>
      </c>
      <c r="Z327" s="1090">
        <v>2</v>
      </c>
      <c r="AA327" s="1090">
        <v>3</v>
      </c>
      <c r="AB327" s="1090">
        <v>2</v>
      </c>
      <c r="AC327" s="1090">
        <v>3</v>
      </c>
      <c r="AD327" s="1090">
        <v>2</v>
      </c>
      <c r="AE327" s="1090">
        <v>12</v>
      </c>
    </row>
    <row r="328" spans="1:32">
      <c r="A328" s="1089">
        <v>3</v>
      </c>
      <c r="B328" s="1089">
        <v>0</v>
      </c>
      <c r="C328" s="1089">
        <v>3</v>
      </c>
      <c r="D328" s="1089">
        <v>3</v>
      </c>
      <c r="E328" s="1089">
        <v>17114</v>
      </c>
      <c r="F328" s="1089" t="s">
        <v>307</v>
      </c>
      <c r="G328" s="1089">
        <v>164</v>
      </c>
      <c r="H328" s="1090" t="s">
        <v>1</v>
      </c>
      <c r="I328" s="1090" t="s">
        <v>1773</v>
      </c>
      <c r="J328" s="1092">
        <v>1</v>
      </c>
      <c r="K328" s="1092">
        <f t="shared" si="5"/>
        <v>3</v>
      </c>
      <c r="L328" s="1090" t="s">
        <v>1774</v>
      </c>
      <c r="M328" s="1090" t="s">
        <v>2167</v>
      </c>
      <c r="N328" s="1090" t="s">
        <v>2168</v>
      </c>
      <c r="O328" s="1090" t="s">
        <v>1822</v>
      </c>
      <c r="P328" s="1090" t="s">
        <v>1713</v>
      </c>
      <c r="U328" s="1090" t="s">
        <v>1822</v>
      </c>
      <c r="V328" s="1090" t="s">
        <v>1849</v>
      </c>
      <c r="Y328" s="1093" t="s">
        <v>2169</v>
      </c>
      <c r="Z328" s="1090">
        <v>2</v>
      </c>
      <c r="AA328" s="1090">
        <v>1</v>
      </c>
      <c r="AB328" s="1090">
        <v>0</v>
      </c>
      <c r="AC328" s="1090">
        <v>2</v>
      </c>
      <c r="AD328" s="1090">
        <v>3</v>
      </c>
      <c r="AE328" s="1090">
        <v>8</v>
      </c>
    </row>
    <row r="329" spans="1:32">
      <c r="A329" s="1089">
        <v>6</v>
      </c>
      <c r="B329" s="1089">
        <v>1.5</v>
      </c>
      <c r="C329" s="1089">
        <v>3</v>
      </c>
      <c r="D329" s="1089">
        <v>4.5</v>
      </c>
      <c r="E329" s="1089">
        <v>40667</v>
      </c>
      <c r="F329" s="1089" t="s">
        <v>307</v>
      </c>
      <c r="G329" s="1089">
        <v>164</v>
      </c>
      <c r="H329" s="1090" t="s">
        <v>1</v>
      </c>
      <c r="I329" s="1090" t="s">
        <v>503</v>
      </c>
      <c r="J329" s="1092">
        <v>0.51111111111111107</v>
      </c>
      <c r="K329" s="1092">
        <f t="shared" si="5"/>
        <v>2.2999999999999998</v>
      </c>
      <c r="L329" s="1090" t="s">
        <v>2170</v>
      </c>
      <c r="M329" s="1090" t="s">
        <v>2171</v>
      </c>
      <c r="N329" s="1090" t="s">
        <v>2168</v>
      </c>
      <c r="O329" s="1090" t="s">
        <v>1822</v>
      </c>
      <c r="P329" s="1090" t="s">
        <v>1760</v>
      </c>
      <c r="U329" s="1090" t="s">
        <v>1822</v>
      </c>
      <c r="V329" s="1090" t="s">
        <v>1760</v>
      </c>
      <c r="W329" s="1090" t="s">
        <v>1822</v>
      </c>
      <c r="X329" s="1090" t="s">
        <v>1760</v>
      </c>
      <c r="Y329" s="1093" t="s">
        <v>2172</v>
      </c>
      <c r="Z329" s="1090">
        <v>4</v>
      </c>
      <c r="AA329" s="1090">
        <v>14</v>
      </c>
      <c r="AB329" s="1090">
        <v>0</v>
      </c>
      <c r="AC329" s="1090">
        <v>2</v>
      </c>
      <c r="AD329" s="1090">
        <v>0</v>
      </c>
      <c r="AE329" s="1090">
        <v>20</v>
      </c>
    </row>
    <row r="330" spans="1:32">
      <c r="A330" s="1089">
        <v>6</v>
      </c>
      <c r="B330" s="1089">
        <v>1.5</v>
      </c>
      <c r="C330" s="1089">
        <v>3</v>
      </c>
      <c r="D330" s="1089">
        <v>4.5</v>
      </c>
      <c r="E330" s="1089">
        <v>40664</v>
      </c>
      <c r="F330" s="1089" t="s">
        <v>307</v>
      </c>
      <c r="G330" s="1089">
        <v>164</v>
      </c>
      <c r="H330" s="1090" t="s">
        <v>1</v>
      </c>
      <c r="I330" s="1090" t="s">
        <v>503</v>
      </c>
      <c r="J330" s="1092">
        <v>0.51111111111111107</v>
      </c>
      <c r="K330" s="1092">
        <f t="shared" si="5"/>
        <v>2.2999999999999998</v>
      </c>
      <c r="L330" s="1090" t="s">
        <v>1656</v>
      </c>
      <c r="M330" s="1090" t="s">
        <v>2171</v>
      </c>
      <c r="N330" s="1090" t="s">
        <v>2168</v>
      </c>
      <c r="O330" s="1090" t="s">
        <v>1822</v>
      </c>
      <c r="P330" s="1090" t="s">
        <v>1760</v>
      </c>
      <c r="U330" s="1090" t="s">
        <v>1822</v>
      </c>
      <c r="V330" s="1090" t="s">
        <v>1760</v>
      </c>
      <c r="W330" s="1090" t="s">
        <v>1822</v>
      </c>
      <c r="X330" s="1090" t="s">
        <v>1760</v>
      </c>
      <c r="Y330" s="1093" t="s">
        <v>2172</v>
      </c>
      <c r="Z330" s="1090">
        <v>4</v>
      </c>
      <c r="AA330" s="1090">
        <v>14</v>
      </c>
      <c r="AB330" s="1090">
        <v>0</v>
      </c>
      <c r="AC330" s="1090">
        <v>2</v>
      </c>
      <c r="AD330" s="1090">
        <v>0</v>
      </c>
      <c r="AE330" s="1090">
        <v>20</v>
      </c>
    </row>
    <row r="331" spans="1:32">
      <c r="A331" s="1094">
        <v>3</v>
      </c>
      <c r="B331" s="1094">
        <v>1.5</v>
      </c>
      <c r="C331" s="1094">
        <v>0</v>
      </c>
      <c r="D331" s="1094">
        <v>1.5</v>
      </c>
      <c r="E331" s="1094">
        <v>35470</v>
      </c>
      <c r="F331" s="1094" t="s">
        <v>306</v>
      </c>
      <c r="G331" s="1094">
        <v>164</v>
      </c>
      <c r="H331" s="1095" t="s">
        <v>1</v>
      </c>
      <c r="I331" s="1090" t="s">
        <v>1688</v>
      </c>
      <c r="J331" s="1096">
        <v>0.5</v>
      </c>
      <c r="K331" s="1092">
        <f t="shared" si="5"/>
        <v>0.75</v>
      </c>
      <c r="L331" s="1095" t="s">
        <v>1738</v>
      </c>
      <c r="M331" s="1095" t="s">
        <v>2173</v>
      </c>
      <c r="N331" s="1095" t="s">
        <v>2173</v>
      </c>
      <c r="O331" s="1095"/>
      <c r="P331" s="1095"/>
      <c r="Q331" s="1095"/>
      <c r="R331" s="1095"/>
      <c r="S331" s="1095"/>
      <c r="T331" s="1095"/>
      <c r="U331" s="1095"/>
      <c r="V331" s="1095"/>
      <c r="W331" s="1095"/>
      <c r="X331" s="1095"/>
      <c r="Y331" s="1095" t="s">
        <v>2150</v>
      </c>
      <c r="Z331" s="1095">
        <v>6</v>
      </c>
      <c r="AA331" s="1095">
        <v>0</v>
      </c>
      <c r="AB331" s="1095">
        <v>0</v>
      </c>
      <c r="AC331" s="1095">
        <v>1</v>
      </c>
      <c r="AD331" s="1095">
        <v>0</v>
      </c>
      <c r="AE331" s="1095">
        <v>7</v>
      </c>
      <c r="AF331" s="1095" t="s">
        <v>1842</v>
      </c>
    </row>
    <row r="332" spans="1:32">
      <c r="A332" s="1094">
        <v>3</v>
      </c>
      <c r="B332" s="1094">
        <v>1.5</v>
      </c>
      <c r="C332" s="1094">
        <v>0</v>
      </c>
      <c r="D332" s="1094">
        <v>1.5</v>
      </c>
      <c r="E332" s="1094">
        <v>31853</v>
      </c>
      <c r="F332" s="1094" t="s">
        <v>306</v>
      </c>
      <c r="G332" s="1094">
        <v>164</v>
      </c>
      <c r="H332" s="1095" t="s">
        <v>1</v>
      </c>
      <c r="I332" s="1095" t="s">
        <v>503</v>
      </c>
      <c r="J332" s="1096">
        <v>0.5</v>
      </c>
      <c r="K332" s="1092">
        <f t="shared" si="5"/>
        <v>0.75</v>
      </c>
      <c r="L332" s="1095" t="s">
        <v>2086</v>
      </c>
      <c r="M332" s="1095" t="s">
        <v>2173</v>
      </c>
      <c r="N332" s="1095" t="s">
        <v>2173</v>
      </c>
      <c r="O332" s="1095"/>
      <c r="P332" s="1095"/>
      <c r="Q332" s="1095"/>
      <c r="R332" s="1095"/>
      <c r="S332" s="1095"/>
      <c r="T332" s="1095"/>
      <c r="U332" s="1095"/>
      <c r="V332" s="1095"/>
      <c r="W332" s="1095"/>
      <c r="X332" s="1095"/>
      <c r="Y332" s="1095" t="s">
        <v>2150</v>
      </c>
      <c r="Z332" s="1095">
        <v>6</v>
      </c>
      <c r="AA332" s="1095">
        <v>0</v>
      </c>
      <c r="AB332" s="1095">
        <v>0</v>
      </c>
      <c r="AC332" s="1095">
        <v>1</v>
      </c>
      <c r="AD332" s="1095">
        <v>0</v>
      </c>
      <c r="AE332" s="1095">
        <v>7</v>
      </c>
      <c r="AF332" s="1095" t="s">
        <v>1842</v>
      </c>
    </row>
    <row r="333" spans="1:32">
      <c r="A333" s="1094">
        <v>3</v>
      </c>
      <c r="B333" s="1094">
        <v>0</v>
      </c>
      <c r="C333" s="1094">
        <v>3</v>
      </c>
      <c r="D333" s="1094">
        <v>3</v>
      </c>
      <c r="E333" s="1094">
        <v>35470</v>
      </c>
      <c r="F333" s="1094" t="s">
        <v>306</v>
      </c>
      <c r="G333" s="1094">
        <v>164</v>
      </c>
      <c r="H333" s="1095" t="s">
        <v>1</v>
      </c>
      <c r="I333" s="1090" t="s">
        <v>1688</v>
      </c>
      <c r="J333" s="1096">
        <v>1</v>
      </c>
      <c r="K333" s="1092">
        <f t="shared" si="5"/>
        <v>3</v>
      </c>
      <c r="L333" s="1095" t="s">
        <v>1738</v>
      </c>
      <c r="M333" s="1095" t="s">
        <v>2154</v>
      </c>
      <c r="N333" s="1095" t="s">
        <v>2174</v>
      </c>
      <c r="O333" s="1095"/>
      <c r="P333" s="1095"/>
      <c r="Q333" s="1095"/>
      <c r="R333" s="1095"/>
      <c r="S333" s="1095"/>
      <c r="T333" s="1095"/>
      <c r="U333" s="1095"/>
      <c r="V333" s="1095"/>
      <c r="W333" s="1095"/>
      <c r="X333" s="1095"/>
      <c r="Y333" s="1097" t="s">
        <v>2155</v>
      </c>
      <c r="Z333" s="1095">
        <v>6</v>
      </c>
      <c r="AA333" s="1095">
        <v>1</v>
      </c>
      <c r="AB333" s="1095">
        <v>0</v>
      </c>
      <c r="AC333" s="1095">
        <v>3</v>
      </c>
      <c r="AD333" s="1095">
        <v>0</v>
      </c>
      <c r="AE333" s="1095">
        <v>10</v>
      </c>
      <c r="AF333" s="1095" t="s">
        <v>1842</v>
      </c>
    </row>
    <row r="334" spans="1:32">
      <c r="A334" s="1094">
        <v>6</v>
      </c>
      <c r="B334" s="1094">
        <v>1.5</v>
      </c>
      <c r="C334" s="1094">
        <v>3</v>
      </c>
      <c r="D334" s="1094">
        <v>4.5</v>
      </c>
      <c r="E334" s="1094">
        <v>31853</v>
      </c>
      <c r="F334" s="1094" t="s">
        <v>306</v>
      </c>
      <c r="G334" s="1094">
        <v>164</v>
      </c>
      <c r="H334" s="1095" t="s">
        <v>1</v>
      </c>
      <c r="I334" s="1095" t="s">
        <v>503</v>
      </c>
      <c r="J334" s="1096">
        <v>0.5</v>
      </c>
      <c r="K334" s="1092">
        <f t="shared" si="5"/>
        <v>2.25</v>
      </c>
      <c r="L334" s="1095" t="s">
        <v>2086</v>
      </c>
      <c r="M334" s="1095" t="s">
        <v>2171</v>
      </c>
      <c r="N334" s="1095" t="s">
        <v>2175</v>
      </c>
      <c r="O334" s="1095"/>
      <c r="P334" s="1095"/>
      <c r="Q334" s="1095"/>
      <c r="R334" s="1095"/>
      <c r="S334" s="1095"/>
      <c r="T334" s="1095"/>
      <c r="U334" s="1095"/>
      <c r="V334" s="1095"/>
      <c r="W334" s="1095"/>
      <c r="X334" s="1095"/>
      <c r="Y334" s="1097" t="s">
        <v>2172</v>
      </c>
      <c r="Z334" s="1095">
        <v>2</v>
      </c>
      <c r="AA334" s="1095">
        <v>8</v>
      </c>
      <c r="AB334" s="1095">
        <v>2</v>
      </c>
      <c r="AC334" s="1095">
        <v>1</v>
      </c>
      <c r="AD334" s="1095">
        <v>0</v>
      </c>
      <c r="AE334" s="1095">
        <v>13</v>
      </c>
      <c r="AF334" s="1095" t="s">
        <v>1842</v>
      </c>
    </row>
    <row r="335" spans="1:32">
      <c r="A335" s="1094">
        <v>6</v>
      </c>
      <c r="B335" s="1094">
        <v>1.5</v>
      </c>
      <c r="C335" s="1094">
        <v>3</v>
      </c>
      <c r="D335" s="1094">
        <v>4.5</v>
      </c>
      <c r="E335" s="1094">
        <v>17114</v>
      </c>
      <c r="F335" s="1094" t="s">
        <v>307</v>
      </c>
      <c r="G335" s="1094">
        <v>164</v>
      </c>
      <c r="H335" s="1095" t="s">
        <v>1</v>
      </c>
      <c r="I335" s="1090" t="s">
        <v>1773</v>
      </c>
      <c r="J335" s="1096">
        <v>0.5</v>
      </c>
      <c r="K335" s="1092">
        <f t="shared" si="5"/>
        <v>2.25</v>
      </c>
      <c r="L335" s="1095" t="s">
        <v>1774</v>
      </c>
      <c r="M335" s="1095" t="s">
        <v>2171</v>
      </c>
      <c r="N335" s="1095" t="s">
        <v>2175</v>
      </c>
      <c r="O335" s="1095"/>
      <c r="P335" s="1095"/>
      <c r="Q335" s="1095"/>
      <c r="R335" s="1095"/>
      <c r="S335" s="1095"/>
      <c r="T335" s="1095"/>
      <c r="U335" s="1095"/>
      <c r="V335" s="1095"/>
      <c r="W335" s="1095"/>
      <c r="X335" s="1095"/>
      <c r="Y335" s="1097" t="s">
        <v>2172</v>
      </c>
      <c r="Z335" s="1095">
        <v>2</v>
      </c>
      <c r="AA335" s="1095">
        <v>8</v>
      </c>
      <c r="AB335" s="1095">
        <v>2</v>
      </c>
      <c r="AC335" s="1095">
        <v>1</v>
      </c>
      <c r="AD335" s="1095">
        <v>0</v>
      </c>
      <c r="AE335" s="1095">
        <v>13</v>
      </c>
      <c r="AF335" s="1095" t="s">
        <v>1842</v>
      </c>
    </row>
    <row r="336" spans="1:32" ht="38.25">
      <c r="A336" s="1089">
        <v>36</v>
      </c>
      <c r="B336" s="1089">
        <v>16</v>
      </c>
      <c r="C336" s="1089">
        <v>4</v>
      </c>
      <c r="D336" s="1089">
        <v>20</v>
      </c>
      <c r="E336" s="1089">
        <v>37350</v>
      </c>
      <c r="F336" s="1089" t="s">
        <v>308</v>
      </c>
      <c r="G336" s="1089">
        <v>162</v>
      </c>
      <c r="H336" s="1090" t="s">
        <v>1</v>
      </c>
      <c r="I336" s="1090" t="s">
        <v>503</v>
      </c>
      <c r="J336" s="1102">
        <v>0.25</v>
      </c>
      <c r="K336" s="1092">
        <f t="shared" si="5"/>
        <v>5</v>
      </c>
      <c r="L336" s="1090" t="s">
        <v>2094</v>
      </c>
      <c r="M336" s="1090" t="s">
        <v>2176</v>
      </c>
      <c r="N336" s="1090" t="s">
        <v>2177</v>
      </c>
      <c r="O336" s="1090" t="s">
        <v>2178</v>
      </c>
      <c r="P336" s="1090" t="s">
        <v>2179</v>
      </c>
      <c r="Q336" s="1090" t="s">
        <v>2180</v>
      </c>
      <c r="R336" s="1090" t="s">
        <v>2181</v>
      </c>
      <c r="U336" s="1090" t="s">
        <v>2180</v>
      </c>
      <c r="V336" s="1090" t="s">
        <v>2181</v>
      </c>
      <c r="W336" s="1090" t="s">
        <v>2178</v>
      </c>
      <c r="X336" s="1090" t="s">
        <v>2179</v>
      </c>
      <c r="Y336" s="1093" t="s">
        <v>513</v>
      </c>
      <c r="Z336" s="1090">
        <v>2</v>
      </c>
      <c r="AA336" s="1090">
        <v>2</v>
      </c>
      <c r="AB336" s="1090">
        <v>2</v>
      </c>
      <c r="AC336" s="1090">
        <v>1</v>
      </c>
      <c r="AD336" s="1090">
        <v>0</v>
      </c>
      <c r="AE336" s="1090">
        <v>7</v>
      </c>
    </row>
    <row r="337" spans="1:31" ht="38.25">
      <c r="A337" s="1089">
        <v>36</v>
      </c>
      <c r="B337" s="1089">
        <v>16</v>
      </c>
      <c r="C337" s="1089">
        <v>4</v>
      </c>
      <c r="D337" s="1089">
        <v>20</v>
      </c>
      <c r="E337" s="1089">
        <v>23524</v>
      </c>
      <c r="F337" s="1089" t="s">
        <v>307</v>
      </c>
      <c r="G337" s="1089">
        <v>162</v>
      </c>
      <c r="H337" s="1090" t="s">
        <v>1</v>
      </c>
      <c r="I337" s="1090" t="s">
        <v>503</v>
      </c>
      <c r="J337" s="1102">
        <v>0.25</v>
      </c>
      <c r="K337" s="1092">
        <f t="shared" si="5"/>
        <v>5</v>
      </c>
      <c r="L337" s="1090" t="s">
        <v>2056</v>
      </c>
      <c r="M337" s="1090" t="s">
        <v>2176</v>
      </c>
      <c r="N337" s="1090" t="s">
        <v>2177</v>
      </c>
      <c r="O337" s="1090" t="s">
        <v>2178</v>
      </c>
      <c r="P337" s="1090" t="s">
        <v>2179</v>
      </c>
      <c r="Q337" s="1090" t="s">
        <v>2180</v>
      </c>
      <c r="R337" s="1090" t="s">
        <v>2181</v>
      </c>
      <c r="U337" s="1090" t="s">
        <v>2180</v>
      </c>
      <c r="V337" s="1090" t="s">
        <v>2181</v>
      </c>
      <c r="W337" s="1090" t="s">
        <v>2178</v>
      </c>
      <c r="X337" s="1090" t="s">
        <v>2179</v>
      </c>
      <c r="Y337" s="1093" t="s">
        <v>513</v>
      </c>
      <c r="Z337" s="1090">
        <v>2</v>
      </c>
      <c r="AA337" s="1090">
        <v>2</v>
      </c>
      <c r="AB337" s="1090">
        <v>2</v>
      </c>
      <c r="AC337" s="1090">
        <v>1</v>
      </c>
      <c r="AD337" s="1090">
        <v>0</v>
      </c>
      <c r="AE337" s="1090">
        <v>7</v>
      </c>
    </row>
    <row r="338" spans="1:31" ht="38.25">
      <c r="A338" s="1089">
        <v>36</v>
      </c>
      <c r="B338" s="1089">
        <v>16</v>
      </c>
      <c r="C338" s="1089">
        <v>4</v>
      </c>
      <c r="D338" s="1089">
        <v>20</v>
      </c>
      <c r="E338" s="1089">
        <v>35470</v>
      </c>
      <c r="F338" s="1089" t="s">
        <v>306</v>
      </c>
      <c r="G338" s="1089">
        <v>162</v>
      </c>
      <c r="H338" s="1090" t="s">
        <v>1</v>
      </c>
      <c r="I338" s="1090" t="s">
        <v>1688</v>
      </c>
      <c r="J338" s="1102">
        <v>0.25</v>
      </c>
      <c r="K338" s="1092">
        <f t="shared" si="5"/>
        <v>5</v>
      </c>
      <c r="L338" s="1090" t="s">
        <v>1738</v>
      </c>
      <c r="M338" s="1090" t="s">
        <v>2176</v>
      </c>
      <c r="N338" s="1090" t="s">
        <v>2177</v>
      </c>
      <c r="O338" s="1090" t="s">
        <v>2178</v>
      </c>
      <c r="P338" s="1090" t="s">
        <v>2179</v>
      </c>
      <c r="Q338" s="1090" t="s">
        <v>2180</v>
      </c>
      <c r="R338" s="1090" t="s">
        <v>2181</v>
      </c>
      <c r="U338" s="1090" t="s">
        <v>2180</v>
      </c>
      <c r="V338" s="1090" t="s">
        <v>2181</v>
      </c>
      <c r="W338" s="1090" t="s">
        <v>2178</v>
      </c>
      <c r="X338" s="1090" t="s">
        <v>2179</v>
      </c>
      <c r="Y338" s="1093" t="s">
        <v>513</v>
      </c>
      <c r="Z338" s="1090">
        <v>2</v>
      </c>
      <c r="AA338" s="1090">
        <v>2</v>
      </c>
      <c r="AB338" s="1090">
        <v>2</v>
      </c>
      <c r="AC338" s="1090">
        <v>1</v>
      </c>
      <c r="AD338" s="1090">
        <v>0</v>
      </c>
      <c r="AE338" s="1090">
        <v>7</v>
      </c>
    </row>
    <row r="339" spans="1:31" ht="38.25">
      <c r="A339" s="1089">
        <v>36</v>
      </c>
      <c r="B339" s="1089">
        <v>16</v>
      </c>
      <c r="C339" s="1089">
        <v>4</v>
      </c>
      <c r="D339" s="1089">
        <v>20</v>
      </c>
      <c r="E339" s="1089">
        <v>32841</v>
      </c>
      <c r="F339" s="1089" t="s">
        <v>308</v>
      </c>
      <c r="G339" s="1089">
        <v>162</v>
      </c>
      <c r="H339" s="1090" t="s">
        <v>1</v>
      </c>
      <c r="I339" s="1090" t="s">
        <v>1688</v>
      </c>
      <c r="J339" s="1102">
        <v>0.25</v>
      </c>
      <c r="K339" s="1092">
        <f t="shared" si="5"/>
        <v>5</v>
      </c>
      <c r="L339" s="1090" t="s">
        <v>2182</v>
      </c>
      <c r="M339" s="1090" t="s">
        <v>2176</v>
      </c>
      <c r="N339" s="1090" t="s">
        <v>2177</v>
      </c>
      <c r="O339" s="1090" t="s">
        <v>2178</v>
      </c>
      <c r="P339" s="1090" t="s">
        <v>2179</v>
      </c>
      <c r="Q339" s="1090" t="s">
        <v>2180</v>
      </c>
      <c r="R339" s="1090" t="s">
        <v>2181</v>
      </c>
      <c r="U339" s="1090" t="s">
        <v>2180</v>
      </c>
      <c r="V339" s="1090" t="s">
        <v>2181</v>
      </c>
      <c r="W339" s="1090" t="s">
        <v>2178</v>
      </c>
      <c r="X339" s="1090" t="s">
        <v>2179</v>
      </c>
      <c r="Y339" s="1093" t="s">
        <v>513</v>
      </c>
      <c r="Z339" s="1090">
        <v>2</v>
      </c>
      <c r="AA339" s="1090">
        <v>2</v>
      </c>
      <c r="AB339" s="1090">
        <v>2</v>
      </c>
      <c r="AC339" s="1090">
        <v>1</v>
      </c>
      <c r="AD339" s="1090">
        <v>0</v>
      </c>
      <c r="AE339" s="1090">
        <v>7</v>
      </c>
    </row>
    <row r="340" spans="1:31">
      <c r="A340" s="1089">
        <v>9</v>
      </c>
      <c r="B340" s="1089">
        <v>3</v>
      </c>
      <c r="C340" s="1089">
        <v>3</v>
      </c>
      <c r="D340" s="1089">
        <v>6</v>
      </c>
      <c r="E340" s="1089">
        <v>35716</v>
      </c>
      <c r="F340" s="1089" t="s">
        <v>308</v>
      </c>
      <c r="G340" s="1089">
        <v>164</v>
      </c>
      <c r="H340" s="1090" t="s">
        <v>1</v>
      </c>
      <c r="I340" s="1090" t="s">
        <v>497</v>
      </c>
      <c r="J340" s="1092">
        <v>1</v>
      </c>
      <c r="K340" s="1092">
        <f t="shared" si="5"/>
        <v>6</v>
      </c>
      <c r="L340" s="1090" t="s">
        <v>1754</v>
      </c>
      <c r="M340" s="1090" t="s">
        <v>2183</v>
      </c>
      <c r="N340" s="1090" t="s">
        <v>2184</v>
      </c>
      <c r="O340" s="1090" t="s">
        <v>1894</v>
      </c>
      <c r="P340" s="1090" t="s">
        <v>1849</v>
      </c>
      <c r="Q340" s="1090" t="s">
        <v>1894</v>
      </c>
      <c r="R340" s="1090" t="s">
        <v>1849</v>
      </c>
      <c r="U340" s="1090" t="s">
        <v>1894</v>
      </c>
      <c r="V340" s="1090" t="s">
        <v>1849</v>
      </c>
      <c r="W340" s="1090" t="s">
        <v>1894</v>
      </c>
      <c r="X340" s="1090" t="s">
        <v>1849</v>
      </c>
      <c r="Y340" s="1093" t="s">
        <v>2185</v>
      </c>
      <c r="Z340" s="1090">
        <v>1</v>
      </c>
      <c r="AA340" s="1090">
        <v>1</v>
      </c>
      <c r="AB340" s="1090">
        <v>0</v>
      </c>
      <c r="AC340" s="1090">
        <v>1</v>
      </c>
      <c r="AD340" s="1090">
        <v>0</v>
      </c>
      <c r="AE340" s="1090">
        <v>3</v>
      </c>
    </row>
    <row r="341" spans="1:31">
      <c r="A341" s="1089">
        <v>9</v>
      </c>
      <c r="B341" s="1089">
        <v>3</v>
      </c>
      <c r="C341" s="1089">
        <v>3</v>
      </c>
      <c r="D341" s="1089">
        <v>6</v>
      </c>
      <c r="E341" s="1089">
        <v>37016</v>
      </c>
      <c r="F341" s="1089" t="s">
        <v>308</v>
      </c>
      <c r="G341" s="1089">
        <v>164</v>
      </c>
      <c r="H341" s="1090" t="s">
        <v>1</v>
      </c>
      <c r="I341" s="1090" t="s">
        <v>497</v>
      </c>
      <c r="J341" s="1092">
        <v>1</v>
      </c>
      <c r="K341" s="1092">
        <f t="shared" si="5"/>
        <v>6</v>
      </c>
      <c r="L341" s="1090" t="s">
        <v>1769</v>
      </c>
      <c r="M341" s="1090" t="s">
        <v>2186</v>
      </c>
      <c r="N341" s="1090" t="s">
        <v>2184</v>
      </c>
      <c r="O341" s="1090" t="s">
        <v>2059</v>
      </c>
      <c r="P341" s="1090" t="s">
        <v>1713</v>
      </c>
      <c r="Q341" s="1090" t="s">
        <v>2059</v>
      </c>
      <c r="R341" s="1090" t="s">
        <v>1713</v>
      </c>
      <c r="S341" s="1090" t="s">
        <v>2059</v>
      </c>
      <c r="T341" s="1090" t="s">
        <v>1713</v>
      </c>
      <c r="U341" s="1090" t="s">
        <v>2059</v>
      </c>
      <c r="V341" s="1090" t="s">
        <v>1713</v>
      </c>
      <c r="Y341" s="1093" t="s">
        <v>2187</v>
      </c>
      <c r="Z341" s="1090">
        <v>4</v>
      </c>
      <c r="AA341" s="1090">
        <v>0</v>
      </c>
      <c r="AB341" s="1090">
        <v>0</v>
      </c>
      <c r="AC341" s="1090">
        <v>0</v>
      </c>
      <c r="AD341" s="1090">
        <v>0</v>
      </c>
      <c r="AE341" s="1090">
        <v>4</v>
      </c>
    </row>
    <row r="342" spans="1:31">
      <c r="A342" s="1089">
        <v>9</v>
      </c>
      <c r="B342" s="1089">
        <v>3</v>
      </c>
      <c r="C342" s="1089">
        <v>3</v>
      </c>
      <c r="D342" s="1089">
        <v>6</v>
      </c>
      <c r="E342" s="1089">
        <v>31092</v>
      </c>
      <c r="F342" s="1089" t="s">
        <v>308</v>
      </c>
      <c r="G342" s="1089">
        <v>164</v>
      </c>
      <c r="H342" s="1090" t="s">
        <v>1</v>
      </c>
      <c r="I342" s="1090" t="s">
        <v>1922</v>
      </c>
      <c r="J342" s="1092">
        <v>1</v>
      </c>
      <c r="K342" s="1092">
        <f t="shared" si="5"/>
        <v>6</v>
      </c>
      <c r="L342" s="1090" t="s">
        <v>2108</v>
      </c>
      <c r="M342" s="1090" t="s">
        <v>2188</v>
      </c>
      <c r="N342" s="1090" t="s">
        <v>2184</v>
      </c>
      <c r="O342" s="1090" t="s">
        <v>2059</v>
      </c>
      <c r="P342" s="1090" t="s">
        <v>1730</v>
      </c>
      <c r="Q342" s="1090" t="s">
        <v>2059</v>
      </c>
      <c r="R342" s="1090" t="s">
        <v>1730</v>
      </c>
      <c r="S342" s="1090" t="s">
        <v>2059</v>
      </c>
      <c r="T342" s="1090" t="s">
        <v>1730</v>
      </c>
      <c r="U342" s="1090" t="s">
        <v>2059</v>
      </c>
      <c r="V342" s="1090" t="s">
        <v>1730</v>
      </c>
      <c r="Y342" s="1093" t="s">
        <v>2189</v>
      </c>
      <c r="Z342" s="1090">
        <v>2</v>
      </c>
      <c r="AA342" s="1090">
        <v>0</v>
      </c>
      <c r="AB342" s="1090">
        <v>0</v>
      </c>
      <c r="AC342" s="1090">
        <v>0</v>
      </c>
      <c r="AD342" s="1090">
        <v>5</v>
      </c>
      <c r="AE342" s="1090">
        <v>7</v>
      </c>
    </row>
    <row r="343" spans="1:31">
      <c r="A343" s="1089">
        <v>9</v>
      </c>
      <c r="B343" s="1089">
        <v>3</v>
      </c>
      <c r="C343" s="1089">
        <v>3</v>
      </c>
      <c r="D343" s="1089">
        <v>6</v>
      </c>
      <c r="E343" s="1089">
        <v>32841</v>
      </c>
      <c r="F343" s="1089" t="s">
        <v>308</v>
      </c>
      <c r="G343" s="1089">
        <v>164</v>
      </c>
      <c r="H343" s="1090" t="s">
        <v>1</v>
      </c>
      <c r="I343" s="1090" t="s">
        <v>1688</v>
      </c>
      <c r="J343" s="1092">
        <v>1</v>
      </c>
      <c r="K343" s="1092">
        <f t="shared" si="5"/>
        <v>6</v>
      </c>
      <c r="L343" s="1090" t="s">
        <v>2182</v>
      </c>
      <c r="M343" s="1090" t="s">
        <v>2190</v>
      </c>
      <c r="N343" s="1090" t="s">
        <v>2184</v>
      </c>
      <c r="Q343" s="1090" t="s">
        <v>1894</v>
      </c>
      <c r="R343" s="1090" t="s">
        <v>1730</v>
      </c>
      <c r="S343" s="1090" t="s">
        <v>1894</v>
      </c>
      <c r="T343" s="1090" t="s">
        <v>1730</v>
      </c>
      <c r="U343" s="1090" t="s">
        <v>1894</v>
      </c>
      <c r="V343" s="1090" t="s">
        <v>1730</v>
      </c>
      <c r="W343" s="1090" t="s">
        <v>1894</v>
      </c>
      <c r="X343" s="1090" t="s">
        <v>1730</v>
      </c>
      <c r="Y343" s="1093" t="s">
        <v>2191</v>
      </c>
      <c r="Z343" s="1090">
        <v>5</v>
      </c>
      <c r="AA343" s="1090">
        <v>0</v>
      </c>
      <c r="AB343" s="1090">
        <v>0</v>
      </c>
      <c r="AC343" s="1090">
        <v>0</v>
      </c>
      <c r="AD343" s="1090">
        <v>0</v>
      </c>
      <c r="AE343" s="1090">
        <v>5</v>
      </c>
    </row>
    <row r="344" spans="1:31">
      <c r="A344" s="1089">
        <v>36</v>
      </c>
      <c r="B344" s="1089">
        <v>16</v>
      </c>
      <c r="C344" s="1089">
        <v>4</v>
      </c>
      <c r="D344" s="1089">
        <v>20</v>
      </c>
      <c r="E344" s="1089">
        <v>39425</v>
      </c>
      <c r="F344" s="1089" t="s">
        <v>308</v>
      </c>
      <c r="G344" s="1089">
        <v>161</v>
      </c>
      <c r="H344" s="1090" t="s">
        <v>1</v>
      </c>
      <c r="I344" s="1090" t="s">
        <v>503</v>
      </c>
      <c r="J344" s="1102">
        <v>0.5</v>
      </c>
      <c r="K344" s="1092">
        <f t="shared" si="5"/>
        <v>10</v>
      </c>
      <c r="L344" s="1090" t="s">
        <v>1732</v>
      </c>
      <c r="M344" s="1090" t="s">
        <v>2192</v>
      </c>
      <c r="N344" s="1090" t="s">
        <v>2193</v>
      </c>
      <c r="O344" s="1090" t="s">
        <v>1795</v>
      </c>
      <c r="P344" s="1090" t="s">
        <v>1767</v>
      </c>
      <c r="Q344" s="1090" t="s">
        <v>1825</v>
      </c>
      <c r="R344" s="1090" t="s">
        <v>1767</v>
      </c>
      <c r="U344" s="1090" t="s">
        <v>1825</v>
      </c>
      <c r="V344" s="1090" t="s">
        <v>1767</v>
      </c>
      <c r="W344" s="1090" t="s">
        <v>1795</v>
      </c>
      <c r="X344" s="1090" t="s">
        <v>1767</v>
      </c>
      <c r="Y344" s="1093" t="s">
        <v>502</v>
      </c>
      <c r="Z344" s="1090">
        <v>6</v>
      </c>
      <c r="AA344" s="1090">
        <v>0</v>
      </c>
      <c r="AB344" s="1090">
        <v>0</v>
      </c>
      <c r="AC344" s="1090">
        <v>3</v>
      </c>
      <c r="AD344" s="1090">
        <v>0</v>
      </c>
      <c r="AE344" s="1090">
        <v>9</v>
      </c>
    </row>
    <row r="345" spans="1:31">
      <c r="A345" s="1089">
        <v>36</v>
      </c>
      <c r="B345" s="1089">
        <v>16</v>
      </c>
      <c r="C345" s="1089">
        <v>4</v>
      </c>
      <c r="D345" s="1089">
        <v>20</v>
      </c>
      <c r="E345" s="1089">
        <v>35716</v>
      </c>
      <c r="F345" s="1089" t="s">
        <v>308</v>
      </c>
      <c r="G345" s="1089">
        <v>161</v>
      </c>
      <c r="H345" s="1090" t="s">
        <v>1</v>
      </c>
      <c r="I345" s="1090" t="s">
        <v>497</v>
      </c>
      <c r="J345" s="1102">
        <v>0.25</v>
      </c>
      <c r="K345" s="1092">
        <f t="shared" si="5"/>
        <v>5</v>
      </c>
      <c r="L345" s="1090" t="s">
        <v>1754</v>
      </c>
      <c r="M345" s="1090" t="s">
        <v>2192</v>
      </c>
      <c r="N345" s="1090" t="s">
        <v>2193</v>
      </c>
      <c r="O345" s="1090" t="s">
        <v>1795</v>
      </c>
      <c r="P345" s="1090" t="s">
        <v>1767</v>
      </c>
      <c r="Q345" s="1090" t="s">
        <v>1825</v>
      </c>
      <c r="R345" s="1090" t="s">
        <v>1767</v>
      </c>
      <c r="U345" s="1090" t="s">
        <v>1825</v>
      </c>
      <c r="V345" s="1090" t="s">
        <v>1767</v>
      </c>
      <c r="W345" s="1090" t="s">
        <v>1795</v>
      </c>
      <c r="X345" s="1090" t="s">
        <v>1767</v>
      </c>
      <c r="Y345" s="1093" t="s">
        <v>502</v>
      </c>
      <c r="Z345" s="1090">
        <v>6</v>
      </c>
      <c r="AA345" s="1090">
        <v>0</v>
      </c>
      <c r="AB345" s="1090">
        <v>0</v>
      </c>
      <c r="AC345" s="1090">
        <v>3</v>
      </c>
      <c r="AD345" s="1090">
        <v>0</v>
      </c>
      <c r="AE345" s="1090">
        <v>9</v>
      </c>
    </row>
    <row r="346" spans="1:31">
      <c r="A346" s="1089">
        <v>36</v>
      </c>
      <c r="B346" s="1089">
        <v>16</v>
      </c>
      <c r="C346" s="1089">
        <v>4</v>
      </c>
      <c r="D346" s="1089">
        <v>20</v>
      </c>
      <c r="E346" s="1089">
        <v>37016</v>
      </c>
      <c r="F346" s="1089" t="s">
        <v>308</v>
      </c>
      <c r="G346" s="1089">
        <v>161</v>
      </c>
      <c r="H346" s="1090" t="s">
        <v>1</v>
      </c>
      <c r="I346" s="1090" t="s">
        <v>497</v>
      </c>
      <c r="J346" s="1102">
        <v>0.25</v>
      </c>
      <c r="K346" s="1092">
        <f t="shared" si="5"/>
        <v>5</v>
      </c>
      <c r="L346" s="1090" t="s">
        <v>1769</v>
      </c>
      <c r="M346" s="1090" t="s">
        <v>2192</v>
      </c>
      <c r="N346" s="1090" t="s">
        <v>2193</v>
      </c>
      <c r="O346" s="1090" t="s">
        <v>1795</v>
      </c>
      <c r="P346" s="1090" t="s">
        <v>1767</v>
      </c>
      <c r="Q346" s="1090" t="s">
        <v>1825</v>
      </c>
      <c r="R346" s="1090" t="s">
        <v>1767</v>
      </c>
      <c r="U346" s="1090" t="s">
        <v>1825</v>
      </c>
      <c r="V346" s="1090" t="s">
        <v>1767</v>
      </c>
      <c r="W346" s="1090" t="s">
        <v>1795</v>
      </c>
      <c r="X346" s="1090" t="s">
        <v>1767</v>
      </c>
      <c r="Y346" s="1093" t="s">
        <v>502</v>
      </c>
      <c r="Z346" s="1090">
        <v>6</v>
      </c>
      <c r="AA346" s="1090">
        <v>0</v>
      </c>
      <c r="AB346" s="1090">
        <v>0</v>
      </c>
      <c r="AC346" s="1090">
        <v>3</v>
      </c>
      <c r="AD346" s="1090">
        <v>0</v>
      </c>
      <c r="AE346" s="1090">
        <v>9</v>
      </c>
    </row>
    <row r="347" spans="1:31">
      <c r="A347" s="1089">
        <v>28</v>
      </c>
      <c r="B347" s="1089">
        <v>12</v>
      </c>
      <c r="C347" s="1089">
        <v>4</v>
      </c>
      <c r="D347" s="1089">
        <v>16</v>
      </c>
      <c r="E347" s="1089">
        <v>34371</v>
      </c>
      <c r="F347" s="1089" t="s">
        <v>307</v>
      </c>
      <c r="G347" s="1089">
        <v>161</v>
      </c>
      <c r="H347" s="1090" t="s">
        <v>1</v>
      </c>
      <c r="I347" s="1090" t="s">
        <v>497</v>
      </c>
      <c r="J347" s="1102">
        <v>0.5</v>
      </c>
      <c r="K347" s="1092">
        <f t="shared" si="5"/>
        <v>8</v>
      </c>
      <c r="L347" s="1090" t="s">
        <v>1762</v>
      </c>
      <c r="M347" s="1090" t="s">
        <v>2194</v>
      </c>
      <c r="N347" s="1090" t="s">
        <v>2195</v>
      </c>
      <c r="U347" s="1090" t="s">
        <v>1795</v>
      </c>
      <c r="V347" s="1090" t="s">
        <v>1708</v>
      </c>
      <c r="Y347" s="1093" t="s">
        <v>2196</v>
      </c>
      <c r="Z347" s="1090">
        <v>2</v>
      </c>
      <c r="AA347" s="1090">
        <v>0</v>
      </c>
      <c r="AB347" s="1090">
        <v>0</v>
      </c>
      <c r="AC347" s="1090">
        <v>0</v>
      </c>
      <c r="AD347" s="1090">
        <v>0</v>
      </c>
      <c r="AE347" s="1090">
        <v>2</v>
      </c>
    </row>
    <row r="348" spans="1:31">
      <c r="A348" s="1089">
        <v>28</v>
      </c>
      <c r="B348" s="1089">
        <v>12</v>
      </c>
      <c r="C348" s="1089">
        <v>4</v>
      </c>
      <c r="D348" s="1089">
        <v>16</v>
      </c>
      <c r="E348" s="1089">
        <v>38563</v>
      </c>
      <c r="F348" s="1089" t="s">
        <v>306</v>
      </c>
      <c r="G348" s="1089">
        <v>161</v>
      </c>
      <c r="H348" s="1090" t="s">
        <v>1</v>
      </c>
      <c r="I348" s="1090" t="s">
        <v>503</v>
      </c>
      <c r="J348" s="1102">
        <v>0.5</v>
      </c>
      <c r="K348" s="1092">
        <f t="shared" si="5"/>
        <v>8</v>
      </c>
      <c r="L348" s="1090" t="s">
        <v>2065</v>
      </c>
      <c r="M348" s="1090" t="s">
        <v>2194</v>
      </c>
      <c r="N348" s="1090" t="s">
        <v>2195</v>
      </c>
      <c r="U348" s="1090" t="s">
        <v>1795</v>
      </c>
      <c r="V348" s="1090" t="s">
        <v>1708</v>
      </c>
      <c r="Y348" s="1093" t="s">
        <v>2196</v>
      </c>
      <c r="Z348" s="1090">
        <v>2</v>
      </c>
      <c r="AA348" s="1090">
        <v>0</v>
      </c>
      <c r="AB348" s="1090">
        <v>0</v>
      </c>
      <c r="AC348" s="1090">
        <v>0</v>
      </c>
      <c r="AD348" s="1090">
        <v>0</v>
      </c>
      <c r="AE348" s="1090">
        <v>2</v>
      </c>
    </row>
    <row r="349" spans="1:31">
      <c r="A349" s="1089">
        <v>28</v>
      </c>
      <c r="B349" s="1089">
        <v>12</v>
      </c>
      <c r="C349" s="1089">
        <v>4</v>
      </c>
      <c r="D349" s="1089">
        <v>16</v>
      </c>
      <c r="E349" s="1089">
        <v>34371</v>
      </c>
      <c r="F349" s="1089" t="s">
        <v>307</v>
      </c>
      <c r="G349" s="1089">
        <v>162</v>
      </c>
      <c r="H349" s="1090" t="s">
        <v>1</v>
      </c>
      <c r="I349" s="1090" t="s">
        <v>1688</v>
      </c>
      <c r="J349" s="1102">
        <v>0.5</v>
      </c>
      <c r="K349" s="1092">
        <f t="shared" si="5"/>
        <v>8</v>
      </c>
      <c r="L349" s="1090" t="s">
        <v>1762</v>
      </c>
      <c r="M349" s="1090" t="s">
        <v>2194</v>
      </c>
      <c r="N349" s="1090" t="s">
        <v>2195</v>
      </c>
      <c r="O349" s="1090" t="s">
        <v>1825</v>
      </c>
      <c r="P349" s="1090" t="s">
        <v>1760</v>
      </c>
      <c r="Q349" s="1090" t="s">
        <v>1825</v>
      </c>
      <c r="R349" s="1090" t="s">
        <v>1760</v>
      </c>
      <c r="U349" s="1090" t="s">
        <v>1825</v>
      </c>
      <c r="V349" s="1090" t="s">
        <v>1760</v>
      </c>
      <c r="W349" s="1090" t="s">
        <v>1825</v>
      </c>
      <c r="X349" s="1090" t="s">
        <v>1760</v>
      </c>
      <c r="Y349" s="1093" t="s">
        <v>2196</v>
      </c>
      <c r="Z349" s="1090">
        <v>4</v>
      </c>
      <c r="AA349" s="1090">
        <v>5</v>
      </c>
      <c r="AB349" s="1090">
        <v>0</v>
      </c>
      <c r="AC349" s="1090">
        <v>0</v>
      </c>
      <c r="AD349" s="1090">
        <v>0</v>
      </c>
      <c r="AE349" s="1090">
        <v>9</v>
      </c>
    </row>
    <row r="350" spans="1:31">
      <c r="A350" s="1089">
        <v>28</v>
      </c>
      <c r="B350" s="1089">
        <v>12</v>
      </c>
      <c r="C350" s="1089">
        <v>4</v>
      </c>
      <c r="D350" s="1089">
        <v>16</v>
      </c>
      <c r="E350" s="1089">
        <v>38563</v>
      </c>
      <c r="F350" s="1089" t="s">
        <v>306</v>
      </c>
      <c r="G350" s="1089">
        <v>162</v>
      </c>
      <c r="H350" s="1090" t="s">
        <v>1</v>
      </c>
      <c r="I350" s="1090" t="s">
        <v>503</v>
      </c>
      <c r="J350" s="1102">
        <v>0.5</v>
      </c>
      <c r="K350" s="1092">
        <f t="shared" si="5"/>
        <v>8</v>
      </c>
      <c r="L350" s="1090" t="s">
        <v>2065</v>
      </c>
      <c r="M350" s="1090" t="s">
        <v>2194</v>
      </c>
      <c r="N350" s="1090" t="s">
        <v>2195</v>
      </c>
      <c r="O350" s="1090" t="s">
        <v>1825</v>
      </c>
      <c r="P350" s="1090" t="s">
        <v>1760</v>
      </c>
      <c r="Q350" s="1090" t="s">
        <v>1825</v>
      </c>
      <c r="R350" s="1090" t="s">
        <v>1760</v>
      </c>
      <c r="U350" s="1090" t="s">
        <v>1825</v>
      </c>
      <c r="V350" s="1090" t="s">
        <v>1760</v>
      </c>
      <c r="W350" s="1090" t="s">
        <v>1825</v>
      </c>
      <c r="X350" s="1090" t="s">
        <v>1760</v>
      </c>
      <c r="Y350" s="1093" t="s">
        <v>2196</v>
      </c>
      <c r="Z350" s="1090">
        <v>4</v>
      </c>
      <c r="AA350" s="1090">
        <v>5</v>
      </c>
      <c r="AB350" s="1090">
        <v>0</v>
      </c>
      <c r="AC350" s="1090">
        <v>0</v>
      </c>
      <c r="AD350" s="1090">
        <v>0</v>
      </c>
      <c r="AE350" s="1090">
        <v>9</v>
      </c>
    </row>
    <row r="351" spans="1:31">
      <c r="A351" s="1089">
        <v>26</v>
      </c>
      <c r="B351" s="1089">
        <v>11</v>
      </c>
      <c r="C351" s="1089">
        <v>4</v>
      </c>
      <c r="D351" s="1089">
        <v>15</v>
      </c>
      <c r="E351" s="1089">
        <v>35716</v>
      </c>
      <c r="F351" s="1089" t="s">
        <v>308</v>
      </c>
      <c r="G351" s="1089">
        <v>162</v>
      </c>
      <c r="H351" s="1090" t="s">
        <v>1</v>
      </c>
      <c r="I351" s="1090" t="s">
        <v>497</v>
      </c>
      <c r="J351" s="1102">
        <v>0.33333333333333331</v>
      </c>
      <c r="K351" s="1092">
        <f t="shared" si="5"/>
        <v>5</v>
      </c>
      <c r="L351" s="1090" t="s">
        <v>1754</v>
      </c>
      <c r="M351" s="1090" t="s">
        <v>2197</v>
      </c>
      <c r="N351" s="1090" t="s">
        <v>2198</v>
      </c>
      <c r="O351" s="1090" t="s">
        <v>1825</v>
      </c>
      <c r="P351" s="1090" t="s">
        <v>1713</v>
      </c>
      <c r="W351" s="1090" t="s">
        <v>1825</v>
      </c>
      <c r="X351" s="1090" t="s">
        <v>1713</v>
      </c>
      <c r="Y351" s="1093" t="s">
        <v>515</v>
      </c>
      <c r="Z351" s="1090">
        <v>1</v>
      </c>
      <c r="AA351" s="1090">
        <v>0</v>
      </c>
      <c r="AB351" s="1090">
        <v>0</v>
      </c>
      <c r="AC351" s="1090">
        <v>0</v>
      </c>
      <c r="AD351" s="1090">
        <v>0</v>
      </c>
      <c r="AE351" s="1090">
        <v>1</v>
      </c>
    </row>
    <row r="352" spans="1:31">
      <c r="A352" s="1089">
        <v>26</v>
      </c>
      <c r="B352" s="1089">
        <v>11</v>
      </c>
      <c r="C352" s="1089">
        <v>4</v>
      </c>
      <c r="D352" s="1089">
        <v>15</v>
      </c>
      <c r="E352" s="1089">
        <v>37016</v>
      </c>
      <c r="F352" s="1089" t="s">
        <v>308</v>
      </c>
      <c r="G352" s="1089">
        <v>162</v>
      </c>
      <c r="H352" s="1090" t="s">
        <v>1</v>
      </c>
      <c r="I352" s="1090" t="s">
        <v>497</v>
      </c>
      <c r="J352" s="1102">
        <v>0.33333333333333331</v>
      </c>
      <c r="K352" s="1092">
        <f t="shared" si="5"/>
        <v>5</v>
      </c>
      <c r="L352" s="1090" t="s">
        <v>1769</v>
      </c>
      <c r="M352" s="1090" t="s">
        <v>2197</v>
      </c>
      <c r="N352" s="1090" t="s">
        <v>2198</v>
      </c>
      <c r="O352" s="1090" t="s">
        <v>1825</v>
      </c>
      <c r="P352" s="1090" t="s">
        <v>1713</v>
      </c>
      <c r="W352" s="1090" t="s">
        <v>1825</v>
      </c>
      <c r="X352" s="1090" t="s">
        <v>1713</v>
      </c>
      <c r="Y352" s="1093" t="s">
        <v>515</v>
      </c>
      <c r="Z352" s="1090">
        <v>1</v>
      </c>
      <c r="AA352" s="1090">
        <v>0</v>
      </c>
      <c r="AB352" s="1090">
        <v>0</v>
      </c>
      <c r="AC352" s="1090">
        <v>0</v>
      </c>
      <c r="AD352" s="1090">
        <v>0</v>
      </c>
      <c r="AE352" s="1090">
        <v>1</v>
      </c>
    </row>
    <row r="353" spans="1:32">
      <c r="A353" s="1089">
        <v>26</v>
      </c>
      <c r="B353" s="1089">
        <v>11</v>
      </c>
      <c r="C353" s="1089">
        <v>4</v>
      </c>
      <c r="D353" s="1089">
        <v>15</v>
      </c>
      <c r="E353" s="1089">
        <v>40114</v>
      </c>
      <c r="F353" s="1089" t="s">
        <v>308</v>
      </c>
      <c r="G353" s="1089">
        <v>162</v>
      </c>
      <c r="H353" s="1090" t="s">
        <v>1</v>
      </c>
      <c r="I353" s="1090" t="s">
        <v>503</v>
      </c>
      <c r="J353" s="1102">
        <v>0.33333333333333331</v>
      </c>
      <c r="K353" s="1092">
        <f t="shared" si="5"/>
        <v>5</v>
      </c>
      <c r="L353" s="1090" t="s">
        <v>1744</v>
      </c>
      <c r="M353" s="1090" t="s">
        <v>2197</v>
      </c>
      <c r="N353" s="1090" t="s">
        <v>2198</v>
      </c>
      <c r="O353" s="1090" t="s">
        <v>1825</v>
      </c>
      <c r="P353" s="1090" t="s">
        <v>1713</v>
      </c>
      <c r="W353" s="1090" t="s">
        <v>1825</v>
      </c>
      <c r="X353" s="1090" t="s">
        <v>1713</v>
      </c>
      <c r="Y353" s="1093" t="s">
        <v>515</v>
      </c>
      <c r="Z353" s="1090">
        <v>1</v>
      </c>
      <c r="AA353" s="1090">
        <v>0</v>
      </c>
      <c r="AB353" s="1090">
        <v>0</v>
      </c>
      <c r="AC353" s="1090">
        <v>0</v>
      </c>
      <c r="AD353" s="1090">
        <v>0</v>
      </c>
      <c r="AE353" s="1090">
        <v>1</v>
      </c>
    </row>
    <row r="354" spans="1:32">
      <c r="A354" s="1089">
        <v>30</v>
      </c>
      <c r="B354" s="1089">
        <v>8</v>
      </c>
      <c r="C354" s="1089">
        <v>14</v>
      </c>
      <c r="D354" s="1089">
        <v>22</v>
      </c>
      <c r="E354" s="1089">
        <v>35470</v>
      </c>
      <c r="F354" s="1089" t="s">
        <v>306</v>
      </c>
      <c r="G354" s="1089">
        <v>161</v>
      </c>
      <c r="H354" s="1090" t="s">
        <v>1</v>
      </c>
      <c r="I354" s="1090" t="s">
        <v>1688</v>
      </c>
      <c r="J354" s="1092">
        <v>0.14000000000000001</v>
      </c>
      <c r="K354" s="1092">
        <f t="shared" si="5"/>
        <v>3.08</v>
      </c>
      <c r="L354" s="1090" t="s">
        <v>1738</v>
      </c>
      <c r="M354" s="1090" t="s">
        <v>1727</v>
      </c>
      <c r="N354" s="1090" t="s">
        <v>2199</v>
      </c>
      <c r="U354" s="1090" t="s">
        <v>2200</v>
      </c>
      <c r="V354" s="1090" t="s">
        <v>1708</v>
      </c>
      <c r="Y354" s="1093" t="s">
        <v>1731</v>
      </c>
      <c r="Z354" s="1090">
        <v>7</v>
      </c>
      <c r="AA354" s="1090">
        <v>0</v>
      </c>
      <c r="AB354" s="1090">
        <v>0</v>
      </c>
      <c r="AC354" s="1090">
        <v>1</v>
      </c>
      <c r="AD354" s="1090">
        <v>0</v>
      </c>
      <c r="AE354" s="1090">
        <v>8</v>
      </c>
    </row>
    <row r="355" spans="1:32">
      <c r="A355" s="1094">
        <v>30</v>
      </c>
      <c r="B355" s="1094">
        <v>8</v>
      </c>
      <c r="C355" s="1094">
        <v>14</v>
      </c>
      <c r="D355" s="1094">
        <v>22</v>
      </c>
      <c r="E355" s="1094">
        <v>37866</v>
      </c>
      <c r="F355" s="1094" t="s">
        <v>308</v>
      </c>
      <c r="G355" s="1094">
        <v>162</v>
      </c>
      <c r="H355" s="1095" t="s">
        <v>1</v>
      </c>
      <c r="I355" s="1090" t="s">
        <v>1667</v>
      </c>
      <c r="J355" s="1096">
        <v>0.14000000000000001</v>
      </c>
      <c r="K355" s="1092">
        <f t="shared" si="5"/>
        <v>3.08</v>
      </c>
      <c r="L355" s="1095" t="s">
        <v>1865</v>
      </c>
      <c r="M355" s="1095" t="s">
        <v>1727</v>
      </c>
      <c r="N355" s="1095" t="s">
        <v>2199</v>
      </c>
      <c r="O355" s="1095"/>
      <c r="P355" s="1095"/>
      <c r="Q355" s="1095"/>
      <c r="R355" s="1095"/>
      <c r="S355" s="1095"/>
      <c r="T355" s="1095"/>
      <c r="U355" s="1095" t="s">
        <v>1795</v>
      </c>
      <c r="V355" s="1095" t="s">
        <v>1730</v>
      </c>
      <c r="W355" s="1095"/>
      <c r="X355" s="1095"/>
      <c r="Y355" s="1097" t="s">
        <v>1731</v>
      </c>
      <c r="Z355" s="1095">
        <v>0</v>
      </c>
      <c r="AA355" s="1095">
        <v>0</v>
      </c>
      <c r="AB355" s="1095">
        <v>0</v>
      </c>
      <c r="AC355" s="1095">
        <v>1</v>
      </c>
      <c r="AD355" s="1095">
        <v>0</v>
      </c>
      <c r="AE355" s="1095">
        <v>1</v>
      </c>
      <c r="AF355" s="1095" t="s">
        <v>2201</v>
      </c>
    </row>
    <row r="356" spans="1:32">
      <c r="A356" s="1094">
        <v>30</v>
      </c>
      <c r="B356" s="1094">
        <v>8</v>
      </c>
      <c r="C356" s="1094">
        <v>14</v>
      </c>
      <c r="D356" s="1094">
        <v>22</v>
      </c>
      <c r="E356" s="1094">
        <v>39425</v>
      </c>
      <c r="F356" s="1094" t="s">
        <v>308</v>
      </c>
      <c r="G356" s="1094">
        <v>162</v>
      </c>
      <c r="H356" s="1095" t="s">
        <v>1</v>
      </c>
      <c r="I356" s="1095" t="s">
        <v>503</v>
      </c>
      <c r="J356" s="1103">
        <v>9.0909090909090912E-2</v>
      </c>
      <c r="K356" s="1092">
        <f t="shared" si="5"/>
        <v>2</v>
      </c>
      <c r="L356" s="1095" t="s">
        <v>1732</v>
      </c>
      <c r="M356" s="1095" t="s">
        <v>1733</v>
      </c>
      <c r="N356" s="1095" t="s">
        <v>2202</v>
      </c>
      <c r="O356" s="1095"/>
      <c r="P356" s="1095"/>
      <c r="Q356" s="1095"/>
      <c r="R356" s="1095"/>
      <c r="S356" s="1095"/>
      <c r="T356" s="1095"/>
      <c r="U356" s="1095" t="s">
        <v>1756</v>
      </c>
      <c r="V356" s="1095" t="s">
        <v>1730</v>
      </c>
      <c r="W356" s="1095"/>
      <c r="X356" s="1095"/>
      <c r="Y356" s="1097" t="s">
        <v>1736</v>
      </c>
      <c r="Z356" s="1095">
        <v>1</v>
      </c>
      <c r="AA356" s="1095">
        <v>0</v>
      </c>
      <c r="AB356" s="1095">
        <v>0</v>
      </c>
      <c r="AC356" s="1095">
        <v>6</v>
      </c>
      <c r="AD356" s="1095">
        <v>0</v>
      </c>
      <c r="AE356" s="1095">
        <v>7</v>
      </c>
      <c r="AF356" s="1095" t="s">
        <v>1737</v>
      </c>
    </row>
    <row r="357" spans="1:32">
      <c r="A357" s="1094">
        <v>30</v>
      </c>
      <c r="B357" s="1094">
        <v>8</v>
      </c>
      <c r="C357" s="1094">
        <v>14</v>
      </c>
      <c r="D357" s="1094">
        <v>22</v>
      </c>
      <c r="E357" s="1094">
        <v>35716</v>
      </c>
      <c r="F357" s="1094" t="s">
        <v>308</v>
      </c>
      <c r="G357" s="1094">
        <v>162</v>
      </c>
      <c r="H357" s="1095" t="s">
        <v>1</v>
      </c>
      <c r="I357" s="1090" t="s">
        <v>497</v>
      </c>
      <c r="J357" s="1103">
        <v>9.0909090909090912E-2</v>
      </c>
      <c r="K357" s="1092">
        <f t="shared" si="5"/>
        <v>2</v>
      </c>
      <c r="L357" s="1095" t="s">
        <v>1754</v>
      </c>
      <c r="M357" s="1095" t="s">
        <v>1733</v>
      </c>
      <c r="N357" s="1095" t="s">
        <v>2202</v>
      </c>
      <c r="O357" s="1095"/>
      <c r="P357" s="1095"/>
      <c r="Q357" s="1095"/>
      <c r="R357" s="1095"/>
      <c r="S357" s="1095"/>
      <c r="T357" s="1095"/>
      <c r="U357" s="1095" t="s">
        <v>1756</v>
      </c>
      <c r="V357" s="1095" t="s">
        <v>1730</v>
      </c>
      <c r="W357" s="1095"/>
      <c r="X357" s="1095"/>
      <c r="Y357" s="1097" t="s">
        <v>1736</v>
      </c>
      <c r="Z357" s="1095">
        <v>1</v>
      </c>
      <c r="AA357" s="1095">
        <v>0</v>
      </c>
      <c r="AB357" s="1095">
        <v>0</v>
      </c>
      <c r="AC357" s="1095">
        <v>6</v>
      </c>
      <c r="AD357" s="1095">
        <v>0</v>
      </c>
      <c r="AE357" s="1095">
        <v>7</v>
      </c>
      <c r="AF357" s="1095" t="s">
        <v>1737</v>
      </c>
    </row>
    <row r="358" spans="1:32">
      <c r="A358" s="1094">
        <v>30</v>
      </c>
      <c r="B358" s="1094">
        <v>8</v>
      </c>
      <c r="C358" s="1094">
        <v>14</v>
      </c>
      <c r="D358" s="1094">
        <v>22</v>
      </c>
      <c r="E358" s="1094">
        <v>37016</v>
      </c>
      <c r="F358" s="1094" t="s">
        <v>308</v>
      </c>
      <c r="G358" s="1094">
        <v>162</v>
      </c>
      <c r="H358" s="1095" t="s">
        <v>1</v>
      </c>
      <c r="I358" s="1095" t="s">
        <v>503</v>
      </c>
      <c r="J358" s="1103">
        <v>9.0909090909090912E-2</v>
      </c>
      <c r="K358" s="1092">
        <f t="shared" si="5"/>
        <v>2</v>
      </c>
      <c r="L358" s="1104" t="s">
        <v>501</v>
      </c>
      <c r="M358" s="1095" t="s">
        <v>1733</v>
      </c>
      <c r="N358" s="1095" t="s">
        <v>2202</v>
      </c>
      <c r="O358" s="1095"/>
      <c r="P358" s="1095"/>
      <c r="Q358" s="1095"/>
      <c r="R358" s="1095"/>
      <c r="S358" s="1095"/>
      <c r="T358" s="1095"/>
      <c r="U358" s="1095" t="s">
        <v>1756</v>
      </c>
      <c r="V358" s="1095" t="s">
        <v>1730</v>
      </c>
      <c r="W358" s="1095"/>
      <c r="X358" s="1095"/>
      <c r="Y358" s="1095" t="s">
        <v>1736</v>
      </c>
      <c r="Z358" s="1095">
        <v>1</v>
      </c>
      <c r="AA358" s="1095">
        <v>0</v>
      </c>
      <c r="AB358" s="1095">
        <v>0</v>
      </c>
      <c r="AC358" s="1095">
        <v>6</v>
      </c>
      <c r="AD358" s="1095">
        <v>0</v>
      </c>
      <c r="AE358" s="1095">
        <v>7</v>
      </c>
      <c r="AF358" s="1095" t="s">
        <v>1737</v>
      </c>
    </row>
    <row r="359" spans="1:32">
      <c r="A359" s="1094">
        <v>30</v>
      </c>
      <c r="B359" s="1094">
        <v>8</v>
      </c>
      <c r="C359" s="1094">
        <v>14</v>
      </c>
      <c r="D359" s="1094">
        <v>22</v>
      </c>
      <c r="E359" s="1094">
        <v>32841</v>
      </c>
      <c r="F359" s="1094" t="s">
        <v>308</v>
      </c>
      <c r="G359" s="1094">
        <v>162</v>
      </c>
      <c r="H359" s="1095" t="s">
        <v>1</v>
      </c>
      <c r="I359" s="1095" t="s">
        <v>1688</v>
      </c>
      <c r="J359" s="1103">
        <v>9.0909090909090912E-2</v>
      </c>
      <c r="K359" s="1092">
        <f t="shared" si="5"/>
        <v>2</v>
      </c>
      <c r="L359" s="1104" t="s">
        <v>2182</v>
      </c>
      <c r="M359" s="1095" t="s">
        <v>1733</v>
      </c>
      <c r="N359" s="1095" t="s">
        <v>2202</v>
      </c>
      <c r="O359" s="1095"/>
      <c r="P359" s="1095"/>
      <c r="Q359" s="1095"/>
      <c r="R359" s="1095"/>
      <c r="S359" s="1095"/>
      <c r="T359" s="1095"/>
      <c r="U359" s="1095" t="s">
        <v>1756</v>
      </c>
      <c r="V359" s="1095" t="s">
        <v>1730</v>
      </c>
      <c r="W359" s="1095"/>
      <c r="X359" s="1095"/>
      <c r="Y359" s="1095" t="s">
        <v>1736</v>
      </c>
      <c r="Z359" s="1095">
        <v>1</v>
      </c>
      <c r="AA359" s="1095">
        <v>0</v>
      </c>
      <c r="AB359" s="1095">
        <v>0</v>
      </c>
      <c r="AC359" s="1095">
        <v>6</v>
      </c>
      <c r="AD359" s="1095">
        <v>0</v>
      </c>
      <c r="AE359" s="1095">
        <v>7</v>
      </c>
      <c r="AF359" s="1095" t="s">
        <v>1737</v>
      </c>
    </row>
    <row r="360" spans="1:32">
      <c r="A360" s="1094">
        <v>30</v>
      </c>
      <c r="B360" s="1094">
        <v>8</v>
      </c>
      <c r="C360" s="1094">
        <v>14</v>
      </c>
      <c r="D360" s="1094">
        <v>22</v>
      </c>
      <c r="E360" s="1094">
        <v>37350</v>
      </c>
      <c r="F360" s="1094" t="s">
        <v>308</v>
      </c>
      <c r="G360" s="1094">
        <v>162</v>
      </c>
      <c r="H360" s="1095" t="s">
        <v>1</v>
      </c>
      <c r="I360" s="1095" t="s">
        <v>503</v>
      </c>
      <c r="J360" s="1103">
        <v>9.0909090909090912E-2</v>
      </c>
      <c r="K360" s="1092">
        <f t="shared" si="5"/>
        <v>2</v>
      </c>
      <c r="L360" s="1104" t="s">
        <v>505</v>
      </c>
      <c r="M360" s="1095" t="s">
        <v>1733</v>
      </c>
      <c r="N360" s="1095" t="s">
        <v>2202</v>
      </c>
      <c r="O360" s="1095"/>
      <c r="P360" s="1095"/>
      <c r="Q360" s="1095"/>
      <c r="R360" s="1095"/>
      <c r="S360" s="1095"/>
      <c r="T360" s="1095"/>
      <c r="U360" s="1095" t="s">
        <v>1756</v>
      </c>
      <c r="V360" s="1095" t="s">
        <v>1730</v>
      </c>
      <c r="W360" s="1095"/>
      <c r="X360" s="1095"/>
      <c r="Y360" s="1097" t="s">
        <v>1736</v>
      </c>
      <c r="Z360" s="1095">
        <v>1</v>
      </c>
      <c r="AA360" s="1095">
        <v>0</v>
      </c>
      <c r="AB360" s="1095">
        <v>0</v>
      </c>
      <c r="AC360" s="1095">
        <v>6</v>
      </c>
      <c r="AD360" s="1095">
        <v>0</v>
      </c>
      <c r="AE360" s="1095">
        <v>7</v>
      </c>
      <c r="AF360" s="1095" t="s">
        <v>1737</v>
      </c>
    </row>
    <row r="361" spans="1:32">
      <c r="A361" s="1094">
        <v>30</v>
      </c>
      <c r="B361" s="1094">
        <v>8</v>
      </c>
      <c r="C361" s="1094">
        <v>14</v>
      </c>
      <c r="D361" s="1094">
        <v>22</v>
      </c>
      <c r="E361" s="1094">
        <v>37866</v>
      </c>
      <c r="F361" s="1094" t="s">
        <v>308</v>
      </c>
      <c r="G361" s="1094">
        <v>162</v>
      </c>
      <c r="H361" s="1095" t="s">
        <v>1</v>
      </c>
      <c r="I361" s="1090" t="s">
        <v>1667</v>
      </c>
      <c r="J361" s="1096">
        <v>0.14000000000000001</v>
      </c>
      <c r="K361" s="1092">
        <f t="shared" si="5"/>
        <v>3.08</v>
      </c>
      <c r="L361" s="1095" t="s">
        <v>1865</v>
      </c>
      <c r="M361" s="1095" t="s">
        <v>1733</v>
      </c>
      <c r="N361" s="1095" t="s">
        <v>2202</v>
      </c>
      <c r="O361" s="1095"/>
      <c r="P361" s="1095"/>
      <c r="Q361" s="1095"/>
      <c r="R361" s="1095"/>
      <c r="S361" s="1095"/>
      <c r="T361" s="1095"/>
      <c r="U361" s="1095" t="s">
        <v>1756</v>
      </c>
      <c r="V361" s="1095" t="s">
        <v>1730</v>
      </c>
      <c r="W361" s="1095"/>
      <c r="X361" s="1095"/>
      <c r="Y361" s="1095" t="s">
        <v>1736</v>
      </c>
      <c r="Z361" s="1095">
        <v>1</v>
      </c>
      <c r="AA361" s="1095">
        <v>0</v>
      </c>
      <c r="AB361" s="1095">
        <v>0</v>
      </c>
      <c r="AC361" s="1095">
        <v>6</v>
      </c>
      <c r="AD361" s="1095">
        <v>0</v>
      </c>
      <c r="AE361" s="1095">
        <v>7</v>
      </c>
      <c r="AF361" s="1095" t="s">
        <v>2201</v>
      </c>
    </row>
    <row r="362" spans="1:32">
      <c r="A362" s="1094">
        <v>3</v>
      </c>
      <c r="B362" s="1094">
        <v>0</v>
      </c>
      <c r="C362" s="1094">
        <v>3</v>
      </c>
      <c r="D362" s="1094">
        <v>3</v>
      </c>
      <c r="E362" s="1094">
        <v>14842</v>
      </c>
      <c r="F362" s="1094" t="s">
        <v>306</v>
      </c>
      <c r="G362" s="1094">
        <v>164</v>
      </c>
      <c r="H362" s="1095" t="s">
        <v>1</v>
      </c>
      <c r="I362" s="1095" t="s">
        <v>1716</v>
      </c>
      <c r="J362" s="1096">
        <v>1</v>
      </c>
      <c r="K362" s="1092">
        <f t="shared" si="5"/>
        <v>3</v>
      </c>
      <c r="L362" s="1095" t="s">
        <v>1750</v>
      </c>
      <c r="M362" s="1095" t="s">
        <v>1739</v>
      </c>
      <c r="N362" s="1095" t="s">
        <v>2203</v>
      </c>
      <c r="O362" s="1095"/>
      <c r="P362" s="1095"/>
      <c r="Q362" s="1095" t="s">
        <v>1822</v>
      </c>
      <c r="R362" s="1095" t="s">
        <v>1856</v>
      </c>
      <c r="S362" s="1095" t="s">
        <v>1822</v>
      </c>
      <c r="T362" s="1095" t="s">
        <v>1856</v>
      </c>
      <c r="U362" s="1095"/>
      <c r="V362" s="1095"/>
      <c r="W362" s="1095"/>
      <c r="X362" s="1095"/>
      <c r="Y362" s="1097" t="s">
        <v>2204</v>
      </c>
      <c r="Z362" s="1095">
        <v>33</v>
      </c>
      <c r="AA362" s="1095">
        <v>20</v>
      </c>
      <c r="AB362" s="1095">
        <v>3</v>
      </c>
      <c r="AC362" s="1095">
        <v>10</v>
      </c>
      <c r="AD362" s="1095">
        <v>3</v>
      </c>
      <c r="AE362" s="1095">
        <v>69</v>
      </c>
      <c r="AF362" s="1095" t="s">
        <v>2205</v>
      </c>
    </row>
    <row r="363" spans="1:32">
      <c r="A363" s="1089">
        <v>32</v>
      </c>
      <c r="B363" s="1089">
        <v>12</v>
      </c>
      <c r="C363" s="1089">
        <v>8</v>
      </c>
      <c r="D363" s="1089">
        <v>20</v>
      </c>
      <c r="E363" s="1089">
        <v>30037</v>
      </c>
      <c r="F363" s="1089" t="s">
        <v>312</v>
      </c>
      <c r="G363" s="1089">
        <v>164</v>
      </c>
      <c r="H363" s="1090" t="s">
        <v>2</v>
      </c>
      <c r="I363" s="1090" t="s">
        <v>1773</v>
      </c>
      <c r="J363" s="1092">
        <v>0.25</v>
      </c>
      <c r="K363" s="1092">
        <f t="shared" si="5"/>
        <v>5</v>
      </c>
      <c r="L363" s="1090" t="s">
        <v>1914</v>
      </c>
      <c r="M363" s="1090" t="s">
        <v>2206</v>
      </c>
      <c r="N363" s="1090" t="s">
        <v>2207</v>
      </c>
      <c r="O363" s="1090" t="s">
        <v>2208</v>
      </c>
      <c r="P363" s="1090" t="s">
        <v>1860</v>
      </c>
      <c r="Q363" s="1090" t="s">
        <v>2208</v>
      </c>
      <c r="R363" s="1090" t="s">
        <v>1860</v>
      </c>
      <c r="U363" s="1090" t="s">
        <v>2208</v>
      </c>
      <c r="V363" s="1090" t="s">
        <v>1860</v>
      </c>
      <c r="W363" s="1090" t="s">
        <v>2208</v>
      </c>
      <c r="X363" s="1090" t="s">
        <v>1860</v>
      </c>
      <c r="Y363" s="1093" t="s">
        <v>525</v>
      </c>
      <c r="Z363" s="1090">
        <v>5</v>
      </c>
      <c r="AA363" s="1090">
        <v>14</v>
      </c>
      <c r="AB363" s="1090">
        <v>0</v>
      </c>
      <c r="AC363" s="1090">
        <v>7</v>
      </c>
      <c r="AD363" s="1090">
        <v>1</v>
      </c>
      <c r="AE363" s="1090">
        <v>27</v>
      </c>
    </row>
    <row r="364" spans="1:32">
      <c r="A364" s="1089">
        <v>32</v>
      </c>
      <c r="B364" s="1089">
        <v>12</v>
      </c>
      <c r="C364" s="1089">
        <v>8</v>
      </c>
      <c r="D364" s="1089">
        <v>20</v>
      </c>
      <c r="E364" s="1089">
        <v>36171</v>
      </c>
      <c r="F364" s="1089" t="s">
        <v>312</v>
      </c>
      <c r="G364" s="1089">
        <v>164</v>
      </c>
      <c r="H364" s="1090" t="s">
        <v>2</v>
      </c>
      <c r="I364" s="1090" t="s">
        <v>497</v>
      </c>
      <c r="J364" s="1092">
        <v>0.25</v>
      </c>
      <c r="K364" s="1092">
        <f t="shared" si="5"/>
        <v>5</v>
      </c>
      <c r="L364" s="1090" t="s">
        <v>1900</v>
      </c>
      <c r="M364" s="1090" t="s">
        <v>2206</v>
      </c>
      <c r="N364" s="1090" t="s">
        <v>2207</v>
      </c>
      <c r="O364" s="1090" t="s">
        <v>2208</v>
      </c>
      <c r="P364" s="1090" t="s">
        <v>1860</v>
      </c>
      <c r="Q364" s="1090" t="s">
        <v>2208</v>
      </c>
      <c r="R364" s="1090" t="s">
        <v>1860</v>
      </c>
      <c r="U364" s="1090" t="s">
        <v>2208</v>
      </c>
      <c r="V364" s="1090" t="s">
        <v>1860</v>
      </c>
      <c r="W364" s="1090" t="s">
        <v>2208</v>
      </c>
      <c r="X364" s="1090" t="s">
        <v>1860</v>
      </c>
      <c r="Y364" s="1093" t="s">
        <v>525</v>
      </c>
      <c r="Z364" s="1090">
        <v>5</v>
      </c>
      <c r="AA364" s="1090">
        <v>14</v>
      </c>
      <c r="AB364" s="1090">
        <v>0</v>
      </c>
      <c r="AC364" s="1090">
        <v>7</v>
      </c>
      <c r="AD364" s="1090">
        <v>1</v>
      </c>
      <c r="AE364" s="1090">
        <v>27</v>
      </c>
    </row>
    <row r="365" spans="1:32">
      <c r="A365" s="1089">
        <v>32</v>
      </c>
      <c r="B365" s="1089">
        <v>12</v>
      </c>
      <c r="C365" s="1089">
        <v>8</v>
      </c>
      <c r="D365" s="1089">
        <v>20</v>
      </c>
      <c r="E365" s="1089">
        <v>14851</v>
      </c>
      <c r="F365" s="1089" t="s">
        <v>312</v>
      </c>
      <c r="G365" s="1089">
        <v>164</v>
      </c>
      <c r="H365" s="1090" t="s">
        <v>2</v>
      </c>
      <c r="I365" s="1090" t="s">
        <v>1773</v>
      </c>
      <c r="J365" s="1092">
        <v>0.25</v>
      </c>
      <c r="K365" s="1092">
        <f t="shared" si="5"/>
        <v>5</v>
      </c>
      <c r="L365" s="1090" t="s">
        <v>1997</v>
      </c>
      <c r="M365" s="1090" t="s">
        <v>2206</v>
      </c>
      <c r="N365" s="1090" t="s">
        <v>2207</v>
      </c>
      <c r="O365" s="1090" t="s">
        <v>2208</v>
      </c>
      <c r="P365" s="1090" t="s">
        <v>1860</v>
      </c>
      <c r="Q365" s="1090" t="s">
        <v>2208</v>
      </c>
      <c r="R365" s="1090" t="s">
        <v>1860</v>
      </c>
      <c r="U365" s="1090" t="s">
        <v>2208</v>
      </c>
      <c r="V365" s="1090" t="s">
        <v>1860</v>
      </c>
      <c r="W365" s="1090" t="s">
        <v>2208</v>
      </c>
      <c r="X365" s="1090" t="s">
        <v>1860</v>
      </c>
      <c r="Y365" s="1093" t="s">
        <v>525</v>
      </c>
      <c r="Z365" s="1090">
        <v>5</v>
      </c>
      <c r="AA365" s="1090">
        <v>14</v>
      </c>
      <c r="AB365" s="1090">
        <v>0</v>
      </c>
      <c r="AC365" s="1090">
        <v>7</v>
      </c>
      <c r="AD365" s="1090">
        <v>1</v>
      </c>
      <c r="AE365" s="1090">
        <v>27</v>
      </c>
    </row>
    <row r="366" spans="1:32">
      <c r="A366" s="1089">
        <v>32</v>
      </c>
      <c r="B366" s="1089">
        <v>12</v>
      </c>
      <c r="C366" s="1089">
        <v>8</v>
      </c>
      <c r="D366" s="1089">
        <v>20</v>
      </c>
      <c r="E366" s="1089">
        <v>30662</v>
      </c>
      <c r="F366" s="1089" t="s">
        <v>312</v>
      </c>
      <c r="G366" s="1089">
        <v>164</v>
      </c>
      <c r="H366" s="1090" t="s">
        <v>2</v>
      </c>
      <c r="I366" s="1090" t="s">
        <v>1773</v>
      </c>
      <c r="J366" s="1092">
        <v>0.25</v>
      </c>
      <c r="K366" s="1092">
        <f t="shared" si="5"/>
        <v>5</v>
      </c>
      <c r="L366" s="1090" t="s">
        <v>1930</v>
      </c>
      <c r="M366" s="1090" t="s">
        <v>2206</v>
      </c>
      <c r="N366" s="1090" t="s">
        <v>2207</v>
      </c>
      <c r="O366" s="1090" t="s">
        <v>2208</v>
      </c>
      <c r="P366" s="1090" t="s">
        <v>1860</v>
      </c>
      <c r="Q366" s="1090" t="s">
        <v>2208</v>
      </c>
      <c r="R366" s="1090" t="s">
        <v>1860</v>
      </c>
      <c r="U366" s="1090" t="s">
        <v>2208</v>
      </c>
      <c r="V366" s="1090" t="s">
        <v>1860</v>
      </c>
      <c r="W366" s="1090" t="s">
        <v>2208</v>
      </c>
      <c r="X366" s="1090" t="s">
        <v>1860</v>
      </c>
      <c r="Y366" s="1093" t="s">
        <v>525</v>
      </c>
      <c r="Z366" s="1090">
        <v>5</v>
      </c>
      <c r="AA366" s="1090">
        <v>14</v>
      </c>
      <c r="AB366" s="1090">
        <v>0</v>
      </c>
      <c r="AC366" s="1090">
        <v>7</v>
      </c>
      <c r="AD366" s="1090">
        <v>1</v>
      </c>
      <c r="AE366" s="1090">
        <v>27</v>
      </c>
    </row>
    <row r="367" spans="1:32">
      <c r="A367" s="1089">
        <v>32</v>
      </c>
      <c r="B367" s="1089">
        <v>12</v>
      </c>
      <c r="C367" s="1089">
        <v>8</v>
      </c>
      <c r="D367" s="1089">
        <v>20</v>
      </c>
      <c r="E367" s="1089">
        <v>40130</v>
      </c>
      <c r="F367" s="1089" t="s">
        <v>314</v>
      </c>
      <c r="G367" s="1089">
        <v>162</v>
      </c>
      <c r="H367" s="1090" t="s">
        <v>2</v>
      </c>
      <c r="I367" s="1090" t="s">
        <v>497</v>
      </c>
      <c r="J367" s="1092">
        <v>0.35</v>
      </c>
      <c r="K367" s="1092">
        <f t="shared" si="5"/>
        <v>7</v>
      </c>
      <c r="L367" s="1090" t="s">
        <v>1906</v>
      </c>
      <c r="M367" s="1090" t="s">
        <v>2206</v>
      </c>
      <c r="N367" s="1090" t="s">
        <v>2209</v>
      </c>
      <c r="O367" s="1090" t="s">
        <v>2091</v>
      </c>
      <c r="P367" s="1090" t="s">
        <v>1742</v>
      </c>
      <c r="Q367" s="1090" t="s">
        <v>2210</v>
      </c>
      <c r="R367" s="1090" t="s">
        <v>1742</v>
      </c>
      <c r="U367" s="1090" t="s">
        <v>2210</v>
      </c>
      <c r="V367" s="1090" t="s">
        <v>1742</v>
      </c>
      <c r="W367" s="1090" t="s">
        <v>2210</v>
      </c>
      <c r="X367" s="1090" t="s">
        <v>1742</v>
      </c>
      <c r="Y367" s="1093" t="s">
        <v>525</v>
      </c>
      <c r="Z367" s="1090">
        <v>0</v>
      </c>
      <c r="AA367" s="1090">
        <v>9</v>
      </c>
      <c r="AB367" s="1090">
        <v>12</v>
      </c>
      <c r="AC367" s="1090">
        <v>12</v>
      </c>
      <c r="AD367" s="1090">
        <v>1</v>
      </c>
      <c r="AE367" s="1090">
        <v>34</v>
      </c>
    </row>
    <row r="368" spans="1:32">
      <c r="A368" s="1089">
        <v>32</v>
      </c>
      <c r="B368" s="1089">
        <v>12</v>
      </c>
      <c r="C368" s="1089">
        <v>8</v>
      </c>
      <c r="D368" s="1089">
        <v>20</v>
      </c>
      <c r="E368" s="1089">
        <v>40253</v>
      </c>
      <c r="F368" s="1089" t="s">
        <v>314</v>
      </c>
      <c r="G368" s="1089">
        <v>162</v>
      </c>
      <c r="H368" s="1090" t="s">
        <v>2</v>
      </c>
      <c r="I368" s="1090" t="s">
        <v>497</v>
      </c>
      <c r="J368" s="1092">
        <v>0.4</v>
      </c>
      <c r="K368" s="1092">
        <f t="shared" si="5"/>
        <v>8</v>
      </c>
      <c r="L368" s="1090" t="s">
        <v>1884</v>
      </c>
      <c r="M368" s="1090" t="s">
        <v>2206</v>
      </c>
      <c r="N368" s="1090" t="s">
        <v>2209</v>
      </c>
      <c r="O368" s="1090" t="s">
        <v>2091</v>
      </c>
      <c r="P368" s="1090" t="s">
        <v>1742</v>
      </c>
      <c r="Q368" s="1090" t="s">
        <v>2210</v>
      </c>
      <c r="R368" s="1090" t="s">
        <v>1742</v>
      </c>
      <c r="U368" s="1090" t="s">
        <v>2210</v>
      </c>
      <c r="V368" s="1090" t="s">
        <v>1742</v>
      </c>
      <c r="W368" s="1090" t="s">
        <v>2210</v>
      </c>
      <c r="X368" s="1090" t="s">
        <v>1742</v>
      </c>
      <c r="Y368" s="1093" t="s">
        <v>525</v>
      </c>
      <c r="Z368" s="1090">
        <v>0</v>
      </c>
      <c r="AA368" s="1090">
        <v>9</v>
      </c>
      <c r="AB368" s="1090">
        <v>12</v>
      </c>
      <c r="AC368" s="1090">
        <v>12</v>
      </c>
      <c r="AD368" s="1090">
        <v>1</v>
      </c>
      <c r="AE368" s="1090">
        <v>34</v>
      </c>
    </row>
    <row r="369" spans="1:31">
      <c r="A369" s="1089">
        <v>32</v>
      </c>
      <c r="B369" s="1089">
        <v>12</v>
      </c>
      <c r="C369" s="1089">
        <v>8</v>
      </c>
      <c r="D369" s="1089">
        <v>20</v>
      </c>
      <c r="E369" s="1089">
        <v>35988</v>
      </c>
      <c r="F369" s="1089" t="s">
        <v>314</v>
      </c>
      <c r="G369" s="1089">
        <v>162</v>
      </c>
      <c r="H369" s="1090" t="s">
        <v>2</v>
      </c>
      <c r="I369" s="1090" t="s">
        <v>497</v>
      </c>
      <c r="J369" s="1092">
        <v>0.25</v>
      </c>
      <c r="K369" s="1092">
        <f t="shared" si="5"/>
        <v>5</v>
      </c>
      <c r="L369" s="1090" t="s">
        <v>1726</v>
      </c>
      <c r="M369" s="1090" t="s">
        <v>2206</v>
      </c>
      <c r="N369" s="1090" t="s">
        <v>2209</v>
      </c>
      <c r="O369" s="1090" t="s">
        <v>2091</v>
      </c>
      <c r="P369" s="1090" t="s">
        <v>1742</v>
      </c>
      <c r="Q369" s="1090" t="s">
        <v>2210</v>
      </c>
      <c r="R369" s="1090" t="s">
        <v>1742</v>
      </c>
      <c r="U369" s="1090" t="s">
        <v>2210</v>
      </c>
      <c r="V369" s="1090" t="s">
        <v>1742</v>
      </c>
      <c r="W369" s="1090" t="s">
        <v>2210</v>
      </c>
      <c r="X369" s="1090" t="s">
        <v>1742</v>
      </c>
      <c r="Y369" s="1093" t="s">
        <v>525</v>
      </c>
      <c r="Z369" s="1090">
        <v>0</v>
      </c>
      <c r="AA369" s="1090">
        <v>9</v>
      </c>
      <c r="AB369" s="1090">
        <v>12</v>
      </c>
      <c r="AC369" s="1090">
        <v>12</v>
      </c>
      <c r="AD369" s="1090">
        <v>1</v>
      </c>
      <c r="AE369" s="1090">
        <v>34</v>
      </c>
    </row>
    <row r="370" spans="1:31">
      <c r="A370" s="1089">
        <v>32</v>
      </c>
      <c r="B370" s="1089">
        <v>12</v>
      </c>
      <c r="C370" s="1089">
        <v>8</v>
      </c>
      <c r="D370" s="1089">
        <v>20</v>
      </c>
      <c r="E370" s="1089">
        <v>40130</v>
      </c>
      <c r="F370" s="1089" t="s">
        <v>314</v>
      </c>
      <c r="G370" s="1089">
        <v>164</v>
      </c>
      <c r="H370" s="1090" t="s">
        <v>2</v>
      </c>
      <c r="I370" s="1090" t="s">
        <v>497</v>
      </c>
      <c r="J370" s="1092">
        <v>0.35</v>
      </c>
      <c r="K370" s="1092">
        <f t="shared" si="5"/>
        <v>7</v>
      </c>
      <c r="L370" s="1090" t="s">
        <v>1906</v>
      </c>
      <c r="M370" s="1090" t="s">
        <v>2206</v>
      </c>
      <c r="N370" s="1090" t="s">
        <v>2209</v>
      </c>
      <c r="O370" s="1090" t="s">
        <v>2211</v>
      </c>
      <c r="P370" s="1090" t="s">
        <v>1742</v>
      </c>
      <c r="Q370" s="1090" t="s">
        <v>2212</v>
      </c>
      <c r="R370" s="1090" t="s">
        <v>1742</v>
      </c>
      <c r="U370" s="1090" t="s">
        <v>2212</v>
      </c>
      <c r="V370" s="1090" t="s">
        <v>1742</v>
      </c>
      <c r="W370" s="1090" t="s">
        <v>2212</v>
      </c>
      <c r="X370" s="1090" t="s">
        <v>1742</v>
      </c>
      <c r="Y370" s="1093" t="s">
        <v>525</v>
      </c>
      <c r="Z370" s="1090">
        <v>2</v>
      </c>
      <c r="AA370" s="1090">
        <v>7</v>
      </c>
      <c r="AB370" s="1090">
        <v>12</v>
      </c>
      <c r="AC370" s="1090">
        <v>16</v>
      </c>
      <c r="AD370" s="1090">
        <v>2</v>
      </c>
      <c r="AE370" s="1090">
        <v>39</v>
      </c>
    </row>
    <row r="371" spans="1:31">
      <c r="A371" s="1089">
        <v>32</v>
      </c>
      <c r="B371" s="1089">
        <v>12</v>
      </c>
      <c r="C371" s="1089">
        <v>8</v>
      </c>
      <c r="D371" s="1089">
        <v>20</v>
      </c>
      <c r="E371" s="1089">
        <v>40253</v>
      </c>
      <c r="F371" s="1089" t="s">
        <v>314</v>
      </c>
      <c r="G371" s="1089">
        <v>164</v>
      </c>
      <c r="H371" s="1090" t="s">
        <v>2</v>
      </c>
      <c r="I371" s="1090" t="s">
        <v>497</v>
      </c>
      <c r="J371" s="1092">
        <v>0.4</v>
      </c>
      <c r="K371" s="1092">
        <f t="shared" si="5"/>
        <v>8</v>
      </c>
      <c r="L371" s="1090" t="s">
        <v>1884</v>
      </c>
      <c r="M371" s="1090" t="s">
        <v>2206</v>
      </c>
      <c r="N371" s="1090" t="s">
        <v>2209</v>
      </c>
      <c r="O371" s="1090" t="s">
        <v>2211</v>
      </c>
      <c r="P371" s="1090" t="s">
        <v>1742</v>
      </c>
      <c r="Q371" s="1090" t="s">
        <v>2212</v>
      </c>
      <c r="R371" s="1090" t="s">
        <v>1742</v>
      </c>
      <c r="U371" s="1090" t="s">
        <v>2212</v>
      </c>
      <c r="V371" s="1090" t="s">
        <v>1742</v>
      </c>
      <c r="W371" s="1090" t="s">
        <v>2212</v>
      </c>
      <c r="X371" s="1090" t="s">
        <v>1742</v>
      </c>
      <c r="Y371" s="1093" t="s">
        <v>525</v>
      </c>
      <c r="Z371" s="1090">
        <v>2</v>
      </c>
      <c r="AA371" s="1090">
        <v>7</v>
      </c>
      <c r="AB371" s="1090">
        <v>12</v>
      </c>
      <c r="AC371" s="1090">
        <v>16</v>
      </c>
      <c r="AD371" s="1090">
        <v>2</v>
      </c>
      <c r="AE371" s="1090">
        <v>39</v>
      </c>
    </row>
    <row r="372" spans="1:31">
      <c r="A372" s="1089">
        <v>32</v>
      </c>
      <c r="B372" s="1089">
        <v>12</v>
      </c>
      <c r="C372" s="1089">
        <v>8</v>
      </c>
      <c r="D372" s="1089">
        <v>20</v>
      </c>
      <c r="E372" s="1089">
        <v>35988</v>
      </c>
      <c r="F372" s="1089" t="s">
        <v>314</v>
      </c>
      <c r="G372" s="1089">
        <v>164</v>
      </c>
      <c r="H372" s="1090" t="s">
        <v>2</v>
      </c>
      <c r="I372" s="1090" t="s">
        <v>497</v>
      </c>
      <c r="J372" s="1092">
        <v>0.25</v>
      </c>
      <c r="K372" s="1092">
        <f t="shared" si="5"/>
        <v>5</v>
      </c>
      <c r="L372" s="1090" t="s">
        <v>1726</v>
      </c>
      <c r="M372" s="1090" t="s">
        <v>2206</v>
      </c>
      <c r="N372" s="1090" t="s">
        <v>2209</v>
      </c>
      <c r="O372" s="1090" t="s">
        <v>2211</v>
      </c>
      <c r="P372" s="1090" t="s">
        <v>1742</v>
      </c>
      <c r="Q372" s="1090" t="s">
        <v>2212</v>
      </c>
      <c r="R372" s="1090" t="s">
        <v>1742</v>
      </c>
      <c r="U372" s="1090" t="s">
        <v>2212</v>
      </c>
      <c r="V372" s="1090" t="s">
        <v>1742</v>
      </c>
      <c r="W372" s="1090" t="s">
        <v>2212</v>
      </c>
      <c r="X372" s="1090" t="s">
        <v>1742</v>
      </c>
      <c r="Y372" s="1093" t="s">
        <v>525</v>
      </c>
      <c r="Z372" s="1090">
        <v>2</v>
      </c>
      <c r="AA372" s="1090">
        <v>7</v>
      </c>
      <c r="AB372" s="1090">
        <v>12</v>
      </c>
      <c r="AC372" s="1090">
        <v>16</v>
      </c>
      <c r="AD372" s="1090">
        <v>2</v>
      </c>
      <c r="AE372" s="1090">
        <v>39</v>
      </c>
    </row>
    <row r="373" spans="1:31" ht="38.25">
      <c r="A373" s="1089">
        <v>30</v>
      </c>
      <c r="B373" s="1089">
        <v>10</v>
      </c>
      <c r="C373" s="1089">
        <v>10</v>
      </c>
      <c r="D373" s="1089">
        <v>20</v>
      </c>
      <c r="E373" s="1089">
        <v>26107</v>
      </c>
      <c r="F373" s="1089" t="s">
        <v>312</v>
      </c>
      <c r="G373" s="1089">
        <v>161</v>
      </c>
      <c r="H373" s="1090" t="s">
        <v>2</v>
      </c>
      <c r="I373" s="1090" t="s">
        <v>497</v>
      </c>
      <c r="J373" s="1092">
        <v>0.35</v>
      </c>
      <c r="K373" s="1092">
        <f t="shared" si="5"/>
        <v>7</v>
      </c>
      <c r="L373" s="1090" t="s">
        <v>1970</v>
      </c>
      <c r="M373" s="1090" t="s">
        <v>2213</v>
      </c>
      <c r="N373" s="1090" t="s">
        <v>2214</v>
      </c>
      <c r="O373" s="1090" t="s">
        <v>2215</v>
      </c>
      <c r="P373" s="1090" t="s">
        <v>1965</v>
      </c>
      <c r="Q373" s="1090" t="s">
        <v>2215</v>
      </c>
      <c r="R373" s="1090" t="s">
        <v>1999</v>
      </c>
      <c r="U373" s="1090" t="s">
        <v>2215</v>
      </c>
      <c r="V373" s="1090" t="s">
        <v>1742</v>
      </c>
      <c r="W373" s="1090" t="s">
        <v>2216</v>
      </c>
      <c r="X373" s="1090" t="s">
        <v>2217</v>
      </c>
      <c r="Y373" s="1090" t="s">
        <v>2218</v>
      </c>
      <c r="Z373" s="1090">
        <v>8</v>
      </c>
      <c r="AA373" s="1090">
        <v>4</v>
      </c>
      <c r="AB373" s="1090">
        <v>1</v>
      </c>
      <c r="AC373" s="1090">
        <v>1</v>
      </c>
      <c r="AD373" s="1090">
        <v>0</v>
      </c>
      <c r="AE373" s="1090">
        <v>14</v>
      </c>
    </row>
    <row r="374" spans="1:31" ht="38.25">
      <c r="A374" s="1089">
        <v>30</v>
      </c>
      <c r="B374" s="1089">
        <v>10</v>
      </c>
      <c r="C374" s="1089">
        <v>10</v>
      </c>
      <c r="D374" s="1089">
        <v>20</v>
      </c>
      <c r="E374" s="1089">
        <v>40170</v>
      </c>
      <c r="F374" s="1089" t="s">
        <v>312</v>
      </c>
      <c r="G374" s="1089">
        <v>161</v>
      </c>
      <c r="H374" s="1090" t="s">
        <v>2</v>
      </c>
      <c r="I374" s="1090" t="s">
        <v>503</v>
      </c>
      <c r="J374" s="1092">
        <v>0.34</v>
      </c>
      <c r="K374" s="1092">
        <f t="shared" si="5"/>
        <v>6.8000000000000007</v>
      </c>
      <c r="L374" s="1090" t="s">
        <v>2219</v>
      </c>
      <c r="M374" s="1090" t="s">
        <v>2213</v>
      </c>
      <c r="N374" s="1090" t="s">
        <v>2214</v>
      </c>
      <c r="O374" s="1090" t="s">
        <v>2215</v>
      </c>
      <c r="P374" s="1090" t="s">
        <v>1965</v>
      </c>
      <c r="Q374" s="1090" t="s">
        <v>2215</v>
      </c>
      <c r="R374" s="1090" t="s">
        <v>1999</v>
      </c>
      <c r="U374" s="1090" t="s">
        <v>2215</v>
      </c>
      <c r="V374" s="1090" t="s">
        <v>1742</v>
      </c>
      <c r="W374" s="1090" t="s">
        <v>2216</v>
      </c>
      <c r="X374" s="1090" t="s">
        <v>2217</v>
      </c>
      <c r="Y374" s="1093" t="s">
        <v>2218</v>
      </c>
      <c r="Z374" s="1090">
        <v>8</v>
      </c>
      <c r="AA374" s="1090">
        <v>4</v>
      </c>
      <c r="AB374" s="1090">
        <v>1</v>
      </c>
      <c r="AC374" s="1090">
        <v>1</v>
      </c>
      <c r="AD374" s="1090">
        <v>0</v>
      </c>
      <c r="AE374" s="1090">
        <v>14</v>
      </c>
    </row>
    <row r="375" spans="1:31" ht="38.25">
      <c r="A375" s="1089">
        <v>30</v>
      </c>
      <c r="B375" s="1089">
        <v>10</v>
      </c>
      <c r="C375" s="1089">
        <v>10</v>
      </c>
      <c r="D375" s="1089">
        <v>20</v>
      </c>
      <c r="E375" s="1089">
        <v>38518</v>
      </c>
      <c r="F375" s="1089" t="s">
        <v>312</v>
      </c>
      <c r="G375" s="1089">
        <v>161</v>
      </c>
      <c r="H375" s="1090" t="s">
        <v>2</v>
      </c>
      <c r="I375" s="1090" t="s">
        <v>497</v>
      </c>
      <c r="J375" s="1092">
        <v>0.34</v>
      </c>
      <c r="K375" s="1092">
        <f t="shared" si="5"/>
        <v>6.8000000000000007</v>
      </c>
      <c r="L375" s="1090" t="s">
        <v>1963</v>
      </c>
      <c r="M375" s="1090" t="s">
        <v>2213</v>
      </c>
      <c r="N375" s="1090" t="s">
        <v>2214</v>
      </c>
      <c r="O375" s="1090" t="s">
        <v>2215</v>
      </c>
      <c r="P375" s="1090" t="s">
        <v>1965</v>
      </c>
      <c r="Q375" s="1090" t="s">
        <v>2215</v>
      </c>
      <c r="R375" s="1090" t="s">
        <v>1999</v>
      </c>
      <c r="U375" s="1090" t="s">
        <v>2215</v>
      </c>
      <c r="V375" s="1090" t="s">
        <v>1742</v>
      </c>
      <c r="W375" s="1090" t="s">
        <v>2216</v>
      </c>
      <c r="X375" s="1090" t="s">
        <v>2217</v>
      </c>
      <c r="Y375" s="1090" t="s">
        <v>2218</v>
      </c>
      <c r="Z375" s="1090">
        <v>8</v>
      </c>
      <c r="AA375" s="1090">
        <v>4</v>
      </c>
      <c r="AB375" s="1090">
        <v>1</v>
      </c>
      <c r="AC375" s="1090">
        <v>1</v>
      </c>
      <c r="AD375" s="1090">
        <v>0</v>
      </c>
      <c r="AE375" s="1090">
        <v>14</v>
      </c>
    </row>
    <row r="376" spans="1:31">
      <c r="A376" s="1089">
        <v>36</v>
      </c>
      <c r="B376" s="1089">
        <v>15</v>
      </c>
      <c r="C376" s="1089">
        <v>6</v>
      </c>
      <c r="D376" s="1089">
        <v>21</v>
      </c>
      <c r="E376" s="1089">
        <v>38204</v>
      </c>
      <c r="F376" s="1089" t="s">
        <v>314</v>
      </c>
      <c r="G376" s="1089">
        <v>161</v>
      </c>
      <c r="H376" s="1090" t="s">
        <v>2</v>
      </c>
      <c r="I376" s="1090" t="s">
        <v>497</v>
      </c>
      <c r="J376" s="1092">
        <v>0.48</v>
      </c>
      <c r="K376" s="1092">
        <f t="shared" si="5"/>
        <v>10.08</v>
      </c>
      <c r="L376" s="1090" t="s">
        <v>2220</v>
      </c>
      <c r="M376" s="1090" t="s">
        <v>2221</v>
      </c>
      <c r="N376" s="1090" t="s">
        <v>2222</v>
      </c>
      <c r="O376" s="1090" t="s">
        <v>2223</v>
      </c>
      <c r="P376" s="1090" t="s">
        <v>1708</v>
      </c>
      <c r="Q376" s="1090" t="s">
        <v>2215</v>
      </c>
      <c r="R376" s="1090" t="s">
        <v>1708</v>
      </c>
      <c r="U376" s="1090" t="s">
        <v>2223</v>
      </c>
      <c r="V376" s="1090" t="s">
        <v>1708</v>
      </c>
      <c r="W376" s="1090" t="s">
        <v>2215</v>
      </c>
      <c r="X376" s="1090" t="s">
        <v>1708</v>
      </c>
      <c r="Y376" s="1093" t="s">
        <v>510</v>
      </c>
      <c r="Z376" s="1090">
        <v>3</v>
      </c>
      <c r="AA376" s="1090">
        <v>22</v>
      </c>
      <c r="AB376" s="1090">
        <v>1</v>
      </c>
      <c r="AC376" s="1090">
        <v>1</v>
      </c>
      <c r="AD376" s="1090">
        <v>0</v>
      </c>
      <c r="AE376" s="1090">
        <v>27</v>
      </c>
    </row>
    <row r="377" spans="1:31">
      <c r="A377" s="1089">
        <v>36</v>
      </c>
      <c r="B377" s="1089">
        <v>15</v>
      </c>
      <c r="C377" s="1089">
        <v>6</v>
      </c>
      <c r="D377" s="1089">
        <v>21</v>
      </c>
      <c r="E377" s="1089">
        <v>26192</v>
      </c>
      <c r="F377" s="1089" t="s">
        <v>314</v>
      </c>
      <c r="G377" s="1089">
        <v>161</v>
      </c>
      <c r="H377" s="1090" t="s">
        <v>2</v>
      </c>
      <c r="I377" s="1090" t="s">
        <v>503</v>
      </c>
      <c r="J377" s="1092">
        <v>0.24</v>
      </c>
      <c r="K377" s="1092">
        <f t="shared" si="5"/>
        <v>5.04</v>
      </c>
      <c r="L377" s="1090" t="s">
        <v>2224</v>
      </c>
      <c r="M377" s="1090" t="s">
        <v>2221</v>
      </c>
      <c r="N377" s="1090" t="s">
        <v>2222</v>
      </c>
      <c r="O377" s="1090" t="s">
        <v>2223</v>
      </c>
      <c r="P377" s="1090" t="s">
        <v>1708</v>
      </c>
      <c r="Q377" s="1090" t="s">
        <v>2215</v>
      </c>
      <c r="R377" s="1090" t="s">
        <v>1708</v>
      </c>
      <c r="U377" s="1090" t="s">
        <v>2223</v>
      </c>
      <c r="V377" s="1090" t="s">
        <v>1708</v>
      </c>
      <c r="W377" s="1090" t="s">
        <v>2215</v>
      </c>
      <c r="X377" s="1090" t="s">
        <v>1708</v>
      </c>
      <c r="Y377" s="1093" t="s">
        <v>510</v>
      </c>
      <c r="Z377" s="1090">
        <v>3</v>
      </c>
      <c r="AA377" s="1090">
        <v>22</v>
      </c>
      <c r="AB377" s="1090">
        <v>1</v>
      </c>
      <c r="AC377" s="1090">
        <v>1</v>
      </c>
      <c r="AD377" s="1090">
        <v>0</v>
      </c>
      <c r="AE377" s="1090">
        <v>27</v>
      </c>
    </row>
    <row r="378" spans="1:31">
      <c r="A378" s="1089">
        <v>36</v>
      </c>
      <c r="B378" s="1089">
        <v>15</v>
      </c>
      <c r="C378" s="1089">
        <v>6</v>
      </c>
      <c r="D378" s="1089">
        <v>21</v>
      </c>
      <c r="E378" s="1089">
        <v>40138</v>
      </c>
      <c r="F378" s="1089" t="s">
        <v>314</v>
      </c>
      <c r="G378" s="1089">
        <v>161</v>
      </c>
      <c r="H378" s="1090" t="s">
        <v>2</v>
      </c>
      <c r="I378" s="1090" t="s">
        <v>503</v>
      </c>
      <c r="J378" s="1092">
        <v>0.28999999999999998</v>
      </c>
      <c r="K378" s="1092">
        <f t="shared" si="5"/>
        <v>6.09</v>
      </c>
      <c r="L378" s="1090" t="s">
        <v>2225</v>
      </c>
      <c r="M378" s="1090" t="s">
        <v>2221</v>
      </c>
      <c r="N378" s="1090" t="s">
        <v>2222</v>
      </c>
      <c r="O378" s="1090" t="s">
        <v>2223</v>
      </c>
      <c r="P378" s="1090" t="s">
        <v>1708</v>
      </c>
      <c r="Q378" s="1090" t="s">
        <v>2215</v>
      </c>
      <c r="R378" s="1090" t="s">
        <v>1708</v>
      </c>
      <c r="U378" s="1090" t="s">
        <v>2223</v>
      </c>
      <c r="V378" s="1090" t="s">
        <v>1708</v>
      </c>
      <c r="W378" s="1090" t="s">
        <v>2215</v>
      </c>
      <c r="X378" s="1090" t="s">
        <v>1708</v>
      </c>
      <c r="Y378" s="1093" t="s">
        <v>510</v>
      </c>
      <c r="Z378" s="1090">
        <v>3</v>
      </c>
      <c r="AA378" s="1090">
        <v>22</v>
      </c>
      <c r="AB378" s="1090">
        <v>1</v>
      </c>
      <c r="AC378" s="1090">
        <v>1</v>
      </c>
      <c r="AD378" s="1090">
        <v>0</v>
      </c>
      <c r="AE378" s="1090">
        <v>27</v>
      </c>
    </row>
    <row r="379" spans="1:31">
      <c r="A379" s="1089">
        <v>36</v>
      </c>
      <c r="B379" s="1089">
        <v>15</v>
      </c>
      <c r="C379" s="1089">
        <v>6</v>
      </c>
      <c r="D379" s="1089">
        <v>21</v>
      </c>
      <c r="E379" s="1089">
        <v>37911</v>
      </c>
      <c r="F379" s="1089" t="s">
        <v>314</v>
      </c>
      <c r="G379" s="1089">
        <v>164</v>
      </c>
      <c r="H379" s="1090" t="s">
        <v>2</v>
      </c>
      <c r="I379" s="1090" t="s">
        <v>497</v>
      </c>
      <c r="J379" s="1092">
        <v>0.23810000000000001</v>
      </c>
      <c r="K379" s="1092">
        <f t="shared" si="5"/>
        <v>5.0000999999999998</v>
      </c>
      <c r="L379" s="1090" t="s">
        <v>2226</v>
      </c>
      <c r="M379" s="1090" t="s">
        <v>2221</v>
      </c>
      <c r="N379" s="1090" t="s">
        <v>2222</v>
      </c>
      <c r="O379" s="1090" t="s">
        <v>2223</v>
      </c>
      <c r="P379" s="1090" t="s">
        <v>1742</v>
      </c>
      <c r="Q379" s="1090" t="s">
        <v>2215</v>
      </c>
      <c r="R379" s="1090" t="s">
        <v>1742</v>
      </c>
      <c r="U379" s="1090" t="s">
        <v>2215</v>
      </c>
      <c r="V379" s="1090" t="s">
        <v>1742</v>
      </c>
      <c r="W379" s="1090" t="s">
        <v>2215</v>
      </c>
      <c r="X379" s="1090" t="s">
        <v>1742</v>
      </c>
      <c r="Y379" s="1093" t="s">
        <v>510</v>
      </c>
      <c r="Z379" s="1090">
        <v>0</v>
      </c>
      <c r="AA379" s="1090">
        <v>0</v>
      </c>
      <c r="AB379" s="1090">
        <v>1</v>
      </c>
      <c r="AC379" s="1090">
        <v>19</v>
      </c>
      <c r="AD379" s="1090">
        <v>0</v>
      </c>
      <c r="AE379" s="1090">
        <v>20</v>
      </c>
    </row>
    <row r="380" spans="1:31">
      <c r="A380" s="1089">
        <v>36</v>
      </c>
      <c r="B380" s="1089">
        <v>15</v>
      </c>
      <c r="C380" s="1089">
        <v>6</v>
      </c>
      <c r="D380" s="1089">
        <v>21</v>
      </c>
      <c r="E380" s="1089">
        <v>36007</v>
      </c>
      <c r="F380" s="1089" t="s">
        <v>314</v>
      </c>
      <c r="G380" s="1089">
        <v>164</v>
      </c>
      <c r="H380" s="1090" t="s">
        <v>2</v>
      </c>
      <c r="I380" s="1090" t="s">
        <v>497</v>
      </c>
      <c r="J380" s="1092">
        <v>0.23810000000000001</v>
      </c>
      <c r="K380" s="1092">
        <f t="shared" si="5"/>
        <v>5.0000999999999998</v>
      </c>
      <c r="L380" s="1090" t="s">
        <v>2227</v>
      </c>
      <c r="M380" s="1090" t="s">
        <v>2221</v>
      </c>
      <c r="N380" s="1090" t="s">
        <v>2222</v>
      </c>
      <c r="O380" s="1090" t="s">
        <v>2223</v>
      </c>
      <c r="P380" s="1090" t="s">
        <v>1742</v>
      </c>
      <c r="Q380" s="1090" t="s">
        <v>2215</v>
      </c>
      <c r="R380" s="1090" t="s">
        <v>1742</v>
      </c>
      <c r="U380" s="1090" t="s">
        <v>2215</v>
      </c>
      <c r="V380" s="1090" t="s">
        <v>1742</v>
      </c>
      <c r="W380" s="1090" t="s">
        <v>2215</v>
      </c>
      <c r="X380" s="1090" t="s">
        <v>1742</v>
      </c>
      <c r="Y380" s="1093" t="s">
        <v>510</v>
      </c>
      <c r="Z380" s="1090">
        <v>0</v>
      </c>
      <c r="AA380" s="1090">
        <v>0</v>
      </c>
      <c r="AB380" s="1090">
        <v>1</v>
      </c>
      <c r="AC380" s="1090">
        <v>19</v>
      </c>
      <c r="AD380" s="1090">
        <v>0</v>
      </c>
      <c r="AE380" s="1090">
        <v>20</v>
      </c>
    </row>
    <row r="381" spans="1:31">
      <c r="A381" s="1089">
        <v>36</v>
      </c>
      <c r="B381" s="1089">
        <v>15</v>
      </c>
      <c r="C381" s="1089">
        <v>6</v>
      </c>
      <c r="D381" s="1089">
        <v>21</v>
      </c>
      <c r="E381" s="1089">
        <v>32206</v>
      </c>
      <c r="F381" s="1089" t="s">
        <v>314</v>
      </c>
      <c r="G381" s="1089">
        <v>164</v>
      </c>
      <c r="H381" s="1090" t="s">
        <v>2</v>
      </c>
      <c r="I381" s="1090" t="s">
        <v>1667</v>
      </c>
      <c r="J381" s="1092">
        <v>0.23810000000000001</v>
      </c>
      <c r="K381" s="1092">
        <f t="shared" si="5"/>
        <v>5.0000999999999998</v>
      </c>
      <c r="L381" s="1090" t="s">
        <v>1911</v>
      </c>
      <c r="M381" s="1090" t="s">
        <v>2221</v>
      </c>
      <c r="N381" s="1090" t="s">
        <v>2222</v>
      </c>
      <c r="O381" s="1090" t="s">
        <v>2223</v>
      </c>
      <c r="P381" s="1090" t="s">
        <v>1742</v>
      </c>
      <c r="Q381" s="1090" t="s">
        <v>2215</v>
      </c>
      <c r="R381" s="1090" t="s">
        <v>1742</v>
      </c>
      <c r="U381" s="1090" t="s">
        <v>2215</v>
      </c>
      <c r="V381" s="1090" t="s">
        <v>1742</v>
      </c>
      <c r="W381" s="1090" t="s">
        <v>2215</v>
      </c>
      <c r="X381" s="1090" t="s">
        <v>1742</v>
      </c>
      <c r="Y381" s="1093" t="s">
        <v>510</v>
      </c>
      <c r="Z381" s="1090">
        <v>0</v>
      </c>
      <c r="AA381" s="1090">
        <v>0</v>
      </c>
      <c r="AB381" s="1090">
        <v>1</v>
      </c>
      <c r="AC381" s="1090">
        <v>19</v>
      </c>
      <c r="AD381" s="1090">
        <v>0</v>
      </c>
      <c r="AE381" s="1090">
        <v>20</v>
      </c>
    </row>
    <row r="382" spans="1:31">
      <c r="A382" s="1089">
        <v>36</v>
      </c>
      <c r="B382" s="1089">
        <v>15</v>
      </c>
      <c r="C382" s="1089">
        <v>6</v>
      </c>
      <c r="D382" s="1089">
        <v>21</v>
      </c>
      <c r="E382" s="1089">
        <v>40482</v>
      </c>
      <c r="F382" s="1089" t="s">
        <v>314</v>
      </c>
      <c r="G382" s="1089">
        <v>164</v>
      </c>
      <c r="H382" s="1090" t="s">
        <v>2</v>
      </c>
      <c r="I382" s="1090" t="s">
        <v>503</v>
      </c>
      <c r="J382" s="1092">
        <v>0.28570000000000001</v>
      </c>
      <c r="K382" s="1092">
        <f t="shared" si="5"/>
        <v>5.9996999999999998</v>
      </c>
      <c r="L382" s="1090" t="s">
        <v>1704</v>
      </c>
      <c r="M382" s="1090" t="s">
        <v>2221</v>
      </c>
      <c r="N382" s="1090" t="s">
        <v>2222</v>
      </c>
      <c r="O382" s="1090" t="s">
        <v>2223</v>
      </c>
      <c r="P382" s="1090" t="s">
        <v>1742</v>
      </c>
      <c r="Q382" s="1090" t="s">
        <v>2215</v>
      </c>
      <c r="R382" s="1090" t="s">
        <v>1742</v>
      </c>
      <c r="U382" s="1090" t="s">
        <v>2215</v>
      </c>
      <c r="V382" s="1090" t="s">
        <v>1742</v>
      </c>
      <c r="W382" s="1090" t="s">
        <v>2215</v>
      </c>
      <c r="X382" s="1090" t="s">
        <v>1742</v>
      </c>
      <c r="Y382" s="1093" t="s">
        <v>510</v>
      </c>
      <c r="Z382" s="1090">
        <v>0</v>
      </c>
      <c r="AA382" s="1090">
        <v>0</v>
      </c>
      <c r="AB382" s="1090">
        <v>1</v>
      </c>
      <c r="AC382" s="1090">
        <v>19</v>
      </c>
      <c r="AD382" s="1090">
        <v>0</v>
      </c>
      <c r="AE382" s="1090">
        <v>20</v>
      </c>
    </row>
    <row r="383" spans="1:31" ht="25.5">
      <c r="A383" s="1089">
        <v>30</v>
      </c>
      <c r="B383" s="1089">
        <v>10</v>
      </c>
      <c r="C383" s="1089">
        <v>10</v>
      </c>
      <c r="D383" s="1089">
        <v>20</v>
      </c>
      <c r="E383" s="1089">
        <v>40393</v>
      </c>
      <c r="F383" s="1089" t="s">
        <v>312</v>
      </c>
      <c r="G383" s="1089">
        <v>162</v>
      </c>
      <c r="H383" s="1090" t="s">
        <v>2</v>
      </c>
      <c r="I383" s="1090" t="s">
        <v>503</v>
      </c>
      <c r="J383" s="1092">
        <v>0.25</v>
      </c>
      <c r="K383" s="1092">
        <f t="shared" si="5"/>
        <v>5</v>
      </c>
      <c r="L383" s="1090" t="s">
        <v>2228</v>
      </c>
      <c r="M383" s="1090" t="s">
        <v>2229</v>
      </c>
      <c r="N383" s="1090" t="s">
        <v>2230</v>
      </c>
      <c r="O383" s="1090" t="s">
        <v>2215</v>
      </c>
      <c r="P383" s="1090" t="s">
        <v>1999</v>
      </c>
      <c r="Q383" s="1090" t="s">
        <v>2215</v>
      </c>
      <c r="R383" s="1090" t="s">
        <v>1965</v>
      </c>
      <c r="U383" s="1090" t="s">
        <v>2215</v>
      </c>
      <c r="V383" s="1090" t="s">
        <v>1681</v>
      </c>
      <c r="W383" s="1090" t="s">
        <v>2231</v>
      </c>
      <c r="X383" s="1090" t="s">
        <v>2232</v>
      </c>
      <c r="Y383" s="1093" t="s">
        <v>533</v>
      </c>
      <c r="Z383" s="1090">
        <v>5</v>
      </c>
      <c r="AA383" s="1090">
        <v>6</v>
      </c>
      <c r="AB383" s="1090">
        <v>0</v>
      </c>
      <c r="AC383" s="1090">
        <v>2</v>
      </c>
      <c r="AD383" s="1090">
        <v>0</v>
      </c>
      <c r="AE383" s="1090">
        <v>13</v>
      </c>
    </row>
    <row r="384" spans="1:31" ht="25.5">
      <c r="A384" s="1089">
        <v>30</v>
      </c>
      <c r="B384" s="1089">
        <v>10</v>
      </c>
      <c r="C384" s="1089">
        <v>10</v>
      </c>
      <c r="D384" s="1089">
        <v>20</v>
      </c>
      <c r="E384" s="1089">
        <v>36171</v>
      </c>
      <c r="F384" s="1089" t="s">
        <v>312</v>
      </c>
      <c r="G384" s="1089">
        <v>162</v>
      </c>
      <c r="H384" s="1090" t="s">
        <v>2</v>
      </c>
      <c r="I384" s="1090" t="s">
        <v>497</v>
      </c>
      <c r="J384" s="1092">
        <v>0.38</v>
      </c>
      <c r="K384" s="1092">
        <f t="shared" si="5"/>
        <v>7.6</v>
      </c>
      <c r="L384" s="1090" t="s">
        <v>1900</v>
      </c>
      <c r="M384" s="1090" t="s">
        <v>2229</v>
      </c>
      <c r="N384" s="1090" t="s">
        <v>2230</v>
      </c>
      <c r="O384" s="1090" t="s">
        <v>2215</v>
      </c>
      <c r="P384" s="1090" t="s">
        <v>1999</v>
      </c>
      <c r="Q384" s="1090" t="s">
        <v>2215</v>
      </c>
      <c r="R384" s="1090" t="s">
        <v>1965</v>
      </c>
      <c r="U384" s="1090" t="s">
        <v>2215</v>
      </c>
      <c r="V384" s="1090" t="s">
        <v>1681</v>
      </c>
      <c r="W384" s="1090" t="s">
        <v>2231</v>
      </c>
      <c r="X384" s="1090" t="s">
        <v>2232</v>
      </c>
      <c r="Y384" s="1093" t="s">
        <v>533</v>
      </c>
      <c r="Z384" s="1090">
        <v>5</v>
      </c>
      <c r="AA384" s="1090">
        <v>6</v>
      </c>
      <c r="AB384" s="1090">
        <v>0</v>
      </c>
      <c r="AC384" s="1090">
        <v>2</v>
      </c>
      <c r="AD384" s="1090">
        <v>0</v>
      </c>
      <c r="AE384" s="1090">
        <v>13</v>
      </c>
    </row>
    <row r="385" spans="1:31" ht="25.5">
      <c r="A385" s="1089">
        <v>30</v>
      </c>
      <c r="B385" s="1089">
        <v>10</v>
      </c>
      <c r="C385" s="1089">
        <v>10</v>
      </c>
      <c r="D385" s="1089">
        <v>20</v>
      </c>
      <c r="E385" s="1089">
        <v>14851</v>
      </c>
      <c r="F385" s="1089" t="s">
        <v>312</v>
      </c>
      <c r="G385" s="1089">
        <v>162</v>
      </c>
      <c r="H385" s="1090" t="s">
        <v>2</v>
      </c>
      <c r="I385" s="1090" t="s">
        <v>1773</v>
      </c>
      <c r="J385" s="1092">
        <v>0.38</v>
      </c>
      <c r="K385" s="1092">
        <f t="shared" si="5"/>
        <v>7.6</v>
      </c>
      <c r="L385" s="1090" t="s">
        <v>1997</v>
      </c>
      <c r="M385" s="1090" t="s">
        <v>2229</v>
      </c>
      <c r="N385" s="1090" t="s">
        <v>2230</v>
      </c>
      <c r="O385" s="1090" t="s">
        <v>2215</v>
      </c>
      <c r="P385" s="1090" t="s">
        <v>1999</v>
      </c>
      <c r="Q385" s="1090" t="s">
        <v>2215</v>
      </c>
      <c r="R385" s="1090" t="s">
        <v>1965</v>
      </c>
      <c r="U385" s="1090" t="s">
        <v>2215</v>
      </c>
      <c r="V385" s="1090" t="s">
        <v>1681</v>
      </c>
      <c r="W385" s="1090" t="s">
        <v>2231</v>
      </c>
      <c r="X385" s="1090" t="s">
        <v>2232</v>
      </c>
      <c r="Y385" s="1090" t="s">
        <v>533</v>
      </c>
      <c r="Z385" s="1090">
        <v>5</v>
      </c>
      <c r="AA385" s="1090">
        <v>6</v>
      </c>
      <c r="AB385" s="1090">
        <v>0</v>
      </c>
      <c r="AC385" s="1090">
        <v>2</v>
      </c>
      <c r="AD385" s="1090">
        <v>0</v>
      </c>
      <c r="AE385" s="1090">
        <v>13</v>
      </c>
    </row>
    <row r="386" spans="1:31">
      <c r="A386" s="1089">
        <v>35</v>
      </c>
      <c r="B386" s="1089">
        <v>15</v>
      </c>
      <c r="C386" s="1089">
        <v>5</v>
      </c>
      <c r="D386" s="1089">
        <v>20</v>
      </c>
      <c r="E386" s="1089">
        <v>37911</v>
      </c>
      <c r="F386" s="1089" t="s">
        <v>314</v>
      </c>
      <c r="G386" s="1089">
        <v>162</v>
      </c>
      <c r="H386" s="1090" t="s">
        <v>2</v>
      </c>
      <c r="I386" s="1090" t="s">
        <v>497</v>
      </c>
      <c r="J386" s="1092">
        <v>0.25</v>
      </c>
      <c r="K386" s="1092">
        <f t="shared" si="5"/>
        <v>5</v>
      </c>
      <c r="L386" s="1090" t="s">
        <v>2226</v>
      </c>
      <c r="M386" s="1090" t="s">
        <v>2233</v>
      </c>
      <c r="N386" s="1090" t="s">
        <v>2234</v>
      </c>
      <c r="O386" s="1090" t="s">
        <v>1791</v>
      </c>
      <c r="P386" s="1090" t="s">
        <v>1742</v>
      </c>
      <c r="Q386" s="1090" t="s">
        <v>2215</v>
      </c>
      <c r="R386" s="1090" t="s">
        <v>1742</v>
      </c>
      <c r="U386" s="1090" t="s">
        <v>2215</v>
      </c>
      <c r="V386" s="1090" t="s">
        <v>1742</v>
      </c>
      <c r="W386" s="1090" t="s">
        <v>2215</v>
      </c>
      <c r="X386" s="1090" t="s">
        <v>1742</v>
      </c>
      <c r="Y386" s="1093" t="s">
        <v>532</v>
      </c>
      <c r="Z386" s="1090">
        <v>0</v>
      </c>
      <c r="AA386" s="1090">
        <v>0</v>
      </c>
      <c r="AB386" s="1090">
        <v>4</v>
      </c>
      <c r="AC386" s="1090">
        <v>24</v>
      </c>
      <c r="AD386" s="1090">
        <v>0</v>
      </c>
      <c r="AE386" s="1090">
        <v>28</v>
      </c>
    </row>
    <row r="387" spans="1:31">
      <c r="A387" s="1089">
        <v>35</v>
      </c>
      <c r="B387" s="1089">
        <v>15</v>
      </c>
      <c r="C387" s="1089">
        <v>5</v>
      </c>
      <c r="D387" s="1089">
        <v>20</v>
      </c>
      <c r="E387" s="1089">
        <v>36007</v>
      </c>
      <c r="F387" s="1089" t="s">
        <v>314</v>
      </c>
      <c r="G387" s="1089">
        <v>162</v>
      </c>
      <c r="H387" s="1090" t="s">
        <v>2</v>
      </c>
      <c r="I387" s="1090" t="s">
        <v>497</v>
      </c>
      <c r="J387" s="1092">
        <v>0.35</v>
      </c>
      <c r="K387" s="1092">
        <f t="shared" si="5"/>
        <v>7</v>
      </c>
      <c r="L387" s="1090" t="s">
        <v>2227</v>
      </c>
      <c r="M387" s="1090" t="s">
        <v>2233</v>
      </c>
      <c r="N387" s="1090" t="s">
        <v>2234</v>
      </c>
      <c r="O387" s="1090" t="s">
        <v>1791</v>
      </c>
      <c r="P387" s="1090" t="s">
        <v>1742</v>
      </c>
      <c r="Q387" s="1090" t="s">
        <v>2215</v>
      </c>
      <c r="R387" s="1090" t="s">
        <v>1742</v>
      </c>
      <c r="U387" s="1090" t="s">
        <v>2215</v>
      </c>
      <c r="V387" s="1090" t="s">
        <v>1742</v>
      </c>
      <c r="W387" s="1090" t="s">
        <v>2215</v>
      </c>
      <c r="X387" s="1090" t="s">
        <v>1742</v>
      </c>
      <c r="Y387" s="1093" t="s">
        <v>532</v>
      </c>
      <c r="Z387" s="1090">
        <v>0</v>
      </c>
      <c r="AA387" s="1090">
        <v>0</v>
      </c>
      <c r="AB387" s="1090">
        <v>4</v>
      </c>
      <c r="AC387" s="1090">
        <v>24</v>
      </c>
      <c r="AD387" s="1090">
        <v>0</v>
      </c>
      <c r="AE387" s="1090">
        <v>28</v>
      </c>
    </row>
    <row r="388" spans="1:31">
      <c r="A388" s="1089">
        <v>35</v>
      </c>
      <c r="B388" s="1089">
        <v>15</v>
      </c>
      <c r="C388" s="1089">
        <v>5</v>
      </c>
      <c r="D388" s="1089">
        <v>20</v>
      </c>
      <c r="E388" s="1089">
        <v>32206</v>
      </c>
      <c r="F388" s="1089" t="s">
        <v>314</v>
      </c>
      <c r="G388" s="1089">
        <v>162</v>
      </c>
      <c r="H388" s="1090" t="s">
        <v>2</v>
      </c>
      <c r="I388" s="1090" t="s">
        <v>1667</v>
      </c>
      <c r="J388" s="1092">
        <v>0.4</v>
      </c>
      <c r="K388" s="1092">
        <f t="shared" ref="K388:K439" si="6">D388*J388</f>
        <v>8</v>
      </c>
      <c r="L388" s="1090" t="s">
        <v>1911</v>
      </c>
      <c r="M388" s="1090" t="s">
        <v>2233</v>
      </c>
      <c r="N388" s="1090" t="s">
        <v>2234</v>
      </c>
      <c r="O388" s="1090" t="s">
        <v>1791</v>
      </c>
      <c r="P388" s="1090" t="s">
        <v>1742</v>
      </c>
      <c r="Q388" s="1090" t="s">
        <v>2215</v>
      </c>
      <c r="R388" s="1090" t="s">
        <v>1742</v>
      </c>
      <c r="U388" s="1090" t="s">
        <v>2215</v>
      </c>
      <c r="V388" s="1090" t="s">
        <v>1742</v>
      </c>
      <c r="W388" s="1090" t="s">
        <v>2215</v>
      </c>
      <c r="X388" s="1090" t="s">
        <v>1742</v>
      </c>
      <c r="Y388" s="1093" t="s">
        <v>532</v>
      </c>
      <c r="Z388" s="1090">
        <v>0</v>
      </c>
      <c r="AA388" s="1090">
        <v>0</v>
      </c>
      <c r="AB388" s="1090">
        <v>4</v>
      </c>
      <c r="AC388" s="1090">
        <v>24</v>
      </c>
      <c r="AD388" s="1090">
        <v>0</v>
      </c>
      <c r="AE388" s="1090">
        <v>28</v>
      </c>
    </row>
    <row r="389" spans="1:31" ht="25.5">
      <c r="A389" s="1089">
        <v>30</v>
      </c>
      <c r="B389" s="1089">
        <v>10</v>
      </c>
      <c r="C389" s="1089">
        <v>10</v>
      </c>
      <c r="D389" s="1089">
        <v>20</v>
      </c>
      <c r="E389" s="1089">
        <v>38897</v>
      </c>
      <c r="F389" s="1089" t="s">
        <v>312</v>
      </c>
      <c r="G389" s="1089">
        <v>164</v>
      </c>
      <c r="H389" s="1090" t="s">
        <v>2</v>
      </c>
      <c r="I389" s="1090" t="s">
        <v>503</v>
      </c>
      <c r="J389" s="1092">
        <v>0.35</v>
      </c>
      <c r="K389" s="1092">
        <f t="shared" si="6"/>
        <v>7</v>
      </c>
      <c r="L389" s="1090" t="s">
        <v>1994</v>
      </c>
      <c r="M389" s="1090" t="s">
        <v>2235</v>
      </c>
      <c r="N389" s="1090" t="s">
        <v>2236</v>
      </c>
      <c r="O389" s="1090" t="s">
        <v>1791</v>
      </c>
      <c r="P389" s="1090" t="s">
        <v>1999</v>
      </c>
      <c r="Q389" s="1090" t="s">
        <v>2237</v>
      </c>
      <c r="R389" s="1090" t="s">
        <v>2238</v>
      </c>
      <c r="U389" s="1090" t="s">
        <v>2237</v>
      </c>
      <c r="V389" s="1090" t="s">
        <v>2238</v>
      </c>
      <c r="W389" s="1090" t="s">
        <v>1791</v>
      </c>
      <c r="X389" s="1090" t="s">
        <v>1999</v>
      </c>
      <c r="Y389" s="1090" t="s">
        <v>529</v>
      </c>
      <c r="Z389" s="1090">
        <v>4</v>
      </c>
      <c r="AA389" s="1090">
        <v>5</v>
      </c>
      <c r="AB389" s="1090">
        <v>0</v>
      </c>
      <c r="AC389" s="1090">
        <v>4</v>
      </c>
      <c r="AD389" s="1090">
        <v>0</v>
      </c>
      <c r="AE389" s="1090">
        <v>13</v>
      </c>
    </row>
    <row r="390" spans="1:31" ht="25.5">
      <c r="A390" s="1089">
        <v>30</v>
      </c>
      <c r="B390" s="1089">
        <v>10</v>
      </c>
      <c r="C390" s="1089">
        <v>10</v>
      </c>
      <c r="D390" s="1089">
        <v>20</v>
      </c>
      <c r="E390" s="1089">
        <v>26107</v>
      </c>
      <c r="F390" s="1089" t="s">
        <v>312</v>
      </c>
      <c r="G390" s="1089">
        <v>164</v>
      </c>
      <c r="H390" s="1090" t="s">
        <v>2</v>
      </c>
      <c r="I390" s="1090" t="s">
        <v>497</v>
      </c>
      <c r="J390" s="1092">
        <v>0.35</v>
      </c>
      <c r="K390" s="1092">
        <f t="shared" si="6"/>
        <v>7</v>
      </c>
      <c r="L390" s="1090" t="s">
        <v>1970</v>
      </c>
      <c r="M390" s="1090" t="s">
        <v>2235</v>
      </c>
      <c r="N390" s="1090" t="s">
        <v>2236</v>
      </c>
      <c r="O390" s="1090" t="s">
        <v>1791</v>
      </c>
      <c r="P390" s="1090" t="s">
        <v>1999</v>
      </c>
      <c r="Q390" s="1090" t="s">
        <v>2237</v>
      </c>
      <c r="R390" s="1090" t="s">
        <v>2238</v>
      </c>
      <c r="U390" s="1090" t="s">
        <v>2237</v>
      </c>
      <c r="V390" s="1090" t="s">
        <v>2238</v>
      </c>
      <c r="W390" s="1090" t="s">
        <v>1791</v>
      </c>
      <c r="X390" s="1090" t="s">
        <v>1999</v>
      </c>
      <c r="Y390" s="1093" t="s">
        <v>529</v>
      </c>
      <c r="Z390" s="1090">
        <v>4</v>
      </c>
      <c r="AA390" s="1090">
        <v>5</v>
      </c>
      <c r="AB390" s="1090">
        <v>0</v>
      </c>
      <c r="AC390" s="1090">
        <v>4</v>
      </c>
      <c r="AD390" s="1090">
        <v>0</v>
      </c>
      <c r="AE390" s="1090">
        <v>13</v>
      </c>
    </row>
    <row r="391" spans="1:31" ht="25.5">
      <c r="A391" s="1089">
        <v>30</v>
      </c>
      <c r="B391" s="1089">
        <v>10</v>
      </c>
      <c r="C391" s="1089">
        <v>10</v>
      </c>
      <c r="D391" s="1089">
        <v>20</v>
      </c>
      <c r="E391" s="1089">
        <v>40170</v>
      </c>
      <c r="F391" s="1089" t="s">
        <v>312</v>
      </c>
      <c r="G391" s="1089">
        <v>164</v>
      </c>
      <c r="H391" s="1090" t="s">
        <v>2</v>
      </c>
      <c r="I391" s="1090" t="s">
        <v>497</v>
      </c>
      <c r="J391" s="1092">
        <v>0.3</v>
      </c>
      <c r="K391" s="1092">
        <f t="shared" si="6"/>
        <v>6</v>
      </c>
      <c r="L391" s="1090" t="s">
        <v>2219</v>
      </c>
      <c r="M391" s="1090" t="s">
        <v>2235</v>
      </c>
      <c r="N391" s="1090" t="s">
        <v>2236</v>
      </c>
      <c r="O391" s="1090" t="s">
        <v>1791</v>
      </c>
      <c r="P391" s="1090" t="s">
        <v>1999</v>
      </c>
      <c r="Q391" s="1090" t="s">
        <v>2237</v>
      </c>
      <c r="R391" s="1090" t="s">
        <v>2238</v>
      </c>
      <c r="U391" s="1090" t="s">
        <v>2237</v>
      </c>
      <c r="V391" s="1090" t="s">
        <v>2238</v>
      </c>
      <c r="W391" s="1090" t="s">
        <v>1791</v>
      </c>
      <c r="X391" s="1090" t="s">
        <v>1999</v>
      </c>
      <c r="Y391" s="1090" t="s">
        <v>529</v>
      </c>
      <c r="Z391" s="1090">
        <v>4</v>
      </c>
      <c r="AA391" s="1090">
        <v>5</v>
      </c>
      <c r="AB391" s="1090">
        <v>0</v>
      </c>
      <c r="AC391" s="1090">
        <v>4</v>
      </c>
      <c r="AD391" s="1090">
        <v>0</v>
      </c>
      <c r="AE391" s="1090">
        <v>13</v>
      </c>
    </row>
    <row r="392" spans="1:31">
      <c r="A392" s="1089">
        <v>35</v>
      </c>
      <c r="B392" s="1089">
        <v>15</v>
      </c>
      <c r="C392" s="1089">
        <v>5</v>
      </c>
      <c r="D392" s="1089">
        <v>20</v>
      </c>
      <c r="E392" s="1089">
        <v>37044</v>
      </c>
      <c r="F392" s="1089" t="s">
        <v>314</v>
      </c>
      <c r="G392" s="1089">
        <v>164</v>
      </c>
      <c r="H392" s="1090" t="s">
        <v>2</v>
      </c>
      <c r="I392" s="1090" t="s">
        <v>497</v>
      </c>
      <c r="J392" s="1092">
        <v>0.25</v>
      </c>
      <c r="K392" s="1092">
        <f t="shared" si="6"/>
        <v>5</v>
      </c>
      <c r="L392" s="1090" t="s">
        <v>1888</v>
      </c>
      <c r="M392" s="1090" t="s">
        <v>2239</v>
      </c>
      <c r="N392" s="1090" t="s">
        <v>2240</v>
      </c>
      <c r="O392" s="1090" t="s">
        <v>2215</v>
      </c>
      <c r="P392" s="1090" t="s">
        <v>1860</v>
      </c>
      <c r="Q392" s="1090" t="s">
        <v>2215</v>
      </c>
      <c r="R392" s="1090" t="s">
        <v>1860</v>
      </c>
      <c r="U392" s="1090" t="s">
        <v>2241</v>
      </c>
      <c r="V392" s="1090" t="s">
        <v>1860</v>
      </c>
      <c r="W392" s="1090" t="s">
        <v>2215</v>
      </c>
      <c r="X392" s="1090" t="s">
        <v>1860</v>
      </c>
      <c r="Y392" s="1093" t="s">
        <v>519</v>
      </c>
      <c r="Z392" s="1090">
        <v>0</v>
      </c>
      <c r="AA392" s="1090">
        <v>0</v>
      </c>
      <c r="AB392" s="1090">
        <v>4</v>
      </c>
      <c r="AC392" s="1090">
        <v>4</v>
      </c>
      <c r="AD392" s="1090">
        <v>0</v>
      </c>
      <c r="AE392" s="1090">
        <v>8</v>
      </c>
    </row>
    <row r="393" spans="1:31">
      <c r="A393" s="1089">
        <v>35</v>
      </c>
      <c r="B393" s="1089">
        <v>15</v>
      </c>
      <c r="C393" s="1089">
        <v>5</v>
      </c>
      <c r="D393" s="1089">
        <v>20</v>
      </c>
      <c r="E393" s="1089">
        <v>32206</v>
      </c>
      <c r="F393" s="1089" t="s">
        <v>314</v>
      </c>
      <c r="G393" s="1089">
        <v>164</v>
      </c>
      <c r="H393" s="1090" t="s">
        <v>2</v>
      </c>
      <c r="I393" s="1090" t="s">
        <v>1667</v>
      </c>
      <c r="J393" s="1092">
        <v>0.35</v>
      </c>
      <c r="K393" s="1092">
        <f t="shared" si="6"/>
        <v>7</v>
      </c>
      <c r="L393" s="1090" t="s">
        <v>1911</v>
      </c>
      <c r="M393" s="1090" t="s">
        <v>2239</v>
      </c>
      <c r="N393" s="1090" t="s">
        <v>2240</v>
      </c>
      <c r="O393" s="1090" t="s">
        <v>2215</v>
      </c>
      <c r="P393" s="1090" t="s">
        <v>1860</v>
      </c>
      <c r="Q393" s="1090" t="s">
        <v>2215</v>
      </c>
      <c r="R393" s="1090" t="s">
        <v>1860</v>
      </c>
      <c r="U393" s="1090" t="s">
        <v>2241</v>
      </c>
      <c r="V393" s="1090" t="s">
        <v>1860</v>
      </c>
      <c r="W393" s="1090" t="s">
        <v>2215</v>
      </c>
      <c r="X393" s="1090" t="s">
        <v>1860</v>
      </c>
      <c r="Y393" s="1093" t="s">
        <v>519</v>
      </c>
      <c r="Z393" s="1090">
        <v>0</v>
      </c>
      <c r="AA393" s="1090">
        <v>0</v>
      </c>
      <c r="AB393" s="1090">
        <v>4</v>
      </c>
      <c r="AC393" s="1090">
        <v>4</v>
      </c>
      <c r="AD393" s="1090">
        <v>0</v>
      </c>
      <c r="AE393" s="1090">
        <v>8</v>
      </c>
    </row>
    <row r="394" spans="1:31">
      <c r="A394" s="1089">
        <v>35</v>
      </c>
      <c r="B394" s="1089">
        <v>15</v>
      </c>
      <c r="C394" s="1089">
        <v>5</v>
      </c>
      <c r="D394" s="1089">
        <v>20</v>
      </c>
      <c r="E394" s="1089">
        <v>6598</v>
      </c>
      <c r="F394" s="1089" t="s">
        <v>314</v>
      </c>
      <c r="G394" s="1089">
        <v>164</v>
      </c>
      <c r="H394" s="1090" t="s">
        <v>2</v>
      </c>
      <c r="I394" s="1090" t="s">
        <v>1954</v>
      </c>
      <c r="J394" s="1092">
        <v>0.4</v>
      </c>
      <c r="K394" s="1092">
        <f t="shared" si="6"/>
        <v>8</v>
      </c>
      <c r="L394" s="1090" t="s">
        <v>1955</v>
      </c>
      <c r="M394" s="1090" t="s">
        <v>2239</v>
      </c>
      <c r="N394" s="1090" t="s">
        <v>2240</v>
      </c>
      <c r="O394" s="1090" t="s">
        <v>2215</v>
      </c>
      <c r="P394" s="1090" t="s">
        <v>1860</v>
      </c>
      <c r="Q394" s="1090" t="s">
        <v>2215</v>
      </c>
      <c r="R394" s="1090" t="s">
        <v>1860</v>
      </c>
      <c r="U394" s="1090" t="s">
        <v>2241</v>
      </c>
      <c r="V394" s="1090" t="s">
        <v>1860</v>
      </c>
      <c r="W394" s="1090" t="s">
        <v>2215</v>
      </c>
      <c r="X394" s="1090" t="s">
        <v>1860</v>
      </c>
      <c r="Y394" s="1093" t="s">
        <v>519</v>
      </c>
      <c r="Z394" s="1090">
        <v>0</v>
      </c>
      <c r="AA394" s="1090">
        <v>0</v>
      </c>
      <c r="AB394" s="1090">
        <v>4</v>
      </c>
      <c r="AC394" s="1090">
        <v>4</v>
      </c>
      <c r="AD394" s="1090">
        <v>0</v>
      </c>
      <c r="AE394" s="1090">
        <v>8</v>
      </c>
    </row>
    <row r="395" spans="1:31" ht="38.25">
      <c r="A395" s="1089">
        <v>31</v>
      </c>
      <c r="B395" s="1089">
        <v>10</v>
      </c>
      <c r="C395" s="1089">
        <v>11</v>
      </c>
      <c r="D395" s="1089">
        <v>21</v>
      </c>
      <c r="E395" s="1089">
        <v>26107</v>
      </c>
      <c r="F395" s="1089" t="s">
        <v>312</v>
      </c>
      <c r="G395" s="1089">
        <v>162</v>
      </c>
      <c r="H395" s="1090" t="s">
        <v>2</v>
      </c>
      <c r="I395" s="1090" t="s">
        <v>497</v>
      </c>
      <c r="J395" s="1092">
        <v>0.33</v>
      </c>
      <c r="K395" s="1092">
        <f t="shared" si="6"/>
        <v>6.9300000000000006</v>
      </c>
      <c r="L395" s="1090" t="s">
        <v>1970</v>
      </c>
      <c r="M395" s="1090" t="s">
        <v>2242</v>
      </c>
      <c r="N395" s="1090" t="s">
        <v>2243</v>
      </c>
      <c r="O395" s="1090" t="s">
        <v>2223</v>
      </c>
      <c r="P395" s="1090" t="s">
        <v>1965</v>
      </c>
      <c r="Q395" s="1090" t="s">
        <v>2223</v>
      </c>
      <c r="R395" s="1090" t="s">
        <v>1999</v>
      </c>
      <c r="U395" s="1090" t="s">
        <v>2223</v>
      </c>
      <c r="V395" s="1090" t="s">
        <v>1681</v>
      </c>
      <c r="W395" s="1090" t="s">
        <v>2244</v>
      </c>
      <c r="X395" s="1090" t="s">
        <v>2245</v>
      </c>
      <c r="Y395" s="1090" t="s">
        <v>534</v>
      </c>
      <c r="Z395" s="1090">
        <v>5</v>
      </c>
      <c r="AA395" s="1090">
        <v>4</v>
      </c>
      <c r="AB395" s="1090">
        <v>0</v>
      </c>
      <c r="AC395" s="1090">
        <v>5</v>
      </c>
      <c r="AD395" s="1090">
        <v>0</v>
      </c>
      <c r="AE395" s="1090">
        <v>14</v>
      </c>
    </row>
    <row r="396" spans="1:31" ht="38.25">
      <c r="A396" s="1089">
        <v>31</v>
      </c>
      <c r="B396" s="1089">
        <v>10</v>
      </c>
      <c r="C396" s="1089">
        <v>11</v>
      </c>
      <c r="D396" s="1089">
        <v>21</v>
      </c>
      <c r="E396" s="1089">
        <v>40170</v>
      </c>
      <c r="F396" s="1089" t="s">
        <v>312</v>
      </c>
      <c r="G396" s="1089">
        <v>162</v>
      </c>
      <c r="H396" s="1090" t="s">
        <v>2</v>
      </c>
      <c r="I396" s="1090" t="s">
        <v>503</v>
      </c>
      <c r="J396" s="1092">
        <v>0.33</v>
      </c>
      <c r="K396" s="1092">
        <f t="shared" si="6"/>
        <v>6.9300000000000006</v>
      </c>
      <c r="L396" s="1090" t="s">
        <v>2219</v>
      </c>
      <c r="M396" s="1090" t="s">
        <v>2242</v>
      </c>
      <c r="N396" s="1090" t="s">
        <v>2243</v>
      </c>
      <c r="O396" s="1090" t="s">
        <v>2223</v>
      </c>
      <c r="P396" s="1090" t="s">
        <v>1965</v>
      </c>
      <c r="Q396" s="1090" t="s">
        <v>2223</v>
      </c>
      <c r="R396" s="1090" t="s">
        <v>1999</v>
      </c>
      <c r="U396" s="1090" t="s">
        <v>2223</v>
      </c>
      <c r="V396" s="1090" t="s">
        <v>1681</v>
      </c>
      <c r="W396" s="1090" t="s">
        <v>2244</v>
      </c>
      <c r="X396" s="1090" t="s">
        <v>2245</v>
      </c>
      <c r="Y396" s="1093" t="s">
        <v>534</v>
      </c>
      <c r="Z396" s="1090">
        <v>5</v>
      </c>
      <c r="AA396" s="1090">
        <v>4</v>
      </c>
      <c r="AB396" s="1090">
        <v>0</v>
      </c>
      <c r="AC396" s="1090">
        <v>5</v>
      </c>
      <c r="AD396" s="1090">
        <v>0</v>
      </c>
      <c r="AE396" s="1090">
        <v>14</v>
      </c>
    </row>
    <row r="397" spans="1:31" ht="38.25">
      <c r="A397" s="1089">
        <v>31</v>
      </c>
      <c r="B397" s="1089">
        <v>10</v>
      </c>
      <c r="C397" s="1089">
        <v>11</v>
      </c>
      <c r="D397" s="1089">
        <v>21</v>
      </c>
      <c r="E397" s="1089">
        <v>38518</v>
      </c>
      <c r="F397" s="1089" t="s">
        <v>312</v>
      </c>
      <c r="G397" s="1089">
        <v>162</v>
      </c>
      <c r="H397" s="1090" t="s">
        <v>2</v>
      </c>
      <c r="I397" s="1090" t="s">
        <v>497</v>
      </c>
      <c r="J397" s="1092">
        <v>0.33</v>
      </c>
      <c r="K397" s="1092">
        <f t="shared" si="6"/>
        <v>6.9300000000000006</v>
      </c>
      <c r="L397" s="1090" t="s">
        <v>1963</v>
      </c>
      <c r="M397" s="1090" t="s">
        <v>2242</v>
      </c>
      <c r="N397" s="1090" t="s">
        <v>2243</v>
      </c>
      <c r="O397" s="1090" t="s">
        <v>2223</v>
      </c>
      <c r="P397" s="1090" t="s">
        <v>1965</v>
      </c>
      <c r="Q397" s="1090" t="s">
        <v>2223</v>
      </c>
      <c r="R397" s="1090" t="s">
        <v>1999</v>
      </c>
      <c r="U397" s="1090" t="s">
        <v>2223</v>
      </c>
      <c r="V397" s="1090" t="s">
        <v>1681</v>
      </c>
      <c r="W397" s="1090" t="s">
        <v>2244</v>
      </c>
      <c r="X397" s="1090" t="s">
        <v>2245</v>
      </c>
      <c r="Y397" s="1093" t="s">
        <v>534</v>
      </c>
      <c r="Z397" s="1090">
        <v>5</v>
      </c>
      <c r="AA397" s="1090">
        <v>4</v>
      </c>
      <c r="AB397" s="1090">
        <v>0</v>
      </c>
      <c r="AC397" s="1090">
        <v>5</v>
      </c>
      <c r="AD397" s="1090">
        <v>0</v>
      </c>
      <c r="AE397" s="1090">
        <v>14</v>
      </c>
    </row>
    <row r="398" spans="1:31">
      <c r="A398" s="1089">
        <v>35</v>
      </c>
      <c r="B398" s="1089">
        <v>15</v>
      </c>
      <c r="C398" s="1089">
        <v>5</v>
      </c>
      <c r="D398" s="1089">
        <v>20</v>
      </c>
      <c r="E398" s="1089">
        <v>37911</v>
      </c>
      <c r="F398" s="1089" t="s">
        <v>314</v>
      </c>
      <c r="G398" s="1089">
        <v>162</v>
      </c>
      <c r="H398" s="1090" t="s">
        <v>2</v>
      </c>
      <c r="I398" s="1090" t="s">
        <v>497</v>
      </c>
      <c r="J398" s="1092">
        <v>0.25</v>
      </c>
      <c r="K398" s="1092">
        <f t="shared" si="6"/>
        <v>5</v>
      </c>
      <c r="L398" s="1090" t="s">
        <v>2226</v>
      </c>
      <c r="M398" s="1090" t="s">
        <v>2246</v>
      </c>
      <c r="N398" s="1090" t="s">
        <v>2247</v>
      </c>
      <c r="O398" s="1090" t="s">
        <v>2215</v>
      </c>
      <c r="P398" s="1090" t="s">
        <v>1735</v>
      </c>
      <c r="Q398" s="1090" t="s">
        <v>2215</v>
      </c>
      <c r="R398" s="1090" t="s">
        <v>1735</v>
      </c>
      <c r="U398" s="1090" t="s">
        <v>2215</v>
      </c>
      <c r="V398" s="1090" t="s">
        <v>1947</v>
      </c>
      <c r="W398" s="1090" t="s">
        <v>2215</v>
      </c>
      <c r="X398" s="1090" t="s">
        <v>1735</v>
      </c>
      <c r="Y398" s="1090" t="s">
        <v>511</v>
      </c>
      <c r="Z398" s="1090">
        <v>0</v>
      </c>
      <c r="AA398" s="1090">
        <v>13</v>
      </c>
      <c r="AB398" s="1090">
        <v>3</v>
      </c>
      <c r="AC398" s="1090">
        <v>1</v>
      </c>
      <c r="AD398" s="1090">
        <v>1</v>
      </c>
      <c r="AE398" s="1090">
        <v>18</v>
      </c>
    </row>
    <row r="399" spans="1:31">
      <c r="A399" s="1089">
        <v>35</v>
      </c>
      <c r="B399" s="1089">
        <v>15</v>
      </c>
      <c r="C399" s="1089">
        <v>5</v>
      </c>
      <c r="D399" s="1089">
        <v>20</v>
      </c>
      <c r="E399" s="1089">
        <v>37044</v>
      </c>
      <c r="F399" s="1089" t="s">
        <v>314</v>
      </c>
      <c r="G399" s="1089">
        <v>162</v>
      </c>
      <c r="H399" s="1090" t="s">
        <v>2</v>
      </c>
      <c r="I399" s="1090" t="s">
        <v>497</v>
      </c>
      <c r="J399" s="1092">
        <v>0.5</v>
      </c>
      <c r="K399" s="1092">
        <f t="shared" si="6"/>
        <v>10</v>
      </c>
      <c r="L399" s="1090" t="s">
        <v>1888</v>
      </c>
      <c r="M399" s="1090" t="s">
        <v>2246</v>
      </c>
      <c r="N399" s="1090" t="s">
        <v>2247</v>
      </c>
      <c r="O399" s="1090" t="s">
        <v>2215</v>
      </c>
      <c r="P399" s="1090" t="s">
        <v>1735</v>
      </c>
      <c r="Q399" s="1090" t="s">
        <v>2215</v>
      </c>
      <c r="R399" s="1090" t="s">
        <v>1735</v>
      </c>
      <c r="U399" s="1090" t="s">
        <v>2215</v>
      </c>
      <c r="V399" s="1090" t="s">
        <v>1947</v>
      </c>
      <c r="W399" s="1090" t="s">
        <v>2215</v>
      </c>
      <c r="X399" s="1090" t="s">
        <v>1735</v>
      </c>
      <c r="Y399" s="1093" t="s">
        <v>511</v>
      </c>
      <c r="Z399" s="1090">
        <v>0</v>
      </c>
      <c r="AA399" s="1090">
        <v>13</v>
      </c>
      <c r="AB399" s="1090">
        <v>3</v>
      </c>
      <c r="AC399" s="1090">
        <v>1</v>
      </c>
      <c r="AD399" s="1090">
        <v>1</v>
      </c>
      <c r="AE399" s="1090">
        <v>18</v>
      </c>
    </row>
    <row r="400" spans="1:31">
      <c r="A400" s="1089">
        <v>35</v>
      </c>
      <c r="B400" s="1089">
        <v>15</v>
      </c>
      <c r="C400" s="1089">
        <v>5</v>
      </c>
      <c r="D400" s="1089">
        <v>20</v>
      </c>
      <c r="E400" s="1089">
        <v>6598</v>
      </c>
      <c r="F400" s="1089" t="s">
        <v>314</v>
      </c>
      <c r="G400" s="1089">
        <v>162</v>
      </c>
      <c r="H400" s="1090" t="s">
        <v>2</v>
      </c>
      <c r="I400" s="1090" t="s">
        <v>1954</v>
      </c>
      <c r="J400" s="1092">
        <v>0.25</v>
      </c>
      <c r="K400" s="1092">
        <f t="shared" si="6"/>
        <v>5</v>
      </c>
      <c r="L400" s="1090" t="s">
        <v>1955</v>
      </c>
      <c r="M400" s="1090" t="s">
        <v>2246</v>
      </c>
      <c r="N400" s="1090" t="s">
        <v>2247</v>
      </c>
      <c r="O400" s="1090" t="s">
        <v>2215</v>
      </c>
      <c r="P400" s="1090" t="s">
        <v>1735</v>
      </c>
      <c r="Q400" s="1090" t="s">
        <v>2215</v>
      </c>
      <c r="R400" s="1090" t="s">
        <v>1735</v>
      </c>
      <c r="U400" s="1090" t="s">
        <v>2215</v>
      </c>
      <c r="V400" s="1090" t="s">
        <v>1947</v>
      </c>
      <c r="W400" s="1090" t="s">
        <v>2215</v>
      </c>
      <c r="X400" s="1090" t="s">
        <v>1735</v>
      </c>
      <c r="Y400" s="1090" t="s">
        <v>511</v>
      </c>
      <c r="Z400" s="1090">
        <v>0</v>
      </c>
      <c r="AA400" s="1090">
        <v>13</v>
      </c>
      <c r="AB400" s="1090">
        <v>3</v>
      </c>
      <c r="AC400" s="1090">
        <v>1</v>
      </c>
      <c r="AD400" s="1090">
        <v>1</v>
      </c>
      <c r="AE400" s="1090">
        <v>18</v>
      </c>
    </row>
    <row r="401" spans="1:31" ht="25.5">
      <c r="A401" s="1089">
        <v>31</v>
      </c>
      <c r="B401" s="1089">
        <v>10</v>
      </c>
      <c r="C401" s="1089">
        <v>11</v>
      </c>
      <c r="D401" s="1089">
        <v>21</v>
      </c>
      <c r="E401" s="1089">
        <v>40170</v>
      </c>
      <c r="F401" s="1089" t="s">
        <v>312</v>
      </c>
      <c r="G401" s="1089">
        <v>164</v>
      </c>
      <c r="H401" s="1090" t="s">
        <v>2</v>
      </c>
      <c r="I401" s="1090" t="s">
        <v>497</v>
      </c>
      <c r="J401" s="1092">
        <v>0.33300000000000002</v>
      </c>
      <c r="K401" s="1092">
        <f t="shared" si="6"/>
        <v>6.9930000000000003</v>
      </c>
      <c r="L401" s="1090" t="s">
        <v>2219</v>
      </c>
      <c r="M401" s="1090" t="s">
        <v>2248</v>
      </c>
      <c r="N401" s="1090" t="s">
        <v>2249</v>
      </c>
      <c r="O401" s="1090" t="s">
        <v>2237</v>
      </c>
      <c r="P401" s="1090" t="s">
        <v>2250</v>
      </c>
      <c r="Q401" s="1090" t="s">
        <v>2251</v>
      </c>
      <c r="R401" s="1090" t="s">
        <v>1965</v>
      </c>
      <c r="U401" s="1090" t="s">
        <v>2251</v>
      </c>
      <c r="V401" s="1090" t="s">
        <v>1965</v>
      </c>
      <c r="W401" s="1090" t="s">
        <v>2237</v>
      </c>
      <c r="X401" s="1090" t="s">
        <v>2252</v>
      </c>
      <c r="Y401" s="1093" t="s">
        <v>527</v>
      </c>
      <c r="Z401" s="1090">
        <v>3</v>
      </c>
      <c r="AA401" s="1090">
        <v>2</v>
      </c>
      <c r="AB401" s="1090">
        <v>1</v>
      </c>
      <c r="AC401" s="1090">
        <v>7</v>
      </c>
      <c r="AD401" s="1090">
        <v>2</v>
      </c>
      <c r="AE401" s="1090">
        <v>15</v>
      </c>
    </row>
    <row r="402" spans="1:31" ht="25.5">
      <c r="A402" s="1089">
        <v>31</v>
      </c>
      <c r="B402" s="1089">
        <v>10</v>
      </c>
      <c r="C402" s="1089">
        <v>11</v>
      </c>
      <c r="D402" s="1089">
        <v>21</v>
      </c>
      <c r="E402" s="1089">
        <v>38518</v>
      </c>
      <c r="F402" s="1089" t="s">
        <v>312</v>
      </c>
      <c r="G402" s="1089">
        <v>164</v>
      </c>
      <c r="H402" s="1090" t="s">
        <v>2</v>
      </c>
      <c r="I402" s="1090" t="s">
        <v>497</v>
      </c>
      <c r="J402" s="1092">
        <v>0.33300000000000002</v>
      </c>
      <c r="K402" s="1092">
        <f t="shared" si="6"/>
        <v>6.9930000000000003</v>
      </c>
      <c r="L402" s="1090" t="s">
        <v>1963</v>
      </c>
      <c r="M402" s="1090" t="s">
        <v>2248</v>
      </c>
      <c r="N402" s="1090" t="s">
        <v>2249</v>
      </c>
      <c r="O402" s="1090" t="s">
        <v>2237</v>
      </c>
      <c r="P402" s="1090" t="s">
        <v>2250</v>
      </c>
      <c r="Q402" s="1090" t="s">
        <v>2251</v>
      </c>
      <c r="R402" s="1090" t="s">
        <v>1965</v>
      </c>
      <c r="U402" s="1090" t="s">
        <v>2251</v>
      </c>
      <c r="V402" s="1090" t="s">
        <v>1965</v>
      </c>
      <c r="W402" s="1090" t="s">
        <v>2237</v>
      </c>
      <c r="X402" s="1090" t="s">
        <v>2252</v>
      </c>
      <c r="Y402" s="1090" t="s">
        <v>527</v>
      </c>
      <c r="Z402" s="1090">
        <v>3</v>
      </c>
      <c r="AA402" s="1090">
        <v>2</v>
      </c>
      <c r="AB402" s="1090">
        <v>1</v>
      </c>
      <c r="AC402" s="1090">
        <v>7</v>
      </c>
      <c r="AD402" s="1090">
        <v>2</v>
      </c>
      <c r="AE402" s="1090">
        <v>15</v>
      </c>
    </row>
    <row r="403" spans="1:31" ht="25.5">
      <c r="A403" s="1089">
        <v>31</v>
      </c>
      <c r="B403" s="1089">
        <v>10</v>
      </c>
      <c r="C403" s="1089">
        <v>11</v>
      </c>
      <c r="D403" s="1089">
        <v>21</v>
      </c>
      <c r="E403" s="1089">
        <v>36929</v>
      </c>
      <c r="F403" s="1089" t="s">
        <v>312</v>
      </c>
      <c r="G403" s="1089">
        <v>164</v>
      </c>
      <c r="H403" s="1090" t="s">
        <v>2</v>
      </c>
      <c r="I403" s="1090" t="s">
        <v>497</v>
      </c>
      <c r="J403" s="1092">
        <v>0.33300000000000002</v>
      </c>
      <c r="K403" s="1092">
        <f t="shared" si="6"/>
        <v>6.9930000000000003</v>
      </c>
      <c r="L403" s="1090" t="s">
        <v>2253</v>
      </c>
      <c r="M403" s="1090" t="s">
        <v>2248</v>
      </c>
      <c r="N403" s="1090" t="s">
        <v>2249</v>
      </c>
      <c r="O403" s="1090" t="s">
        <v>2237</v>
      </c>
      <c r="P403" s="1090" t="s">
        <v>2250</v>
      </c>
      <c r="Q403" s="1090" t="s">
        <v>2251</v>
      </c>
      <c r="R403" s="1090" t="s">
        <v>1965</v>
      </c>
      <c r="U403" s="1090" t="s">
        <v>2251</v>
      </c>
      <c r="V403" s="1090" t="s">
        <v>1965</v>
      </c>
      <c r="W403" s="1090" t="s">
        <v>2237</v>
      </c>
      <c r="X403" s="1090" t="s">
        <v>2252</v>
      </c>
      <c r="Y403" s="1090" t="s">
        <v>527</v>
      </c>
      <c r="Z403" s="1090">
        <v>3</v>
      </c>
      <c r="AA403" s="1090">
        <v>2</v>
      </c>
      <c r="AB403" s="1090">
        <v>1</v>
      </c>
      <c r="AC403" s="1090">
        <v>7</v>
      </c>
      <c r="AD403" s="1090">
        <v>2</v>
      </c>
      <c r="AE403" s="1090">
        <v>15</v>
      </c>
    </row>
    <row r="404" spans="1:31">
      <c r="A404" s="1089">
        <v>36</v>
      </c>
      <c r="B404" s="1089">
        <v>15</v>
      </c>
      <c r="C404" s="1089">
        <v>6</v>
      </c>
      <c r="D404" s="1089">
        <v>21</v>
      </c>
      <c r="E404" s="1089">
        <v>37911</v>
      </c>
      <c r="F404" s="1089" t="s">
        <v>314</v>
      </c>
      <c r="G404" s="1089">
        <v>164</v>
      </c>
      <c r="H404" s="1090" t="s">
        <v>2</v>
      </c>
      <c r="I404" s="1090" t="s">
        <v>497</v>
      </c>
      <c r="J404" s="1092">
        <v>0.28570000000000001</v>
      </c>
      <c r="K404" s="1092">
        <f t="shared" si="6"/>
        <v>5.9996999999999998</v>
      </c>
      <c r="L404" s="1090" t="s">
        <v>2226</v>
      </c>
      <c r="M404" s="1090" t="s">
        <v>2254</v>
      </c>
      <c r="N404" s="1090" t="s">
        <v>2255</v>
      </c>
      <c r="O404" s="1090" t="s">
        <v>2210</v>
      </c>
      <c r="P404" s="1090" t="s">
        <v>1886</v>
      </c>
      <c r="Q404" s="1090" t="s">
        <v>2210</v>
      </c>
      <c r="R404" s="1090" t="s">
        <v>1771</v>
      </c>
      <c r="U404" s="1090" t="s">
        <v>2210</v>
      </c>
      <c r="V404" s="1090" t="s">
        <v>2256</v>
      </c>
      <c r="W404" s="1090" t="s">
        <v>2210</v>
      </c>
      <c r="X404" s="1090" t="s">
        <v>1947</v>
      </c>
      <c r="Y404" s="1093" t="s">
        <v>524</v>
      </c>
      <c r="Z404" s="1090">
        <v>0</v>
      </c>
      <c r="AA404" s="1090">
        <v>2</v>
      </c>
      <c r="AB404" s="1090">
        <v>10</v>
      </c>
      <c r="AC404" s="1090">
        <v>5</v>
      </c>
      <c r="AD404" s="1090">
        <v>1</v>
      </c>
      <c r="AE404" s="1090">
        <v>18</v>
      </c>
    </row>
    <row r="405" spans="1:31">
      <c r="A405" s="1089">
        <v>36</v>
      </c>
      <c r="B405" s="1089">
        <v>15</v>
      </c>
      <c r="C405" s="1089">
        <v>6</v>
      </c>
      <c r="D405" s="1089">
        <v>21</v>
      </c>
      <c r="E405" s="1089">
        <v>37044</v>
      </c>
      <c r="F405" s="1089" t="s">
        <v>314</v>
      </c>
      <c r="G405" s="1089">
        <v>164</v>
      </c>
      <c r="H405" s="1090" t="s">
        <v>2</v>
      </c>
      <c r="I405" s="1090" t="s">
        <v>497</v>
      </c>
      <c r="J405" s="1092">
        <v>0.23810000000000001</v>
      </c>
      <c r="K405" s="1092">
        <f t="shared" si="6"/>
        <v>5.0000999999999998</v>
      </c>
      <c r="L405" s="1090" t="s">
        <v>1888</v>
      </c>
      <c r="M405" s="1090" t="s">
        <v>2254</v>
      </c>
      <c r="N405" s="1090" t="s">
        <v>2255</v>
      </c>
      <c r="O405" s="1090" t="s">
        <v>2210</v>
      </c>
      <c r="P405" s="1090" t="s">
        <v>1886</v>
      </c>
      <c r="Q405" s="1090" t="s">
        <v>2210</v>
      </c>
      <c r="R405" s="1090" t="s">
        <v>1771</v>
      </c>
      <c r="U405" s="1090" t="s">
        <v>2210</v>
      </c>
      <c r="V405" s="1090" t="s">
        <v>2256</v>
      </c>
      <c r="W405" s="1090" t="s">
        <v>2210</v>
      </c>
      <c r="X405" s="1090" t="s">
        <v>1947</v>
      </c>
      <c r="Y405" s="1093" t="s">
        <v>524</v>
      </c>
      <c r="Z405" s="1090">
        <v>0</v>
      </c>
      <c r="AA405" s="1090">
        <v>2</v>
      </c>
      <c r="AB405" s="1090">
        <v>10</v>
      </c>
      <c r="AC405" s="1090">
        <v>5</v>
      </c>
      <c r="AD405" s="1090">
        <v>1</v>
      </c>
      <c r="AE405" s="1090">
        <v>18</v>
      </c>
    </row>
    <row r="406" spans="1:31">
      <c r="A406" s="1089">
        <v>36</v>
      </c>
      <c r="B406" s="1089">
        <v>15</v>
      </c>
      <c r="C406" s="1089">
        <v>6</v>
      </c>
      <c r="D406" s="1089">
        <v>21</v>
      </c>
      <c r="E406" s="1089">
        <v>20178</v>
      </c>
      <c r="F406" s="1089" t="s">
        <v>314</v>
      </c>
      <c r="G406" s="1089">
        <v>164</v>
      </c>
      <c r="H406" s="1090" t="s">
        <v>2</v>
      </c>
      <c r="I406" s="1090" t="s">
        <v>1954</v>
      </c>
      <c r="J406" s="1092">
        <v>0.23810000000000001</v>
      </c>
      <c r="K406" s="1092">
        <f t="shared" si="6"/>
        <v>5.0000999999999998</v>
      </c>
      <c r="L406" s="1090" t="s">
        <v>1958</v>
      </c>
      <c r="M406" s="1090" t="s">
        <v>2254</v>
      </c>
      <c r="N406" s="1090" t="s">
        <v>2255</v>
      </c>
      <c r="O406" s="1090" t="s">
        <v>2210</v>
      </c>
      <c r="P406" s="1090" t="s">
        <v>1886</v>
      </c>
      <c r="Q406" s="1090" t="s">
        <v>2210</v>
      </c>
      <c r="R406" s="1090" t="s">
        <v>1771</v>
      </c>
      <c r="U406" s="1090" t="s">
        <v>2210</v>
      </c>
      <c r="V406" s="1090" t="s">
        <v>2256</v>
      </c>
      <c r="W406" s="1090" t="s">
        <v>2210</v>
      </c>
      <c r="X406" s="1090" t="s">
        <v>1947</v>
      </c>
      <c r="Y406" s="1093" t="s">
        <v>524</v>
      </c>
      <c r="Z406" s="1090">
        <v>0</v>
      </c>
      <c r="AA406" s="1090">
        <v>2</v>
      </c>
      <c r="AB406" s="1090">
        <v>10</v>
      </c>
      <c r="AC406" s="1090">
        <v>5</v>
      </c>
      <c r="AD406" s="1090">
        <v>1</v>
      </c>
      <c r="AE406" s="1090">
        <v>18</v>
      </c>
    </row>
    <row r="407" spans="1:31">
      <c r="A407" s="1089">
        <v>36</v>
      </c>
      <c r="B407" s="1089">
        <v>15</v>
      </c>
      <c r="C407" s="1089">
        <v>6</v>
      </c>
      <c r="D407" s="1089">
        <v>21</v>
      </c>
      <c r="E407" s="1089">
        <v>27455</v>
      </c>
      <c r="F407" s="1089" t="s">
        <v>314</v>
      </c>
      <c r="G407" s="1089">
        <v>164</v>
      </c>
      <c r="H407" s="1090" t="s">
        <v>2</v>
      </c>
      <c r="I407" s="1090" t="s">
        <v>497</v>
      </c>
      <c r="J407" s="1092">
        <v>0.23810000000000001</v>
      </c>
      <c r="K407" s="1092">
        <f t="shared" si="6"/>
        <v>5.0000999999999998</v>
      </c>
      <c r="L407" s="1090" t="s">
        <v>1945</v>
      </c>
      <c r="M407" s="1090" t="s">
        <v>2254</v>
      </c>
      <c r="N407" s="1090" t="s">
        <v>2255</v>
      </c>
      <c r="O407" s="1090" t="s">
        <v>2210</v>
      </c>
      <c r="P407" s="1090" t="s">
        <v>1886</v>
      </c>
      <c r="Q407" s="1090" t="s">
        <v>2210</v>
      </c>
      <c r="R407" s="1090" t="s">
        <v>1771</v>
      </c>
      <c r="U407" s="1090" t="s">
        <v>2210</v>
      </c>
      <c r="V407" s="1090" t="s">
        <v>2256</v>
      </c>
      <c r="W407" s="1090" t="s">
        <v>2210</v>
      </c>
      <c r="X407" s="1090" t="s">
        <v>1947</v>
      </c>
      <c r="Y407" s="1093" t="s">
        <v>524</v>
      </c>
      <c r="Z407" s="1090">
        <v>0</v>
      </c>
      <c r="AA407" s="1090">
        <v>2</v>
      </c>
      <c r="AB407" s="1090">
        <v>10</v>
      </c>
      <c r="AC407" s="1090">
        <v>5</v>
      </c>
      <c r="AD407" s="1090">
        <v>1</v>
      </c>
      <c r="AE407" s="1090">
        <v>18</v>
      </c>
    </row>
    <row r="408" spans="1:31" ht="25.5">
      <c r="A408" s="1089">
        <v>31</v>
      </c>
      <c r="B408" s="1089">
        <v>10</v>
      </c>
      <c r="C408" s="1089">
        <v>11</v>
      </c>
      <c r="D408" s="1089">
        <v>21</v>
      </c>
      <c r="E408" s="1089">
        <v>17114</v>
      </c>
      <c r="F408" s="1089" t="s">
        <v>307</v>
      </c>
      <c r="G408" s="1089">
        <v>161</v>
      </c>
      <c r="H408" s="1090" t="s">
        <v>1</v>
      </c>
      <c r="I408" s="1090" t="s">
        <v>1773</v>
      </c>
      <c r="J408" s="1092">
        <v>0.24</v>
      </c>
      <c r="K408" s="1092">
        <f t="shared" si="6"/>
        <v>5.04</v>
      </c>
      <c r="L408" s="1090" t="s">
        <v>1774</v>
      </c>
      <c r="M408" s="1090" t="s">
        <v>2257</v>
      </c>
      <c r="N408" s="1090" t="s">
        <v>2258</v>
      </c>
      <c r="O408" s="1090" t="s">
        <v>2215</v>
      </c>
      <c r="P408" s="1090" t="s">
        <v>1999</v>
      </c>
      <c r="Q408" s="1090" t="s">
        <v>2215</v>
      </c>
      <c r="R408" s="1090" t="s">
        <v>1965</v>
      </c>
      <c r="U408" s="1090" t="s">
        <v>2215</v>
      </c>
      <c r="V408" s="1090" t="s">
        <v>1965</v>
      </c>
      <c r="W408" s="1090" t="s">
        <v>2259</v>
      </c>
      <c r="X408" s="1090" t="s">
        <v>2260</v>
      </c>
      <c r="Y408" s="1093" t="s">
        <v>2261</v>
      </c>
      <c r="Z408" s="1090">
        <v>0</v>
      </c>
      <c r="AA408" s="1090">
        <v>1</v>
      </c>
      <c r="AB408" s="1090">
        <v>0</v>
      </c>
      <c r="AC408" s="1090">
        <v>10</v>
      </c>
      <c r="AD408" s="1090">
        <v>0</v>
      </c>
      <c r="AE408" s="1090">
        <v>11</v>
      </c>
    </row>
    <row r="409" spans="1:31" ht="25.5">
      <c r="A409" s="1089">
        <v>31</v>
      </c>
      <c r="B409" s="1089">
        <v>10</v>
      </c>
      <c r="C409" s="1089">
        <v>11</v>
      </c>
      <c r="D409" s="1089">
        <v>21</v>
      </c>
      <c r="E409" s="1089">
        <v>40170</v>
      </c>
      <c r="F409" s="1089" t="s">
        <v>312</v>
      </c>
      <c r="G409" s="1089">
        <v>161</v>
      </c>
      <c r="H409" s="1090" t="s">
        <v>2</v>
      </c>
      <c r="I409" s="1090" t="s">
        <v>503</v>
      </c>
      <c r="J409" s="1092">
        <v>0.1</v>
      </c>
      <c r="K409" s="1092">
        <f t="shared" si="6"/>
        <v>2.1</v>
      </c>
      <c r="L409" s="1090" t="s">
        <v>2219</v>
      </c>
      <c r="M409" s="1090" t="s">
        <v>2257</v>
      </c>
      <c r="N409" s="1090" t="s">
        <v>2258</v>
      </c>
      <c r="O409" s="1090" t="s">
        <v>2215</v>
      </c>
      <c r="P409" s="1090" t="s">
        <v>1999</v>
      </c>
      <c r="Q409" s="1090" t="s">
        <v>2215</v>
      </c>
      <c r="R409" s="1090" t="s">
        <v>1965</v>
      </c>
      <c r="U409" s="1090" t="s">
        <v>2215</v>
      </c>
      <c r="V409" s="1090" t="s">
        <v>1965</v>
      </c>
      <c r="W409" s="1090" t="s">
        <v>2259</v>
      </c>
      <c r="X409" s="1090" t="s">
        <v>2260</v>
      </c>
      <c r="Y409" s="1090" t="s">
        <v>2261</v>
      </c>
      <c r="Z409" s="1090">
        <v>0</v>
      </c>
      <c r="AA409" s="1090">
        <v>1</v>
      </c>
      <c r="AB409" s="1090">
        <v>0</v>
      </c>
      <c r="AC409" s="1090">
        <v>10</v>
      </c>
      <c r="AD409" s="1090">
        <v>0</v>
      </c>
      <c r="AE409" s="1090">
        <v>11</v>
      </c>
    </row>
    <row r="410" spans="1:31" ht="25.5">
      <c r="A410" s="1089">
        <v>31</v>
      </c>
      <c r="B410" s="1089">
        <v>10</v>
      </c>
      <c r="C410" s="1089">
        <v>11</v>
      </c>
      <c r="D410" s="1089">
        <v>21</v>
      </c>
      <c r="E410" s="1089">
        <v>38161</v>
      </c>
      <c r="F410" s="1089" t="s">
        <v>312</v>
      </c>
      <c r="G410" s="1089">
        <v>161</v>
      </c>
      <c r="H410" s="1090" t="s">
        <v>2</v>
      </c>
      <c r="I410" s="1090" t="s">
        <v>1688</v>
      </c>
      <c r="J410" s="1092">
        <v>0.33</v>
      </c>
      <c r="K410" s="1092">
        <f t="shared" si="6"/>
        <v>6.9300000000000006</v>
      </c>
      <c r="L410" s="1090" t="s">
        <v>1967</v>
      </c>
      <c r="M410" s="1090" t="s">
        <v>2257</v>
      </c>
      <c r="N410" s="1090" t="s">
        <v>2258</v>
      </c>
      <c r="O410" s="1090" t="s">
        <v>2215</v>
      </c>
      <c r="P410" s="1090" t="s">
        <v>1999</v>
      </c>
      <c r="Q410" s="1090" t="s">
        <v>2215</v>
      </c>
      <c r="R410" s="1090" t="s">
        <v>1965</v>
      </c>
      <c r="U410" s="1090" t="s">
        <v>2215</v>
      </c>
      <c r="V410" s="1090" t="s">
        <v>1965</v>
      </c>
      <c r="W410" s="1090" t="s">
        <v>2259</v>
      </c>
      <c r="X410" s="1090" t="s">
        <v>2260</v>
      </c>
      <c r="Y410" s="1090" t="s">
        <v>2261</v>
      </c>
      <c r="Z410" s="1090">
        <v>0</v>
      </c>
      <c r="AA410" s="1090">
        <v>1</v>
      </c>
      <c r="AB410" s="1090">
        <v>0</v>
      </c>
      <c r="AC410" s="1090">
        <v>10</v>
      </c>
      <c r="AD410" s="1090">
        <v>0</v>
      </c>
      <c r="AE410" s="1090">
        <v>11</v>
      </c>
    </row>
    <row r="411" spans="1:31" ht="25.5">
      <c r="A411" s="1089">
        <v>31</v>
      </c>
      <c r="B411" s="1089">
        <v>10</v>
      </c>
      <c r="C411" s="1089">
        <v>11</v>
      </c>
      <c r="D411" s="1089">
        <v>21</v>
      </c>
      <c r="E411" s="1089">
        <v>36929</v>
      </c>
      <c r="F411" s="1089" t="s">
        <v>312</v>
      </c>
      <c r="G411" s="1089">
        <v>161</v>
      </c>
      <c r="H411" s="1090" t="s">
        <v>2</v>
      </c>
      <c r="I411" s="1090" t="s">
        <v>497</v>
      </c>
      <c r="J411" s="1092">
        <v>0.33</v>
      </c>
      <c r="K411" s="1092">
        <f t="shared" si="6"/>
        <v>6.9300000000000006</v>
      </c>
      <c r="L411" s="1090" t="s">
        <v>2253</v>
      </c>
      <c r="M411" s="1090" t="s">
        <v>2257</v>
      </c>
      <c r="N411" s="1090" t="s">
        <v>2258</v>
      </c>
      <c r="O411" s="1090" t="s">
        <v>2215</v>
      </c>
      <c r="P411" s="1090" t="s">
        <v>1999</v>
      </c>
      <c r="Q411" s="1090" t="s">
        <v>2215</v>
      </c>
      <c r="R411" s="1090" t="s">
        <v>1965</v>
      </c>
      <c r="U411" s="1090" t="s">
        <v>2215</v>
      </c>
      <c r="V411" s="1090" t="s">
        <v>1965</v>
      </c>
      <c r="W411" s="1090" t="s">
        <v>2259</v>
      </c>
      <c r="X411" s="1090" t="s">
        <v>2260</v>
      </c>
      <c r="Y411" s="1090" t="s">
        <v>2261</v>
      </c>
      <c r="Z411" s="1090">
        <v>0</v>
      </c>
      <c r="AA411" s="1090">
        <v>1</v>
      </c>
      <c r="AB411" s="1090">
        <v>0</v>
      </c>
      <c r="AC411" s="1090">
        <v>10</v>
      </c>
      <c r="AD411" s="1090">
        <v>0</v>
      </c>
      <c r="AE411" s="1090">
        <v>11</v>
      </c>
    </row>
    <row r="412" spans="1:31">
      <c r="A412" s="1089">
        <v>36</v>
      </c>
      <c r="B412" s="1089">
        <v>15</v>
      </c>
      <c r="C412" s="1089">
        <v>6</v>
      </c>
      <c r="D412" s="1089">
        <v>21</v>
      </c>
      <c r="E412" s="1089">
        <v>37911</v>
      </c>
      <c r="F412" s="1089" t="s">
        <v>314</v>
      </c>
      <c r="G412" s="1089">
        <v>161</v>
      </c>
      <c r="H412" s="1090" t="s">
        <v>2</v>
      </c>
      <c r="I412" s="1090" t="s">
        <v>497</v>
      </c>
      <c r="J412" s="1092">
        <v>0.12</v>
      </c>
      <c r="K412" s="1092">
        <f t="shared" si="6"/>
        <v>2.52</v>
      </c>
      <c r="L412" s="1090" t="s">
        <v>2226</v>
      </c>
      <c r="M412" s="1090" t="s">
        <v>2262</v>
      </c>
      <c r="N412" s="1090" t="s">
        <v>2263</v>
      </c>
      <c r="O412" s="1090" t="s">
        <v>2215</v>
      </c>
      <c r="P412" s="1090" t="s">
        <v>1771</v>
      </c>
      <c r="Q412" s="1090" t="s">
        <v>2223</v>
      </c>
      <c r="R412" s="1090" t="s">
        <v>1771</v>
      </c>
      <c r="U412" s="1090" t="s">
        <v>2215</v>
      </c>
      <c r="V412" s="1090" t="s">
        <v>1771</v>
      </c>
      <c r="W412" s="1090" t="s">
        <v>2264</v>
      </c>
      <c r="X412" s="1090" t="s">
        <v>1771</v>
      </c>
      <c r="Y412" s="1093" t="s">
        <v>2265</v>
      </c>
      <c r="Z412" s="1090">
        <v>1</v>
      </c>
      <c r="AA412" s="1090">
        <v>18</v>
      </c>
      <c r="AB412" s="1090">
        <v>0</v>
      </c>
      <c r="AC412" s="1090">
        <v>0</v>
      </c>
      <c r="AD412" s="1090">
        <v>0</v>
      </c>
      <c r="AE412" s="1090">
        <v>19</v>
      </c>
    </row>
    <row r="413" spans="1:31">
      <c r="A413" s="1089">
        <v>36</v>
      </c>
      <c r="B413" s="1089">
        <v>15</v>
      </c>
      <c r="C413" s="1089">
        <v>6</v>
      </c>
      <c r="D413" s="1089">
        <v>21</v>
      </c>
      <c r="E413" s="1089">
        <v>37044</v>
      </c>
      <c r="F413" s="1089" t="s">
        <v>314</v>
      </c>
      <c r="G413" s="1089">
        <v>161</v>
      </c>
      <c r="H413" s="1090" t="s">
        <v>2</v>
      </c>
      <c r="I413" s="1090" t="s">
        <v>497</v>
      </c>
      <c r="J413" s="1092">
        <v>0.4</v>
      </c>
      <c r="K413" s="1092">
        <f t="shared" si="6"/>
        <v>8.4</v>
      </c>
      <c r="L413" s="1090" t="s">
        <v>1888</v>
      </c>
      <c r="M413" s="1090" t="s">
        <v>2262</v>
      </c>
      <c r="N413" s="1090" t="s">
        <v>2263</v>
      </c>
      <c r="O413" s="1090" t="s">
        <v>2215</v>
      </c>
      <c r="P413" s="1090" t="s">
        <v>1771</v>
      </c>
      <c r="Q413" s="1090" t="s">
        <v>2223</v>
      </c>
      <c r="R413" s="1090" t="s">
        <v>1771</v>
      </c>
      <c r="U413" s="1090" t="s">
        <v>2215</v>
      </c>
      <c r="V413" s="1090" t="s">
        <v>1771</v>
      </c>
      <c r="W413" s="1090" t="s">
        <v>2264</v>
      </c>
      <c r="X413" s="1090" t="s">
        <v>1771</v>
      </c>
      <c r="Y413" s="1093" t="s">
        <v>2265</v>
      </c>
      <c r="Z413" s="1090">
        <v>1</v>
      </c>
      <c r="AA413" s="1090">
        <v>18</v>
      </c>
      <c r="AB413" s="1090">
        <v>0</v>
      </c>
      <c r="AC413" s="1090">
        <v>0</v>
      </c>
      <c r="AD413" s="1090">
        <v>0</v>
      </c>
      <c r="AE413" s="1090">
        <v>19</v>
      </c>
    </row>
    <row r="414" spans="1:31">
      <c r="A414" s="1089">
        <v>36</v>
      </c>
      <c r="B414" s="1089">
        <v>15</v>
      </c>
      <c r="C414" s="1089">
        <v>6</v>
      </c>
      <c r="D414" s="1089">
        <v>21</v>
      </c>
      <c r="E414" s="1089">
        <v>36007</v>
      </c>
      <c r="F414" s="1089" t="s">
        <v>314</v>
      </c>
      <c r="G414" s="1089">
        <v>161</v>
      </c>
      <c r="H414" s="1090" t="s">
        <v>2</v>
      </c>
      <c r="I414" s="1090" t="s">
        <v>497</v>
      </c>
      <c r="J414" s="1092">
        <v>0.12</v>
      </c>
      <c r="K414" s="1092">
        <f t="shared" si="6"/>
        <v>2.52</v>
      </c>
      <c r="L414" s="1090" t="s">
        <v>2227</v>
      </c>
      <c r="M414" s="1090" t="s">
        <v>2262</v>
      </c>
      <c r="N414" s="1090" t="s">
        <v>2263</v>
      </c>
      <c r="O414" s="1090" t="s">
        <v>2215</v>
      </c>
      <c r="P414" s="1090" t="s">
        <v>1771</v>
      </c>
      <c r="Q414" s="1090" t="s">
        <v>2223</v>
      </c>
      <c r="R414" s="1090" t="s">
        <v>1771</v>
      </c>
      <c r="U414" s="1090" t="s">
        <v>2215</v>
      </c>
      <c r="V414" s="1090" t="s">
        <v>1771</v>
      </c>
      <c r="W414" s="1090" t="s">
        <v>2264</v>
      </c>
      <c r="X414" s="1090" t="s">
        <v>1771</v>
      </c>
      <c r="Y414" s="1093" t="s">
        <v>2265</v>
      </c>
      <c r="Z414" s="1090">
        <v>1</v>
      </c>
      <c r="AA414" s="1090">
        <v>18</v>
      </c>
      <c r="AB414" s="1090">
        <v>0</v>
      </c>
      <c r="AC414" s="1090">
        <v>0</v>
      </c>
      <c r="AD414" s="1090">
        <v>0</v>
      </c>
      <c r="AE414" s="1090">
        <v>19</v>
      </c>
    </row>
    <row r="415" spans="1:31">
      <c r="A415" s="1089">
        <v>36</v>
      </c>
      <c r="B415" s="1089">
        <v>15</v>
      </c>
      <c r="C415" s="1089">
        <v>6</v>
      </c>
      <c r="D415" s="1089">
        <v>21</v>
      </c>
      <c r="E415" s="1089">
        <v>6598</v>
      </c>
      <c r="F415" s="1089" t="s">
        <v>314</v>
      </c>
      <c r="G415" s="1089">
        <v>161</v>
      </c>
      <c r="H415" s="1090" t="s">
        <v>2</v>
      </c>
      <c r="I415" s="1090" t="s">
        <v>1954</v>
      </c>
      <c r="J415" s="1092">
        <v>0.24</v>
      </c>
      <c r="K415" s="1092">
        <f t="shared" si="6"/>
        <v>5.04</v>
      </c>
      <c r="L415" s="1090" t="s">
        <v>1955</v>
      </c>
      <c r="M415" s="1090" t="s">
        <v>2262</v>
      </c>
      <c r="N415" s="1090" t="s">
        <v>2263</v>
      </c>
      <c r="O415" s="1090" t="s">
        <v>2215</v>
      </c>
      <c r="P415" s="1090" t="s">
        <v>1771</v>
      </c>
      <c r="Q415" s="1090" t="s">
        <v>2223</v>
      </c>
      <c r="R415" s="1090" t="s">
        <v>1771</v>
      </c>
      <c r="U415" s="1090" t="s">
        <v>2215</v>
      </c>
      <c r="V415" s="1090" t="s">
        <v>1771</v>
      </c>
      <c r="W415" s="1090" t="s">
        <v>2264</v>
      </c>
      <c r="X415" s="1090" t="s">
        <v>1771</v>
      </c>
      <c r="Y415" s="1093" t="s">
        <v>2265</v>
      </c>
      <c r="Z415" s="1090">
        <v>1</v>
      </c>
      <c r="AA415" s="1090">
        <v>18</v>
      </c>
      <c r="AB415" s="1090">
        <v>0</v>
      </c>
      <c r="AC415" s="1090">
        <v>0</v>
      </c>
      <c r="AD415" s="1090">
        <v>0</v>
      </c>
      <c r="AE415" s="1090">
        <v>19</v>
      </c>
    </row>
    <row r="416" spans="1:31" ht="38.25">
      <c r="A416" s="1089">
        <v>31</v>
      </c>
      <c r="B416" s="1089">
        <v>10</v>
      </c>
      <c r="C416" s="1089">
        <v>11</v>
      </c>
      <c r="D416" s="1089">
        <v>21</v>
      </c>
      <c r="E416" s="1089">
        <v>40170</v>
      </c>
      <c r="F416" s="1089" t="s">
        <v>312</v>
      </c>
      <c r="G416" s="1089">
        <v>162</v>
      </c>
      <c r="H416" s="1090" t="s">
        <v>2</v>
      </c>
      <c r="I416" s="1090" t="s">
        <v>503</v>
      </c>
      <c r="J416" s="1092">
        <v>0.33</v>
      </c>
      <c r="K416" s="1092">
        <f t="shared" si="6"/>
        <v>6.9300000000000006</v>
      </c>
      <c r="L416" s="1090" t="s">
        <v>2219</v>
      </c>
      <c r="M416" s="1090" t="s">
        <v>2266</v>
      </c>
      <c r="N416" s="1090" t="s">
        <v>2267</v>
      </c>
      <c r="O416" s="1090" t="s">
        <v>2223</v>
      </c>
      <c r="P416" s="1090" t="s">
        <v>1681</v>
      </c>
      <c r="Q416" s="1090" t="s">
        <v>2223</v>
      </c>
      <c r="R416" s="1090" t="s">
        <v>1681</v>
      </c>
      <c r="U416" s="1090" t="s">
        <v>2223</v>
      </c>
      <c r="V416" s="1090" t="s">
        <v>1999</v>
      </c>
      <c r="W416" s="1090" t="s">
        <v>2244</v>
      </c>
      <c r="X416" s="1090" t="s">
        <v>2268</v>
      </c>
      <c r="Y416" s="1090" t="s">
        <v>526</v>
      </c>
      <c r="Z416" s="1090">
        <v>1</v>
      </c>
      <c r="AA416" s="1090">
        <v>1</v>
      </c>
      <c r="AB416" s="1090">
        <v>0</v>
      </c>
      <c r="AC416" s="1090">
        <v>6</v>
      </c>
      <c r="AD416" s="1090">
        <v>0</v>
      </c>
      <c r="AE416" s="1090">
        <v>8</v>
      </c>
    </row>
    <row r="417" spans="1:31" ht="38.25">
      <c r="A417" s="1089">
        <v>31</v>
      </c>
      <c r="B417" s="1089">
        <v>10</v>
      </c>
      <c r="C417" s="1089">
        <v>11</v>
      </c>
      <c r="D417" s="1089">
        <v>21</v>
      </c>
      <c r="E417" s="1089">
        <v>38161</v>
      </c>
      <c r="F417" s="1089" t="s">
        <v>312</v>
      </c>
      <c r="G417" s="1089">
        <v>162</v>
      </c>
      <c r="H417" s="1090" t="s">
        <v>2</v>
      </c>
      <c r="I417" s="1090" t="s">
        <v>1688</v>
      </c>
      <c r="J417" s="1092">
        <v>0.33</v>
      </c>
      <c r="K417" s="1092">
        <f t="shared" si="6"/>
        <v>6.9300000000000006</v>
      </c>
      <c r="L417" s="1090" t="s">
        <v>1967</v>
      </c>
      <c r="M417" s="1090" t="s">
        <v>2266</v>
      </c>
      <c r="N417" s="1090" t="s">
        <v>2267</v>
      </c>
      <c r="O417" s="1090" t="s">
        <v>2223</v>
      </c>
      <c r="P417" s="1090" t="s">
        <v>1681</v>
      </c>
      <c r="Q417" s="1090" t="s">
        <v>2223</v>
      </c>
      <c r="R417" s="1090" t="s">
        <v>1681</v>
      </c>
      <c r="U417" s="1090" t="s">
        <v>2223</v>
      </c>
      <c r="V417" s="1090" t="s">
        <v>1999</v>
      </c>
      <c r="W417" s="1090" t="s">
        <v>2244</v>
      </c>
      <c r="X417" s="1090" t="s">
        <v>2268</v>
      </c>
      <c r="Y417" s="1090" t="s">
        <v>526</v>
      </c>
      <c r="Z417" s="1090">
        <v>1</v>
      </c>
      <c r="AA417" s="1090">
        <v>1</v>
      </c>
      <c r="AB417" s="1090">
        <v>0</v>
      </c>
      <c r="AC417" s="1090">
        <v>6</v>
      </c>
      <c r="AD417" s="1090">
        <v>0</v>
      </c>
      <c r="AE417" s="1090">
        <v>8</v>
      </c>
    </row>
    <row r="418" spans="1:31" ht="38.25">
      <c r="A418" s="1089">
        <v>31</v>
      </c>
      <c r="B418" s="1089">
        <v>10</v>
      </c>
      <c r="C418" s="1089">
        <v>11</v>
      </c>
      <c r="D418" s="1089">
        <v>21</v>
      </c>
      <c r="E418" s="1089">
        <v>36929</v>
      </c>
      <c r="F418" s="1089" t="s">
        <v>312</v>
      </c>
      <c r="G418" s="1089">
        <v>162</v>
      </c>
      <c r="H418" s="1090" t="s">
        <v>2</v>
      </c>
      <c r="I418" s="1090" t="s">
        <v>497</v>
      </c>
      <c r="J418" s="1092">
        <v>0.33</v>
      </c>
      <c r="K418" s="1092">
        <f t="shared" si="6"/>
        <v>6.9300000000000006</v>
      </c>
      <c r="L418" s="1090" t="s">
        <v>2253</v>
      </c>
      <c r="M418" s="1090" t="s">
        <v>2266</v>
      </c>
      <c r="N418" s="1090" t="s">
        <v>2267</v>
      </c>
      <c r="O418" s="1090" t="s">
        <v>2223</v>
      </c>
      <c r="P418" s="1090" t="s">
        <v>1681</v>
      </c>
      <c r="Q418" s="1090" t="s">
        <v>2223</v>
      </c>
      <c r="R418" s="1090" t="s">
        <v>1681</v>
      </c>
      <c r="U418" s="1090" t="s">
        <v>2223</v>
      </c>
      <c r="V418" s="1090" t="s">
        <v>1999</v>
      </c>
      <c r="W418" s="1090" t="s">
        <v>2244</v>
      </c>
      <c r="X418" s="1090" t="s">
        <v>2268</v>
      </c>
      <c r="Y418" s="1093" t="s">
        <v>526</v>
      </c>
      <c r="Z418" s="1090">
        <v>1</v>
      </c>
      <c r="AA418" s="1090">
        <v>1</v>
      </c>
      <c r="AB418" s="1090">
        <v>0</v>
      </c>
      <c r="AC418" s="1090">
        <v>6</v>
      </c>
      <c r="AD418" s="1090">
        <v>0</v>
      </c>
      <c r="AE418" s="1090">
        <v>8</v>
      </c>
    </row>
    <row r="419" spans="1:31">
      <c r="A419" s="1089">
        <v>35</v>
      </c>
      <c r="B419" s="1089">
        <v>15</v>
      </c>
      <c r="C419" s="1089">
        <v>5</v>
      </c>
      <c r="D419" s="1089">
        <v>20</v>
      </c>
      <c r="E419" s="1089">
        <v>20178</v>
      </c>
      <c r="F419" s="1089" t="s">
        <v>314</v>
      </c>
      <c r="G419" s="1089">
        <v>161</v>
      </c>
      <c r="H419" s="1090" t="s">
        <v>2</v>
      </c>
      <c r="I419" s="1090" t="s">
        <v>1954</v>
      </c>
      <c r="J419" s="1092">
        <v>0.5</v>
      </c>
      <c r="K419" s="1092">
        <f t="shared" si="6"/>
        <v>10</v>
      </c>
      <c r="L419" s="1090" t="s">
        <v>1958</v>
      </c>
      <c r="M419" s="1090" t="s">
        <v>2269</v>
      </c>
      <c r="N419" s="1090" t="s">
        <v>2270</v>
      </c>
      <c r="O419" s="1090" t="s">
        <v>2215</v>
      </c>
      <c r="P419" s="1090" t="s">
        <v>1886</v>
      </c>
      <c r="Q419" s="1090" t="s">
        <v>2215</v>
      </c>
      <c r="R419" s="1090" t="s">
        <v>1886</v>
      </c>
      <c r="U419" s="1090" t="s">
        <v>2215</v>
      </c>
      <c r="V419" s="1090" t="s">
        <v>1947</v>
      </c>
      <c r="W419" s="1090" t="s">
        <v>2215</v>
      </c>
      <c r="X419" s="1090" t="s">
        <v>1947</v>
      </c>
      <c r="Y419" s="1093" t="s">
        <v>2271</v>
      </c>
      <c r="Z419" s="1090">
        <v>0</v>
      </c>
      <c r="AA419" s="1090">
        <v>10</v>
      </c>
      <c r="AB419" s="1090">
        <v>5</v>
      </c>
      <c r="AC419" s="1090">
        <v>0</v>
      </c>
      <c r="AD419" s="1090">
        <v>0</v>
      </c>
      <c r="AE419" s="1090">
        <v>15</v>
      </c>
    </row>
    <row r="420" spans="1:31">
      <c r="A420" s="1089">
        <v>35</v>
      </c>
      <c r="B420" s="1089">
        <v>15</v>
      </c>
      <c r="C420" s="1089">
        <v>5</v>
      </c>
      <c r="D420" s="1089">
        <v>20</v>
      </c>
      <c r="E420" s="1089">
        <v>36007</v>
      </c>
      <c r="F420" s="1089" t="s">
        <v>314</v>
      </c>
      <c r="G420" s="1089">
        <v>161</v>
      </c>
      <c r="H420" s="1090" t="s">
        <v>2</v>
      </c>
      <c r="I420" s="1090" t="s">
        <v>497</v>
      </c>
      <c r="J420" s="1092">
        <v>0.25</v>
      </c>
      <c r="K420" s="1092">
        <f t="shared" si="6"/>
        <v>5</v>
      </c>
      <c r="L420" s="1090" t="s">
        <v>2227</v>
      </c>
      <c r="M420" s="1090" t="s">
        <v>2269</v>
      </c>
      <c r="N420" s="1090" t="s">
        <v>2270</v>
      </c>
      <c r="O420" s="1090" t="s">
        <v>2215</v>
      </c>
      <c r="P420" s="1090" t="s">
        <v>1886</v>
      </c>
      <c r="Q420" s="1090" t="s">
        <v>2215</v>
      </c>
      <c r="R420" s="1090" t="s">
        <v>1886</v>
      </c>
      <c r="U420" s="1090" t="s">
        <v>2215</v>
      </c>
      <c r="V420" s="1090" t="s">
        <v>1947</v>
      </c>
      <c r="W420" s="1090" t="s">
        <v>2215</v>
      </c>
      <c r="X420" s="1090" t="s">
        <v>1947</v>
      </c>
      <c r="Y420" s="1093" t="s">
        <v>2271</v>
      </c>
      <c r="Z420" s="1090">
        <v>0</v>
      </c>
      <c r="AA420" s="1090">
        <v>10</v>
      </c>
      <c r="AB420" s="1090">
        <v>5</v>
      </c>
      <c r="AC420" s="1090">
        <v>0</v>
      </c>
      <c r="AD420" s="1090">
        <v>0</v>
      </c>
      <c r="AE420" s="1090">
        <v>15</v>
      </c>
    </row>
    <row r="421" spans="1:31">
      <c r="A421" s="1089">
        <v>35</v>
      </c>
      <c r="B421" s="1089">
        <v>15</v>
      </c>
      <c r="C421" s="1089">
        <v>5</v>
      </c>
      <c r="D421" s="1089">
        <v>20</v>
      </c>
      <c r="E421" s="1089">
        <v>27455</v>
      </c>
      <c r="F421" s="1089" t="s">
        <v>314</v>
      </c>
      <c r="G421" s="1089">
        <v>161</v>
      </c>
      <c r="H421" s="1090" t="s">
        <v>2</v>
      </c>
      <c r="I421" s="1090" t="s">
        <v>497</v>
      </c>
      <c r="J421" s="1092">
        <v>0.25</v>
      </c>
      <c r="K421" s="1092">
        <f t="shared" si="6"/>
        <v>5</v>
      </c>
      <c r="L421" s="1090" t="s">
        <v>1945</v>
      </c>
      <c r="M421" s="1090" t="s">
        <v>2269</v>
      </c>
      <c r="N421" s="1090" t="s">
        <v>2270</v>
      </c>
      <c r="O421" s="1090" t="s">
        <v>2215</v>
      </c>
      <c r="P421" s="1090" t="s">
        <v>1886</v>
      </c>
      <c r="Q421" s="1090" t="s">
        <v>2215</v>
      </c>
      <c r="R421" s="1090" t="s">
        <v>1886</v>
      </c>
      <c r="U421" s="1090" t="s">
        <v>2215</v>
      </c>
      <c r="V421" s="1090" t="s">
        <v>1947</v>
      </c>
      <c r="W421" s="1090" t="s">
        <v>2215</v>
      </c>
      <c r="X421" s="1090" t="s">
        <v>1947</v>
      </c>
      <c r="Y421" s="1093" t="s">
        <v>2271</v>
      </c>
      <c r="Z421" s="1090">
        <v>0</v>
      </c>
      <c r="AA421" s="1090">
        <v>10</v>
      </c>
      <c r="AB421" s="1090">
        <v>5</v>
      </c>
      <c r="AC421" s="1090">
        <v>0</v>
      </c>
      <c r="AD421" s="1090">
        <v>0</v>
      </c>
      <c r="AE421" s="1090">
        <v>15</v>
      </c>
    </row>
    <row r="422" spans="1:31" ht="25.5">
      <c r="A422" s="1089">
        <v>35</v>
      </c>
      <c r="B422" s="1089">
        <v>15</v>
      </c>
      <c r="C422" s="1089">
        <v>5</v>
      </c>
      <c r="D422" s="1089">
        <v>20</v>
      </c>
      <c r="E422" s="1089">
        <v>20178</v>
      </c>
      <c r="F422" s="1089" t="s">
        <v>314</v>
      </c>
      <c r="G422" s="1089">
        <v>162</v>
      </c>
      <c r="H422" s="1090" t="s">
        <v>2</v>
      </c>
      <c r="I422" s="1090" t="s">
        <v>1954</v>
      </c>
      <c r="J422" s="1092">
        <v>0.4</v>
      </c>
      <c r="K422" s="1092">
        <f t="shared" si="6"/>
        <v>8</v>
      </c>
      <c r="L422" s="1090" t="s">
        <v>1958</v>
      </c>
      <c r="M422" s="1090" t="s">
        <v>2269</v>
      </c>
      <c r="N422" s="1090" t="s">
        <v>2270</v>
      </c>
      <c r="O422" s="1090" t="s">
        <v>2210</v>
      </c>
      <c r="P422" s="1090" t="s">
        <v>1886</v>
      </c>
      <c r="Q422" s="1090" t="s">
        <v>2272</v>
      </c>
      <c r="R422" s="1090" t="s">
        <v>2273</v>
      </c>
      <c r="U422" s="1090" t="s">
        <v>2210</v>
      </c>
      <c r="V422" s="1090" t="s">
        <v>1735</v>
      </c>
      <c r="W422" s="1090" t="s">
        <v>2272</v>
      </c>
      <c r="X422" s="1090" t="s">
        <v>2274</v>
      </c>
      <c r="Y422" s="1093" t="s">
        <v>2271</v>
      </c>
      <c r="Z422" s="1090">
        <v>1</v>
      </c>
      <c r="AA422" s="1090">
        <v>5</v>
      </c>
      <c r="AB422" s="1090">
        <v>6</v>
      </c>
      <c r="AC422" s="1090">
        <v>7</v>
      </c>
      <c r="AD422" s="1090">
        <v>0</v>
      </c>
      <c r="AE422" s="1090">
        <v>19</v>
      </c>
    </row>
    <row r="423" spans="1:31" ht="25.5">
      <c r="A423" s="1089">
        <v>35</v>
      </c>
      <c r="B423" s="1089">
        <v>15</v>
      </c>
      <c r="C423" s="1089">
        <v>5</v>
      </c>
      <c r="D423" s="1089">
        <v>20</v>
      </c>
      <c r="E423" s="1089">
        <v>32206</v>
      </c>
      <c r="F423" s="1089" t="s">
        <v>314</v>
      </c>
      <c r="G423" s="1089">
        <v>162</v>
      </c>
      <c r="H423" s="1090" t="s">
        <v>2</v>
      </c>
      <c r="I423" s="1090" t="s">
        <v>1667</v>
      </c>
      <c r="J423" s="1092">
        <v>0.25</v>
      </c>
      <c r="K423" s="1092">
        <f t="shared" si="6"/>
        <v>5</v>
      </c>
      <c r="L423" s="1090" t="s">
        <v>1911</v>
      </c>
      <c r="M423" s="1090" t="s">
        <v>2269</v>
      </c>
      <c r="N423" s="1090" t="s">
        <v>2270</v>
      </c>
      <c r="O423" s="1090" t="s">
        <v>2210</v>
      </c>
      <c r="P423" s="1090" t="s">
        <v>1886</v>
      </c>
      <c r="Q423" s="1090" t="s">
        <v>2272</v>
      </c>
      <c r="R423" s="1090" t="s">
        <v>2273</v>
      </c>
      <c r="U423" s="1090" t="s">
        <v>2210</v>
      </c>
      <c r="V423" s="1090" t="s">
        <v>1735</v>
      </c>
      <c r="W423" s="1090" t="s">
        <v>2272</v>
      </c>
      <c r="X423" s="1090" t="s">
        <v>2274</v>
      </c>
      <c r="Y423" s="1093" t="s">
        <v>2271</v>
      </c>
      <c r="Z423" s="1090">
        <v>1</v>
      </c>
      <c r="AA423" s="1090">
        <v>5</v>
      </c>
      <c r="AB423" s="1090">
        <v>6</v>
      </c>
      <c r="AC423" s="1090">
        <v>7</v>
      </c>
      <c r="AD423" s="1090">
        <v>0</v>
      </c>
      <c r="AE423" s="1090">
        <v>19</v>
      </c>
    </row>
    <row r="424" spans="1:31" ht="25.5">
      <c r="A424" s="1089">
        <v>35</v>
      </c>
      <c r="B424" s="1089">
        <v>15</v>
      </c>
      <c r="C424" s="1089">
        <v>5</v>
      </c>
      <c r="D424" s="1089">
        <v>20</v>
      </c>
      <c r="E424" s="1089">
        <v>27455</v>
      </c>
      <c r="F424" s="1089" t="s">
        <v>314</v>
      </c>
      <c r="G424" s="1089">
        <v>162</v>
      </c>
      <c r="H424" s="1090" t="s">
        <v>2</v>
      </c>
      <c r="I424" s="1090" t="s">
        <v>497</v>
      </c>
      <c r="J424" s="1092">
        <v>0.35</v>
      </c>
      <c r="K424" s="1092">
        <f t="shared" si="6"/>
        <v>7</v>
      </c>
      <c r="L424" s="1090" t="s">
        <v>1945</v>
      </c>
      <c r="M424" s="1090" t="s">
        <v>2269</v>
      </c>
      <c r="N424" s="1090" t="s">
        <v>2270</v>
      </c>
      <c r="O424" s="1090" t="s">
        <v>2210</v>
      </c>
      <c r="P424" s="1090" t="s">
        <v>1886</v>
      </c>
      <c r="Q424" s="1090" t="s">
        <v>2272</v>
      </c>
      <c r="R424" s="1090" t="s">
        <v>2273</v>
      </c>
      <c r="U424" s="1090" t="s">
        <v>2210</v>
      </c>
      <c r="V424" s="1090" t="s">
        <v>1735</v>
      </c>
      <c r="W424" s="1090" t="s">
        <v>2272</v>
      </c>
      <c r="X424" s="1090" t="s">
        <v>2274</v>
      </c>
      <c r="Y424" s="1093" t="s">
        <v>2271</v>
      </c>
      <c r="Z424" s="1090">
        <v>1</v>
      </c>
      <c r="AA424" s="1090">
        <v>5</v>
      </c>
      <c r="AB424" s="1090">
        <v>6</v>
      </c>
      <c r="AC424" s="1090">
        <v>7</v>
      </c>
      <c r="AD424" s="1090">
        <v>0</v>
      </c>
      <c r="AE424" s="1090">
        <v>19</v>
      </c>
    </row>
    <row r="425" spans="1:31" ht="25.5">
      <c r="A425" s="1089">
        <v>32</v>
      </c>
      <c r="B425" s="1089">
        <v>12</v>
      </c>
      <c r="C425" s="1089">
        <v>8</v>
      </c>
      <c r="D425" s="1089">
        <v>20</v>
      </c>
      <c r="E425" s="1089">
        <v>40356</v>
      </c>
      <c r="F425" s="1089" t="s">
        <v>314</v>
      </c>
      <c r="G425" s="1089">
        <v>162</v>
      </c>
      <c r="H425" s="1090" t="s">
        <v>2</v>
      </c>
      <c r="I425" s="1090" t="s">
        <v>503</v>
      </c>
      <c r="J425" s="1092">
        <v>0.25</v>
      </c>
      <c r="K425" s="1092">
        <f t="shared" si="6"/>
        <v>5</v>
      </c>
      <c r="L425" s="1090" t="s">
        <v>1925</v>
      </c>
      <c r="M425" s="1090" t="s">
        <v>2275</v>
      </c>
      <c r="N425" s="1090" t="s">
        <v>2276</v>
      </c>
      <c r="O425" s="1090" t="s">
        <v>2215</v>
      </c>
      <c r="P425" s="1090" t="s">
        <v>1771</v>
      </c>
      <c r="Q425" s="1090" t="s">
        <v>2215</v>
      </c>
      <c r="R425" s="1090" t="s">
        <v>1771</v>
      </c>
      <c r="U425" s="1090" t="s">
        <v>2215</v>
      </c>
      <c r="V425" s="1090" t="s">
        <v>1771</v>
      </c>
      <c r="W425" s="1090" t="s">
        <v>2277</v>
      </c>
      <c r="X425" s="1090" t="s">
        <v>2278</v>
      </c>
      <c r="Y425" s="1093" t="s">
        <v>526</v>
      </c>
      <c r="Z425" s="1090">
        <v>0</v>
      </c>
      <c r="AA425" s="1090">
        <v>8</v>
      </c>
      <c r="AB425" s="1090">
        <v>6</v>
      </c>
      <c r="AC425" s="1090">
        <v>0</v>
      </c>
      <c r="AD425" s="1090">
        <v>0</v>
      </c>
      <c r="AE425" s="1090">
        <v>14</v>
      </c>
    </row>
    <row r="426" spans="1:31" ht="25.5">
      <c r="A426" s="1089">
        <v>32</v>
      </c>
      <c r="B426" s="1089">
        <v>12</v>
      </c>
      <c r="C426" s="1089">
        <v>8</v>
      </c>
      <c r="D426" s="1089">
        <v>20</v>
      </c>
      <c r="E426" s="1089">
        <v>38204</v>
      </c>
      <c r="F426" s="1089" t="s">
        <v>314</v>
      </c>
      <c r="G426" s="1089">
        <v>162</v>
      </c>
      <c r="H426" s="1090" t="s">
        <v>2</v>
      </c>
      <c r="I426" s="1090" t="s">
        <v>497</v>
      </c>
      <c r="J426" s="1092">
        <v>0.25</v>
      </c>
      <c r="K426" s="1092">
        <f t="shared" si="6"/>
        <v>5</v>
      </c>
      <c r="L426" s="1090" t="s">
        <v>2220</v>
      </c>
      <c r="M426" s="1090" t="s">
        <v>2275</v>
      </c>
      <c r="N426" s="1090" t="s">
        <v>2276</v>
      </c>
      <c r="O426" s="1090" t="s">
        <v>2215</v>
      </c>
      <c r="P426" s="1090" t="s">
        <v>1771</v>
      </c>
      <c r="Q426" s="1090" t="s">
        <v>2215</v>
      </c>
      <c r="R426" s="1090" t="s">
        <v>1771</v>
      </c>
      <c r="U426" s="1090" t="s">
        <v>2215</v>
      </c>
      <c r="V426" s="1090" t="s">
        <v>1771</v>
      </c>
      <c r="W426" s="1090" t="s">
        <v>2277</v>
      </c>
      <c r="X426" s="1090" t="s">
        <v>2278</v>
      </c>
      <c r="Y426" s="1093" t="s">
        <v>526</v>
      </c>
      <c r="Z426" s="1090">
        <v>0</v>
      </c>
      <c r="AA426" s="1090">
        <v>8</v>
      </c>
      <c r="AB426" s="1090">
        <v>6</v>
      </c>
      <c r="AC426" s="1090">
        <v>0</v>
      </c>
      <c r="AD426" s="1090">
        <v>0</v>
      </c>
      <c r="AE426" s="1090">
        <v>14</v>
      </c>
    </row>
    <row r="427" spans="1:31" ht="25.5">
      <c r="A427" s="1089">
        <v>32</v>
      </c>
      <c r="B427" s="1089">
        <v>12</v>
      </c>
      <c r="C427" s="1089">
        <v>8</v>
      </c>
      <c r="D427" s="1089">
        <v>20</v>
      </c>
      <c r="E427" s="1089">
        <v>26192</v>
      </c>
      <c r="F427" s="1089" t="s">
        <v>314</v>
      </c>
      <c r="G427" s="1089">
        <v>162</v>
      </c>
      <c r="H427" s="1090" t="s">
        <v>2</v>
      </c>
      <c r="I427" s="1090" t="s">
        <v>503</v>
      </c>
      <c r="J427" s="1092">
        <v>0.25</v>
      </c>
      <c r="K427" s="1092">
        <f t="shared" si="6"/>
        <v>5</v>
      </c>
      <c r="L427" s="1090" t="s">
        <v>2224</v>
      </c>
      <c r="M427" s="1090" t="s">
        <v>2275</v>
      </c>
      <c r="N427" s="1090" t="s">
        <v>2276</v>
      </c>
      <c r="O427" s="1090" t="s">
        <v>2215</v>
      </c>
      <c r="P427" s="1090" t="s">
        <v>1771</v>
      </c>
      <c r="Q427" s="1090" t="s">
        <v>2215</v>
      </c>
      <c r="R427" s="1090" t="s">
        <v>1771</v>
      </c>
      <c r="U427" s="1090" t="s">
        <v>2215</v>
      </c>
      <c r="V427" s="1090" t="s">
        <v>1771</v>
      </c>
      <c r="W427" s="1090" t="s">
        <v>2277</v>
      </c>
      <c r="X427" s="1090" t="s">
        <v>2278</v>
      </c>
      <c r="Y427" s="1093" t="s">
        <v>526</v>
      </c>
      <c r="Z427" s="1090">
        <v>0</v>
      </c>
      <c r="AA427" s="1090">
        <v>8</v>
      </c>
      <c r="AB427" s="1090">
        <v>6</v>
      </c>
      <c r="AC427" s="1090">
        <v>0</v>
      </c>
      <c r="AD427" s="1090">
        <v>0</v>
      </c>
      <c r="AE427" s="1090">
        <v>14</v>
      </c>
    </row>
    <row r="428" spans="1:31" ht="25.5">
      <c r="A428" s="1089">
        <v>32</v>
      </c>
      <c r="B428" s="1089">
        <v>12</v>
      </c>
      <c r="C428" s="1089">
        <v>8</v>
      </c>
      <c r="D428" s="1089">
        <v>20</v>
      </c>
      <c r="E428" s="1089">
        <v>6598</v>
      </c>
      <c r="F428" s="1089" t="s">
        <v>314</v>
      </c>
      <c r="G428" s="1089">
        <v>162</v>
      </c>
      <c r="H428" s="1090" t="s">
        <v>2</v>
      </c>
      <c r="I428" s="1090" t="s">
        <v>1954</v>
      </c>
      <c r="J428" s="1092">
        <v>0.25</v>
      </c>
      <c r="K428" s="1092">
        <f t="shared" si="6"/>
        <v>5</v>
      </c>
      <c r="L428" s="1090" t="s">
        <v>1955</v>
      </c>
      <c r="M428" s="1090" t="s">
        <v>2275</v>
      </c>
      <c r="N428" s="1090" t="s">
        <v>2276</v>
      </c>
      <c r="O428" s="1090" t="s">
        <v>2215</v>
      </c>
      <c r="P428" s="1090" t="s">
        <v>1771</v>
      </c>
      <c r="Q428" s="1090" t="s">
        <v>2215</v>
      </c>
      <c r="R428" s="1090" t="s">
        <v>1771</v>
      </c>
      <c r="U428" s="1090" t="s">
        <v>2215</v>
      </c>
      <c r="V428" s="1090" t="s">
        <v>1771</v>
      </c>
      <c r="W428" s="1090" t="s">
        <v>2277</v>
      </c>
      <c r="X428" s="1090" t="s">
        <v>2278</v>
      </c>
      <c r="Y428" s="1093" t="s">
        <v>526</v>
      </c>
      <c r="Z428" s="1090">
        <v>0</v>
      </c>
      <c r="AA428" s="1090">
        <v>8</v>
      </c>
      <c r="AB428" s="1090">
        <v>6</v>
      </c>
      <c r="AC428" s="1090">
        <v>0</v>
      </c>
      <c r="AD428" s="1090">
        <v>0</v>
      </c>
      <c r="AE428" s="1090">
        <v>14</v>
      </c>
    </row>
    <row r="429" spans="1:31">
      <c r="A429" s="1089">
        <v>32</v>
      </c>
      <c r="B429" s="1089">
        <v>12</v>
      </c>
      <c r="C429" s="1089">
        <v>8</v>
      </c>
      <c r="D429" s="1089">
        <v>20</v>
      </c>
      <c r="E429" s="1089">
        <v>40356</v>
      </c>
      <c r="F429" s="1089" t="s">
        <v>314</v>
      </c>
      <c r="G429" s="1089">
        <v>164</v>
      </c>
      <c r="H429" s="1090" t="s">
        <v>2</v>
      </c>
      <c r="I429" s="1090" t="s">
        <v>503</v>
      </c>
      <c r="J429" s="1092">
        <v>0.25</v>
      </c>
      <c r="K429" s="1092">
        <f t="shared" si="6"/>
        <v>5</v>
      </c>
      <c r="L429" s="1090" t="s">
        <v>1925</v>
      </c>
      <c r="M429" s="1090" t="s">
        <v>2275</v>
      </c>
      <c r="N429" s="1090" t="s">
        <v>2276</v>
      </c>
      <c r="O429" s="1090" t="s">
        <v>2210</v>
      </c>
      <c r="P429" s="1090" t="s">
        <v>1771</v>
      </c>
      <c r="Q429" s="1090" t="s">
        <v>2210</v>
      </c>
      <c r="R429" s="1090" t="s">
        <v>1771</v>
      </c>
      <c r="U429" s="1090" t="s">
        <v>2210</v>
      </c>
      <c r="V429" s="1090" t="s">
        <v>1947</v>
      </c>
      <c r="W429" s="1090" t="s">
        <v>2210</v>
      </c>
      <c r="X429" s="1090" t="s">
        <v>1771</v>
      </c>
      <c r="Y429" s="1093" t="s">
        <v>526</v>
      </c>
      <c r="Z429" s="1090">
        <v>1</v>
      </c>
      <c r="AA429" s="1090">
        <v>9</v>
      </c>
      <c r="AB429" s="1090">
        <v>8</v>
      </c>
      <c r="AC429" s="1090">
        <v>1</v>
      </c>
      <c r="AD429" s="1090">
        <v>0</v>
      </c>
      <c r="AE429" s="1090">
        <v>19</v>
      </c>
    </row>
    <row r="430" spans="1:31">
      <c r="A430" s="1089">
        <v>32</v>
      </c>
      <c r="B430" s="1089">
        <v>12</v>
      </c>
      <c r="C430" s="1089">
        <v>8</v>
      </c>
      <c r="D430" s="1089">
        <v>20</v>
      </c>
      <c r="E430" s="1089">
        <v>38204</v>
      </c>
      <c r="F430" s="1089" t="s">
        <v>314</v>
      </c>
      <c r="G430" s="1089">
        <v>164</v>
      </c>
      <c r="H430" s="1090" t="s">
        <v>2</v>
      </c>
      <c r="I430" s="1090" t="s">
        <v>497</v>
      </c>
      <c r="J430" s="1092">
        <v>0.25</v>
      </c>
      <c r="K430" s="1092">
        <f t="shared" si="6"/>
        <v>5</v>
      </c>
      <c r="L430" s="1090" t="s">
        <v>2220</v>
      </c>
      <c r="M430" s="1090" t="s">
        <v>2275</v>
      </c>
      <c r="N430" s="1090" t="s">
        <v>2276</v>
      </c>
      <c r="O430" s="1090" t="s">
        <v>2210</v>
      </c>
      <c r="P430" s="1090" t="s">
        <v>1771</v>
      </c>
      <c r="Q430" s="1090" t="s">
        <v>2210</v>
      </c>
      <c r="R430" s="1090" t="s">
        <v>1771</v>
      </c>
      <c r="U430" s="1090" t="s">
        <v>2210</v>
      </c>
      <c r="V430" s="1090" t="s">
        <v>1947</v>
      </c>
      <c r="W430" s="1090" t="s">
        <v>2210</v>
      </c>
      <c r="X430" s="1090" t="s">
        <v>1771</v>
      </c>
      <c r="Y430" s="1093" t="s">
        <v>526</v>
      </c>
      <c r="Z430" s="1090">
        <v>1</v>
      </c>
      <c r="AA430" s="1090">
        <v>9</v>
      </c>
      <c r="AB430" s="1090">
        <v>8</v>
      </c>
      <c r="AC430" s="1090">
        <v>1</v>
      </c>
      <c r="AD430" s="1090">
        <v>0</v>
      </c>
      <c r="AE430" s="1090">
        <v>19</v>
      </c>
    </row>
    <row r="431" spans="1:31">
      <c r="A431" s="1089">
        <v>32</v>
      </c>
      <c r="B431" s="1089">
        <v>12</v>
      </c>
      <c r="C431" s="1089">
        <v>8</v>
      </c>
      <c r="D431" s="1089">
        <v>20</v>
      </c>
      <c r="E431" s="1089">
        <v>26192</v>
      </c>
      <c r="F431" s="1089" t="s">
        <v>314</v>
      </c>
      <c r="G431" s="1089">
        <v>164</v>
      </c>
      <c r="H431" s="1090" t="s">
        <v>2</v>
      </c>
      <c r="I431" s="1090" t="s">
        <v>503</v>
      </c>
      <c r="J431" s="1092">
        <v>0.25</v>
      </c>
      <c r="K431" s="1092">
        <f t="shared" si="6"/>
        <v>5</v>
      </c>
      <c r="L431" s="1090" t="s">
        <v>2224</v>
      </c>
      <c r="M431" s="1090" t="s">
        <v>2275</v>
      </c>
      <c r="N431" s="1090" t="s">
        <v>2276</v>
      </c>
      <c r="O431" s="1090" t="s">
        <v>2210</v>
      </c>
      <c r="P431" s="1090" t="s">
        <v>1771</v>
      </c>
      <c r="Q431" s="1090" t="s">
        <v>2210</v>
      </c>
      <c r="R431" s="1090" t="s">
        <v>1771</v>
      </c>
      <c r="U431" s="1090" t="s">
        <v>2210</v>
      </c>
      <c r="V431" s="1090" t="s">
        <v>1947</v>
      </c>
      <c r="W431" s="1090" t="s">
        <v>2210</v>
      </c>
      <c r="X431" s="1090" t="s">
        <v>1771</v>
      </c>
      <c r="Y431" s="1093" t="s">
        <v>526</v>
      </c>
      <c r="Z431" s="1090">
        <v>1</v>
      </c>
      <c r="AA431" s="1090">
        <v>9</v>
      </c>
      <c r="AB431" s="1090">
        <v>8</v>
      </c>
      <c r="AC431" s="1090">
        <v>1</v>
      </c>
      <c r="AD431" s="1090">
        <v>0</v>
      </c>
      <c r="AE431" s="1090">
        <v>19</v>
      </c>
    </row>
    <row r="432" spans="1:31">
      <c r="A432" s="1089">
        <v>32</v>
      </c>
      <c r="B432" s="1089">
        <v>12</v>
      </c>
      <c r="C432" s="1089">
        <v>8</v>
      </c>
      <c r="D432" s="1089">
        <v>20</v>
      </c>
      <c r="E432" s="1089">
        <v>20178</v>
      </c>
      <c r="F432" s="1089" t="s">
        <v>314</v>
      </c>
      <c r="G432" s="1089">
        <v>164</v>
      </c>
      <c r="H432" s="1090" t="s">
        <v>2</v>
      </c>
      <c r="I432" s="1090" t="s">
        <v>1954</v>
      </c>
      <c r="J432" s="1092">
        <v>0.25</v>
      </c>
      <c r="K432" s="1092">
        <f t="shared" si="6"/>
        <v>5</v>
      </c>
      <c r="L432" s="1090" t="s">
        <v>1958</v>
      </c>
      <c r="M432" s="1090" t="s">
        <v>2275</v>
      </c>
      <c r="N432" s="1090" t="s">
        <v>2276</v>
      </c>
      <c r="O432" s="1090" t="s">
        <v>2210</v>
      </c>
      <c r="P432" s="1090" t="s">
        <v>1771</v>
      </c>
      <c r="Q432" s="1090" t="s">
        <v>2210</v>
      </c>
      <c r="R432" s="1090" t="s">
        <v>1771</v>
      </c>
      <c r="U432" s="1090" t="s">
        <v>2210</v>
      </c>
      <c r="V432" s="1090" t="s">
        <v>1947</v>
      </c>
      <c r="W432" s="1090" t="s">
        <v>2210</v>
      </c>
      <c r="X432" s="1090" t="s">
        <v>1771</v>
      </c>
      <c r="Y432" s="1093" t="s">
        <v>526</v>
      </c>
      <c r="Z432" s="1090">
        <v>1</v>
      </c>
      <c r="AA432" s="1090">
        <v>9</v>
      </c>
      <c r="AB432" s="1090">
        <v>8</v>
      </c>
      <c r="AC432" s="1090">
        <v>1</v>
      </c>
      <c r="AD432" s="1090">
        <v>0</v>
      </c>
      <c r="AE432" s="1090">
        <v>19</v>
      </c>
    </row>
    <row r="433" spans="1:31">
      <c r="A433" s="1089">
        <v>30</v>
      </c>
      <c r="B433" s="1089">
        <v>8</v>
      </c>
      <c r="C433" s="1089">
        <v>14</v>
      </c>
      <c r="D433" s="1089">
        <v>22</v>
      </c>
      <c r="E433" s="1089">
        <v>17734</v>
      </c>
      <c r="F433" s="1089" t="s">
        <v>314</v>
      </c>
      <c r="G433" s="1089">
        <v>161</v>
      </c>
      <c r="H433" s="1090" t="s">
        <v>2</v>
      </c>
      <c r="I433" s="1090" t="s">
        <v>503</v>
      </c>
      <c r="J433" s="1092">
        <v>0.32</v>
      </c>
      <c r="K433" s="1092">
        <f t="shared" si="6"/>
        <v>7.04</v>
      </c>
      <c r="L433" s="1090" t="s">
        <v>1892</v>
      </c>
      <c r="M433" s="1090" t="s">
        <v>1727</v>
      </c>
      <c r="N433" s="1090" t="s">
        <v>2279</v>
      </c>
      <c r="Q433" s="1090" t="s">
        <v>2280</v>
      </c>
      <c r="R433" s="1090" t="s">
        <v>1886</v>
      </c>
      <c r="U433" s="1090" t="s">
        <v>2280</v>
      </c>
      <c r="V433" s="1090" t="s">
        <v>1947</v>
      </c>
      <c r="Y433" s="1093" t="s">
        <v>1731</v>
      </c>
      <c r="Z433" s="1090">
        <v>7</v>
      </c>
      <c r="AA433" s="1090">
        <v>6</v>
      </c>
      <c r="AB433" s="1090">
        <v>0</v>
      </c>
      <c r="AC433" s="1090">
        <v>2</v>
      </c>
      <c r="AD433" s="1090">
        <v>0</v>
      </c>
      <c r="AE433" s="1090">
        <v>15</v>
      </c>
    </row>
    <row r="434" spans="1:31">
      <c r="A434" s="1089">
        <v>30</v>
      </c>
      <c r="B434" s="1089">
        <v>8</v>
      </c>
      <c r="C434" s="1089">
        <v>14</v>
      </c>
      <c r="D434" s="1089">
        <v>22</v>
      </c>
      <c r="E434" s="1089">
        <v>39289</v>
      </c>
      <c r="F434" s="1089" t="s">
        <v>314</v>
      </c>
      <c r="G434" s="1089">
        <v>161</v>
      </c>
      <c r="H434" s="1090" t="s">
        <v>2</v>
      </c>
      <c r="I434" s="1090" t="s">
        <v>497</v>
      </c>
      <c r="J434" s="1092">
        <v>0.32</v>
      </c>
      <c r="K434" s="1092">
        <f t="shared" si="6"/>
        <v>7.04</v>
      </c>
      <c r="L434" s="1090" t="s">
        <v>1951</v>
      </c>
      <c r="M434" s="1090" t="s">
        <v>1727</v>
      </c>
      <c r="N434" s="1090" t="s">
        <v>2279</v>
      </c>
      <c r="Q434" s="1090" t="s">
        <v>2280</v>
      </c>
      <c r="R434" s="1090" t="s">
        <v>1886</v>
      </c>
      <c r="U434" s="1090" t="s">
        <v>2280</v>
      </c>
      <c r="V434" s="1090" t="s">
        <v>1947</v>
      </c>
      <c r="Y434" s="1093" t="s">
        <v>1731</v>
      </c>
      <c r="Z434" s="1090">
        <v>7</v>
      </c>
      <c r="AA434" s="1090">
        <v>6</v>
      </c>
      <c r="AB434" s="1090">
        <v>0</v>
      </c>
      <c r="AC434" s="1090">
        <v>2</v>
      </c>
      <c r="AD434" s="1090">
        <v>0</v>
      </c>
      <c r="AE434" s="1090">
        <v>15</v>
      </c>
    </row>
    <row r="435" spans="1:31">
      <c r="A435" s="1089">
        <v>30</v>
      </c>
      <c r="B435" s="1089">
        <v>8</v>
      </c>
      <c r="C435" s="1089">
        <v>14</v>
      </c>
      <c r="D435" s="1089">
        <v>22</v>
      </c>
      <c r="E435" s="1089">
        <v>17734</v>
      </c>
      <c r="F435" s="1089" t="s">
        <v>314</v>
      </c>
      <c r="G435" s="1089">
        <v>164</v>
      </c>
      <c r="H435" s="1090" t="s">
        <v>2</v>
      </c>
      <c r="I435" s="1090" t="s">
        <v>503</v>
      </c>
      <c r="J435" s="1092">
        <v>0.35</v>
      </c>
      <c r="K435" s="1092">
        <f t="shared" si="6"/>
        <v>7.6999999999999993</v>
      </c>
      <c r="L435" s="1090" t="s">
        <v>1892</v>
      </c>
      <c r="M435" s="1090" t="s">
        <v>1727</v>
      </c>
      <c r="N435" s="1090" t="s">
        <v>2279</v>
      </c>
      <c r="Q435" s="1090" t="s">
        <v>2212</v>
      </c>
      <c r="R435" s="1090" t="s">
        <v>1735</v>
      </c>
      <c r="U435" s="1090" t="s">
        <v>2212</v>
      </c>
      <c r="V435" s="1090" t="s">
        <v>1735</v>
      </c>
      <c r="Y435" s="1090" t="s">
        <v>1731</v>
      </c>
      <c r="Z435" s="1090">
        <v>2</v>
      </c>
      <c r="AA435" s="1090">
        <v>4</v>
      </c>
      <c r="AB435" s="1090">
        <v>0</v>
      </c>
      <c r="AC435" s="1090">
        <v>7</v>
      </c>
      <c r="AD435" s="1090">
        <v>0</v>
      </c>
      <c r="AE435" s="1090">
        <v>13</v>
      </c>
    </row>
    <row r="436" spans="1:31">
      <c r="A436" s="1089">
        <v>30</v>
      </c>
      <c r="B436" s="1089">
        <v>8</v>
      </c>
      <c r="C436" s="1089">
        <v>14</v>
      </c>
      <c r="D436" s="1089">
        <v>22</v>
      </c>
      <c r="E436" s="1089">
        <v>39289</v>
      </c>
      <c r="F436" s="1089" t="s">
        <v>314</v>
      </c>
      <c r="G436" s="1089">
        <v>164</v>
      </c>
      <c r="H436" s="1090" t="s">
        <v>2</v>
      </c>
      <c r="I436" s="1090" t="s">
        <v>497</v>
      </c>
      <c r="J436" s="1092">
        <v>0.35</v>
      </c>
      <c r="K436" s="1092">
        <f t="shared" si="6"/>
        <v>7.6999999999999993</v>
      </c>
      <c r="L436" s="1090" t="s">
        <v>1951</v>
      </c>
      <c r="M436" s="1090" t="s">
        <v>1727</v>
      </c>
      <c r="N436" s="1090" t="s">
        <v>2279</v>
      </c>
      <c r="Q436" s="1090" t="s">
        <v>2212</v>
      </c>
      <c r="R436" s="1090" t="s">
        <v>1735</v>
      </c>
      <c r="U436" s="1090" t="s">
        <v>2212</v>
      </c>
      <c r="V436" s="1090" t="s">
        <v>1735</v>
      </c>
      <c r="Y436" s="1090" t="s">
        <v>1731</v>
      </c>
      <c r="Z436" s="1090">
        <v>2</v>
      </c>
      <c r="AA436" s="1090">
        <v>4</v>
      </c>
      <c r="AB436" s="1090">
        <v>0</v>
      </c>
      <c r="AC436" s="1090">
        <v>7</v>
      </c>
      <c r="AD436" s="1090">
        <v>0</v>
      </c>
      <c r="AE436" s="1090">
        <v>13</v>
      </c>
    </row>
    <row r="437" spans="1:31">
      <c r="A437" s="1089">
        <v>30</v>
      </c>
      <c r="B437" s="1089">
        <v>8</v>
      </c>
      <c r="C437" s="1089">
        <v>14</v>
      </c>
      <c r="D437" s="1089">
        <v>22</v>
      </c>
      <c r="E437" s="1089">
        <v>40692</v>
      </c>
      <c r="F437" s="1089" t="s">
        <v>314</v>
      </c>
      <c r="G437" s="1089">
        <v>164</v>
      </c>
      <c r="H437" s="1090" t="s">
        <v>2</v>
      </c>
      <c r="I437" s="1090" t="s">
        <v>503</v>
      </c>
      <c r="J437" s="1092">
        <v>0.3</v>
      </c>
      <c r="K437" s="1092">
        <f t="shared" si="6"/>
        <v>6.6</v>
      </c>
      <c r="L437" s="1090" t="s">
        <v>1939</v>
      </c>
      <c r="M437" s="1090" t="s">
        <v>1727</v>
      </c>
      <c r="N437" s="1090" t="s">
        <v>2279</v>
      </c>
      <c r="Q437" s="1090" t="s">
        <v>2212</v>
      </c>
      <c r="R437" s="1090" t="s">
        <v>1735</v>
      </c>
      <c r="U437" s="1090" t="s">
        <v>2212</v>
      </c>
      <c r="V437" s="1090" t="s">
        <v>1735</v>
      </c>
      <c r="Y437" s="1090" t="s">
        <v>1731</v>
      </c>
      <c r="Z437" s="1090">
        <v>2</v>
      </c>
      <c r="AA437" s="1090">
        <v>4</v>
      </c>
      <c r="AB437" s="1090">
        <v>0</v>
      </c>
      <c r="AC437" s="1090">
        <v>7</v>
      </c>
      <c r="AD437" s="1090">
        <v>0</v>
      </c>
      <c r="AE437" s="1090">
        <v>13</v>
      </c>
    </row>
    <row r="438" spans="1:31">
      <c r="A438" s="1089">
        <v>30</v>
      </c>
      <c r="B438" s="1089">
        <v>8</v>
      </c>
      <c r="C438" s="1089">
        <v>14</v>
      </c>
      <c r="D438" s="1089">
        <v>22</v>
      </c>
      <c r="E438" s="1089">
        <v>17734</v>
      </c>
      <c r="F438" s="1089" t="s">
        <v>314</v>
      </c>
      <c r="G438" s="1089">
        <v>162</v>
      </c>
      <c r="H438" s="1090" t="s">
        <v>2</v>
      </c>
      <c r="I438" s="1090" t="s">
        <v>503</v>
      </c>
      <c r="J438" s="1092">
        <v>0.32</v>
      </c>
      <c r="K438" s="1092">
        <f t="shared" si="6"/>
        <v>7.04</v>
      </c>
      <c r="L438" s="1090" t="s">
        <v>1892</v>
      </c>
      <c r="M438" s="1090" t="s">
        <v>1733</v>
      </c>
      <c r="N438" s="1090" t="s">
        <v>2281</v>
      </c>
      <c r="Q438" s="1090" t="s">
        <v>2212</v>
      </c>
      <c r="R438" s="1090" t="s">
        <v>1681</v>
      </c>
      <c r="U438" s="1090" t="s">
        <v>2212</v>
      </c>
      <c r="V438" s="1090" t="s">
        <v>1681</v>
      </c>
      <c r="Y438" s="1093" t="s">
        <v>1736</v>
      </c>
      <c r="Z438" s="1090">
        <v>4</v>
      </c>
      <c r="AA438" s="1090">
        <v>0</v>
      </c>
      <c r="AB438" s="1090">
        <v>0</v>
      </c>
      <c r="AC438" s="1090">
        <v>11</v>
      </c>
      <c r="AD438" s="1090">
        <v>0</v>
      </c>
      <c r="AE438" s="1090">
        <v>15</v>
      </c>
    </row>
    <row r="439" spans="1:31">
      <c r="A439" s="1089">
        <v>30</v>
      </c>
      <c r="B439" s="1089">
        <v>8</v>
      </c>
      <c r="C439" s="1089">
        <v>14</v>
      </c>
      <c r="D439" s="1089">
        <v>22</v>
      </c>
      <c r="E439" s="1089">
        <v>39289</v>
      </c>
      <c r="F439" s="1089" t="s">
        <v>314</v>
      </c>
      <c r="G439" s="1089">
        <v>162</v>
      </c>
      <c r="H439" s="1090" t="s">
        <v>2</v>
      </c>
      <c r="I439" s="1090" t="s">
        <v>497</v>
      </c>
      <c r="J439" s="1092">
        <v>0.32</v>
      </c>
      <c r="K439" s="1092">
        <f t="shared" si="6"/>
        <v>7.04</v>
      </c>
      <c r="L439" s="1090" t="s">
        <v>1951</v>
      </c>
      <c r="M439" s="1090" t="s">
        <v>1733</v>
      </c>
      <c r="N439" s="1090" t="s">
        <v>2281</v>
      </c>
      <c r="Q439" s="1090" t="s">
        <v>2212</v>
      </c>
      <c r="R439" s="1090" t="s">
        <v>1681</v>
      </c>
      <c r="U439" s="1090" t="s">
        <v>2212</v>
      </c>
      <c r="V439" s="1090" t="s">
        <v>1681</v>
      </c>
      <c r="Y439" s="1093" t="s">
        <v>1736</v>
      </c>
      <c r="Z439" s="1090">
        <v>4</v>
      </c>
      <c r="AA439" s="1090">
        <v>0</v>
      </c>
      <c r="AB439" s="1090">
        <v>0</v>
      </c>
      <c r="AC439" s="1090">
        <v>11</v>
      </c>
      <c r="AD439" s="1090">
        <v>0</v>
      </c>
      <c r="AE439" s="1090">
        <v>15</v>
      </c>
    </row>
  </sheetData>
  <mergeCells count="1">
    <mergeCell ref="A2:K2"/>
  </mergeCells>
  <hyperlinks>
    <hyperlink ref="A1" location="Índice!A1" display="ÍNDICE"/>
  </hyperlinks>
  <pageMargins left="0.7" right="0.7" top="0.75" bottom="0.75" header="0.3" footer="0.3"/>
  <pageSetup scale="10" orientation="portrait" horizontalDpi="0"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AF507"/>
  <sheetViews>
    <sheetView showGridLines="0" zoomScaleNormal="100" workbookViewId="0"/>
  </sheetViews>
  <sheetFormatPr baseColWidth="10" defaultRowHeight="15"/>
  <cols>
    <col min="1" max="1" width="9.7109375" style="5006" customWidth="1"/>
    <col min="2" max="2" width="7.7109375" style="5006" customWidth="1"/>
    <col min="3" max="4" width="8.42578125" style="5006" customWidth="1"/>
    <col min="5" max="5" width="11" style="5036" bestFit="1" customWidth="1"/>
    <col min="6" max="6" width="11" style="5036" customWidth="1"/>
    <col min="7" max="7" width="8" style="5036" customWidth="1"/>
    <col min="8" max="8" width="8.7109375" style="5036" customWidth="1"/>
    <col min="9" max="9" width="10" style="5036" customWidth="1"/>
    <col min="10" max="10" width="8.7109375" style="5036" customWidth="1"/>
    <col min="11" max="11" width="14.7109375" style="5036" customWidth="1"/>
    <col min="12" max="12" width="38.5703125" style="5037" customWidth="1"/>
    <col min="13" max="13" width="12.85546875" style="5036" customWidth="1"/>
    <col min="14" max="14" width="12.5703125" style="5036" customWidth="1"/>
    <col min="15" max="15" width="13.7109375" style="5036" customWidth="1"/>
    <col min="16" max="16" width="11.42578125" style="5036"/>
    <col min="17" max="17" width="12.7109375" style="5036" customWidth="1"/>
    <col min="18" max="18" width="11.42578125" style="5036"/>
    <col min="19" max="19" width="12.28515625" style="5036" customWidth="1"/>
    <col min="20" max="20" width="11.42578125" style="5036"/>
    <col min="21" max="21" width="12.7109375" style="5036" customWidth="1"/>
    <col min="22" max="22" width="11.42578125" style="5036"/>
    <col min="23" max="23" width="12.85546875" style="5036" customWidth="1"/>
    <col min="24" max="24" width="11.42578125" style="5036"/>
    <col min="25" max="25" width="49.7109375" style="5037" bestFit="1" customWidth="1"/>
    <col min="26" max="31" width="11.7109375" style="5006" customWidth="1"/>
    <col min="32" max="32" width="19.28515625" style="5006" bestFit="1" customWidth="1"/>
    <col min="33" max="16384" width="11.42578125" style="5036"/>
  </cols>
  <sheetData>
    <row r="1" spans="1:32">
      <c r="A1" s="5043" t="s">
        <v>1621</v>
      </c>
    </row>
    <row r="2" spans="1:32" s="5007" customFormat="1" ht="57" customHeight="1">
      <c r="A2" s="5786" t="s">
        <v>6015</v>
      </c>
      <c r="B2" s="5786"/>
      <c r="C2" s="5786"/>
      <c r="D2" s="5786"/>
      <c r="E2" s="5786"/>
      <c r="F2" s="5786"/>
      <c r="G2" s="5786"/>
      <c r="H2" s="5786"/>
      <c r="I2" s="5786"/>
      <c r="J2" s="5786"/>
      <c r="K2" s="5786"/>
      <c r="L2" s="5038"/>
      <c r="M2" s="5038"/>
      <c r="N2" s="5038"/>
      <c r="O2" s="5038"/>
      <c r="P2" s="5038"/>
      <c r="Q2" s="5038"/>
      <c r="R2" s="5038"/>
      <c r="S2" s="5038"/>
      <c r="T2" s="5038"/>
      <c r="U2" s="5038"/>
      <c r="V2" s="5038"/>
      <c r="W2" s="5038"/>
      <c r="X2" s="5038"/>
      <c r="Y2" s="5038"/>
      <c r="Z2" s="5038"/>
      <c r="AA2" s="5038"/>
      <c r="AB2" s="5038"/>
      <c r="AC2" s="5038"/>
      <c r="AD2" s="5038"/>
      <c r="AE2" s="5038"/>
      <c r="AF2" s="5038"/>
    </row>
    <row r="3" spans="1:32" s="5009" customFormat="1" ht="26.25" customHeight="1">
      <c r="A3" s="5008" t="s">
        <v>1623</v>
      </c>
      <c r="B3" s="5008" t="s">
        <v>1624</v>
      </c>
      <c r="C3" s="5008" t="s">
        <v>1625</v>
      </c>
      <c r="D3" s="5008" t="s">
        <v>912</v>
      </c>
      <c r="E3" s="5008" t="s">
        <v>5215</v>
      </c>
      <c r="F3" s="5008" t="s">
        <v>165</v>
      </c>
      <c r="G3" s="5008" t="s">
        <v>493</v>
      </c>
      <c r="H3" s="5008" t="s">
        <v>29</v>
      </c>
      <c r="I3" s="5008" t="s">
        <v>2559</v>
      </c>
      <c r="J3" s="5008" t="s">
        <v>1627</v>
      </c>
      <c r="K3" s="5008" t="s">
        <v>5216</v>
      </c>
      <c r="L3" s="5008" t="s">
        <v>1629</v>
      </c>
      <c r="M3" s="5008" t="s">
        <v>495</v>
      </c>
      <c r="N3" s="5008" t="s">
        <v>1630</v>
      </c>
      <c r="O3" s="5008" t="s">
        <v>1631</v>
      </c>
      <c r="P3" s="5008" t="s">
        <v>1632</v>
      </c>
      <c r="Q3" s="5008" t="s">
        <v>1633</v>
      </c>
      <c r="R3" s="5008" t="s">
        <v>1634</v>
      </c>
      <c r="S3" s="5008" t="s">
        <v>1635</v>
      </c>
      <c r="T3" s="5008" t="s">
        <v>1636</v>
      </c>
      <c r="U3" s="5008" t="s">
        <v>1637</v>
      </c>
      <c r="V3" s="5008" t="s">
        <v>1638</v>
      </c>
      <c r="W3" s="5008" t="s">
        <v>1639</v>
      </c>
      <c r="X3" s="5008" t="s">
        <v>1640</v>
      </c>
      <c r="Y3" s="5008" t="s">
        <v>1641</v>
      </c>
      <c r="Z3" s="5008" t="s">
        <v>1642</v>
      </c>
      <c r="AA3" s="5008" t="s">
        <v>139</v>
      </c>
      <c r="AB3" s="5008" t="s">
        <v>1643</v>
      </c>
      <c r="AC3" s="5008" t="s">
        <v>1644</v>
      </c>
      <c r="AD3" s="5008" t="s">
        <v>1645</v>
      </c>
      <c r="AE3" s="5008" t="s">
        <v>1646</v>
      </c>
      <c r="AF3" s="5008" t="s">
        <v>1647</v>
      </c>
    </row>
    <row r="4" spans="1:32" s="5016" customFormat="1" ht="31.5">
      <c r="A4" s="5010">
        <v>36</v>
      </c>
      <c r="B4" s="5010">
        <v>15</v>
      </c>
      <c r="C4" s="5010">
        <v>6</v>
      </c>
      <c r="D4" s="5010">
        <f>B4+C4</f>
        <v>21</v>
      </c>
      <c r="E4" s="5011">
        <v>37911</v>
      </c>
      <c r="F4" s="5011" t="s">
        <v>314</v>
      </c>
      <c r="G4" s="5012">
        <v>171</v>
      </c>
      <c r="H4" s="5012" t="s">
        <v>2</v>
      </c>
      <c r="I4" s="5012" t="s">
        <v>497</v>
      </c>
      <c r="J4" s="5012">
        <v>0.33300000000000002</v>
      </c>
      <c r="K4" s="5012">
        <f t="shared" ref="K4:K67" si="0">D4*J4</f>
        <v>6.9930000000000003</v>
      </c>
      <c r="L4" s="5013" t="s">
        <v>5217</v>
      </c>
      <c r="M4" s="5012">
        <v>5210006</v>
      </c>
      <c r="N4" s="5012" t="s">
        <v>2263</v>
      </c>
      <c r="O4" s="5011" t="s">
        <v>5218</v>
      </c>
      <c r="P4" s="5012" t="s">
        <v>5219</v>
      </c>
      <c r="Q4" s="5011" t="s">
        <v>2251</v>
      </c>
      <c r="R4" s="5012" t="s">
        <v>5219</v>
      </c>
      <c r="S4" s="5011"/>
      <c r="T4" s="5012"/>
      <c r="U4" s="5011" t="s">
        <v>5218</v>
      </c>
      <c r="V4" s="5012" t="s">
        <v>5219</v>
      </c>
      <c r="W4" s="5011" t="s">
        <v>5220</v>
      </c>
      <c r="X4" s="5012" t="s">
        <v>5219</v>
      </c>
      <c r="Y4" s="5014" t="s">
        <v>2265</v>
      </c>
      <c r="Z4" s="5012">
        <v>5</v>
      </c>
      <c r="AA4" s="5012">
        <v>7</v>
      </c>
      <c r="AB4" s="5012">
        <v>3</v>
      </c>
      <c r="AC4" s="5012">
        <v>0</v>
      </c>
      <c r="AD4" s="5012">
        <v>0</v>
      </c>
      <c r="AE4" s="5012">
        <v>15</v>
      </c>
      <c r="AF4" s="5015"/>
    </row>
    <row r="5" spans="1:32" s="5016" customFormat="1" ht="31.5">
      <c r="A5" s="5010">
        <v>36</v>
      </c>
      <c r="B5" s="5010">
        <v>15</v>
      </c>
      <c r="C5" s="5010">
        <v>6</v>
      </c>
      <c r="D5" s="5010">
        <f t="shared" ref="D5:D68" si="1">B5+C5</f>
        <v>21</v>
      </c>
      <c r="E5" s="5011">
        <v>27455</v>
      </c>
      <c r="F5" s="5011" t="s">
        <v>314</v>
      </c>
      <c r="G5" s="5012">
        <v>171</v>
      </c>
      <c r="H5" s="5012" t="s">
        <v>2</v>
      </c>
      <c r="I5" s="5012" t="s">
        <v>497</v>
      </c>
      <c r="J5" s="5012">
        <v>0.33300000000000002</v>
      </c>
      <c r="K5" s="5012">
        <f t="shared" si="0"/>
        <v>6.9930000000000003</v>
      </c>
      <c r="L5" s="5013" t="s">
        <v>5221</v>
      </c>
      <c r="M5" s="5012">
        <v>5210006</v>
      </c>
      <c r="N5" s="5012" t="s">
        <v>2263</v>
      </c>
      <c r="O5" s="5011" t="s">
        <v>5218</v>
      </c>
      <c r="P5" s="5012" t="s">
        <v>5219</v>
      </c>
      <c r="Q5" s="5011" t="s">
        <v>2251</v>
      </c>
      <c r="R5" s="5012" t="s">
        <v>5219</v>
      </c>
      <c r="S5" s="5011"/>
      <c r="T5" s="5012"/>
      <c r="U5" s="5011" t="s">
        <v>5218</v>
      </c>
      <c r="V5" s="5012" t="s">
        <v>5219</v>
      </c>
      <c r="W5" s="5011" t="s">
        <v>5220</v>
      </c>
      <c r="X5" s="5012" t="s">
        <v>5219</v>
      </c>
      <c r="Y5" s="5014" t="s">
        <v>2265</v>
      </c>
      <c r="Z5" s="5012">
        <v>5</v>
      </c>
      <c r="AA5" s="5012">
        <v>7</v>
      </c>
      <c r="AB5" s="5012">
        <v>3</v>
      </c>
      <c r="AC5" s="5012">
        <v>0</v>
      </c>
      <c r="AD5" s="5012">
        <v>0</v>
      </c>
      <c r="AE5" s="5012">
        <v>15</v>
      </c>
      <c r="AF5" s="5015"/>
    </row>
    <row r="6" spans="1:32" s="5016" customFormat="1" ht="31.5">
      <c r="A6" s="5010">
        <v>36</v>
      </c>
      <c r="B6" s="5010">
        <v>15</v>
      </c>
      <c r="C6" s="5010">
        <v>6</v>
      </c>
      <c r="D6" s="5010">
        <f t="shared" si="1"/>
        <v>21</v>
      </c>
      <c r="E6" s="5011">
        <v>40356</v>
      </c>
      <c r="F6" s="5011" t="s">
        <v>314</v>
      </c>
      <c r="G6" s="5012">
        <v>171</v>
      </c>
      <c r="H6" s="5012" t="s">
        <v>2</v>
      </c>
      <c r="I6" s="5012" t="s">
        <v>503</v>
      </c>
      <c r="J6" s="5012">
        <v>0.33300000000000002</v>
      </c>
      <c r="K6" s="5012">
        <f t="shared" si="0"/>
        <v>6.9930000000000003</v>
      </c>
      <c r="L6" s="5013" t="s">
        <v>5222</v>
      </c>
      <c r="M6" s="5012">
        <v>5210006</v>
      </c>
      <c r="N6" s="5012" t="s">
        <v>2263</v>
      </c>
      <c r="O6" s="5011" t="s">
        <v>5218</v>
      </c>
      <c r="P6" s="5012" t="s">
        <v>5219</v>
      </c>
      <c r="Q6" s="5011" t="s">
        <v>2251</v>
      </c>
      <c r="R6" s="5012" t="s">
        <v>5219</v>
      </c>
      <c r="S6" s="5011"/>
      <c r="T6" s="5012"/>
      <c r="U6" s="5011" t="s">
        <v>5218</v>
      </c>
      <c r="V6" s="5012" t="s">
        <v>5219</v>
      </c>
      <c r="W6" s="5011" t="s">
        <v>5220</v>
      </c>
      <c r="X6" s="5012" t="s">
        <v>5219</v>
      </c>
      <c r="Y6" s="5014" t="s">
        <v>2265</v>
      </c>
      <c r="Z6" s="5012">
        <v>5</v>
      </c>
      <c r="AA6" s="5012">
        <v>7</v>
      </c>
      <c r="AB6" s="5012">
        <v>3</v>
      </c>
      <c r="AC6" s="5012">
        <v>0</v>
      </c>
      <c r="AD6" s="5012">
        <v>0</v>
      </c>
      <c r="AE6" s="5012">
        <v>15</v>
      </c>
      <c r="AF6" s="5015"/>
    </row>
    <row r="7" spans="1:32" s="5016" customFormat="1" ht="31.5">
      <c r="A7" s="5010">
        <v>3</v>
      </c>
      <c r="B7" s="5010"/>
      <c r="C7" s="5010">
        <v>3</v>
      </c>
      <c r="D7" s="5010">
        <f t="shared" si="1"/>
        <v>3</v>
      </c>
      <c r="E7" s="5012">
        <v>27455</v>
      </c>
      <c r="F7" s="5012" t="s">
        <v>314</v>
      </c>
      <c r="G7" s="5012">
        <v>171</v>
      </c>
      <c r="H7" s="5012" t="s">
        <v>2</v>
      </c>
      <c r="I7" s="5012" t="s">
        <v>497</v>
      </c>
      <c r="J7" s="5012">
        <v>1</v>
      </c>
      <c r="K7" s="5017">
        <f t="shared" si="0"/>
        <v>3</v>
      </c>
      <c r="L7" s="5014" t="s">
        <v>5221</v>
      </c>
      <c r="M7" s="5012" t="s">
        <v>1739</v>
      </c>
      <c r="N7" s="5012" t="s">
        <v>5223</v>
      </c>
      <c r="O7" s="5012"/>
      <c r="P7" s="5012"/>
      <c r="Q7" s="5012"/>
      <c r="R7" s="5012"/>
      <c r="S7" s="5012" t="s">
        <v>1854</v>
      </c>
      <c r="T7" s="5012" t="s">
        <v>5219</v>
      </c>
      <c r="U7" s="5012"/>
      <c r="V7" s="5012"/>
      <c r="W7" s="5012"/>
      <c r="X7" s="5012"/>
      <c r="Y7" s="5013" t="s">
        <v>5224</v>
      </c>
      <c r="Z7" s="5011">
        <v>9</v>
      </c>
      <c r="AA7" s="5011">
        <v>2</v>
      </c>
      <c r="AB7" s="5011">
        <v>0</v>
      </c>
      <c r="AC7" s="5011">
        <v>3</v>
      </c>
      <c r="AD7" s="5011">
        <v>3</v>
      </c>
      <c r="AE7" s="5011">
        <v>14</v>
      </c>
      <c r="AF7" s="5015"/>
    </row>
    <row r="8" spans="1:32" s="5016" customFormat="1" ht="31.5">
      <c r="A8" s="5010">
        <v>36</v>
      </c>
      <c r="B8" s="5010">
        <v>15</v>
      </c>
      <c r="C8" s="5010">
        <v>6</v>
      </c>
      <c r="D8" s="5010">
        <f t="shared" si="1"/>
        <v>21</v>
      </c>
      <c r="E8" s="5011">
        <v>32206</v>
      </c>
      <c r="F8" s="5011" t="s">
        <v>314</v>
      </c>
      <c r="G8" s="5012">
        <v>171</v>
      </c>
      <c r="H8" s="5012" t="s">
        <v>2</v>
      </c>
      <c r="I8" s="5012" t="s">
        <v>497</v>
      </c>
      <c r="J8" s="5012">
        <v>0.28599999999999998</v>
      </c>
      <c r="K8" s="5012">
        <f t="shared" si="0"/>
        <v>6.0059999999999993</v>
      </c>
      <c r="L8" s="5013" t="s">
        <v>5225</v>
      </c>
      <c r="M8" s="5012">
        <v>5210001</v>
      </c>
      <c r="N8" s="5012" t="s">
        <v>2222</v>
      </c>
      <c r="O8" s="5011" t="s">
        <v>5226</v>
      </c>
      <c r="P8" s="5012" t="s">
        <v>5227</v>
      </c>
      <c r="Q8" s="5011" t="s">
        <v>5228</v>
      </c>
      <c r="R8" s="5012" t="s">
        <v>5227</v>
      </c>
      <c r="S8" s="5011"/>
      <c r="T8" s="5012"/>
      <c r="U8" s="5011" t="s">
        <v>5229</v>
      </c>
      <c r="V8" s="5012" t="s">
        <v>5227</v>
      </c>
      <c r="W8" s="5011" t="s">
        <v>5230</v>
      </c>
      <c r="X8" s="5012" t="s">
        <v>5227</v>
      </c>
      <c r="Y8" s="5014" t="s">
        <v>510</v>
      </c>
      <c r="Z8" s="5012">
        <v>0</v>
      </c>
      <c r="AA8" s="5012">
        <v>0</v>
      </c>
      <c r="AB8" s="5012">
        <v>7</v>
      </c>
      <c r="AC8" s="5012">
        <v>17</v>
      </c>
      <c r="AD8" s="5012">
        <v>1</v>
      </c>
      <c r="AE8" s="5012">
        <v>24</v>
      </c>
      <c r="AF8" s="5015"/>
    </row>
    <row r="9" spans="1:32" s="5016" customFormat="1" ht="31.5">
      <c r="A9" s="5010">
        <v>36</v>
      </c>
      <c r="B9" s="5010">
        <v>15</v>
      </c>
      <c r="C9" s="5010">
        <v>6</v>
      </c>
      <c r="D9" s="5010">
        <f t="shared" si="1"/>
        <v>21</v>
      </c>
      <c r="E9" s="5011">
        <v>37911</v>
      </c>
      <c r="F9" s="5011" t="s">
        <v>314</v>
      </c>
      <c r="G9" s="5012">
        <v>171</v>
      </c>
      <c r="H9" s="5012" t="s">
        <v>2</v>
      </c>
      <c r="I9" s="5012" t="s">
        <v>497</v>
      </c>
      <c r="J9" s="5012">
        <v>0.23799999999999999</v>
      </c>
      <c r="K9" s="5012">
        <f t="shared" si="0"/>
        <v>4.9979999999999993</v>
      </c>
      <c r="L9" s="5013" t="s">
        <v>5231</v>
      </c>
      <c r="M9" s="5012">
        <v>5210001</v>
      </c>
      <c r="N9" s="5012" t="s">
        <v>2222</v>
      </c>
      <c r="O9" s="5011" t="s">
        <v>5226</v>
      </c>
      <c r="P9" s="5012" t="s">
        <v>5227</v>
      </c>
      <c r="Q9" s="5011" t="s">
        <v>5228</v>
      </c>
      <c r="R9" s="5012" t="s">
        <v>5227</v>
      </c>
      <c r="S9" s="5011"/>
      <c r="T9" s="5012"/>
      <c r="U9" s="5011" t="s">
        <v>5229</v>
      </c>
      <c r="V9" s="5012" t="s">
        <v>5227</v>
      </c>
      <c r="W9" s="5011" t="s">
        <v>5230</v>
      </c>
      <c r="X9" s="5012" t="s">
        <v>5227</v>
      </c>
      <c r="Y9" s="5014" t="s">
        <v>510</v>
      </c>
      <c r="Z9" s="5012">
        <v>0</v>
      </c>
      <c r="AA9" s="5012">
        <v>0</v>
      </c>
      <c r="AB9" s="5012">
        <v>7</v>
      </c>
      <c r="AC9" s="5012">
        <v>17</v>
      </c>
      <c r="AD9" s="5012">
        <v>1</v>
      </c>
      <c r="AE9" s="5012">
        <v>24</v>
      </c>
      <c r="AF9" s="5015"/>
    </row>
    <row r="10" spans="1:32" s="5016" customFormat="1" ht="31.5">
      <c r="A10" s="5010">
        <v>36</v>
      </c>
      <c r="B10" s="5010">
        <v>15</v>
      </c>
      <c r="C10" s="5010">
        <v>6</v>
      </c>
      <c r="D10" s="5010">
        <f t="shared" si="1"/>
        <v>21</v>
      </c>
      <c r="E10" s="5011">
        <v>38204</v>
      </c>
      <c r="F10" s="5011" t="s">
        <v>314</v>
      </c>
      <c r="G10" s="5012">
        <v>171</v>
      </c>
      <c r="H10" s="5012" t="s">
        <v>2</v>
      </c>
      <c r="I10" s="5012" t="s">
        <v>497</v>
      </c>
      <c r="J10" s="5012">
        <v>0.23799999999999999</v>
      </c>
      <c r="K10" s="5012">
        <f t="shared" si="0"/>
        <v>4.9979999999999993</v>
      </c>
      <c r="L10" s="5013" t="s">
        <v>5232</v>
      </c>
      <c r="M10" s="5012">
        <v>5210001</v>
      </c>
      <c r="N10" s="5012" t="s">
        <v>2222</v>
      </c>
      <c r="O10" s="5011" t="s">
        <v>5226</v>
      </c>
      <c r="P10" s="5012" t="s">
        <v>5227</v>
      </c>
      <c r="Q10" s="5011" t="s">
        <v>5228</v>
      </c>
      <c r="R10" s="5012" t="s">
        <v>5227</v>
      </c>
      <c r="S10" s="5011"/>
      <c r="T10" s="5012"/>
      <c r="U10" s="5011" t="s">
        <v>5229</v>
      </c>
      <c r="V10" s="5012" t="s">
        <v>5227</v>
      </c>
      <c r="W10" s="5011" t="s">
        <v>5230</v>
      </c>
      <c r="X10" s="5012" t="s">
        <v>5227</v>
      </c>
      <c r="Y10" s="5014" t="s">
        <v>510</v>
      </c>
      <c r="Z10" s="5012">
        <v>0</v>
      </c>
      <c r="AA10" s="5012">
        <v>0</v>
      </c>
      <c r="AB10" s="5012">
        <v>7</v>
      </c>
      <c r="AC10" s="5012">
        <v>17</v>
      </c>
      <c r="AD10" s="5012">
        <v>1</v>
      </c>
      <c r="AE10" s="5012">
        <v>24</v>
      </c>
      <c r="AF10" s="5015"/>
    </row>
    <row r="11" spans="1:32" s="5016" customFormat="1" ht="31.5">
      <c r="A11" s="5010">
        <v>36</v>
      </c>
      <c r="B11" s="5010">
        <v>15</v>
      </c>
      <c r="C11" s="5010">
        <v>6</v>
      </c>
      <c r="D11" s="5010">
        <f t="shared" si="1"/>
        <v>21</v>
      </c>
      <c r="E11" s="5011">
        <v>40482</v>
      </c>
      <c r="F11" s="5011" t="s">
        <v>314</v>
      </c>
      <c r="G11" s="5012">
        <v>171</v>
      </c>
      <c r="H11" s="5012" t="s">
        <v>2</v>
      </c>
      <c r="I11" s="5012" t="s">
        <v>503</v>
      </c>
      <c r="J11" s="5012">
        <v>0.23799999999999999</v>
      </c>
      <c r="K11" s="5012">
        <f t="shared" si="0"/>
        <v>4.9979999999999993</v>
      </c>
      <c r="L11" s="5013" t="s">
        <v>5233</v>
      </c>
      <c r="M11" s="5012">
        <v>5210001</v>
      </c>
      <c r="N11" s="5012" t="s">
        <v>2222</v>
      </c>
      <c r="O11" s="5011" t="s">
        <v>5226</v>
      </c>
      <c r="P11" s="5012" t="s">
        <v>5227</v>
      </c>
      <c r="Q11" s="5011" t="s">
        <v>5228</v>
      </c>
      <c r="R11" s="5012" t="s">
        <v>5227</v>
      </c>
      <c r="S11" s="5011"/>
      <c r="T11" s="5012"/>
      <c r="U11" s="5011" t="s">
        <v>5229</v>
      </c>
      <c r="V11" s="5012" t="s">
        <v>5227</v>
      </c>
      <c r="W11" s="5011" t="s">
        <v>5230</v>
      </c>
      <c r="X11" s="5012" t="s">
        <v>5227</v>
      </c>
      <c r="Y11" s="5014" t="s">
        <v>510</v>
      </c>
      <c r="Z11" s="5012">
        <v>0</v>
      </c>
      <c r="AA11" s="5012">
        <v>0</v>
      </c>
      <c r="AB11" s="5012">
        <v>7</v>
      </c>
      <c r="AC11" s="5012">
        <v>17</v>
      </c>
      <c r="AD11" s="5012">
        <v>1</v>
      </c>
      <c r="AE11" s="5012">
        <v>24</v>
      </c>
      <c r="AF11" s="5015"/>
    </row>
    <row r="12" spans="1:32" s="5016" customFormat="1" ht="27" customHeight="1">
      <c r="A12" s="5010">
        <v>3</v>
      </c>
      <c r="B12" s="5010"/>
      <c r="C12" s="5010">
        <v>3</v>
      </c>
      <c r="D12" s="5010">
        <f t="shared" si="1"/>
        <v>3</v>
      </c>
      <c r="E12" s="5012">
        <v>35988</v>
      </c>
      <c r="F12" s="5012" t="s">
        <v>314</v>
      </c>
      <c r="G12" s="5012">
        <v>171</v>
      </c>
      <c r="H12" s="5012" t="s">
        <v>2</v>
      </c>
      <c r="I12" s="5012" t="s">
        <v>497</v>
      </c>
      <c r="J12" s="5012">
        <v>1</v>
      </c>
      <c r="K12" s="5017">
        <f t="shared" si="0"/>
        <v>3</v>
      </c>
      <c r="L12" s="5014" t="s">
        <v>5234</v>
      </c>
      <c r="M12" s="5012" t="s">
        <v>1739</v>
      </c>
      <c r="N12" s="5012" t="s">
        <v>5235</v>
      </c>
      <c r="O12" s="5012"/>
      <c r="P12" s="5012"/>
      <c r="Q12" s="5012"/>
      <c r="R12" s="5012"/>
      <c r="S12" s="5012" t="s">
        <v>1791</v>
      </c>
      <c r="T12" s="5012" t="s">
        <v>5227</v>
      </c>
      <c r="U12" s="5012"/>
      <c r="V12" s="5012"/>
      <c r="W12" s="5012"/>
      <c r="X12" s="5012"/>
      <c r="Y12" s="5014" t="s">
        <v>5236</v>
      </c>
      <c r="Z12" s="5012">
        <v>7</v>
      </c>
      <c r="AA12" s="5012">
        <v>11</v>
      </c>
      <c r="AB12" s="5012">
        <v>4</v>
      </c>
      <c r="AC12" s="5012">
        <v>5</v>
      </c>
      <c r="AD12" s="5012">
        <v>2</v>
      </c>
      <c r="AE12" s="5012">
        <v>27</v>
      </c>
      <c r="AF12" s="5015"/>
    </row>
    <row r="13" spans="1:32" s="5016" customFormat="1" ht="22.5" customHeight="1">
      <c r="A13" s="5010">
        <v>3</v>
      </c>
      <c r="B13" s="5010"/>
      <c r="C13" s="5010">
        <v>3</v>
      </c>
      <c r="D13" s="5010">
        <f t="shared" si="1"/>
        <v>3</v>
      </c>
      <c r="E13" s="5012">
        <v>6598</v>
      </c>
      <c r="F13" s="5012" t="s">
        <v>314</v>
      </c>
      <c r="G13" s="5012">
        <v>171</v>
      </c>
      <c r="H13" s="5012" t="s">
        <v>2</v>
      </c>
      <c r="I13" s="5012" t="s">
        <v>497</v>
      </c>
      <c r="J13" s="5012">
        <v>1</v>
      </c>
      <c r="K13" s="5017">
        <f t="shared" si="0"/>
        <v>3</v>
      </c>
      <c r="L13" s="5014" t="s">
        <v>5237</v>
      </c>
      <c r="M13" s="5012" t="s">
        <v>1739</v>
      </c>
      <c r="N13" s="5012" t="s">
        <v>1981</v>
      </c>
      <c r="O13" s="5012"/>
      <c r="P13" s="5012"/>
      <c r="Q13" s="5012"/>
      <c r="R13" s="5012"/>
      <c r="S13" s="5012" t="s">
        <v>1854</v>
      </c>
      <c r="T13" s="5012" t="s">
        <v>5227</v>
      </c>
      <c r="U13" s="5012"/>
      <c r="V13" s="5012"/>
      <c r="W13" s="5012"/>
      <c r="X13" s="5012"/>
      <c r="Y13" s="5014" t="s">
        <v>5238</v>
      </c>
      <c r="Z13" s="5012">
        <v>1</v>
      </c>
      <c r="AA13" s="5012">
        <v>2</v>
      </c>
      <c r="AB13" s="5012">
        <v>2</v>
      </c>
      <c r="AC13" s="5012">
        <v>0</v>
      </c>
      <c r="AD13" s="5012">
        <v>0</v>
      </c>
      <c r="AE13" s="5012">
        <v>5</v>
      </c>
      <c r="AF13" s="5015"/>
    </row>
    <row r="14" spans="1:32" s="5016" customFormat="1" ht="31.5">
      <c r="A14" s="5010">
        <v>35</v>
      </c>
      <c r="B14" s="5010">
        <v>15</v>
      </c>
      <c r="C14" s="5010">
        <v>5</v>
      </c>
      <c r="D14" s="5010">
        <f t="shared" si="1"/>
        <v>20</v>
      </c>
      <c r="E14" s="5011">
        <v>32206</v>
      </c>
      <c r="F14" s="5011" t="s">
        <v>314</v>
      </c>
      <c r="G14" s="5012">
        <v>171</v>
      </c>
      <c r="H14" s="5012" t="s">
        <v>2</v>
      </c>
      <c r="I14" s="5012" t="s">
        <v>497</v>
      </c>
      <c r="J14" s="5012">
        <v>0.2</v>
      </c>
      <c r="K14" s="5017">
        <f t="shared" si="0"/>
        <v>4</v>
      </c>
      <c r="L14" s="5013" t="s">
        <v>5225</v>
      </c>
      <c r="M14" s="5012">
        <v>5210002</v>
      </c>
      <c r="N14" s="5012" t="s">
        <v>2234</v>
      </c>
      <c r="O14" s="5011" t="s">
        <v>2215</v>
      </c>
      <c r="P14" s="5012" t="s">
        <v>5239</v>
      </c>
      <c r="Q14" s="5011" t="s">
        <v>5240</v>
      </c>
      <c r="R14" s="5012" t="s">
        <v>5239</v>
      </c>
      <c r="S14" s="5011"/>
      <c r="T14" s="5012"/>
      <c r="U14" s="5011" t="s">
        <v>5240</v>
      </c>
      <c r="V14" s="5012" t="s">
        <v>5239</v>
      </c>
      <c r="W14" s="5011" t="s">
        <v>2215</v>
      </c>
      <c r="X14" s="5012" t="s">
        <v>5239</v>
      </c>
      <c r="Y14" s="5014" t="s">
        <v>532</v>
      </c>
      <c r="Z14" s="5012">
        <v>0</v>
      </c>
      <c r="AA14" s="5012">
        <v>0</v>
      </c>
      <c r="AB14" s="5012">
        <v>14</v>
      </c>
      <c r="AC14" s="5012">
        <v>19</v>
      </c>
      <c r="AD14" s="5012">
        <v>0</v>
      </c>
      <c r="AE14" s="5012">
        <v>33</v>
      </c>
      <c r="AF14" s="5015"/>
    </row>
    <row r="15" spans="1:32" s="5016" customFormat="1" ht="31.5">
      <c r="A15" s="5010">
        <v>35</v>
      </c>
      <c r="B15" s="5010">
        <v>15</v>
      </c>
      <c r="C15" s="5010">
        <v>5</v>
      </c>
      <c r="D15" s="5010">
        <f t="shared" si="1"/>
        <v>20</v>
      </c>
      <c r="E15" s="5011">
        <v>20178</v>
      </c>
      <c r="F15" s="5011" t="s">
        <v>314</v>
      </c>
      <c r="G15" s="5012">
        <v>171</v>
      </c>
      <c r="H15" s="5012" t="s">
        <v>2</v>
      </c>
      <c r="I15" s="5012" t="s">
        <v>497</v>
      </c>
      <c r="J15" s="5012">
        <v>0.5</v>
      </c>
      <c r="K15" s="5017">
        <f t="shared" si="0"/>
        <v>10</v>
      </c>
      <c r="L15" s="5013" t="s">
        <v>4753</v>
      </c>
      <c r="M15" s="5012">
        <v>5210002</v>
      </c>
      <c r="N15" s="5012" t="s">
        <v>2234</v>
      </c>
      <c r="O15" s="5011" t="s">
        <v>2215</v>
      </c>
      <c r="P15" s="5012" t="s">
        <v>5239</v>
      </c>
      <c r="Q15" s="5011" t="s">
        <v>5240</v>
      </c>
      <c r="R15" s="5012" t="s">
        <v>5239</v>
      </c>
      <c r="S15" s="5011"/>
      <c r="T15" s="5012"/>
      <c r="U15" s="5011" t="s">
        <v>5240</v>
      </c>
      <c r="V15" s="5012" t="s">
        <v>5239</v>
      </c>
      <c r="W15" s="5011" t="s">
        <v>2215</v>
      </c>
      <c r="X15" s="5012" t="s">
        <v>5239</v>
      </c>
      <c r="Y15" s="5014" t="s">
        <v>532</v>
      </c>
      <c r="Z15" s="5012">
        <v>0</v>
      </c>
      <c r="AA15" s="5012">
        <v>0</v>
      </c>
      <c r="AB15" s="5012">
        <v>14</v>
      </c>
      <c r="AC15" s="5012">
        <v>19</v>
      </c>
      <c r="AD15" s="5012">
        <v>0</v>
      </c>
      <c r="AE15" s="5012">
        <v>33</v>
      </c>
      <c r="AF15" s="5015"/>
    </row>
    <row r="16" spans="1:32" s="5016" customFormat="1" ht="31.5">
      <c r="A16" s="5010">
        <v>35</v>
      </c>
      <c r="B16" s="5010">
        <v>15</v>
      </c>
      <c r="C16" s="5010">
        <v>5</v>
      </c>
      <c r="D16" s="5010">
        <f t="shared" si="1"/>
        <v>20</v>
      </c>
      <c r="E16" s="5011">
        <v>40130</v>
      </c>
      <c r="F16" s="5011" t="s">
        <v>314</v>
      </c>
      <c r="G16" s="5012">
        <v>171</v>
      </c>
      <c r="H16" s="5012" t="s">
        <v>2</v>
      </c>
      <c r="I16" s="5012" t="s">
        <v>497</v>
      </c>
      <c r="J16" s="5012">
        <v>0.3</v>
      </c>
      <c r="K16" s="5017">
        <f t="shared" si="0"/>
        <v>6</v>
      </c>
      <c r="L16" s="5013" t="s">
        <v>5241</v>
      </c>
      <c r="M16" s="5012">
        <v>5210002</v>
      </c>
      <c r="N16" s="5012" t="s">
        <v>2234</v>
      </c>
      <c r="O16" s="5011" t="s">
        <v>2215</v>
      </c>
      <c r="P16" s="5012" t="s">
        <v>5239</v>
      </c>
      <c r="Q16" s="5011" t="s">
        <v>5240</v>
      </c>
      <c r="R16" s="5012" t="s">
        <v>5239</v>
      </c>
      <c r="S16" s="5011"/>
      <c r="T16" s="5012"/>
      <c r="U16" s="5011" t="s">
        <v>5240</v>
      </c>
      <c r="V16" s="5012" t="s">
        <v>5239</v>
      </c>
      <c r="W16" s="5011" t="s">
        <v>2215</v>
      </c>
      <c r="X16" s="5012" t="s">
        <v>5239</v>
      </c>
      <c r="Y16" s="5014" t="s">
        <v>532</v>
      </c>
      <c r="Z16" s="5012">
        <v>0</v>
      </c>
      <c r="AA16" s="5012">
        <v>0</v>
      </c>
      <c r="AB16" s="5012">
        <v>14</v>
      </c>
      <c r="AC16" s="5012">
        <v>19</v>
      </c>
      <c r="AD16" s="5012">
        <v>0</v>
      </c>
      <c r="AE16" s="5012">
        <v>33</v>
      </c>
      <c r="AF16" s="5015"/>
    </row>
    <row r="17" spans="1:32" s="5016" customFormat="1" ht="20.25" customHeight="1">
      <c r="A17" s="5010">
        <v>3</v>
      </c>
      <c r="B17" s="5010"/>
      <c r="C17" s="5010">
        <v>3</v>
      </c>
      <c r="D17" s="5010">
        <f t="shared" si="1"/>
        <v>3</v>
      </c>
      <c r="E17" s="5012">
        <v>40130</v>
      </c>
      <c r="F17" s="5012" t="s">
        <v>314</v>
      </c>
      <c r="G17" s="5012">
        <v>171</v>
      </c>
      <c r="H17" s="5012" t="s">
        <v>2</v>
      </c>
      <c r="I17" s="5012" t="s">
        <v>497</v>
      </c>
      <c r="J17" s="5012">
        <v>1</v>
      </c>
      <c r="K17" s="5017">
        <f t="shared" si="0"/>
        <v>3</v>
      </c>
      <c r="L17" s="5014" t="s">
        <v>5241</v>
      </c>
      <c r="M17" s="5012" t="s">
        <v>1739</v>
      </c>
      <c r="N17" s="5012" t="s">
        <v>5242</v>
      </c>
      <c r="O17" s="5012"/>
      <c r="P17" s="5012"/>
      <c r="Q17" s="5012"/>
      <c r="R17" s="5012"/>
      <c r="S17" s="5012" t="s">
        <v>1791</v>
      </c>
      <c r="T17" s="5012" t="s">
        <v>5239</v>
      </c>
      <c r="U17" s="5012"/>
      <c r="V17" s="5012"/>
      <c r="W17" s="5012"/>
      <c r="X17" s="5012"/>
      <c r="Y17" s="5014" t="s">
        <v>5243</v>
      </c>
      <c r="Z17" s="5012">
        <v>10</v>
      </c>
      <c r="AA17" s="5012">
        <v>7</v>
      </c>
      <c r="AB17" s="5012">
        <v>2</v>
      </c>
      <c r="AC17" s="5012">
        <v>1</v>
      </c>
      <c r="AD17" s="5012">
        <v>1</v>
      </c>
      <c r="AE17" s="5012">
        <v>20</v>
      </c>
      <c r="AF17" s="5015"/>
    </row>
    <row r="18" spans="1:32" s="5016" customFormat="1" ht="21.75" customHeight="1">
      <c r="A18" s="5010">
        <v>3</v>
      </c>
      <c r="B18" s="5010"/>
      <c r="C18" s="5010">
        <v>3</v>
      </c>
      <c r="D18" s="5010">
        <f t="shared" si="1"/>
        <v>3</v>
      </c>
      <c r="E18" s="5012">
        <v>40130</v>
      </c>
      <c r="F18" s="5012" t="s">
        <v>314</v>
      </c>
      <c r="G18" s="5012">
        <v>171</v>
      </c>
      <c r="H18" s="5012" t="s">
        <v>2</v>
      </c>
      <c r="I18" s="5012" t="s">
        <v>497</v>
      </c>
      <c r="J18" s="5012">
        <v>1</v>
      </c>
      <c r="K18" s="5017">
        <f t="shared" si="0"/>
        <v>3</v>
      </c>
      <c r="L18" s="5014" t="s">
        <v>5241</v>
      </c>
      <c r="M18" s="5012" t="s">
        <v>1739</v>
      </c>
      <c r="N18" s="5012" t="s">
        <v>5244</v>
      </c>
      <c r="O18" s="5012"/>
      <c r="P18" s="5012"/>
      <c r="Q18" s="5012"/>
      <c r="R18" s="5012"/>
      <c r="S18" s="5012" t="s">
        <v>1854</v>
      </c>
      <c r="T18" s="5012" t="s">
        <v>5239</v>
      </c>
      <c r="U18" s="5012"/>
      <c r="V18" s="5012"/>
      <c r="W18" s="5012"/>
      <c r="X18" s="5012"/>
      <c r="Y18" s="5014" t="s">
        <v>5245</v>
      </c>
      <c r="Z18" s="5012">
        <v>15</v>
      </c>
      <c r="AA18" s="5012">
        <v>6</v>
      </c>
      <c r="AB18" s="5012">
        <v>2</v>
      </c>
      <c r="AC18" s="5012">
        <v>4</v>
      </c>
      <c r="AD18" s="5012">
        <v>3</v>
      </c>
      <c r="AE18" s="5012">
        <v>27</v>
      </c>
      <c r="AF18" s="5015"/>
    </row>
    <row r="19" spans="1:32" s="5016" customFormat="1" ht="16.5">
      <c r="A19" s="5010">
        <v>30</v>
      </c>
      <c r="B19" s="5010">
        <v>10</v>
      </c>
      <c r="C19" s="5010">
        <v>10</v>
      </c>
      <c r="D19" s="5010">
        <v>3</v>
      </c>
      <c r="E19" s="5011">
        <v>18193</v>
      </c>
      <c r="F19" s="5011" t="s">
        <v>306</v>
      </c>
      <c r="G19" s="5012">
        <v>171</v>
      </c>
      <c r="H19" s="5012" t="s">
        <v>1</v>
      </c>
      <c r="I19" s="5012" t="s">
        <v>497</v>
      </c>
      <c r="J19" s="5012">
        <v>1</v>
      </c>
      <c r="K19" s="5012">
        <f t="shared" si="0"/>
        <v>3</v>
      </c>
      <c r="L19" s="5013" t="s">
        <v>5246</v>
      </c>
      <c r="M19" s="5012">
        <v>5010000</v>
      </c>
      <c r="N19" s="5012" t="s">
        <v>2026</v>
      </c>
      <c r="O19" s="5011" t="s">
        <v>2212</v>
      </c>
      <c r="P19" s="5012" t="s">
        <v>5247</v>
      </c>
      <c r="Q19" s="5011" t="s">
        <v>2212</v>
      </c>
      <c r="R19" s="5012" t="s">
        <v>5247</v>
      </c>
      <c r="S19" s="5011"/>
      <c r="T19" s="5012"/>
      <c r="U19" s="5011" t="s">
        <v>2212</v>
      </c>
      <c r="V19" s="5012" t="s">
        <v>5247</v>
      </c>
      <c r="W19" s="5011" t="s">
        <v>2212</v>
      </c>
      <c r="X19" s="5012" t="s">
        <v>5247</v>
      </c>
      <c r="Y19" s="5014" t="s">
        <v>499</v>
      </c>
      <c r="Z19" s="5012">
        <v>4</v>
      </c>
      <c r="AA19" s="5012">
        <v>11</v>
      </c>
      <c r="AB19" s="5012">
        <v>0</v>
      </c>
      <c r="AC19" s="5012">
        <v>0</v>
      </c>
      <c r="AD19" s="5012">
        <v>0</v>
      </c>
      <c r="AE19" s="5012">
        <v>15</v>
      </c>
      <c r="AF19" s="5015"/>
    </row>
    <row r="20" spans="1:32" s="5016" customFormat="1" ht="31.5">
      <c r="A20" s="5010">
        <v>30</v>
      </c>
      <c r="B20" s="5010">
        <v>10</v>
      </c>
      <c r="C20" s="5010">
        <v>10</v>
      </c>
      <c r="D20" s="5010">
        <f t="shared" si="1"/>
        <v>20</v>
      </c>
      <c r="E20" s="5011">
        <v>36948</v>
      </c>
      <c r="F20" s="5011" t="s">
        <v>1065</v>
      </c>
      <c r="G20" s="5012">
        <v>171</v>
      </c>
      <c r="H20" s="5012" t="s">
        <v>3</v>
      </c>
      <c r="I20" s="5012" t="s">
        <v>497</v>
      </c>
      <c r="J20" s="5012">
        <v>0.33</v>
      </c>
      <c r="K20" s="5012">
        <f t="shared" si="0"/>
        <v>6.6000000000000005</v>
      </c>
      <c r="L20" s="5013" t="s">
        <v>5248</v>
      </c>
      <c r="M20" s="5012">
        <v>5010000</v>
      </c>
      <c r="N20" s="5012" t="s">
        <v>2026</v>
      </c>
      <c r="O20" s="5011" t="s">
        <v>2212</v>
      </c>
      <c r="P20" s="5012" t="s">
        <v>5247</v>
      </c>
      <c r="Q20" s="5011" t="s">
        <v>2212</v>
      </c>
      <c r="R20" s="5012" t="s">
        <v>5247</v>
      </c>
      <c r="S20" s="5011"/>
      <c r="T20" s="5012"/>
      <c r="U20" s="5011" t="s">
        <v>2212</v>
      </c>
      <c r="V20" s="5012" t="s">
        <v>5247</v>
      </c>
      <c r="W20" s="5011" t="s">
        <v>2212</v>
      </c>
      <c r="X20" s="5012" t="s">
        <v>5247</v>
      </c>
      <c r="Y20" s="5014" t="s">
        <v>499</v>
      </c>
      <c r="Z20" s="5012">
        <v>4</v>
      </c>
      <c r="AA20" s="5012">
        <v>11</v>
      </c>
      <c r="AB20" s="5012">
        <v>0</v>
      </c>
      <c r="AC20" s="5012">
        <v>0</v>
      </c>
      <c r="AD20" s="5012">
        <v>0</v>
      </c>
      <c r="AE20" s="5012">
        <v>15</v>
      </c>
      <c r="AF20" s="5015"/>
    </row>
    <row r="21" spans="1:32" s="5016" customFormat="1" ht="20.25" customHeight="1">
      <c r="A21" s="5010">
        <v>30</v>
      </c>
      <c r="B21" s="5010">
        <v>10</v>
      </c>
      <c r="C21" s="5010">
        <v>10</v>
      </c>
      <c r="D21" s="5010">
        <f t="shared" si="1"/>
        <v>20</v>
      </c>
      <c r="E21" s="5011">
        <v>40482</v>
      </c>
      <c r="F21" s="5011" t="s">
        <v>314</v>
      </c>
      <c r="G21" s="5012">
        <v>171</v>
      </c>
      <c r="H21" s="5012" t="s">
        <v>2</v>
      </c>
      <c r="I21" s="5012" t="s">
        <v>503</v>
      </c>
      <c r="J21" s="5012">
        <v>0.33300000000000002</v>
      </c>
      <c r="K21" s="5017">
        <f t="shared" si="0"/>
        <v>6.66</v>
      </c>
      <c r="L21" s="5013" t="s">
        <v>5233</v>
      </c>
      <c r="M21" s="5012">
        <v>5010000</v>
      </c>
      <c r="N21" s="5012" t="s">
        <v>2026</v>
      </c>
      <c r="O21" s="5011" t="s">
        <v>2212</v>
      </c>
      <c r="P21" s="5012" t="s">
        <v>5247</v>
      </c>
      <c r="Q21" s="5011" t="s">
        <v>2212</v>
      </c>
      <c r="R21" s="5012" t="s">
        <v>5247</v>
      </c>
      <c r="S21" s="5011"/>
      <c r="T21" s="5012"/>
      <c r="U21" s="5011" t="s">
        <v>2212</v>
      </c>
      <c r="V21" s="5012" t="s">
        <v>5247</v>
      </c>
      <c r="W21" s="5011" t="s">
        <v>2212</v>
      </c>
      <c r="X21" s="5012" t="s">
        <v>5247</v>
      </c>
      <c r="Y21" s="5014" t="s">
        <v>499</v>
      </c>
      <c r="Z21" s="5012">
        <v>4</v>
      </c>
      <c r="AA21" s="5012">
        <v>11</v>
      </c>
      <c r="AB21" s="5012">
        <v>0</v>
      </c>
      <c r="AC21" s="5012">
        <v>0</v>
      </c>
      <c r="AD21" s="5012">
        <v>0</v>
      </c>
      <c r="AE21" s="5012">
        <v>15</v>
      </c>
      <c r="AF21" s="5015"/>
    </row>
    <row r="22" spans="1:32" s="5016" customFormat="1" ht="17.25" customHeight="1">
      <c r="A22" s="5010">
        <v>30</v>
      </c>
      <c r="B22" s="5010">
        <v>10</v>
      </c>
      <c r="C22" s="5010">
        <v>10</v>
      </c>
      <c r="D22" s="5010">
        <f t="shared" si="1"/>
        <v>20</v>
      </c>
      <c r="E22" s="5011">
        <v>40253</v>
      </c>
      <c r="F22" s="5011" t="s">
        <v>314</v>
      </c>
      <c r="G22" s="5012">
        <v>171</v>
      </c>
      <c r="H22" s="5012" t="s">
        <v>2</v>
      </c>
      <c r="I22" s="5012" t="s">
        <v>497</v>
      </c>
      <c r="J22" s="5012">
        <v>0.33300000000000002</v>
      </c>
      <c r="K22" s="5017">
        <f t="shared" si="0"/>
        <v>6.66</v>
      </c>
      <c r="L22" s="5013" t="s">
        <v>5249</v>
      </c>
      <c r="M22" s="5012">
        <v>5010000</v>
      </c>
      <c r="N22" s="5012" t="s">
        <v>2028</v>
      </c>
      <c r="O22" s="5011" t="s">
        <v>2212</v>
      </c>
      <c r="P22" s="5012" t="s">
        <v>5239</v>
      </c>
      <c r="Q22" s="5011" t="s">
        <v>2212</v>
      </c>
      <c r="R22" s="5012" t="s">
        <v>5239</v>
      </c>
      <c r="S22" s="5011"/>
      <c r="T22" s="5012"/>
      <c r="U22" s="5011" t="s">
        <v>2212</v>
      </c>
      <c r="V22" s="5012" t="s">
        <v>5239</v>
      </c>
      <c r="W22" s="5011" t="s">
        <v>2212</v>
      </c>
      <c r="X22" s="5012" t="s">
        <v>5239</v>
      </c>
      <c r="Y22" s="5014" t="s">
        <v>499</v>
      </c>
      <c r="Z22" s="5012">
        <v>7</v>
      </c>
      <c r="AA22" s="5012">
        <v>4</v>
      </c>
      <c r="AB22" s="5012">
        <v>1</v>
      </c>
      <c r="AC22" s="5012">
        <v>6</v>
      </c>
      <c r="AD22" s="5012">
        <v>0</v>
      </c>
      <c r="AE22" s="5012">
        <v>18</v>
      </c>
      <c r="AF22" s="5015"/>
    </row>
    <row r="23" spans="1:32" s="5016" customFormat="1" ht="16.5">
      <c r="A23" s="5010">
        <v>30</v>
      </c>
      <c r="B23" s="5010">
        <v>10</v>
      </c>
      <c r="C23" s="5010">
        <v>10</v>
      </c>
      <c r="D23" s="5010">
        <v>3</v>
      </c>
      <c r="E23" s="5011">
        <v>18193</v>
      </c>
      <c r="F23" s="5011" t="s">
        <v>306</v>
      </c>
      <c r="G23" s="5012">
        <v>171</v>
      </c>
      <c r="H23" s="5012" t="s">
        <v>1</v>
      </c>
      <c r="I23" s="5012" t="s">
        <v>497</v>
      </c>
      <c r="J23" s="5012">
        <v>1</v>
      </c>
      <c r="K23" s="5012">
        <f t="shared" si="0"/>
        <v>3</v>
      </c>
      <c r="L23" s="5013" t="s">
        <v>5250</v>
      </c>
      <c r="M23" s="5012">
        <v>5010000</v>
      </c>
      <c r="N23" s="5012" t="s">
        <v>2028</v>
      </c>
      <c r="O23" s="5011" t="s">
        <v>2212</v>
      </c>
      <c r="P23" s="5012" t="s">
        <v>5239</v>
      </c>
      <c r="Q23" s="5011" t="s">
        <v>2212</v>
      </c>
      <c r="R23" s="5012" t="s">
        <v>5239</v>
      </c>
      <c r="S23" s="5011"/>
      <c r="T23" s="5012"/>
      <c r="U23" s="5011" t="s">
        <v>2212</v>
      </c>
      <c r="V23" s="5012" t="s">
        <v>5239</v>
      </c>
      <c r="W23" s="5011" t="s">
        <v>2212</v>
      </c>
      <c r="X23" s="5012" t="s">
        <v>5239</v>
      </c>
      <c r="Y23" s="5014" t="s">
        <v>499</v>
      </c>
      <c r="Z23" s="5012">
        <v>7</v>
      </c>
      <c r="AA23" s="5012">
        <v>4</v>
      </c>
      <c r="AB23" s="5012">
        <v>1</v>
      </c>
      <c r="AC23" s="5012">
        <v>6</v>
      </c>
      <c r="AD23" s="5012">
        <v>0</v>
      </c>
      <c r="AE23" s="5012">
        <v>18</v>
      </c>
      <c r="AF23" s="5015"/>
    </row>
    <row r="24" spans="1:32" s="5016" customFormat="1" ht="20.25" customHeight="1">
      <c r="A24" s="5010">
        <v>30</v>
      </c>
      <c r="B24" s="5010">
        <v>10</v>
      </c>
      <c r="C24" s="5010">
        <v>10</v>
      </c>
      <c r="D24" s="5010">
        <f t="shared" si="1"/>
        <v>20</v>
      </c>
      <c r="E24" s="5011">
        <v>39145</v>
      </c>
      <c r="F24" s="5011" t="s">
        <v>1065</v>
      </c>
      <c r="G24" s="5012">
        <v>171</v>
      </c>
      <c r="H24" s="5012" t="s">
        <v>3</v>
      </c>
      <c r="I24" s="5012" t="s">
        <v>497</v>
      </c>
      <c r="J24" s="5012">
        <v>0.33</v>
      </c>
      <c r="K24" s="5012">
        <f t="shared" si="0"/>
        <v>6.6000000000000005</v>
      </c>
      <c r="L24" s="5013" t="s">
        <v>4369</v>
      </c>
      <c r="M24" s="5012">
        <v>5010000</v>
      </c>
      <c r="N24" s="5012" t="s">
        <v>2028</v>
      </c>
      <c r="O24" s="5011" t="s">
        <v>2212</v>
      </c>
      <c r="P24" s="5012" t="s">
        <v>5239</v>
      </c>
      <c r="Q24" s="5011" t="s">
        <v>2212</v>
      </c>
      <c r="R24" s="5012" t="s">
        <v>5239</v>
      </c>
      <c r="S24" s="5011"/>
      <c r="T24" s="5012"/>
      <c r="U24" s="5011" t="s">
        <v>2212</v>
      </c>
      <c r="V24" s="5012" t="s">
        <v>5239</v>
      </c>
      <c r="W24" s="5011" t="s">
        <v>2212</v>
      </c>
      <c r="X24" s="5012" t="s">
        <v>5239</v>
      </c>
      <c r="Y24" s="5014" t="s">
        <v>499</v>
      </c>
      <c r="Z24" s="5012">
        <v>7</v>
      </c>
      <c r="AA24" s="5012">
        <v>4</v>
      </c>
      <c r="AB24" s="5012">
        <v>1</v>
      </c>
      <c r="AC24" s="5012">
        <v>6</v>
      </c>
      <c r="AD24" s="5012">
        <v>0</v>
      </c>
      <c r="AE24" s="5012">
        <v>18</v>
      </c>
      <c r="AF24" s="5015"/>
    </row>
    <row r="25" spans="1:32" s="5016" customFormat="1" ht="19.5" customHeight="1">
      <c r="A25" s="5010">
        <v>38</v>
      </c>
      <c r="B25" s="5010">
        <v>15</v>
      </c>
      <c r="C25" s="5010">
        <v>8</v>
      </c>
      <c r="D25" s="5010">
        <f t="shared" si="1"/>
        <v>23</v>
      </c>
      <c r="E25" s="5011">
        <v>35966</v>
      </c>
      <c r="F25" s="5011" t="s">
        <v>1063</v>
      </c>
      <c r="G25" s="5012">
        <v>171</v>
      </c>
      <c r="H25" s="5012" t="s">
        <v>3</v>
      </c>
      <c r="I25" s="5012" t="s">
        <v>497</v>
      </c>
      <c r="J25" s="5012">
        <v>0.21</v>
      </c>
      <c r="K25" s="5012">
        <f t="shared" si="0"/>
        <v>4.83</v>
      </c>
      <c r="L25" s="5013" t="s">
        <v>5251</v>
      </c>
      <c r="M25" s="5012">
        <v>5310001</v>
      </c>
      <c r="N25" s="5012" t="s">
        <v>1665</v>
      </c>
      <c r="O25" s="5012" t="s">
        <v>5252</v>
      </c>
      <c r="P25" s="5012" t="s">
        <v>5253</v>
      </c>
      <c r="Q25" s="5012" t="s">
        <v>5252</v>
      </c>
      <c r="R25" s="5012" t="s">
        <v>5253</v>
      </c>
      <c r="S25" s="5012" t="s">
        <v>5252</v>
      </c>
      <c r="T25" s="5012" t="s">
        <v>5253</v>
      </c>
      <c r="U25" s="5012" t="s">
        <v>5252</v>
      </c>
      <c r="V25" s="5012" t="s">
        <v>5253</v>
      </c>
      <c r="W25" s="5012" t="s">
        <v>5252</v>
      </c>
      <c r="X25" s="5012" t="s">
        <v>5253</v>
      </c>
      <c r="Y25" s="5014" t="s">
        <v>1666</v>
      </c>
      <c r="Z25" s="5012">
        <v>0</v>
      </c>
      <c r="AA25" s="5012">
        <v>8</v>
      </c>
      <c r="AB25" s="5012">
        <v>13</v>
      </c>
      <c r="AC25" s="5012">
        <v>7</v>
      </c>
      <c r="AD25" s="5012">
        <v>2</v>
      </c>
      <c r="AE25" s="5012">
        <v>28</v>
      </c>
      <c r="AF25" s="5015"/>
    </row>
    <row r="26" spans="1:32" s="5016" customFormat="1" ht="20.25" customHeight="1">
      <c r="A26" s="5010">
        <v>38</v>
      </c>
      <c r="B26" s="5010">
        <v>15</v>
      </c>
      <c r="C26" s="5010">
        <v>8</v>
      </c>
      <c r="D26" s="5010">
        <f t="shared" si="1"/>
        <v>23</v>
      </c>
      <c r="E26" s="5011">
        <v>35473</v>
      </c>
      <c r="F26" s="5011" t="s">
        <v>1063</v>
      </c>
      <c r="G26" s="5012">
        <v>171</v>
      </c>
      <c r="H26" s="5012" t="s">
        <v>3</v>
      </c>
      <c r="I26" s="5012" t="s">
        <v>497</v>
      </c>
      <c r="J26" s="5012">
        <v>0.28999999999999998</v>
      </c>
      <c r="K26" s="5012">
        <f t="shared" si="0"/>
        <v>6.67</v>
      </c>
      <c r="L26" s="5013" t="s">
        <v>5254</v>
      </c>
      <c r="M26" s="5012">
        <v>5310001</v>
      </c>
      <c r="N26" s="5012" t="s">
        <v>1665</v>
      </c>
      <c r="O26" s="5012" t="s">
        <v>5252</v>
      </c>
      <c r="P26" s="5012" t="s">
        <v>5253</v>
      </c>
      <c r="Q26" s="5012" t="s">
        <v>5252</v>
      </c>
      <c r="R26" s="5012" t="s">
        <v>5253</v>
      </c>
      <c r="S26" s="5012" t="s">
        <v>5252</v>
      </c>
      <c r="T26" s="5012" t="s">
        <v>5253</v>
      </c>
      <c r="U26" s="5012" t="s">
        <v>5252</v>
      </c>
      <c r="V26" s="5012" t="s">
        <v>5253</v>
      </c>
      <c r="W26" s="5012" t="s">
        <v>5252</v>
      </c>
      <c r="X26" s="5012" t="s">
        <v>5253</v>
      </c>
      <c r="Y26" s="5014" t="s">
        <v>1666</v>
      </c>
      <c r="Z26" s="5012">
        <v>0</v>
      </c>
      <c r="AA26" s="5012">
        <v>8</v>
      </c>
      <c r="AB26" s="5012">
        <v>13</v>
      </c>
      <c r="AC26" s="5012">
        <v>7</v>
      </c>
      <c r="AD26" s="5012">
        <v>2</v>
      </c>
      <c r="AE26" s="5012">
        <v>28</v>
      </c>
      <c r="AF26" s="5015"/>
    </row>
    <row r="27" spans="1:32" s="5016" customFormat="1" ht="21.75" customHeight="1">
      <c r="A27" s="5010">
        <v>38</v>
      </c>
      <c r="B27" s="5010">
        <v>15</v>
      </c>
      <c r="C27" s="5010">
        <v>8</v>
      </c>
      <c r="D27" s="5010">
        <f t="shared" si="1"/>
        <v>23</v>
      </c>
      <c r="E27" s="5011">
        <v>36002</v>
      </c>
      <c r="F27" s="5011" t="s">
        <v>1063</v>
      </c>
      <c r="G27" s="5012">
        <v>171</v>
      </c>
      <c r="H27" s="5012" t="s">
        <v>3</v>
      </c>
      <c r="I27" s="5012" t="s">
        <v>497</v>
      </c>
      <c r="J27" s="5012">
        <v>0.28999999999999998</v>
      </c>
      <c r="K27" s="5012">
        <f t="shared" si="0"/>
        <v>6.67</v>
      </c>
      <c r="L27" s="5013" t="s">
        <v>5255</v>
      </c>
      <c r="M27" s="5012">
        <v>5310001</v>
      </c>
      <c r="N27" s="5012" t="s">
        <v>1665</v>
      </c>
      <c r="O27" s="5012" t="s">
        <v>5252</v>
      </c>
      <c r="P27" s="5012" t="s">
        <v>5253</v>
      </c>
      <c r="Q27" s="5012" t="s">
        <v>5252</v>
      </c>
      <c r="R27" s="5012" t="s">
        <v>5253</v>
      </c>
      <c r="S27" s="5012" t="s">
        <v>5252</v>
      </c>
      <c r="T27" s="5012" t="s">
        <v>5253</v>
      </c>
      <c r="U27" s="5012" t="s">
        <v>5252</v>
      </c>
      <c r="V27" s="5012" t="s">
        <v>5253</v>
      </c>
      <c r="W27" s="5012" t="s">
        <v>5252</v>
      </c>
      <c r="X27" s="5012" t="s">
        <v>5253</v>
      </c>
      <c r="Y27" s="5014" t="s">
        <v>1666</v>
      </c>
      <c r="Z27" s="5012">
        <v>0</v>
      </c>
      <c r="AA27" s="5012">
        <v>8</v>
      </c>
      <c r="AB27" s="5012">
        <v>13</v>
      </c>
      <c r="AC27" s="5012">
        <v>7</v>
      </c>
      <c r="AD27" s="5012">
        <v>2</v>
      </c>
      <c r="AE27" s="5012">
        <v>28</v>
      </c>
      <c r="AF27" s="5015"/>
    </row>
    <row r="28" spans="1:32" s="5016" customFormat="1" ht="23.25" customHeight="1">
      <c r="A28" s="5010">
        <v>38</v>
      </c>
      <c r="B28" s="5010">
        <v>15</v>
      </c>
      <c r="C28" s="5010">
        <v>8</v>
      </c>
      <c r="D28" s="5010">
        <f t="shared" si="1"/>
        <v>23</v>
      </c>
      <c r="E28" s="5011">
        <v>40794</v>
      </c>
      <c r="F28" s="5011" t="s">
        <v>487</v>
      </c>
      <c r="G28" s="5012">
        <v>171</v>
      </c>
      <c r="H28" s="5012" t="s">
        <v>3</v>
      </c>
      <c r="I28" s="5012" t="s">
        <v>503</v>
      </c>
      <c r="J28" s="5012">
        <v>0.21</v>
      </c>
      <c r="K28" s="5012">
        <f t="shared" si="0"/>
        <v>4.83</v>
      </c>
      <c r="L28" s="5013" t="s">
        <v>5256</v>
      </c>
      <c r="M28" s="5012">
        <v>5310001</v>
      </c>
      <c r="N28" s="5012" t="s">
        <v>1665</v>
      </c>
      <c r="O28" s="5012" t="s">
        <v>5252</v>
      </c>
      <c r="P28" s="5012" t="s">
        <v>5253</v>
      </c>
      <c r="Q28" s="5012" t="s">
        <v>5252</v>
      </c>
      <c r="R28" s="5012" t="s">
        <v>5253</v>
      </c>
      <c r="S28" s="5012" t="s">
        <v>5252</v>
      </c>
      <c r="T28" s="5012" t="s">
        <v>5253</v>
      </c>
      <c r="U28" s="5012" t="s">
        <v>5252</v>
      </c>
      <c r="V28" s="5012" t="s">
        <v>5253</v>
      </c>
      <c r="W28" s="5012" t="s">
        <v>5252</v>
      </c>
      <c r="X28" s="5012" t="s">
        <v>5253</v>
      </c>
      <c r="Y28" s="5014" t="s">
        <v>1666</v>
      </c>
      <c r="Z28" s="5012">
        <v>0</v>
      </c>
      <c r="AA28" s="5012">
        <v>8</v>
      </c>
      <c r="AB28" s="5012">
        <v>13</v>
      </c>
      <c r="AC28" s="5012">
        <v>7</v>
      </c>
      <c r="AD28" s="5012">
        <v>2</v>
      </c>
      <c r="AE28" s="5012">
        <v>28</v>
      </c>
      <c r="AF28" s="5015"/>
    </row>
    <row r="29" spans="1:32" s="5016" customFormat="1" ht="20.25" customHeight="1">
      <c r="A29" s="5010">
        <v>38</v>
      </c>
      <c r="B29" s="5010">
        <v>15</v>
      </c>
      <c r="C29" s="5010">
        <v>8</v>
      </c>
      <c r="D29" s="5010">
        <f t="shared" si="1"/>
        <v>23</v>
      </c>
      <c r="E29" s="5011">
        <v>37902</v>
      </c>
      <c r="F29" s="5011" t="s">
        <v>487</v>
      </c>
      <c r="G29" s="5012">
        <v>171</v>
      </c>
      <c r="H29" s="5012" t="s">
        <v>3</v>
      </c>
      <c r="I29" s="5012" t="s">
        <v>497</v>
      </c>
      <c r="J29" s="5012">
        <v>0.28999999999999998</v>
      </c>
      <c r="K29" s="5012">
        <f t="shared" si="0"/>
        <v>6.67</v>
      </c>
      <c r="L29" s="5013" t="s">
        <v>5257</v>
      </c>
      <c r="M29" s="5012">
        <v>5310001</v>
      </c>
      <c r="N29" s="5012" t="s">
        <v>1674</v>
      </c>
      <c r="O29" s="5011" t="s">
        <v>5258</v>
      </c>
      <c r="P29" s="5012" t="s">
        <v>5253</v>
      </c>
      <c r="Q29" s="5011" t="s">
        <v>5258</v>
      </c>
      <c r="R29" s="5012" t="s">
        <v>5253</v>
      </c>
      <c r="S29" s="5011" t="s">
        <v>5258</v>
      </c>
      <c r="T29" s="5012" t="s">
        <v>5253</v>
      </c>
      <c r="U29" s="5011" t="s">
        <v>5258</v>
      </c>
      <c r="V29" s="5012" t="s">
        <v>5253</v>
      </c>
      <c r="W29" s="5011" t="s">
        <v>5258</v>
      </c>
      <c r="X29" s="5012" t="s">
        <v>5253</v>
      </c>
      <c r="Y29" s="5014" t="s">
        <v>1666</v>
      </c>
      <c r="Z29" s="5012">
        <v>0</v>
      </c>
      <c r="AA29" s="5012">
        <v>0</v>
      </c>
      <c r="AB29" s="5012">
        <v>7</v>
      </c>
      <c r="AC29" s="5012">
        <v>18</v>
      </c>
      <c r="AD29" s="5012">
        <v>0</v>
      </c>
      <c r="AE29" s="5012">
        <v>25</v>
      </c>
      <c r="AF29" s="5015"/>
    </row>
    <row r="30" spans="1:32" s="5016" customFormat="1" ht="20.25" customHeight="1">
      <c r="A30" s="5010">
        <v>38</v>
      </c>
      <c r="B30" s="5010">
        <v>15</v>
      </c>
      <c r="C30" s="5010">
        <v>8</v>
      </c>
      <c r="D30" s="5010">
        <f t="shared" si="1"/>
        <v>23</v>
      </c>
      <c r="E30" s="5011">
        <v>35722</v>
      </c>
      <c r="F30" s="5011" t="s">
        <v>1063</v>
      </c>
      <c r="G30" s="5012">
        <v>171</v>
      </c>
      <c r="H30" s="5012" t="s">
        <v>3</v>
      </c>
      <c r="I30" s="5012" t="s">
        <v>497</v>
      </c>
      <c r="J30" s="5012">
        <v>0.21</v>
      </c>
      <c r="K30" s="5012">
        <f t="shared" si="0"/>
        <v>4.83</v>
      </c>
      <c r="L30" s="5013" t="s">
        <v>4868</v>
      </c>
      <c r="M30" s="5012">
        <v>5310001</v>
      </c>
      <c r="N30" s="5012" t="s">
        <v>1674</v>
      </c>
      <c r="O30" s="5011" t="s">
        <v>5258</v>
      </c>
      <c r="P30" s="5012" t="s">
        <v>5253</v>
      </c>
      <c r="Q30" s="5011" t="s">
        <v>5258</v>
      </c>
      <c r="R30" s="5012" t="s">
        <v>5253</v>
      </c>
      <c r="S30" s="5011" t="s">
        <v>5258</v>
      </c>
      <c r="T30" s="5012" t="s">
        <v>5253</v>
      </c>
      <c r="U30" s="5011" t="s">
        <v>5258</v>
      </c>
      <c r="V30" s="5012" t="s">
        <v>5253</v>
      </c>
      <c r="W30" s="5011" t="s">
        <v>5258</v>
      </c>
      <c r="X30" s="5012" t="s">
        <v>5253</v>
      </c>
      <c r="Y30" s="5014" t="s">
        <v>1666</v>
      </c>
      <c r="Z30" s="5012">
        <v>0</v>
      </c>
      <c r="AA30" s="5012">
        <v>0</v>
      </c>
      <c r="AB30" s="5012">
        <v>7</v>
      </c>
      <c r="AC30" s="5012">
        <v>18</v>
      </c>
      <c r="AD30" s="5012">
        <v>0</v>
      </c>
      <c r="AE30" s="5012">
        <v>25</v>
      </c>
      <c r="AF30" s="5015"/>
    </row>
    <row r="31" spans="1:32" s="5016" customFormat="1" ht="20.25" customHeight="1">
      <c r="A31" s="5010">
        <v>38</v>
      </c>
      <c r="B31" s="5010">
        <v>15</v>
      </c>
      <c r="C31" s="5010">
        <v>8</v>
      </c>
      <c r="D31" s="5010">
        <f t="shared" si="1"/>
        <v>23</v>
      </c>
      <c r="E31" s="5011">
        <v>36002</v>
      </c>
      <c r="F31" s="5011" t="s">
        <v>1063</v>
      </c>
      <c r="G31" s="5012">
        <v>171</v>
      </c>
      <c r="H31" s="5012" t="s">
        <v>3</v>
      </c>
      <c r="I31" s="5012" t="s">
        <v>497</v>
      </c>
      <c r="J31" s="5012">
        <v>0.21</v>
      </c>
      <c r="K31" s="5012">
        <f t="shared" si="0"/>
        <v>4.83</v>
      </c>
      <c r="L31" s="5013" t="s">
        <v>5255</v>
      </c>
      <c r="M31" s="5012">
        <v>5310001</v>
      </c>
      <c r="N31" s="5012" t="s">
        <v>1674</v>
      </c>
      <c r="O31" s="5011" t="s">
        <v>5258</v>
      </c>
      <c r="P31" s="5012" t="s">
        <v>5253</v>
      </c>
      <c r="Q31" s="5011" t="s">
        <v>5258</v>
      </c>
      <c r="R31" s="5012" t="s">
        <v>5253</v>
      </c>
      <c r="S31" s="5011" t="s">
        <v>5258</v>
      </c>
      <c r="T31" s="5012" t="s">
        <v>5253</v>
      </c>
      <c r="U31" s="5011" t="s">
        <v>5258</v>
      </c>
      <c r="V31" s="5012" t="s">
        <v>5253</v>
      </c>
      <c r="W31" s="5011" t="s">
        <v>5258</v>
      </c>
      <c r="X31" s="5012" t="s">
        <v>5253</v>
      </c>
      <c r="Y31" s="5014" t="s">
        <v>1666</v>
      </c>
      <c r="Z31" s="5012">
        <v>0</v>
      </c>
      <c r="AA31" s="5012">
        <v>0</v>
      </c>
      <c r="AB31" s="5012">
        <v>7</v>
      </c>
      <c r="AC31" s="5012">
        <v>18</v>
      </c>
      <c r="AD31" s="5012">
        <v>0</v>
      </c>
      <c r="AE31" s="5012">
        <v>25</v>
      </c>
      <c r="AF31" s="5015"/>
    </row>
    <row r="32" spans="1:32" s="5016" customFormat="1" ht="19.5" customHeight="1">
      <c r="A32" s="5010">
        <v>38</v>
      </c>
      <c r="B32" s="5010">
        <v>15</v>
      </c>
      <c r="C32" s="5010">
        <v>8</v>
      </c>
      <c r="D32" s="5010">
        <f t="shared" si="1"/>
        <v>23</v>
      </c>
      <c r="E32" s="5011">
        <v>39547</v>
      </c>
      <c r="F32" s="5011" t="s">
        <v>487</v>
      </c>
      <c r="G32" s="5012">
        <v>171</v>
      </c>
      <c r="H32" s="5012" t="s">
        <v>3</v>
      </c>
      <c r="I32" s="5012" t="s">
        <v>497</v>
      </c>
      <c r="J32" s="5012">
        <v>0.28999999999999998</v>
      </c>
      <c r="K32" s="5012">
        <f t="shared" si="0"/>
        <v>6.67</v>
      </c>
      <c r="L32" s="5013" t="s">
        <v>5259</v>
      </c>
      <c r="M32" s="5012">
        <v>5310001</v>
      </c>
      <c r="N32" s="5012" t="s">
        <v>1674</v>
      </c>
      <c r="O32" s="5011" t="s">
        <v>5258</v>
      </c>
      <c r="P32" s="5012" t="s">
        <v>5253</v>
      </c>
      <c r="Q32" s="5011" t="s">
        <v>5258</v>
      </c>
      <c r="R32" s="5012" t="s">
        <v>5253</v>
      </c>
      <c r="S32" s="5011" t="s">
        <v>5258</v>
      </c>
      <c r="T32" s="5012" t="s">
        <v>5253</v>
      </c>
      <c r="U32" s="5011" t="s">
        <v>5258</v>
      </c>
      <c r="V32" s="5012" t="s">
        <v>5253</v>
      </c>
      <c r="W32" s="5011" t="s">
        <v>5258</v>
      </c>
      <c r="X32" s="5012" t="s">
        <v>5253</v>
      </c>
      <c r="Y32" s="5014" t="s">
        <v>1666</v>
      </c>
      <c r="Z32" s="5012">
        <v>0</v>
      </c>
      <c r="AA32" s="5012">
        <v>0</v>
      </c>
      <c r="AB32" s="5012">
        <v>7</v>
      </c>
      <c r="AC32" s="5012">
        <v>18</v>
      </c>
      <c r="AD32" s="5012">
        <v>0</v>
      </c>
      <c r="AE32" s="5012">
        <v>25</v>
      </c>
      <c r="AF32" s="5015"/>
    </row>
    <row r="33" spans="1:32" s="5016" customFormat="1" ht="31.5">
      <c r="A33" s="5010">
        <v>3</v>
      </c>
      <c r="B33" s="5010">
        <v>1.5</v>
      </c>
      <c r="C33" s="5010"/>
      <c r="D33" s="5010">
        <f t="shared" si="1"/>
        <v>1.5</v>
      </c>
      <c r="E33" s="5012">
        <v>40381</v>
      </c>
      <c r="F33" s="5012" t="s">
        <v>487</v>
      </c>
      <c r="G33" s="5012">
        <v>171</v>
      </c>
      <c r="H33" s="5012" t="s">
        <v>3</v>
      </c>
      <c r="I33" s="5012" t="s">
        <v>503</v>
      </c>
      <c r="J33" s="5012">
        <v>1</v>
      </c>
      <c r="K33" s="5012">
        <f t="shared" si="0"/>
        <v>1.5</v>
      </c>
      <c r="L33" s="5014" t="s">
        <v>5260</v>
      </c>
      <c r="M33" s="5012" t="s">
        <v>1739</v>
      </c>
      <c r="N33" s="5012" t="s">
        <v>5261</v>
      </c>
      <c r="O33" s="5012" t="s">
        <v>1822</v>
      </c>
      <c r="P33" s="5012" t="s">
        <v>5262</v>
      </c>
      <c r="Q33" s="5012"/>
      <c r="R33" s="5012"/>
      <c r="S33" s="5012"/>
      <c r="T33" s="5012"/>
      <c r="U33" s="5012"/>
      <c r="V33" s="5012"/>
      <c r="W33" s="5012"/>
      <c r="X33" s="5012"/>
      <c r="Y33" s="5013" t="s">
        <v>5263</v>
      </c>
      <c r="Z33" s="5011">
        <v>5</v>
      </c>
      <c r="AA33" s="5011">
        <v>6</v>
      </c>
      <c r="AB33" s="5011">
        <v>8</v>
      </c>
      <c r="AC33" s="5011">
        <v>3</v>
      </c>
      <c r="AD33" s="5011">
        <v>1</v>
      </c>
      <c r="AE33" s="5011">
        <v>22</v>
      </c>
      <c r="AF33" s="5015"/>
    </row>
    <row r="34" spans="1:32" s="5016" customFormat="1" ht="16.5">
      <c r="A34" s="5010">
        <v>3</v>
      </c>
      <c r="B34" s="5010">
        <v>1.5</v>
      </c>
      <c r="C34" s="5010"/>
      <c r="D34" s="5010">
        <f t="shared" si="1"/>
        <v>1.5</v>
      </c>
      <c r="E34" s="5012">
        <v>40381</v>
      </c>
      <c r="F34" s="5012" t="s">
        <v>487</v>
      </c>
      <c r="G34" s="5012">
        <v>171</v>
      </c>
      <c r="H34" s="5012" t="s">
        <v>3</v>
      </c>
      <c r="I34" s="5012" t="s">
        <v>503</v>
      </c>
      <c r="J34" s="5012">
        <v>1</v>
      </c>
      <c r="K34" s="5012">
        <f t="shared" si="0"/>
        <v>1.5</v>
      </c>
      <c r="L34" s="5014" t="s">
        <v>5260</v>
      </c>
      <c r="M34" s="5012" t="s">
        <v>1739</v>
      </c>
      <c r="N34" s="5012" t="s">
        <v>5264</v>
      </c>
      <c r="O34" s="5012"/>
      <c r="P34" s="5012"/>
      <c r="Q34" s="5012"/>
      <c r="R34" s="5012"/>
      <c r="S34" s="5012" t="s">
        <v>1904</v>
      </c>
      <c r="T34" s="5012" t="s">
        <v>5253</v>
      </c>
      <c r="U34" s="5012"/>
      <c r="V34" s="5012"/>
      <c r="W34" s="5012"/>
      <c r="X34" s="5012"/>
      <c r="Y34" s="5014" t="s">
        <v>5265</v>
      </c>
      <c r="Z34" s="5012">
        <v>10</v>
      </c>
      <c r="AA34" s="5012">
        <v>8</v>
      </c>
      <c r="AB34" s="5012">
        <v>7</v>
      </c>
      <c r="AC34" s="5012">
        <v>4</v>
      </c>
      <c r="AD34" s="5012">
        <v>1</v>
      </c>
      <c r="AE34" s="5012">
        <v>29</v>
      </c>
      <c r="AF34" s="5015"/>
    </row>
    <row r="35" spans="1:32" s="5016" customFormat="1" ht="16.5">
      <c r="A35" s="5010">
        <v>3</v>
      </c>
      <c r="B35" s="5010">
        <v>1.5</v>
      </c>
      <c r="C35" s="5010"/>
      <c r="D35" s="5010">
        <f t="shared" si="1"/>
        <v>1.5</v>
      </c>
      <c r="E35" s="5012">
        <v>40382</v>
      </c>
      <c r="F35" s="5012" t="s">
        <v>487</v>
      </c>
      <c r="G35" s="5012">
        <v>171</v>
      </c>
      <c r="H35" s="5012" t="s">
        <v>3</v>
      </c>
      <c r="I35" s="5012" t="s">
        <v>503</v>
      </c>
      <c r="J35" s="5012">
        <v>1</v>
      </c>
      <c r="K35" s="5012">
        <f t="shared" si="0"/>
        <v>1.5</v>
      </c>
      <c r="L35" s="5014" t="s">
        <v>5266</v>
      </c>
      <c r="M35" s="5012" t="s">
        <v>1739</v>
      </c>
      <c r="N35" s="5012" t="s">
        <v>5267</v>
      </c>
      <c r="O35" s="5012"/>
      <c r="P35" s="5012"/>
      <c r="Q35" s="5012"/>
      <c r="R35" s="5012"/>
      <c r="S35" s="5012" t="s">
        <v>1822</v>
      </c>
      <c r="T35" s="5012" t="s">
        <v>5227</v>
      </c>
      <c r="U35" s="5012"/>
      <c r="V35" s="5012"/>
      <c r="W35" s="5012"/>
      <c r="X35" s="5012"/>
      <c r="Y35" s="5014" t="s">
        <v>5268</v>
      </c>
      <c r="Z35" s="5012">
        <v>3</v>
      </c>
      <c r="AA35" s="5012">
        <v>8</v>
      </c>
      <c r="AB35" s="5012">
        <v>4</v>
      </c>
      <c r="AC35" s="5012">
        <v>7</v>
      </c>
      <c r="AD35" s="5012">
        <v>3</v>
      </c>
      <c r="AE35" s="5012">
        <v>22</v>
      </c>
      <c r="AF35" s="5015"/>
    </row>
    <row r="36" spans="1:32" s="5016" customFormat="1" ht="16.5">
      <c r="A36" s="5010">
        <v>3</v>
      </c>
      <c r="B36" s="5010">
        <v>1.5</v>
      </c>
      <c r="C36" s="5010"/>
      <c r="D36" s="5010">
        <f t="shared" si="1"/>
        <v>1.5</v>
      </c>
      <c r="E36" s="5012">
        <v>40382</v>
      </c>
      <c r="F36" s="5012" t="s">
        <v>487</v>
      </c>
      <c r="G36" s="5012">
        <v>171</v>
      </c>
      <c r="H36" s="5012" t="s">
        <v>3</v>
      </c>
      <c r="I36" s="5012" t="s">
        <v>503</v>
      </c>
      <c r="J36" s="5012">
        <v>1</v>
      </c>
      <c r="K36" s="5012">
        <f t="shared" si="0"/>
        <v>1.5</v>
      </c>
      <c r="L36" s="5014" t="s">
        <v>5266</v>
      </c>
      <c r="M36" s="5012" t="s">
        <v>1739</v>
      </c>
      <c r="N36" s="5012" t="s">
        <v>5269</v>
      </c>
      <c r="O36" s="5012"/>
      <c r="P36" s="5012"/>
      <c r="Q36" s="5012"/>
      <c r="R36" s="5012"/>
      <c r="S36" s="5012"/>
      <c r="T36" s="5012"/>
      <c r="U36" s="5012" t="s">
        <v>1822</v>
      </c>
      <c r="V36" s="5012" t="s">
        <v>5270</v>
      </c>
      <c r="W36" s="5012"/>
      <c r="X36" s="5012"/>
      <c r="Y36" s="5014" t="s">
        <v>5271</v>
      </c>
      <c r="Z36" s="5012">
        <v>1</v>
      </c>
      <c r="AA36" s="5012">
        <v>11</v>
      </c>
      <c r="AB36" s="5012">
        <v>10</v>
      </c>
      <c r="AC36" s="5012">
        <v>4</v>
      </c>
      <c r="AD36" s="5012">
        <v>1</v>
      </c>
      <c r="AE36" s="5012">
        <v>26</v>
      </c>
      <c r="AF36" s="5015"/>
    </row>
    <row r="37" spans="1:32" s="5016" customFormat="1" ht="31.5">
      <c r="A37" s="5010">
        <v>3</v>
      </c>
      <c r="B37" s="5010">
        <v>1.5</v>
      </c>
      <c r="C37" s="5010"/>
      <c r="D37" s="5010">
        <f t="shared" si="1"/>
        <v>1.5</v>
      </c>
      <c r="E37" s="5012">
        <v>40381</v>
      </c>
      <c r="F37" s="5012" t="s">
        <v>487</v>
      </c>
      <c r="G37" s="5012">
        <v>171</v>
      </c>
      <c r="H37" s="5012" t="s">
        <v>3</v>
      </c>
      <c r="I37" s="5012" t="s">
        <v>503</v>
      </c>
      <c r="J37" s="5012">
        <v>1</v>
      </c>
      <c r="K37" s="5012">
        <f t="shared" si="0"/>
        <v>1.5</v>
      </c>
      <c r="L37" s="5014" t="s">
        <v>5260</v>
      </c>
      <c r="M37" s="5012" t="s">
        <v>1739</v>
      </c>
      <c r="N37" s="5012" t="s">
        <v>1824</v>
      </c>
      <c r="O37" s="5012"/>
      <c r="P37" s="5012"/>
      <c r="Q37" s="5012"/>
      <c r="R37" s="5012"/>
      <c r="S37" s="5012" t="s">
        <v>1811</v>
      </c>
      <c r="T37" s="5012" t="s">
        <v>5227</v>
      </c>
      <c r="U37" s="5012"/>
      <c r="V37" s="5012"/>
      <c r="W37" s="5012"/>
      <c r="X37" s="5012"/>
      <c r="Y37" s="5013" t="s">
        <v>5272</v>
      </c>
      <c r="Z37" s="5011">
        <v>5</v>
      </c>
      <c r="AA37" s="5011">
        <v>4</v>
      </c>
      <c r="AB37" s="5011">
        <v>4</v>
      </c>
      <c r="AC37" s="5011">
        <v>3</v>
      </c>
      <c r="AD37" s="5011">
        <v>2</v>
      </c>
      <c r="AE37" s="5011">
        <v>16</v>
      </c>
      <c r="AF37" s="5015"/>
    </row>
    <row r="38" spans="1:32" s="5016" customFormat="1" ht="16.5">
      <c r="A38" s="5010">
        <v>9</v>
      </c>
      <c r="B38" s="5010">
        <v>3</v>
      </c>
      <c r="C38" s="5010">
        <v>3</v>
      </c>
      <c r="D38" s="5010">
        <f t="shared" si="1"/>
        <v>6</v>
      </c>
      <c r="E38" s="5011">
        <v>39425</v>
      </c>
      <c r="F38" s="5011" t="s">
        <v>308</v>
      </c>
      <c r="G38" s="5012">
        <v>171</v>
      </c>
      <c r="H38" s="5012" t="s">
        <v>1</v>
      </c>
      <c r="I38" s="5012" t="s">
        <v>497</v>
      </c>
      <c r="J38" s="5012">
        <v>1</v>
      </c>
      <c r="K38" s="5012">
        <f t="shared" si="0"/>
        <v>6</v>
      </c>
      <c r="L38" s="5013" t="s">
        <v>5273</v>
      </c>
      <c r="M38" s="5011">
        <v>5121023</v>
      </c>
      <c r="N38" s="5011" t="s">
        <v>5274</v>
      </c>
      <c r="O38" s="5011" t="s">
        <v>5275</v>
      </c>
      <c r="P38" s="5012" t="s">
        <v>5276</v>
      </c>
      <c r="Q38" s="5011" t="s">
        <v>5277</v>
      </c>
      <c r="R38" s="5012" t="s">
        <v>5276</v>
      </c>
      <c r="S38" s="5011" t="s">
        <v>1791</v>
      </c>
      <c r="T38" s="5012" t="s">
        <v>1792</v>
      </c>
      <c r="U38" s="5011"/>
      <c r="V38" s="5012"/>
      <c r="W38" s="5011"/>
      <c r="X38" s="5012"/>
      <c r="Y38" s="5014" t="s">
        <v>5278</v>
      </c>
      <c r="Z38" s="5012">
        <v>5</v>
      </c>
      <c r="AA38" s="5012">
        <v>11</v>
      </c>
      <c r="AB38" s="5012">
        <v>1</v>
      </c>
      <c r="AC38" s="5012">
        <v>1</v>
      </c>
      <c r="AD38" s="5012">
        <v>0</v>
      </c>
      <c r="AE38" s="5012">
        <v>18</v>
      </c>
      <c r="AF38" s="5015"/>
    </row>
    <row r="39" spans="1:32" s="5016" customFormat="1" ht="16.5">
      <c r="A39" s="5010">
        <v>9</v>
      </c>
      <c r="B39" s="5010">
        <v>3</v>
      </c>
      <c r="C39" s="5010">
        <v>3</v>
      </c>
      <c r="D39" s="5010">
        <f t="shared" si="1"/>
        <v>6</v>
      </c>
      <c r="E39" s="5012">
        <v>39425</v>
      </c>
      <c r="F39" s="5012" t="s">
        <v>308</v>
      </c>
      <c r="G39" s="5012">
        <v>171</v>
      </c>
      <c r="H39" s="5012" t="s">
        <v>1</v>
      </c>
      <c r="I39" s="5012" t="s">
        <v>497</v>
      </c>
      <c r="J39" s="5012">
        <v>1</v>
      </c>
      <c r="K39" s="5012">
        <f t="shared" si="0"/>
        <v>6</v>
      </c>
      <c r="L39" s="5014" t="s">
        <v>5273</v>
      </c>
      <c r="M39" s="5012">
        <v>5121021</v>
      </c>
      <c r="N39" s="5012" t="s">
        <v>5274</v>
      </c>
      <c r="O39" s="5011" t="s">
        <v>5279</v>
      </c>
      <c r="P39" s="5012" t="s">
        <v>5276</v>
      </c>
      <c r="Q39" s="5012"/>
      <c r="R39" s="5012"/>
      <c r="S39" s="5012"/>
      <c r="T39" s="5012"/>
      <c r="U39" s="5011" t="s">
        <v>5280</v>
      </c>
      <c r="V39" s="5012" t="s">
        <v>5276</v>
      </c>
      <c r="W39" s="5011" t="s">
        <v>1791</v>
      </c>
      <c r="X39" s="5012" t="s">
        <v>1792</v>
      </c>
      <c r="Y39" s="5014" t="s">
        <v>5281</v>
      </c>
      <c r="Z39" s="5012">
        <v>3</v>
      </c>
      <c r="AA39" s="5012">
        <v>11</v>
      </c>
      <c r="AB39" s="5012">
        <v>1</v>
      </c>
      <c r="AC39" s="5012">
        <v>1</v>
      </c>
      <c r="AD39" s="5012">
        <v>0</v>
      </c>
      <c r="AE39" s="5012">
        <v>16</v>
      </c>
      <c r="AF39" s="5015"/>
    </row>
    <row r="40" spans="1:32" s="5016" customFormat="1" ht="16.5">
      <c r="A40" s="5010">
        <v>7</v>
      </c>
      <c r="B40" s="5010">
        <v>2.5</v>
      </c>
      <c r="C40" s="5010">
        <v>2</v>
      </c>
      <c r="D40" s="5010">
        <f t="shared" si="1"/>
        <v>4.5</v>
      </c>
      <c r="E40" s="5012">
        <v>40114</v>
      </c>
      <c r="F40" s="5012" t="s">
        <v>308</v>
      </c>
      <c r="G40" s="5012">
        <v>171</v>
      </c>
      <c r="H40" s="5012" t="s">
        <v>1</v>
      </c>
      <c r="I40" s="5012" t="s">
        <v>503</v>
      </c>
      <c r="J40" s="5012">
        <v>1</v>
      </c>
      <c r="K40" s="5012">
        <f t="shared" si="0"/>
        <v>4.5</v>
      </c>
      <c r="L40" s="5014" t="s">
        <v>5282</v>
      </c>
      <c r="M40" s="5012">
        <v>5121017</v>
      </c>
      <c r="N40" s="5012" t="s">
        <v>5274</v>
      </c>
      <c r="O40" s="5012" t="s">
        <v>1890</v>
      </c>
      <c r="P40" s="5012" t="s">
        <v>5276</v>
      </c>
      <c r="Q40" s="5012" t="s">
        <v>1894</v>
      </c>
      <c r="R40" s="5012" t="s">
        <v>5276</v>
      </c>
      <c r="S40" s="5012"/>
      <c r="T40" s="5012"/>
      <c r="U40" s="5012" t="s">
        <v>1894</v>
      </c>
      <c r="V40" s="5012" t="s">
        <v>5276</v>
      </c>
      <c r="W40" s="5012"/>
      <c r="X40" s="5012"/>
      <c r="Y40" s="5014" t="s">
        <v>2121</v>
      </c>
      <c r="Z40" s="5012">
        <v>0</v>
      </c>
      <c r="AA40" s="5012">
        <v>3</v>
      </c>
      <c r="AB40" s="5012">
        <v>0</v>
      </c>
      <c r="AC40" s="5012">
        <v>0</v>
      </c>
      <c r="AD40" s="5012">
        <v>0</v>
      </c>
      <c r="AE40" s="5012">
        <v>3</v>
      </c>
      <c r="AF40" s="5015"/>
    </row>
    <row r="41" spans="1:32" s="5016" customFormat="1" ht="16.5">
      <c r="A41" s="5010">
        <v>9</v>
      </c>
      <c r="B41" s="5010">
        <v>3</v>
      </c>
      <c r="C41" s="5010">
        <v>3</v>
      </c>
      <c r="D41" s="5010">
        <f t="shared" si="1"/>
        <v>6</v>
      </c>
      <c r="E41" s="5012">
        <v>37866</v>
      </c>
      <c r="F41" s="5012" t="s">
        <v>308</v>
      </c>
      <c r="G41" s="5012">
        <v>171</v>
      </c>
      <c r="H41" s="5012" t="s">
        <v>1</v>
      </c>
      <c r="I41" s="5012" t="s">
        <v>497</v>
      </c>
      <c r="J41" s="5012">
        <v>1</v>
      </c>
      <c r="K41" s="5012">
        <f t="shared" si="0"/>
        <v>6</v>
      </c>
      <c r="L41" s="5014" t="s">
        <v>5283</v>
      </c>
      <c r="M41" s="5012">
        <v>5131005</v>
      </c>
      <c r="N41" s="5012" t="s">
        <v>5284</v>
      </c>
      <c r="O41" s="5012"/>
      <c r="P41" s="5012"/>
      <c r="Q41" s="5012" t="s">
        <v>1890</v>
      </c>
      <c r="R41" s="5012" t="s">
        <v>5276</v>
      </c>
      <c r="S41" s="5012" t="s">
        <v>1890</v>
      </c>
      <c r="T41" s="5012" t="s">
        <v>5276</v>
      </c>
      <c r="U41" s="5012" t="s">
        <v>1890</v>
      </c>
      <c r="V41" s="5012" t="s">
        <v>5276</v>
      </c>
      <c r="W41" s="5012" t="s">
        <v>1890</v>
      </c>
      <c r="X41" s="5012" t="s">
        <v>5276</v>
      </c>
      <c r="Y41" s="5014" t="s">
        <v>2089</v>
      </c>
      <c r="Z41" s="5012">
        <v>2</v>
      </c>
      <c r="AA41" s="5012">
        <v>4</v>
      </c>
      <c r="AB41" s="5012">
        <v>0</v>
      </c>
      <c r="AC41" s="5012">
        <v>0</v>
      </c>
      <c r="AD41" s="5012">
        <v>3</v>
      </c>
      <c r="AE41" s="5012">
        <v>6</v>
      </c>
      <c r="AF41" s="5015"/>
    </row>
    <row r="42" spans="1:32" s="5016" customFormat="1" ht="16.5">
      <c r="A42" s="5010">
        <v>3</v>
      </c>
      <c r="B42" s="5010"/>
      <c r="C42" s="5010">
        <v>3</v>
      </c>
      <c r="D42" s="5010">
        <f t="shared" si="1"/>
        <v>3</v>
      </c>
      <c r="E42" s="5012">
        <v>35470</v>
      </c>
      <c r="F42" s="5012" t="s">
        <v>306</v>
      </c>
      <c r="G42" s="5012">
        <v>171</v>
      </c>
      <c r="H42" s="5012" t="s">
        <v>1</v>
      </c>
      <c r="I42" s="5012" t="s">
        <v>497</v>
      </c>
      <c r="J42" s="5012">
        <v>1</v>
      </c>
      <c r="K42" s="5012">
        <f t="shared" si="0"/>
        <v>3</v>
      </c>
      <c r="L42" s="5014" t="s">
        <v>5285</v>
      </c>
      <c r="M42" s="5012">
        <v>5131011</v>
      </c>
      <c r="N42" s="5011" t="s">
        <v>5286</v>
      </c>
      <c r="O42" s="5012" t="s">
        <v>1904</v>
      </c>
      <c r="P42" s="5012" t="s">
        <v>5276</v>
      </c>
      <c r="Q42" s="5012"/>
      <c r="R42" s="5012"/>
      <c r="S42" s="5012" t="s">
        <v>1904</v>
      </c>
      <c r="T42" s="5012" t="s">
        <v>5276</v>
      </c>
      <c r="U42" s="5012"/>
      <c r="V42" s="5012"/>
      <c r="W42" s="5012"/>
      <c r="X42" s="5012"/>
      <c r="Y42" s="5014" t="s">
        <v>5287</v>
      </c>
      <c r="Z42" s="5012">
        <v>0</v>
      </c>
      <c r="AA42" s="5012">
        <v>3</v>
      </c>
      <c r="AB42" s="5012">
        <v>13</v>
      </c>
      <c r="AC42" s="5012">
        <v>3</v>
      </c>
      <c r="AD42" s="5012">
        <v>1</v>
      </c>
      <c r="AE42" s="5012">
        <v>19</v>
      </c>
      <c r="AF42" s="5015"/>
    </row>
    <row r="43" spans="1:32" s="5016" customFormat="1" ht="31.5">
      <c r="A43" s="5010">
        <v>3</v>
      </c>
      <c r="B43" s="5010"/>
      <c r="C43" s="5010">
        <v>3</v>
      </c>
      <c r="D43" s="5010">
        <f t="shared" si="1"/>
        <v>3</v>
      </c>
      <c r="E43" s="5012">
        <v>17114</v>
      </c>
      <c r="F43" s="5012" t="s">
        <v>307</v>
      </c>
      <c r="G43" s="5012">
        <v>171</v>
      </c>
      <c r="H43" s="5012" t="s">
        <v>1</v>
      </c>
      <c r="I43" s="5012" t="s">
        <v>497</v>
      </c>
      <c r="J43" s="5012">
        <v>1</v>
      </c>
      <c r="K43" s="5012">
        <f t="shared" si="0"/>
        <v>3</v>
      </c>
      <c r="L43" s="5014" t="s">
        <v>1066</v>
      </c>
      <c r="M43" s="5012">
        <v>5131012</v>
      </c>
      <c r="N43" s="5011" t="s">
        <v>5288</v>
      </c>
      <c r="O43" s="5012"/>
      <c r="P43" s="5012"/>
      <c r="Q43" s="5012" t="s">
        <v>1904</v>
      </c>
      <c r="R43" s="5012" t="s">
        <v>5276</v>
      </c>
      <c r="S43" s="5012"/>
      <c r="T43" s="5012"/>
      <c r="U43" s="5012" t="s">
        <v>1904</v>
      </c>
      <c r="V43" s="5012" t="s">
        <v>5276</v>
      </c>
      <c r="W43" s="5012"/>
      <c r="X43" s="5012"/>
      <c r="Y43" s="5013" t="s">
        <v>2169</v>
      </c>
      <c r="Z43" s="5011">
        <v>3</v>
      </c>
      <c r="AA43" s="5011">
        <v>5</v>
      </c>
      <c r="AB43" s="5011">
        <v>3</v>
      </c>
      <c r="AC43" s="5011">
        <v>8</v>
      </c>
      <c r="AD43" s="5011">
        <v>4</v>
      </c>
      <c r="AE43" s="5011">
        <v>19</v>
      </c>
      <c r="AF43" s="5015"/>
    </row>
    <row r="44" spans="1:32" s="5016" customFormat="1" ht="16.5">
      <c r="A44" s="5010">
        <v>9</v>
      </c>
      <c r="B44" s="5010">
        <v>3</v>
      </c>
      <c r="C44" s="5010">
        <v>3</v>
      </c>
      <c r="D44" s="5010">
        <f>B44+C44</f>
        <v>6</v>
      </c>
      <c r="E44" s="5012">
        <v>35716</v>
      </c>
      <c r="F44" s="5012" t="s">
        <v>308</v>
      </c>
      <c r="G44" s="5012">
        <v>171</v>
      </c>
      <c r="H44" s="5012" t="s">
        <v>1</v>
      </c>
      <c r="I44" s="5012" t="s">
        <v>497</v>
      </c>
      <c r="J44" s="5012">
        <v>1</v>
      </c>
      <c r="K44" s="5012">
        <f t="shared" si="0"/>
        <v>6</v>
      </c>
      <c r="L44" s="5014" t="s">
        <v>5289</v>
      </c>
      <c r="M44" s="5012">
        <v>5121022</v>
      </c>
      <c r="N44" s="5012" t="s">
        <v>5290</v>
      </c>
      <c r="O44" s="5012" t="s">
        <v>1822</v>
      </c>
      <c r="P44" s="5012" t="s">
        <v>5276</v>
      </c>
      <c r="Q44" s="5012" t="s">
        <v>1822</v>
      </c>
      <c r="R44" s="5012" t="s">
        <v>5276</v>
      </c>
      <c r="S44" s="5012" t="s">
        <v>1822</v>
      </c>
      <c r="T44" s="5012" t="s">
        <v>5276</v>
      </c>
      <c r="U44" s="5012" t="s">
        <v>1822</v>
      </c>
      <c r="V44" s="5012" t="s">
        <v>5276</v>
      </c>
      <c r="W44" s="5012"/>
      <c r="X44" s="5012"/>
      <c r="Y44" s="5014" t="s">
        <v>5291</v>
      </c>
      <c r="Z44" s="5012">
        <v>1</v>
      </c>
      <c r="AA44" s="5012">
        <v>3</v>
      </c>
      <c r="AB44" s="5012">
        <v>11</v>
      </c>
      <c r="AC44" s="5012">
        <v>0</v>
      </c>
      <c r="AD44" s="5012">
        <v>1</v>
      </c>
      <c r="AE44" s="5012">
        <v>15</v>
      </c>
      <c r="AF44" s="5015"/>
    </row>
    <row r="45" spans="1:32" s="5016" customFormat="1" ht="16.5">
      <c r="A45" s="5010">
        <v>9</v>
      </c>
      <c r="B45" s="5010">
        <v>3</v>
      </c>
      <c r="C45" s="5010">
        <v>3</v>
      </c>
      <c r="D45" s="5010">
        <f t="shared" si="1"/>
        <v>6</v>
      </c>
      <c r="E45" s="5012">
        <v>40114</v>
      </c>
      <c r="F45" s="5012" t="s">
        <v>308</v>
      </c>
      <c r="G45" s="5012">
        <v>171</v>
      </c>
      <c r="H45" s="5012" t="s">
        <v>1</v>
      </c>
      <c r="I45" s="5012" t="s">
        <v>503</v>
      </c>
      <c r="J45" s="5012">
        <v>1</v>
      </c>
      <c r="K45" s="5012">
        <f t="shared" si="0"/>
        <v>6</v>
      </c>
      <c r="L45" s="5014" t="s">
        <v>5282</v>
      </c>
      <c r="M45" s="5012">
        <v>5121003</v>
      </c>
      <c r="N45" s="5012" t="s">
        <v>5292</v>
      </c>
      <c r="O45" s="5012"/>
      <c r="P45" s="5012"/>
      <c r="Q45" s="5012" t="s">
        <v>1902</v>
      </c>
      <c r="R45" s="5012" t="s">
        <v>5293</v>
      </c>
      <c r="S45" s="5012" t="s">
        <v>1902</v>
      </c>
      <c r="T45" s="5012" t="s">
        <v>5293</v>
      </c>
      <c r="U45" s="5012" t="s">
        <v>1902</v>
      </c>
      <c r="V45" s="5012" t="s">
        <v>5293</v>
      </c>
      <c r="W45" s="5012" t="s">
        <v>1902</v>
      </c>
      <c r="X45" s="5012" t="s">
        <v>5293</v>
      </c>
      <c r="Y45" s="5014" t="s">
        <v>5294</v>
      </c>
      <c r="Z45" s="5012">
        <v>7</v>
      </c>
      <c r="AA45" s="5012">
        <v>3</v>
      </c>
      <c r="AB45" s="5012">
        <v>1</v>
      </c>
      <c r="AC45" s="5012">
        <v>3</v>
      </c>
      <c r="AD45" s="5012">
        <v>0</v>
      </c>
      <c r="AE45" s="5012">
        <v>14</v>
      </c>
      <c r="AF45" s="5015"/>
    </row>
    <row r="46" spans="1:32" s="5016" customFormat="1" ht="16.5">
      <c r="A46" s="5010">
        <v>9</v>
      </c>
      <c r="B46" s="5010">
        <v>3</v>
      </c>
      <c r="C46" s="5010">
        <v>3</v>
      </c>
      <c r="D46" s="5010">
        <f t="shared" si="1"/>
        <v>6</v>
      </c>
      <c r="E46" s="5012">
        <v>40664</v>
      </c>
      <c r="F46" s="5012" t="s">
        <v>306</v>
      </c>
      <c r="G46" s="5012">
        <v>171</v>
      </c>
      <c r="H46" s="5012" t="s">
        <v>1</v>
      </c>
      <c r="I46" s="5012" t="s">
        <v>503</v>
      </c>
      <c r="J46" s="5012">
        <v>1</v>
      </c>
      <c r="K46" s="5012">
        <f t="shared" si="0"/>
        <v>6</v>
      </c>
      <c r="L46" s="5014" t="s">
        <v>5295</v>
      </c>
      <c r="M46" s="5012">
        <v>5121004</v>
      </c>
      <c r="N46" s="5012" t="s">
        <v>5292</v>
      </c>
      <c r="O46" s="5012" t="s">
        <v>1894</v>
      </c>
      <c r="P46" s="5012" t="s">
        <v>5262</v>
      </c>
      <c r="Q46" s="5012"/>
      <c r="R46" s="5012"/>
      <c r="S46" s="5012" t="s">
        <v>1894</v>
      </c>
      <c r="T46" s="5012" t="s">
        <v>5293</v>
      </c>
      <c r="U46" s="5012" t="s">
        <v>1890</v>
      </c>
      <c r="V46" s="5012" t="s">
        <v>5262</v>
      </c>
      <c r="W46" s="5012" t="s">
        <v>1894</v>
      </c>
      <c r="X46" s="5012" t="s">
        <v>5262</v>
      </c>
      <c r="Y46" s="5014" t="s">
        <v>5296</v>
      </c>
      <c r="Z46" s="5012">
        <v>2</v>
      </c>
      <c r="AA46" s="5012">
        <v>2</v>
      </c>
      <c r="AB46" s="5012">
        <v>4</v>
      </c>
      <c r="AC46" s="5012">
        <v>6</v>
      </c>
      <c r="AD46" s="5012">
        <v>1</v>
      </c>
      <c r="AE46" s="5012">
        <v>14</v>
      </c>
      <c r="AF46" s="5015"/>
    </row>
    <row r="47" spans="1:32" s="5016" customFormat="1" ht="16.5">
      <c r="A47" s="5010">
        <v>7</v>
      </c>
      <c r="B47" s="5010">
        <v>2.5</v>
      </c>
      <c r="C47" s="5010">
        <v>2</v>
      </c>
      <c r="D47" s="5010">
        <f t="shared" si="1"/>
        <v>4.5</v>
      </c>
      <c r="E47" s="5012">
        <v>28181</v>
      </c>
      <c r="F47" s="5012" t="s">
        <v>308</v>
      </c>
      <c r="G47" s="5012">
        <v>171</v>
      </c>
      <c r="H47" s="5012" t="s">
        <v>1</v>
      </c>
      <c r="I47" s="5012" t="s">
        <v>503</v>
      </c>
      <c r="J47" s="5012">
        <v>1</v>
      </c>
      <c r="K47" s="5012">
        <f t="shared" si="0"/>
        <v>4.5</v>
      </c>
      <c r="L47" s="5014" t="s">
        <v>504</v>
      </c>
      <c r="M47" s="5012">
        <v>5121010</v>
      </c>
      <c r="N47" s="5012" t="s">
        <v>5297</v>
      </c>
      <c r="O47" s="5012" t="s">
        <v>1890</v>
      </c>
      <c r="P47" s="5012" t="s">
        <v>5293</v>
      </c>
      <c r="Q47" s="5012" t="s">
        <v>1890</v>
      </c>
      <c r="R47" s="5012" t="s">
        <v>5293</v>
      </c>
      <c r="S47" s="5012"/>
      <c r="T47" s="5012"/>
      <c r="U47" s="5012"/>
      <c r="V47" s="5012"/>
      <c r="W47" s="5012" t="s">
        <v>1890</v>
      </c>
      <c r="X47" s="5012" t="s">
        <v>5293</v>
      </c>
      <c r="Y47" s="5014" t="s">
        <v>2048</v>
      </c>
      <c r="Z47" s="5012">
        <v>0</v>
      </c>
      <c r="AA47" s="5012">
        <v>0</v>
      </c>
      <c r="AB47" s="5012">
        <v>9</v>
      </c>
      <c r="AC47" s="5012">
        <v>21</v>
      </c>
      <c r="AD47" s="5012">
        <v>5</v>
      </c>
      <c r="AE47" s="5012">
        <v>30</v>
      </c>
      <c r="AF47" s="5015"/>
    </row>
    <row r="48" spans="1:32" s="5016" customFormat="1" ht="31.5">
      <c r="A48" s="5010">
        <v>3</v>
      </c>
      <c r="B48" s="5010"/>
      <c r="C48" s="5010">
        <v>3</v>
      </c>
      <c r="D48" s="5010">
        <f t="shared" si="1"/>
        <v>3</v>
      </c>
      <c r="E48" s="5012">
        <v>35091</v>
      </c>
      <c r="F48" s="5012" t="s">
        <v>308</v>
      </c>
      <c r="G48" s="5012">
        <v>171</v>
      </c>
      <c r="H48" s="5012" t="s">
        <v>1</v>
      </c>
      <c r="I48" s="5012" t="s">
        <v>497</v>
      </c>
      <c r="J48" s="5012">
        <v>1</v>
      </c>
      <c r="K48" s="5012">
        <f t="shared" si="0"/>
        <v>3</v>
      </c>
      <c r="L48" s="5014" t="s">
        <v>5298</v>
      </c>
      <c r="M48" s="5012">
        <v>5100020</v>
      </c>
      <c r="N48" s="5011" t="s">
        <v>5299</v>
      </c>
      <c r="O48" s="5012" t="s">
        <v>1904</v>
      </c>
      <c r="P48" s="5012" t="s">
        <v>5293</v>
      </c>
      <c r="Q48" s="5012"/>
      <c r="R48" s="5012"/>
      <c r="S48" s="5012" t="s">
        <v>1904</v>
      </c>
      <c r="T48" s="5012" t="s">
        <v>5293</v>
      </c>
      <c r="U48" s="5012"/>
      <c r="V48" s="5012"/>
      <c r="W48" s="5012"/>
      <c r="X48" s="5012"/>
      <c r="Y48" s="5014" t="s">
        <v>2147</v>
      </c>
      <c r="Z48" s="5012">
        <v>8</v>
      </c>
      <c r="AA48" s="5012">
        <v>6</v>
      </c>
      <c r="AB48" s="5012">
        <v>8</v>
      </c>
      <c r="AC48" s="5012">
        <v>0</v>
      </c>
      <c r="AD48" s="5012">
        <v>8</v>
      </c>
      <c r="AE48" s="5012">
        <v>22</v>
      </c>
      <c r="AF48" s="5015"/>
    </row>
    <row r="49" spans="1:32" s="5016" customFormat="1" ht="31.5">
      <c r="A49" s="5010">
        <v>6</v>
      </c>
      <c r="B49" s="5010">
        <v>3</v>
      </c>
      <c r="C49" s="5010"/>
      <c r="D49" s="5010">
        <f t="shared" si="1"/>
        <v>3</v>
      </c>
      <c r="E49" s="5012">
        <v>31853</v>
      </c>
      <c r="F49" s="5012" t="s">
        <v>306</v>
      </c>
      <c r="G49" s="5012">
        <v>171</v>
      </c>
      <c r="H49" s="5012" t="s">
        <v>1</v>
      </c>
      <c r="I49" s="5012" t="s">
        <v>503</v>
      </c>
      <c r="J49" s="5012">
        <v>1</v>
      </c>
      <c r="K49" s="5012">
        <f t="shared" si="0"/>
        <v>3</v>
      </c>
      <c r="L49" s="5014" t="s">
        <v>5300</v>
      </c>
      <c r="M49" s="5012">
        <v>5131014</v>
      </c>
      <c r="N49" s="5011" t="s">
        <v>5301</v>
      </c>
      <c r="O49" s="5012"/>
      <c r="P49" s="5012"/>
      <c r="Q49" s="5012" t="s">
        <v>1904</v>
      </c>
      <c r="R49" s="5012" t="s">
        <v>5293</v>
      </c>
      <c r="S49" s="5012"/>
      <c r="T49" s="5012"/>
      <c r="U49" s="5012" t="s">
        <v>1904</v>
      </c>
      <c r="V49" s="5012" t="s">
        <v>5293</v>
      </c>
      <c r="W49" s="5012"/>
      <c r="X49" s="5012"/>
      <c r="Y49" s="5014" t="s">
        <v>5302</v>
      </c>
      <c r="Z49" s="5012">
        <v>9</v>
      </c>
      <c r="AA49" s="5012">
        <v>5</v>
      </c>
      <c r="AB49" s="5012">
        <v>7</v>
      </c>
      <c r="AC49" s="5012">
        <v>9</v>
      </c>
      <c r="AD49" s="5012">
        <v>2</v>
      </c>
      <c r="AE49" s="5012">
        <v>30</v>
      </c>
      <c r="AF49" s="5015"/>
    </row>
    <row r="50" spans="1:32" s="5016" customFormat="1" ht="20.25" customHeight="1">
      <c r="A50" s="5010">
        <v>9</v>
      </c>
      <c r="B50" s="5010">
        <v>3</v>
      </c>
      <c r="C50" s="5010">
        <v>3</v>
      </c>
      <c r="D50" s="5010">
        <f t="shared" si="1"/>
        <v>6</v>
      </c>
      <c r="E50" s="5012">
        <v>36946</v>
      </c>
      <c r="F50" s="5012" t="s">
        <v>306</v>
      </c>
      <c r="G50" s="5012">
        <v>171</v>
      </c>
      <c r="H50" s="5012" t="s">
        <v>1</v>
      </c>
      <c r="I50" s="5012" t="s">
        <v>497</v>
      </c>
      <c r="J50" s="5012">
        <v>1</v>
      </c>
      <c r="K50" s="5012">
        <f t="shared" si="0"/>
        <v>6</v>
      </c>
      <c r="L50" s="5014" t="s">
        <v>5303</v>
      </c>
      <c r="M50" s="5012">
        <v>5111001</v>
      </c>
      <c r="N50" s="5012" t="s">
        <v>5304</v>
      </c>
      <c r="O50" s="5012" t="s">
        <v>1822</v>
      </c>
      <c r="P50" s="5012" t="s">
        <v>5293</v>
      </c>
      <c r="Q50" s="5012" t="s">
        <v>1822</v>
      </c>
      <c r="R50" s="5012" t="s">
        <v>5293</v>
      </c>
      <c r="S50" s="5012" t="s">
        <v>1822</v>
      </c>
      <c r="T50" s="5012" t="s">
        <v>5293</v>
      </c>
      <c r="U50" s="5012" t="s">
        <v>1822</v>
      </c>
      <c r="V50" s="5012" t="s">
        <v>5293</v>
      </c>
      <c r="W50" s="5012"/>
      <c r="X50" s="5012"/>
      <c r="Y50" s="5014" t="s">
        <v>2035</v>
      </c>
      <c r="Z50" s="5012">
        <v>8</v>
      </c>
      <c r="AA50" s="5012">
        <v>17</v>
      </c>
      <c r="AB50" s="5012">
        <v>1</v>
      </c>
      <c r="AC50" s="5012">
        <v>4</v>
      </c>
      <c r="AD50" s="5012">
        <v>0</v>
      </c>
      <c r="AE50" s="5012">
        <v>30</v>
      </c>
      <c r="AF50" s="5015"/>
    </row>
    <row r="51" spans="1:32" s="5016" customFormat="1" ht="23.25" customHeight="1">
      <c r="A51" s="5010">
        <v>9</v>
      </c>
      <c r="B51" s="5010">
        <v>3</v>
      </c>
      <c r="C51" s="5010">
        <v>3</v>
      </c>
      <c r="D51" s="5010">
        <f t="shared" si="1"/>
        <v>6</v>
      </c>
      <c r="E51" s="5012">
        <v>40667</v>
      </c>
      <c r="F51" s="5012" t="s">
        <v>307</v>
      </c>
      <c r="G51" s="5012">
        <v>171</v>
      </c>
      <c r="H51" s="5012" t="s">
        <v>1</v>
      </c>
      <c r="I51" s="5012" t="s">
        <v>503</v>
      </c>
      <c r="J51" s="5012">
        <v>1</v>
      </c>
      <c r="K51" s="5012">
        <f t="shared" si="0"/>
        <v>6</v>
      </c>
      <c r="L51" s="5014" t="s">
        <v>5305</v>
      </c>
      <c r="M51" s="5012">
        <v>5121007</v>
      </c>
      <c r="N51" s="5012" t="s">
        <v>5306</v>
      </c>
      <c r="O51" s="5012" t="s">
        <v>1800</v>
      </c>
      <c r="P51" s="5012" t="s">
        <v>5293</v>
      </c>
      <c r="Q51" s="5012" t="s">
        <v>1800</v>
      </c>
      <c r="R51" s="5012" t="s">
        <v>5293</v>
      </c>
      <c r="S51" s="5012" t="s">
        <v>1800</v>
      </c>
      <c r="T51" s="5012" t="s">
        <v>5293</v>
      </c>
      <c r="U51" s="5012" t="s">
        <v>1800</v>
      </c>
      <c r="V51" s="5012" t="s">
        <v>5293</v>
      </c>
      <c r="W51" s="5012"/>
      <c r="X51" s="5012"/>
      <c r="Y51" s="5014" t="s">
        <v>2046</v>
      </c>
      <c r="Z51" s="5012">
        <v>8</v>
      </c>
      <c r="AA51" s="5012">
        <v>9</v>
      </c>
      <c r="AB51" s="5012">
        <v>6</v>
      </c>
      <c r="AC51" s="5012">
        <v>1</v>
      </c>
      <c r="AD51" s="5012">
        <v>1</v>
      </c>
      <c r="AE51" s="5012">
        <v>24</v>
      </c>
      <c r="AF51" s="5015"/>
    </row>
    <row r="52" spans="1:32" s="5016" customFormat="1" ht="31.5">
      <c r="A52" s="5010">
        <v>38</v>
      </c>
      <c r="B52" s="5010">
        <v>15</v>
      </c>
      <c r="C52" s="5010">
        <v>8</v>
      </c>
      <c r="D52" s="5010">
        <f t="shared" si="1"/>
        <v>23</v>
      </c>
      <c r="E52" s="5011">
        <v>37352</v>
      </c>
      <c r="F52" s="5011" t="s">
        <v>1065</v>
      </c>
      <c r="G52" s="5012">
        <v>171</v>
      </c>
      <c r="H52" s="5012" t="s">
        <v>3</v>
      </c>
      <c r="I52" s="5012" t="s">
        <v>497</v>
      </c>
      <c r="J52" s="5012">
        <v>0.18</v>
      </c>
      <c r="K52" s="5012">
        <f t="shared" si="0"/>
        <v>4.1399999999999997</v>
      </c>
      <c r="L52" s="5013" t="s">
        <v>5307</v>
      </c>
      <c r="M52" s="5012">
        <v>5310002</v>
      </c>
      <c r="N52" s="5012" t="s">
        <v>1679</v>
      </c>
      <c r="O52" s="5011" t="s">
        <v>5308</v>
      </c>
      <c r="P52" s="5012" t="s">
        <v>5270</v>
      </c>
      <c r="Q52" s="5011" t="s">
        <v>5309</v>
      </c>
      <c r="R52" s="5012" t="s">
        <v>5270</v>
      </c>
      <c r="S52" s="5011" t="s">
        <v>5309</v>
      </c>
      <c r="T52" s="5012" t="s">
        <v>5270</v>
      </c>
      <c r="U52" s="5011" t="s">
        <v>5309</v>
      </c>
      <c r="V52" s="5012" t="s">
        <v>5270</v>
      </c>
      <c r="W52" s="5011" t="s">
        <v>5309</v>
      </c>
      <c r="X52" s="5012" t="s">
        <v>5270</v>
      </c>
      <c r="Y52" s="5014" t="s">
        <v>5310</v>
      </c>
      <c r="Z52" s="5012">
        <v>5</v>
      </c>
      <c r="AA52" s="5012">
        <v>4</v>
      </c>
      <c r="AB52" s="5012">
        <v>0</v>
      </c>
      <c r="AC52" s="5012">
        <v>8</v>
      </c>
      <c r="AD52" s="5012">
        <v>0</v>
      </c>
      <c r="AE52" s="5012">
        <v>17</v>
      </c>
      <c r="AF52" s="5015"/>
    </row>
    <row r="53" spans="1:32" s="5016" customFormat="1" ht="31.5">
      <c r="A53" s="5010">
        <v>38</v>
      </c>
      <c r="B53" s="5010">
        <v>15</v>
      </c>
      <c r="C53" s="5010">
        <v>8</v>
      </c>
      <c r="D53" s="5010">
        <f t="shared" si="1"/>
        <v>23</v>
      </c>
      <c r="E53" s="5011">
        <v>11798</v>
      </c>
      <c r="F53" s="5011" t="s">
        <v>1063</v>
      </c>
      <c r="G53" s="5012">
        <v>171</v>
      </c>
      <c r="H53" s="5012" t="s">
        <v>3</v>
      </c>
      <c r="I53" s="5012" t="s">
        <v>497</v>
      </c>
      <c r="J53" s="5012">
        <v>0.18</v>
      </c>
      <c r="K53" s="5012">
        <f t="shared" si="0"/>
        <v>4.1399999999999997</v>
      </c>
      <c r="L53" s="5013" t="s">
        <v>5311</v>
      </c>
      <c r="M53" s="5012">
        <v>5310002</v>
      </c>
      <c r="N53" s="5012" t="s">
        <v>1679</v>
      </c>
      <c r="O53" s="5011" t="s">
        <v>5308</v>
      </c>
      <c r="P53" s="5012" t="s">
        <v>5270</v>
      </c>
      <c r="Q53" s="5011" t="s">
        <v>5309</v>
      </c>
      <c r="R53" s="5012" t="s">
        <v>5270</v>
      </c>
      <c r="S53" s="5011" t="s">
        <v>5309</v>
      </c>
      <c r="T53" s="5012" t="s">
        <v>5270</v>
      </c>
      <c r="U53" s="5011" t="s">
        <v>5309</v>
      </c>
      <c r="V53" s="5012" t="s">
        <v>5270</v>
      </c>
      <c r="W53" s="5011" t="s">
        <v>5309</v>
      </c>
      <c r="X53" s="5012" t="s">
        <v>5270</v>
      </c>
      <c r="Y53" s="5014" t="s">
        <v>5310</v>
      </c>
      <c r="Z53" s="5012">
        <v>5</v>
      </c>
      <c r="AA53" s="5012">
        <v>4</v>
      </c>
      <c r="AB53" s="5012">
        <v>0</v>
      </c>
      <c r="AC53" s="5012">
        <v>8</v>
      </c>
      <c r="AD53" s="5012">
        <v>0</v>
      </c>
      <c r="AE53" s="5012">
        <v>17</v>
      </c>
      <c r="AF53" s="5015"/>
    </row>
    <row r="54" spans="1:32" s="5016" customFormat="1" ht="31.5">
      <c r="A54" s="5010">
        <v>38</v>
      </c>
      <c r="B54" s="5010">
        <v>15</v>
      </c>
      <c r="C54" s="5010">
        <v>8</v>
      </c>
      <c r="D54" s="5010">
        <f t="shared" si="1"/>
        <v>23</v>
      </c>
      <c r="E54" s="5011">
        <v>22628</v>
      </c>
      <c r="F54" s="5011" t="s">
        <v>1065</v>
      </c>
      <c r="G54" s="5012">
        <v>171</v>
      </c>
      <c r="H54" s="5012" t="s">
        <v>3</v>
      </c>
      <c r="I54" s="5012" t="s">
        <v>497</v>
      </c>
      <c r="J54" s="5012">
        <v>0.23</v>
      </c>
      <c r="K54" s="5012">
        <f t="shared" si="0"/>
        <v>5.29</v>
      </c>
      <c r="L54" s="5013" t="s">
        <v>5312</v>
      </c>
      <c r="M54" s="5012">
        <v>5310002</v>
      </c>
      <c r="N54" s="5012" t="s">
        <v>1679</v>
      </c>
      <c r="O54" s="5011" t="s">
        <v>5308</v>
      </c>
      <c r="P54" s="5012" t="s">
        <v>5270</v>
      </c>
      <c r="Q54" s="5011" t="s">
        <v>5309</v>
      </c>
      <c r="R54" s="5012" t="s">
        <v>5270</v>
      </c>
      <c r="S54" s="5011" t="s">
        <v>5309</v>
      </c>
      <c r="T54" s="5012" t="s">
        <v>5270</v>
      </c>
      <c r="U54" s="5011" t="s">
        <v>5309</v>
      </c>
      <c r="V54" s="5012" t="s">
        <v>5270</v>
      </c>
      <c r="W54" s="5011" t="s">
        <v>5309</v>
      </c>
      <c r="X54" s="5012" t="s">
        <v>5270</v>
      </c>
      <c r="Y54" s="5014" t="s">
        <v>5310</v>
      </c>
      <c r="Z54" s="5012">
        <v>5</v>
      </c>
      <c r="AA54" s="5012">
        <v>4</v>
      </c>
      <c r="AB54" s="5012">
        <v>0</v>
      </c>
      <c r="AC54" s="5012">
        <v>8</v>
      </c>
      <c r="AD54" s="5012">
        <v>0</v>
      </c>
      <c r="AE54" s="5012">
        <v>17</v>
      </c>
      <c r="AF54" s="5015"/>
    </row>
    <row r="55" spans="1:32" s="5016" customFormat="1" ht="31.5">
      <c r="A55" s="5010">
        <v>38</v>
      </c>
      <c r="B55" s="5010">
        <v>15</v>
      </c>
      <c r="C55" s="5010">
        <v>8</v>
      </c>
      <c r="D55" s="5010">
        <f t="shared" si="1"/>
        <v>23</v>
      </c>
      <c r="E55" s="5011">
        <v>36002</v>
      </c>
      <c r="F55" s="5011" t="s">
        <v>1063</v>
      </c>
      <c r="G55" s="5012">
        <v>171</v>
      </c>
      <c r="H55" s="5012" t="s">
        <v>3</v>
      </c>
      <c r="I55" s="5012" t="s">
        <v>497</v>
      </c>
      <c r="J55" s="5012">
        <v>0.18</v>
      </c>
      <c r="K55" s="5012">
        <f t="shared" si="0"/>
        <v>4.1399999999999997</v>
      </c>
      <c r="L55" s="5013" t="s">
        <v>5255</v>
      </c>
      <c r="M55" s="5012">
        <v>5310002</v>
      </c>
      <c r="N55" s="5012" t="s">
        <v>1679</v>
      </c>
      <c r="O55" s="5011" t="s">
        <v>5308</v>
      </c>
      <c r="P55" s="5012" t="s">
        <v>5270</v>
      </c>
      <c r="Q55" s="5011" t="s">
        <v>5309</v>
      </c>
      <c r="R55" s="5012" t="s">
        <v>5270</v>
      </c>
      <c r="S55" s="5011" t="s">
        <v>5309</v>
      </c>
      <c r="T55" s="5012" t="s">
        <v>5270</v>
      </c>
      <c r="U55" s="5011" t="s">
        <v>5309</v>
      </c>
      <c r="V55" s="5012" t="s">
        <v>5270</v>
      </c>
      <c r="W55" s="5011" t="s">
        <v>5309</v>
      </c>
      <c r="X55" s="5012" t="s">
        <v>5270</v>
      </c>
      <c r="Y55" s="5014" t="s">
        <v>5310</v>
      </c>
      <c r="Z55" s="5012">
        <v>5</v>
      </c>
      <c r="AA55" s="5012">
        <v>4</v>
      </c>
      <c r="AB55" s="5012">
        <v>0</v>
      </c>
      <c r="AC55" s="5012">
        <v>8</v>
      </c>
      <c r="AD55" s="5012">
        <v>0</v>
      </c>
      <c r="AE55" s="5012">
        <v>17</v>
      </c>
      <c r="AF55" s="5015"/>
    </row>
    <row r="56" spans="1:32" s="5016" customFormat="1" ht="31.5">
      <c r="A56" s="5010">
        <v>38</v>
      </c>
      <c r="B56" s="5010">
        <v>15</v>
      </c>
      <c r="C56" s="5010">
        <v>8</v>
      </c>
      <c r="D56" s="5010">
        <f t="shared" si="1"/>
        <v>23</v>
      </c>
      <c r="E56" s="5011">
        <v>16064</v>
      </c>
      <c r="F56" s="5011" t="s">
        <v>1153</v>
      </c>
      <c r="G56" s="5012">
        <v>171</v>
      </c>
      <c r="H56" s="5012" t="s">
        <v>3</v>
      </c>
      <c r="I56" s="5012" t="s">
        <v>5313</v>
      </c>
      <c r="J56" s="5012">
        <v>0.23</v>
      </c>
      <c r="K56" s="5012">
        <f t="shared" si="0"/>
        <v>5.29</v>
      </c>
      <c r="L56" s="5013" t="s">
        <v>5314</v>
      </c>
      <c r="M56" s="5012">
        <v>5310002</v>
      </c>
      <c r="N56" s="5012" t="s">
        <v>1679</v>
      </c>
      <c r="O56" s="5011" t="s">
        <v>5308</v>
      </c>
      <c r="P56" s="5012" t="s">
        <v>5270</v>
      </c>
      <c r="Q56" s="5011" t="s">
        <v>5309</v>
      </c>
      <c r="R56" s="5012" t="s">
        <v>5270</v>
      </c>
      <c r="S56" s="5011" t="s">
        <v>5309</v>
      </c>
      <c r="T56" s="5012" t="s">
        <v>5270</v>
      </c>
      <c r="U56" s="5011" t="s">
        <v>5309</v>
      </c>
      <c r="V56" s="5012" t="s">
        <v>5270</v>
      </c>
      <c r="W56" s="5011" t="s">
        <v>5309</v>
      </c>
      <c r="X56" s="5012" t="s">
        <v>5270</v>
      </c>
      <c r="Y56" s="5014" t="s">
        <v>5310</v>
      </c>
      <c r="Z56" s="5012">
        <v>5</v>
      </c>
      <c r="AA56" s="5012">
        <v>4</v>
      </c>
      <c r="AB56" s="5012">
        <v>0</v>
      </c>
      <c r="AC56" s="5012">
        <v>8</v>
      </c>
      <c r="AD56" s="5012">
        <v>0</v>
      </c>
      <c r="AE56" s="5012">
        <v>17</v>
      </c>
      <c r="AF56" s="5015"/>
    </row>
    <row r="57" spans="1:32" s="5016" customFormat="1" ht="22.5" customHeight="1">
      <c r="A57" s="5010">
        <v>3</v>
      </c>
      <c r="B57" s="5010">
        <v>1.5</v>
      </c>
      <c r="C57" s="5010"/>
      <c r="D57" s="5010">
        <f t="shared" si="1"/>
        <v>1.5</v>
      </c>
      <c r="E57" s="5012">
        <v>22628</v>
      </c>
      <c r="F57" s="5012" t="s">
        <v>1065</v>
      </c>
      <c r="G57" s="5012">
        <v>171</v>
      </c>
      <c r="H57" s="5012" t="s">
        <v>3</v>
      </c>
      <c r="I57" s="5012" t="s">
        <v>497</v>
      </c>
      <c r="J57" s="5012">
        <v>1</v>
      </c>
      <c r="K57" s="5012">
        <f t="shared" si="0"/>
        <v>1.5</v>
      </c>
      <c r="L57" s="5014" t="s">
        <v>5312</v>
      </c>
      <c r="M57" s="5012" t="s">
        <v>1739</v>
      </c>
      <c r="N57" s="5012" t="s">
        <v>1814</v>
      </c>
      <c r="O57" s="5012"/>
      <c r="P57" s="5012"/>
      <c r="Q57" s="5012"/>
      <c r="R57" s="5012"/>
      <c r="S57" s="5012" t="s">
        <v>1904</v>
      </c>
      <c r="T57" s="5012" t="s">
        <v>5270</v>
      </c>
      <c r="U57" s="5012"/>
      <c r="V57" s="5012"/>
      <c r="W57" s="5012"/>
      <c r="X57" s="5012"/>
      <c r="Y57" s="5014" t="s">
        <v>508</v>
      </c>
      <c r="Z57" s="5012">
        <v>23</v>
      </c>
      <c r="AA57" s="5012">
        <v>2</v>
      </c>
      <c r="AB57" s="5012">
        <v>6</v>
      </c>
      <c r="AC57" s="5012">
        <v>6</v>
      </c>
      <c r="AD57" s="5012">
        <v>2</v>
      </c>
      <c r="AE57" s="5012">
        <v>37</v>
      </c>
      <c r="AF57" s="5015"/>
    </row>
    <row r="58" spans="1:32" s="5016" customFormat="1" ht="20.25" customHeight="1">
      <c r="A58" s="5010">
        <v>3</v>
      </c>
      <c r="B58" s="5010">
        <v>1.5</v>
      </c>
      <c r="C58" s="5010"/>
      <c r="D58" s="5010">
        <f t="shared" si="1"/>
        <v>1.5</v>
      </c>
      <c r="E58" s="5011">
        <v>37901</v>
      </c>
      <c r="F58" s="5011" t="s">
        <v>1065</v>
      </c>
      <c r="G58" s="5012">
        <v>171</v>
      </c>
      <c r="H58" s="5012" t="s">
        <v>3</v>
      </c>
      <c r="I58" s="5012" t="s">
        <v>497</v>
      </c>
      <c r="J58" s="5012">
        <v>0.5</v>
      </c>
      <c r="K58" s="5012">
        <f t="shared" si="0"/>
        <v>0.75</v>
      </c>
      <c r="L58" s="5013" t="s">
        <v>5315</v>
      </c>
      <c r="M58" s="5012" t="s">
        <v>1739</v>
      </c>
      <c r="N58" s="5012" t="s">
        <v>5316</v>
      </c>
      <c r="O58" s="5011"/>
      <c r="P58" s="5012"/>
      <c r="Q58" s="5011"/>
      <c r="R58" s="5012"/>
      <c r="S58" s="5011" t="s">
        <v>1904</v>
      </c>
      <c r="T58" s="5012" t="s">
        <v>5317</v>
      </c>
      <c r="U58" s="5011"/>
      <c r="V58" s="5012"/>
      <c r="W58" s="5011"/>
      <c r="X58" s="5012"/>
      <c r="Y58" s="5014" t="s">
        <v>5318</v>
      </c>
      <c r="Z58" s="5012">
        <v>3</v>
      </c>
      <c r="AA58" s="5012">
        <v>5</v>
      </c>
      <c r="AB58" s="5012">
        <v>3</v>
      </c>
      <c r="AC58" s="5012">
        <v>4</v>
      </c>
      <c r="AD58" s="5012">
        <v>4</v>
      </c>
      <c r="AE58" s="5012">
        <v>15</v>
      </c>
      <c r="AF58" s="5015"/>
    </row>
    <row r="59" spans="1:32" s="5016" customFormat="1" ht="20.25" customHeight="1">
      <c r="A59" s="5010">
        <v>3</v>
      </c>
      <c r="B59" s="5010">
        <v>1.5</v>
      </c>
      <c r="C59" s="5010"/>
      <c r="D59" s="5010">
        <f t="shared" si="1"/>
        <v>1.5</v>
      </c>
      <c r="E59" s="5011">
        <v>37902</v>
      </c>
      <c r="F59" s="5011" t="s">
        <v>487</v>
      </c>
      <c r="G59" s="5012">
        <v>171</v>
      </c>
      <c r="H59" s="5012" t="s">
        <v>3</v>
      </c>
      <c r="I59" s="5012" t="s">
        <v>497</v>
      </c>
      <c r="J59" s="5012">
        <v>0.5</v>
      </c>
      <c r="K59" s="5012">
        <f t="shared" si="0"/>
        <v>0.75</v>
      </c>
      <c r="L59" s="5013" t="s">
        <v>360</v>
      </c>
      <c r="M59" s="5012" t="s">
        <v>1739</v>
      </c>
      <c r="N59" s="5012" t="s">
        <v>5316</v>
      </c>
      <c r="O59" s="5011"/>
      <c r="P59" s="5012"/>
      <c r="Q59" s="5011"/>
      <c r="R59" s="5012"/>
      <c r="S59" s="5011" t="s">
        <v>1904</v>
      </c>
      <c r="T59" s="5012" t="s">
        <v>5317</v>
      </c>
      <c r="U59" s="5011"/>
      <c r="V59" s="5012"/>
      <c r="W59" s="5011"/>
      <c r="X59" s="5012"/>
      <c r="Y59" s="5014" t="s">
        <v>5318</v>
      </c>
      <c r="Z59" s="5012">
        <v>3</v>
      </c>
      <c r="AA59" s="5012">
        <v>5</v>
      </c>
      <c r="AB59" s="5012">
        <v>3</v>
      </c>
      <c r="AC59" s="5012">
        <v>4</v>
      </c>
      <c r="AD59" s="5012">
        <v>4</v>
      </c>
      <c r="AE59" s="5012">
        <v>15</v>
      </c>
      <c r="AF59" s="5015"/>
    </row>
    <row r="60" spans="1:32" s="5016" customFormat="1" ht="19.5" customHeight="1">
      <c r="A60" s="5010">
        <v>3</v>
      </c>
      <c r="B60" s="5010">
        <v>1.5</v>
      </c>
      <c r="C60" s="5010"/>
      <c r="D60" s="5010">
        <f t="shared" si="1"/>
        <v>1.5</v>
      </c>
      <c r="E60" s="5012">
        <v>37901</v>
      </c>
      <c r="F60" s="5012" t="s">
        <v>1065</v>
      </c>
      <c r="G60" s="5012">
        <v>171</v>
      </c>
      <c r="H60" s="5012" t="s">
        <v>3</v>
      </c>
      <c r="I60" s="5012" t="s">
        <v>497</v>
      </c>
      <c r="J60" s="5012">
        <v>1</v>
      </c>
      <c r="K60" s="5012">
        <f t="shared" si="0"/>
        <v>1.5</v>
      </c>
      <c r="L60" s="5014" t="s">
        <v>361</v>
      </c>
      <c r="M60" s="5012" t="s">
        <v>1739</v>
      </c>
      <c r="N60" s="5012" t="s">
        <v>5319</v>
      </c>
      <c r="O60" s="5012"/>
      <c r="P60" s="5012"/>
      <c r="Q60" s="5012" t="s">
        <v>1904</v>
      </c>
      <c r="R60" s="5012" t="s">
        <v>5317</v>
      </c>
      <c r="S60" s="5012"/>
      <c r="T60" s="5012"/>
      <c r="U60" s="5012"/>
      <c r="V60" s="5012"/>
      <c r="W60" s="5012"/>
      <c r="X60" s="5012"/>
      <c r="Y60" s="5014" t="s">
        <v>5320</v>
      </c>
      <c r="Z60" s="5012">
        <v>4</v>
      </c>
      <c r="AA60" s="5012">
        <v>13</v>
      </c>
      <c r="AB60" s="5012">
        <v>0</v>
      </c>
      <c r="AC60" s="5012">
        <v>1</v>
      </c>
      <c r="AD60" s="5012">
        <v>1</v>
      </c>
      <c r="AE60" s="5012">
        <v>18</v>
      </c>
      <c r="AF60" s="5015"/>
    </row>
    <row r="61" spans="1:32" s="5016" customFormat="1" ht="19.5" customHeight="1">
      <c r="A61" s="5010">
        <v>36</v>
      </c>
      <c r="B61" s="5010">
        <v>13</v>
      </c>
      <c r="C61" s="5010">
        <v>10</v>
      </c>
      <c r="D61" s="5010">
        <f t="shared" si="1"/>
        <v>23</v>
      </c>
      <c r="E61" s="5011">
        <v>35805</v>
      </c>
      <c r="F61" s="5011" t="s">
        <v>1063</v>
      </c>
      <c r="G61" s="5012">
        <v>171</v>
      </c>
      <c r="H61" s="5012" t="s">
        <v>3</v>
      </c>
      <c r="I61" s="5012" t="s">
        <v>497</v>
      </c>
      <c r="J61" s="5012">
        <v>0.3</v>
      </c>
      <c r="K61" s="5012">
        <f t="shared" si="0"/>
        <v>6.8999999999999995</v>
      </c>
      <c r="L61" s="5013" t="s">
        <v>5321</v>
      </c>
      <c r="M61" s="5012">
        <v>5310007</v>
      </c>
      <c r="N61" s="5012" t="s">
        <v>1721</v>
      </c>
      <c r="O61" s="5011" t="s">
        <v>5258</v>
      </c>
      <c r="P61" s="5012" t="s">
        <v>5317</v>
      </c>
      <c r="Q61" s="5011" t="s">
        <v>5258</v>
      </c>
      <c r="R61" s="5012" t="s">
        <v>5317</v>
      </c>
      <c r="S61" s="5011" t="s">
        <v>5258</v>
      </c>
      <c r="T61" s="5012" t="s">
        <v>5317</v>
      </c>
      <c r="U61" s="5011" t="s">
        <v>5258</v>
      </c>
      <c r="V61" s="5012" t="s">
        <v>5317</v>
      </c>
      <c r="W61" s="5011" t="s">
        <v>5258</v>
      </c>
      <c r="X61" s="5012" t="s">
        <v>5317</v>
      </c>
      <c r="Y61" s="5014" t="s">
        <v>1722</v>
      </c>
      <c r="Z61" s="5012">
        <v>1</v>
      </c>
      <c r="AA61" s="5012">
        <v>11</v>
      </c>
      <c r="AB61" s="5012">
        <v>4</v>
      </c>
      <c r="AC61" s="5012">
        <v>1</v>
      </c>
      <c r="AD61" s="5012">
        <v>1</v>
      </c>
      <c r="AE61" s="5012">
        <v>17</v>
      </c>
      <c r="AF61" s="5015"/>
    </row>
    <row r="62" spans="1:32" s="5016" customFormat="1" ht="19.5" customHeight="1">
      <c r="A62" s="5010">
        <v>36</v>
      </c>
      <c r="B62" s="5010">
        <v>13</v>
      </c>
      <c r="C62" s="5010">
        <v>10</v>
      </c>
      <c r="D62" s="5010">
        <f t="shared" si="1"/>
        <v>23</v>
      </c>
      <c r="E62" s="5011">
        <v>35722</v>
      </c>
      <c r="F62" s="5011" t="s">
        <v>1063</v>
      </c>
      <c r="G62" s="5012">
        <v>171</v>
      </c>
      <c r="H62" s="5012" t="s">
        <v>3</v>
      </c>
      <c r="I62" s="5012" t="s">
        <v>497</v>
      </c>
      <c r="J62" s="5012">
        <v>0.2</v>
      </c>
      <c r="K62" s="5012">
        <f t="shared" si="0"/>
        <v>4.6000000000000005</v>
      </c>
      <c r="L62" s="5013" t="s">
        <v>4868</v>
      </c>
      <c r="M62" s="5012">
        <v>5310007</v>
      </c>
      <c r="N62" s="5012" t="s">
        <v>1721</v>
      </c>
      <c r="O62" s="5011" t="s">
        <v>5258</v>
      </c>
      <c r="P62" s="5012" t="s">
        <v>5317</v>
      </c>
      <c r="Q62" s="5011" t="s">
        <v>5258</v>
      </c>
      <c r="R62" s="5012" t="s">
        <v>5317</v>
      </c>
      <c r="S62" s="5011" t="s">
        <v>5258</v>
      </c>
      <c r="T62" s="5012" t="s">
        <v>5317</v>
      </c>
      <c r="U62" s="5011" t="s">
        <v>5258</v>
      </c>
      <c r="V62" s="5012" t="s">
        <v>5317</v>
      </c>
      <c r="W62" s="5011" t="s">
        <v>5258</v>
      </c>
      <c r="X62" s="5012" t="s">
        <v>5317</v>
      </c>
      <c r="Y62" s="5014" t="s">
        <v>1722</v>
      </c>
      <c r="Z62" s="5012">
        <v>1</v>
      </c>
      <c r="AA62" s="5012">
        <v>11</v>
      </c>
      <c r="AB62" s="5012">
        <v>4</v>
      </c>
      <c r="AC62" s="5012">
        <v>1</v>
      </c>
      <c r="AD62" s="5012">
        <v>1</v>
      </c>
      <c r="AE62" s="5012">
        <v>17</v>
      </c>
      <c r="AF62" s="5015"/>
    </row>
    <row r="63" spans="1:32" s="5016" customFormat="1" ht="24" customHeight="1">
      <c r="A63" s="5010">
        <v>36</v>
      </c>
      <c r="B63" s="5010">
        <v>13</v>
      </c>
      <c r="C63" s="5010">
        <v>10</v>
      </c>
      <c r="D63" s="5010">
        <f t="shared" si="1"/>
        <v>23</v>
      </c>
      <c r="E63" s="5011">
        <v>35966</v>
      </c>
      <c r="F63" s="5011" t="s">
        <v>1063</v>
      </c>
      <c r="G63" s="5012">
        <v>171</v>
      </c>
      <c r="H63" s="5012" t="s">
        <v>3</v>
      </c>
      <c r="I63" s="5012" t="s">
        <v>497</v>
      </c>
      <c r="J63" s="5012">
        <v>0.15</v>
      </c>
      <c r="K63" s="5012">
        <f t="shared" si="0"/>
        <v>3.4499999999999997</v>
      </c>
      <c r="L63" s="5013" t="s">
        <v>5251</v>
      </c>
      <c r="M63" s="5012">
        <v>5310007</v>
      </c>
      <c r="N63" s="5012" t="s">
        <v>1721</v>
      </c>
      <c r="O63" s="5011" t="s">
        <v>5258</v>
      </c>
      <c r="P63" s="5012" t="s">
        <v>5317</v>
      </c>
      <c r="Q63" s="5011" t="s">
        <v>5258</v>
      </c>
      <c r="R63" s="5012" t="s">
        <v>5317</v>
      </c>
      <c r="S63" s="5011" t="s">
        <v>5258</v>
      </c>
      <c r="T63" s="5012" t="s">
        <v>5317</v>
      </c>
      <c r="U63" s="5011" t="s">
        <v>5258</v>
      </c>
      <c r="V63" s="5012" t="s">
        <v>5317</v>
      </c>
      <c r="W63" s="5011" t="s">
        <v>5258</v>
      </c>
      <c r="X63" s="5012" t="s">
        <v>5317</v>
      </c>
      <c r="Y63" s="5014" t="s">
        <v>1722</v>
      </c>
      <c r="Z63" s="5012">
        <v>1</v>
      </c>
      <c r="AA63" s="5012">
        <v>11</v>
      </c>
      <c r="AB63" s="5012">
        <v>4</v>
      </c>
      <c r="AC63" s="5012">
        <v>1</v>
      </c>
      <c r="AD63" s="5012">
        <v>1</v>
      </c>
      <c r="AE63" s="5012">
        <v>17</v>
      </c>
      <c r="AF63" s="5015"/>
    </row>
    <row r="64" spans="1:32" s="5016" customFormat="1" ht="20.25" customHeight="1">
      <c r="A64" s="5010">
        <v>36</v>
      </c>
      <c r="B64" s="5010">
        <v>13</v>
      </c>
      <c r="C64" s="5010">
        <v>10</v>
      </c>
      <c r="D64" s="5010">
        <f t="shared" si="1"/>
        <v>23</v>
      </c>
      <c r="E64" s="5011">
        <v>36941</v>
      </c>
      <c r="F64" s="5011" t="s">
        <v>1063</v>
      </c>
      <c r="G64" s="5012">
        <v>171</v>
      </c>
      <c r="H64" s="5012" t="s">
        <v>3</v>
      </c>
      <c r="I64" s="5012" t="s">
        <v>497</v>
      </c>
      <c r="J64" s="5012">
        <v>0.15</v>
      </c>
      <c r="K64" s="5012">
        <f t="shared" si="0"/>
        <v>3.4499999999999997</v>
      </c>
      <c r="L64" s="5013" t="s">
        <v>5322</v>
      </c>
      <c r="M64" s="5012">
        <v>5310007</v>
      </c>
      <c r="N64" s="5012" t="s">
        <v>1721</v>
      </c>
      <c r="O64" s="5011" t="s">
        <v>5258</v>
      </c>
      <c r="P64" s="5012" t="s">
        <v>5317</v>
      </c>
      <c r="Q64" s="5011" t="s">
        <v>5258</v>
      </c>
      <c r="R64" s="5012" t="s">
        <v>5317</v>
      </c>
      <c r="S64" s="5011" t="s">
        <v>5258</v>
      </c>
      <c r="T64" s="5012" t="s">
        <v>5317</v>
      </c>
      <c r="U64" s="5011" t="s">
        <v>5258</v>
      </c>
      <c r="V64" s="5012" t="s">
        <v>5317</v>
      </c>
      <c r="W64" s="5011" t="s">
        <v>5258</v>
      </c>
      <c r="X64" s="5012" t="s">
        <v>5317</v>
      </c>
      <c r="Y64" s="5014" t="s">
        <v>1722</v>
      </c>
      <c r="Z64" s="5012">
        <v>1</v>
      </c>
      <c r="AA64" s="5012">
        <v>11</v>
      </c>
      <c r="AB64" s="5012">
        <v>4</v>
      </c>
      <c r="AC64" s="5012">
        <v>1</v>
      </c>
      <c r="AD64" s="5012">
        <v>1</v>
      </c>
      <c r="AE64" s="5012">
        <v>17</v>
      </c>
      <c r="AF64" s="5015"/>
    </row>
    <row r="65" spans="1:32" s="5016" customFormat="1" ht="19.5" customHeight="1">
      <c r="A65" s="5010">
        <v>36</v>
      </c>
      <c r="B65" s="5010">
        <v>13</v>
      </c>
      <c r="C65" s="5010">
        <v>10</v>
      </c>
      <c r="D65" s="5010">
        <f t="shared" si="1"/>
        <v>23</v>
      </c>
      <c r="E65" s="5011">
        <v>35473</v>
      </c>
      <c r="F65" s="5011" t="s">
        <v>1063</v>
      </c>
      <c r="G65" s="5012">
        <v>171</v>
      </c>
      <c r="H65" s="5012" t="s">
        <v>3</v>
      </c>
      <c r="I65" s="5012" t="s">
        <v>497</v>
      </c>
      <c r="J65" s="5012">
        <v>0.2</v>
      </c>
      <c r="K65" s="5012">
        <f t="shared" si="0"/>
        <v>4.6000000000000005</v>
      </c>
      <c r="L65" s="5013" t="s">
        <v>5254</v>
      </c>
      <c r="M65" s="5012">
        <v>5310007</v>
      </c>
      <c r="N65" s="5012" t="s">
        <v>1721</v>
      </c>
      <c r="O65" s="5011" t="s">
        <v>5258</v>
      </c>
      <c r="P65" s="5012" t="s">
        <v>5317</v>
      </c>
      <c r="Q65" s="5011" t="s">
        <v>5258</v>
      </c>
      <c r="R65" s="5012" t="s">
        <v>5317</v>
      </c>
      <c r="S65" s="5011" t="s">
        <v>5258</v>
      </c>
      <c r="T65" s="5012" t="s">
        <v>5317</v>
      </c>
      <c r="U65" s="5011" t="s">
        <v>5258</v>
      </c>
      <c r="V65" s="5012" t="s">
        <v>5317</v>
      </c>
      <c r="W65" s="5011" t="s">
        <v>5258</v>
      </c>
      <c r="X65" s="5012" t="s">
        <v>5317</v>
      </c>
      <c r="Y65" s="5014" t="s">
        <v>1722</v>
      </c>
      <c r="Z65" s="5012">
        <v>1</v>
      </c>
      <c r="AA65" s="5012">
        <v>11</v>
      </c>
      <c r="AB65" s="5012">
        <v>4</v>
      </c>
      <c r="AC65" s="5012">
        <v>1</v>
      </c>
      <c r="AD65" s="5012">
        <v>1</v>
      </c>
      <c r="AE65" s="5012">
        <v>17</v>
      </c>
      <c r="AF65" s="5015"/>
    </row>
    <row r="66" spans="1:32" s="5016" customFormat="1" ht="19.5" customHeight="1">
      <c r="A66" s="5010">
        <v>9</v>
      </c>
      <c r="B66" s="5010">
        <v>3</v>
      </c>
      <c r="C66" s="5010">
        <v>3</v>
      </c>
      <c r="D66" s="5010">
        <f t="shared" si="1"/>
        <v>6</v>
      </c>
      <c r="E66" s="5012">
        <v>35716</v>
      </c>
      <c r="F66" s="5012" t="s">
        <v>308</v>
      </c>
      <c r="G66" s="5012">
        <v>171</v>
      </c>
      <c r="H66" s="5012" t="s">
        <v>1</v>
      </c>
      <c r="I66" s="5012" t="s">
        <v>497</v>
      </c>
      <c r="J66" s="5012">
        <v>1</v>
      </c>
      <c r="K66" s="5012">
        <f t="shared" si="0"/>
        <v>6</v>
      </c>
      <c r="L66" s="5014" t="s">
        <v>5289</v>
      </c>
      <c r="M66" s="5012">
        <v>5121003</v>
      </c>
      <c r="N66" s="5012" t="s">
        <v>5323</v>
      </c>
      <c r="O66" s="5012" t="s">
        <v>1902</v>
      </c>
      <c r="P66" s="5012" t="s">
        <v>5262</v>
      </c>
      <c r="Q66" s="5012" t="s">
        <v>1902</v>
      </c>
      <c r="R66" s="5012" t="s">
        <v>5262</v>
      </c>
      <c r="S66" s="5012" t="s">
        <v>1902</v>
      </c>
      <c r="T66" s="5012" t="s">
        <v>5262</v>
      </c>
      <c r="U66" s="5012" t="s">
        <v>1902</v>
      </c>
      <c r="V66" s="5012" t="s">
        <v>5262</v>
      </c>
      <c r="W66" s="5012"/>
      <c r="X66" s="5012"/>
      <c r="Y66" s="5014" t="s">
        <v>5294</v>
      </c>
      <c r="Z66" s="5012">
        <v>3</v>
      </c>
      <c r="AA66" s="5012">
        <v>8</v>
      </c>
      <c r="AB66" s="5012">
        <v>8</v>
      </c>
      <c r="AC66" s="5012">
        <v>4</v>
      </c>
      <c r="AD66" s="5012">
        <v>1</v>
      </c>
      <c r="AE66" s="5012">
        <v>23</v>
      </c>
      <c r="AF66" s="5015"/>
    </row>
    <row r="67" spans="1:32" s="5016" customFormat="1" ht="23.25" customHeight="1">
      <c r="A67" s="5010">
        <v>7</v>
      </c>
      <c r="B67" s="5010">
        <v>2.5</v>
      </c>
      <c r="C67" s="5010">
        <v>2</v>
      </c>
      <c r="D67" s="5010">
        <f t="shared" si="1"/>
        <v>4.5</v>
      </c>
      <c r="E67" s="5012">
        <v>28181</v>
      </c>
      <c r="F67" s="5012" t="s">
        <v>308</v>
      </c>
      <c r="G67" s="5012">
        <v>171</v>
      </c>
      <c r="H67" s="5012" t="s">
        <v>1</v>
      </c>
      <c r="I67" s="5012" t="s">
        <v>503</v>
      </c>
      <c r="J67" s="5012">
        <v>1</v>
      </c>
      <c r="K67" s="5012">
        <f t="shared" si="0"/>
        <v>4.5</v>
      </c>
      <c r="L67" s="5014" t="s">
        <v>504</v>
      </c>
      <c r="M67" s="5012">
        <v>5121009</v>
      </c>
      <c r="N67" s="5012" t="s">
        <v>5297</v>
      </c>
      <c r="O67" s="5012" t="s">
        <v>1894</v>
      </c>
      <c r="P67" s="5012" t="s">
        <v>5293</v>
      </c>
      <c r="Q67" s="5012"/>
      <c r="R67" s="5012"/>
      <c r="S67" s="5012"/>
      <c r="T67" s="5012"/>
      <c r="U67" s="5012" t="s">
        <v>1890</v>
      </c>
      <c r="V67" s="5012" t="s">
        <v>5293</v>
      </c>
      <c r="W67" s="5012" t="s">
        <v>1894</v>
      </c>
      <c r="X67" s="5012" t="s">
        <v>5293</v>
      </c>
      <c r="Y67" s="5014" t="s">
        <v>2050</v>
      </c>
      <c r="Z67" s="5012">
        <v>0</v>
      </c>
      <c r="AA67" s="5012">
        <v>0</v>
      </c>
      <c r="AB67" s="5012">
        <v>6</v>
      </c>
      <c r="AC67" s="5012">
        <v>22</v>
      </c>
      <c r="AD67" s="5012">
        <v>5</v>
      </c>
      <c r="AE67" s="5012">
        <v>28</v>
      </c>
      <c r="AF67" s="5015"/>
    </row>
    <row r="68" spans="1:32" s="5016" customFormat="1" ht="22.5" customHeight="1">
      <c r="A68" s="5010">
        <v>9</v>
      </c>
      <c r="B68" s="5010">
        <v>3</v>
      </c>
      <c r="C68" s="5010">
        <v>3</v>
      </c>
      <c r="D68" s="5010">
        <f t="shared" si="1"/>
        <v>6</v>
      </c>
      <c r="E68" s="5012">
        <v>36702</v>
      </c>
      <c r="F68" s="5012" t="s">
        <v>307</v>
      </c>
      <c r="G68" s="5012">
        <v>171</v>
      </c>
      <c r="H68" s="5012" t="s">
        <v>1</v>
      </c>
      <c r="I68" s="5012" t="s">
        <v>497</v>
      </c>
      <c r="J68" s="5012">
        <v>1</v>
      </c>
      <c r="K68" s="5012">
        <f t="shared" ref="K68:K75" si="2">D68*J68</f>
        <v>6</v>
      </c>
      <c r="L68" s="5014" t="s">
        <v>5324</v>
      </c>
      <c r="M68" s="5012">
        <v>5111001</v>
      </c>
      <c r="N68" s="5012" t="s">
        <v>5325</v>
      </c>
      <c r="O68" s="5012" t="s">
        <v>1890</v>
      </c>
      <c r="P68" s="5012" t="s">
        <v>5262</v>
      </c>
      <c r="Q68" s="5012" t="s">
        <v>1890</v>
      </c>
      <c r="R68" s="5012" t="s">
        <v>5262</v>
      </c>
      <c r="S68" s="5012" t="s">
        <v>1890</v>
      </c>
      <c r="T68" s="5012" t="s">
        <v>5262</v>
      </c>
      <c r="U68" s="5012"/>
      <c r="V68" s="5012"/>
      <c r="W68" s="5012" t="s">
        <v>1890</v>
      </c>
      <c r="X68" s="5012" t="s">
        <v>5262</v>
      </c>
      <c r="Y68" s="5014" t="s">
        <v>2035</v>
      </c>
      <c r="Z68" s="5012">
        <v>0</v>
      </c>
      <c r="AA68" s="5012">
        <v>0</v>
      </c>
      <c r="AB68" s="5012">
        <v>1</v>
      </c>
      <c r="AC68" s="5012">
        <v>14</v>
      </c>
      <c r="AD68" s="5012">
        <v>0</v>
      </c>
      <c r="AE68" s="5012">
        <v>15</v>
      </c>
      <c r="AF68" s="5015"/>
    </row>
    <row r="69" spans="1:32" s="5016" customFormat="1" ht="22.5" customHeight="1">
      <c r="A69" s="5010">
        <v>3</v>
      </c>
      <c r="B69" s="5010"/>
      <c r="C69" s="5010">
        <v>3</v>
      </c>
      <c r="D69" s="5010">
        <f t="shared" ref="D69:D132" si="3">B69+C69</f>
        <v>3</v>
      </c>
      <c r="E69" s="5012">
        <v>31853</v>
      </c>
      <c r="F69" s="5012" t="s">
        <v>306</v>
      </c>
      <c r="G69" s="5012">
        <v>171</v>
      </c>
      <c r="H69" s="5012" t="s">
        <v>1</v>
      </c>
      <c r="I69" s="5012" t="s">
        <v>503</v>
      </c>
      <c r="J69" s="5012">
        <v>0.5</v>
      </c>
      <c r="K69" s="5012">
        <f t="shared" si="2"/>
        <v>1.5</v>
      </c>
      <c r="L69" s="5014" t="s">
        <v>5300</v>
      </c>
      <c r="M69" s="5012">
        <v>5111002</v>
      </c>
      <c r="N69" s="5012" t="s">
        <v>5326</v>
      </c>
      <c r="O69" s="5012" t="s">
        <v>5327</v>
      </c>
      <c r="P69" s="5012" t="s">
        <v>2070</v>
      </c>
      <c r="Q69" s="5012"/>
      <c r="R69" s="5012"/>
      <c r="S69" s="5012"/>
      <c r="T69" s="5012"/>
      <c r="U69" s="5012"/>
      <c r="V69" s="5012"/>
      <c r="W69" s="5012"/>
      <c r="X69" s="5012"/>
      <c r="Y69" s="5014" t="s">
        <v>5328</v>
      </c>
      <c r="Z69" s="5012">
        <v>2</v>
      </c>
      <c r="AA69" s="5012">
        <v>14</v>
      </c>
      <c r="AB69" s="5012">
        <v>2</v>
      </c>
      <c r="AC69" s="5012">
        <v>1</v>
      </c>
      <c r="AD69" s="5012">
        <v>1</v>
      </c>
      <c r="AE69" s="5012">
        <v>19</v>
      </c>
      <c r="AF69" s="5015"/>
    </row>
    <row r="70" spans="1:32" s="5016" customFormat="1" ht="16.5">
      <c r="A70" s="5010">
        <v>3</v>
      </c>
      <c r="B70" s="5010"/>
      <c r="C70" s="5010">
        <v>3</v>
      </c>
      <c r="D70" s="5010">
        <f t="shared" si="3"/>
        <v>3</v>
      </c>
      <c r="E70" s="5012">
        <v>36946</v>
      </c>
      <c r="F70" s="5012" t="s">
        <v>306</v>
      </c>
      <c r="G70" s="5012">
        <v>171</v>
      </c>
      <c r="H70" s="5012" t="s">
        <v>1</v>
      </c>
      <c r="I70" s="5012" t="s">
        <v>497</v>
      </c>
      <c r="J70" s="5012">
        <v>0.5</v>
      </c>
      <c r="K70" s="5012">
        <f t="shared" si="2"/>
        <v>1.5</v>
      </c>
      <c r="L70" s="5014" t="s">
        <v>5303</v>
      </c>
      <c r="M70" s="5012">
        <v>5111002</v>
      </c>
      <c r="N70" s="5012" t="s">
        <v>5326</v>
      </c>
      <c r="O70" s="5012" t="s">
        <v>5327</v>
      </c>
      <c r="P70" s="5012" t="s">
        <v>2070</v>
      </c>
      <c r="Q70" s="5012"/>
      <c r="R70" s="5012"/>
      <c r="S70" s="5012"/>
      <c r="T70" s="5012"/>
      <c r="U70" s="5012"/>
      <c r="V70" s="5012"/>
      <c r="W70" s="5012"/>
      <c r="X70" s="5012"/>
      <c r="Y70" s="5014" t="s">
        <v>5328</v>
      </c>
      <c r="Z70" s="5012">
        <v>2</v>
      </c>
      <c r="AA70" s="5012">
        <v>14</v>
      </c>
      <c r="AB70" s="5012">
        <v>2</v>
      </c>
      <c r="AC70" s="5012">
        <v>1</v>
      </c>
      <c r="AD70" s="5012">
        <v>1</v>
      </c>
      <c r="AE70" s="5012">
        <v>19</v>
      </c>
      <c r="AF70" s="5015"/>
    </row>
    <row r="71" spans="1:32" s="5016" customFormat="1" ht="20.25" customHeight="1">
      <c r="A71" s="5010">
        <v>3</v>
      </c>
      <c r="B71" s="5010"/>
      <c r="C71" s="5010">
        <v>3</v>
      </c>
      <c r="D71" s="5010">
        <f t="shared" si="3"/>
        <v>3</v>
      </c>
      <c r="E71" s="5012">
        <v>37866</v>
      </c>
      <c r="F71" s="5012" t="s">
        <v>308</v>
      </c>
      <c r="G71" s="5012">
        <v>171</v>
      </c>
      <c r="H71" s="5012" t="s">
        <v>1</v>
      </c>
      <c r="I71" s="5012" t="s">
        <v>497</v>
      </c>
      <c r="J71" s="5012">
        <v>1</v>
      </c>
      <c r="K71" s="5012">
        <f t="shared" si="2"/>
        <v>3</v>
      </c>
      <c r="L71" s="5014" t="s">
        <v>5283</v>
      </c>
      <c r="M71" s="5012">
        <v>5111002</v>
      </c>
      <c r="N71" s="5012" t="s">
        <v>5329</v>
      </c>
      <c r="O71" s="5012"/>
      <c r="P71" s="5012"/>
      <c r="Q71" s="5012"/>
      <c r="R71" s="5012"/>
      <c r="S71" s="5012"/>
      <c r="T71" s="5012"/>
      <c r="U71" s="5012" t="s">
        <v>1859</v>
      </c>
      <c r="V71" s="5012" t="s">
        <v>2070</v>
      </c>
      <c r="W71" s="5012"/>
      <c r="X71" s="5012"/>
      <c r="Y71" s="5014" t="s">
        <v>5328</v>
      </c>
      <c r="Z71" s="5012">
        <v>0</v>
      </c>
      <c r="AA71" s="5012">
        <v>3</v>
      </c>
      <c r="AB71" s="5012">
        <v>4</v>
      </c>
      <c r="AC71" s="5012">
        <v>2</v>
      </c>
      <c r="AD71" s="5012">
        <v>0</v>
      </c>
      <c r="AE71" s="5012">
        <v>9</v>
      </c>
      <c r="AF71" s="5015"/>
    </row>
    <row r="72" spans="1:32" s="5016" customFormat="1" ht="21.75" customHeight="1">
      <c r="A72" s="5010">
        <v>9</v>
      </c>
      <c r="B72" s="5010">
        <v>3</v>
      </c>
      <c r="C72" s="5010">
        <v>3</v>
      </c>
      <c r="D72" s="5010">
        <f t="shared" si="3"/>
        <v>6</v>
      </c>
      <c r="E72" s="5012">
        <v>35470</v>
      </c>
      <c r="F72" s="5012" t="s">
        <v>306</v>
      </c>
      <c r="G72" s="5012">
        <v>171</v>
      </c>
      <c r="H72" s="5012" t="s">
        <v>1</v>
      </c>
      <c r="I72" s="5012" t="s">
        <v>497</v>
      </c>
      <c r="J72" s="5012">
        <v>0.75</v>
      </c>
      <c r="K72" s="5012">
        <f t="shared" si="2"/>
        <v>4.5</v>
      </c>
      <c r="L72" s="5014" t="s">
        <v>5285</v>
      </c>
      <c r="M72" s="5012">
        <v>5121004</v>
      </c>
      <c r="N72" s="5012" t="s">
        <v>5323</v>
      </c>
      <c r="O72" s="5012"/>
      <c r="P72" s="5012"/>
      <c r="Q72" s="5012" t="s">
        <v>1894</v>
      </c>
      <c r="R72" s="5012" t="s">
        <v>5262</v>
      </c>
      <c r="S72" s="5012" t="s">
        <v>1894</v>
      </c>
      <c r="T72" s="5012" t="s">
        <v>5262</v>
      </c>
      <c r="U72" s="5012" t="s">
        <v>1894</v>
      </c>
      <c r="V72" s="5012" t="s">
        <v>5262</v>
      </c>
      <c r="W72" s="5012" t="s">
        <v>1902</v>
      </c>
      <c r="X72" s="5012" t="s">
        <v>5262</v>
      </c>
      <c r="Y72" s="5014" t="s">
        <v>5296</v>
      </c>
      <c r="Z72" s="5012">
        <v>3</v>
      </c>
      <c r="AA72" s="5012">
        <v>4</v>
      </c>
      <c r="AB72" s="5012">
        <v>10</v>
      </c>
      <c r="AC72" s="5012">
        <v>8</v>
      </c>
      <c r="AD72" s="5012">
        <v>1</v>
      </c>
      <c r="AE72" s="5012">
        <v>25</v>
      </c>
      <c r="AF72" s="5015"/>
    </row>
    <row r="73" spans="1:32" s="5016" customFormat="1" ht="16.5">
      <c r="A73" s="5010">
        <v>9</v>
      </c>
      <c r="B73" s="5010">
        <v>3</v>
      </c>
      <c r="C73" s="5010">
        <v>3</v>
      </c>
      <c r="D73" s="5010">
        <f t="shared" si="3"/>
        <v>6</v>
      </c>
      <c r="E73" s="5012">
        <v>36702</v>
      </c>
      <c r="F73" s="5012" t="s">
        <v>307</v>
      </c>
      <c r="G73" s="5012">
        <v>171</v>
      </c>
      <c r="H73" s="5012" t="s">
        <v>1</v>
      </c>
      <c r="I73" s="5012" t="s">
        <v>497</v>
      </c>
      <c r="J73" s="5012">
        <v>0.25</v>
      </c>
      <c r="K73" s="5012">
        <f t="shared" si="2"/>
        <v>1.5</v>
      </c>
      <c r="L73" s="5014" t="s">
        <v>5324</v>
      </c>
      <c r="M73" s="5012">
        <v>5121004</v>
      </c>
      <c r="N73" s="5012" t="s">
        <v>5323</v>
      </c>
      <c r="O73" s="5012"/>
      <c r="P73" s="5012"/>
      <c r="Q73" s="5012" t="s">
        <v>1894</v>
      </c>
      <c r="R73" s="5012" t="s">
        <v>5262</v>
      </c>
      <c r="S73" s="5012" t="s">
        <v>1894</v>
      </c>
      <c r="T73" s="5012" t="s">
        <v>5262</v>
      </c>
      <c r="U73" s="5012" t="s">
        <v>1894</v>
      </c>
      <c r="V73" s="5012" t="s">
        <v>5262</v>
      </c>
      <c r="W73" s="5012" t="s">
        <v>1902</v>
      </c>
      <c r="X73" s="5012" t="s">
        <v>5262</v>
      </c>
      <c r="Y73" s="5014" t="s">
        <v>5296</v>
      </c>
      <c r="Z73" s="5012">
        <v>3</v>
      </c>
      <c r="AA73" s="5012">
        <v>4</v>
      </c>
      <c r="AB73" s="5012">
        <v>10</v>
      </c>
      <c r="AC73" s="5012">
        <v>8</v>
      </c>
      <c r="AD73" s="5012">
        <v>1</v>
      </c>
      <c r="AE73" s="5012">
        <v>25</v>
      </c>
      <c r="AF73" s="5015"/>
    </row>
    <row r="74" spans="1:32" s="5016" customFormat="1" ht="31.5">
      <c r="A74" s="5010">
        <v>3</v>
      </c>
      <c r="B74" s="5010"/>
      <c r="C74" s="5010">
        <v>3</v>
      </c>
      <c r="D74" s="5010">
        <f t="shared" si="3"/>
        <v>3</v>
      </c>
      <c r="E74" s="5012">
        <v>32030</v>
      </c>
      <c r="F74" s="5012" t="s">
        <v>308</v>
      </c>
      <c r="G74" s="5012">
        <v>171</v>
      </c>
      <c r="H74" s="5012" t="s">
        <v>1</v>
      </c>
      <c r="I74" s="5012" t="s">
        <v>503</v>
      </c>
      <c r="J74" s="5012">
        <v>1</v>
      </c>
      <c r="K74" s="5012">
        <f t="shared" si="2"/>
        <v>3</v>
      </c>
      <c r="L74" s="5014" t="s">
        <v>5330</v>
      </c>
      <c r="M74" s="5012">
        <v>5121031</v>
      </c>
      <c r="N74" s="5011" t="s">
        <v>5331</v>
      </c>
      <c r="O74" s="5012"/>
      <c r="P74" s="5012"/>
      <c r="Q74" s="5012"/>
      <c r="R74" s="5012"/>
      <c r="S74" s="5012" t="s">
        <v>1904</v>
      </c>
      <c r="T74" s="5012" t="s">
        <v>5262</v>
      </c>
      <c r="U74" s="5012"/>
      <c r="V74" s="5012"/>
      <c r="W74" s="5012" t="s">
        <v>1904</v>
      </c>
      <c r="X74" s="5012" t="s">
        <v>5262</v>
      </c>
      <c r="Y74" s="5014" t="s">
        <v>5332</v>
      </c>
      <c r="Z74" s="5012">
        <v>1</v>
      </c>
      <c r="AA74" s="5012">
        <v>4</v>
      </c>
      <c r="AB74" s="5012">
        <v>5</v>
      </c>
      <c r="AC74" s="5012">
        <v>10</v>
      </c>
      <c r="AD74" s="5012">
        <v>4</v>
      </c>
      <c r="AE74" s="5012">
        <v>20</v>
      </c>
      <c r="AF74" s="5015"/>
    </row>
    <row r="75" spans="1:32" s="5016" customFormat="1" ht="24" customHeight="1">
      <c r="A75" s="5010">
        <v>9</v>
      </c>
      <c r="B75" s="5010">
        <v>3</v>
      </c>
      <c r="C75" s="5010">
        <v>3</v>
      </c>
      <c r="D75" s="5010">
        <f t="shared" si="3"/>
        <v>6</v>
      </c>
      <c r="E75" s="5012">
        <v>37350</v>
      </c>
      <c r="F75" s="5012" t="s">
        <v>308</v>
      </c>
      <c r="G75" s="5012">
        <v>171</v>
      </c>
      <c r="H75" s="5012" t="s">
        <v>1</v>
      </c>
      <c r="I75" s="5012" t="s">
        <v>503</v>
      </c>
      <c r="J75" s="5012">
        <v>1</v>
      </c>
      <c r="K75" s="5012">
        <f t="shared" si="2"/>
        <v>6</v>
      </c>
      <c r="L75" s="5014" t="s">
        <v>505</v>
      </c>
      <c r="M75" s="5012">
        <v>5121007</v>
      </c>
      <c r="N75" s="5012" t="s">
        <v>5333</v>
      </c>
      <c r="O75" s="5012"/>
      <c r="P75" s="5012"/>
      <c r="Q75" s="5012" t="s">
        <v>1822</v>
      </c>
      <c r="R75" s="5012" t="s">
        <v>5262</v>
      </c>
      <c r="S75" s="5012" t="s">
        <v>1822</v>
      </c>
      <c r="T75" s="5012" t="s">
        <v>5262</v>
      </c>
      <c r="U75" s="5012" t="s">
        <v>1822</v>
      </c>
      <c r="V75" s="5012" t="s">
        <v>5262</v>
      </c>
      <c r="W75" s="5012" t="s">
        <v>1822</v>
      </c>
      <c r="X75" s="5012" t="s">
        <v>5262</v>
      </c>
      <c r="Y75" s="5014" t="s">
        <v>2046</v>
      </c>
      <c r="Z75" s="5012">
        <v>0</v>
      </c>
      <c r="AA75" s="5012">
        <v>3</v>
      </c>
      <c r="AB75" s="5012">
        <v>9</v>
      </c>
      <c r="AC75" s="5012">
        <v>12</v>
      </c>
      <c r="AD75" s="5012">
        <v>1</v>
      </c>
      <c r="AE75" s="5012">
        <v>24</v>
      </c>
      <c r="AF75" s="5015"/>
    </row>
    <row r="76" spans="1:32" s="5016" customFormat="1" ht="31.5">
      <c r="A76" s="5010">
        <v>30</v>
      </c>
      <c r="B76" s="5010">
        <v>8</v>
      </c>
      <c r="C76" s="5010">
        <v>14</v>
      </c>
      <c r="D76" s="5010">
        <f t="shared" si="3"/>
        <v>22</v>
      </c>
      <c r="E76" s="5011">
        <v>17734</v>
      </c>
      <c r="F76" s="5011" t="s">
        <v>314</v>
      </c>
      <c r="G76" s="5012">
        <v>171</v>
      </c>
      <c r="H76" s="5012" t="s">
        <v>2</v>
      </c>
      <c r="I76" s="5012" t="s">
        <v>503</v>
      </c>
      <c r="J76" s="5012">
        <v>0.318</v>
      </c>
      <c r="K76" s="5012">
        <f>D76*J76</f>
        <v>6.9960000000000004</v>
      </c>
      <c r="L76" s="5013" t="s">
        <v>5334</v>
      </c>
      <c r="M76" s="5012">
        <v>5010001</v>
      </c>
      <c r="N76" s="5012" t="s">
        <v>2279</v>
      </c>
      <c r="O76" s="5011" t="s">
        <v>5335</v>
      </c>
      <c r="P76" s="5012" t="s">
        <v>5336</v>
      </c>
      <c r="Q76" s="5011" t="s">
        <v>5337</v>
      </c>
      <c r="R76" s="5012" t="s">
        <v>5336</v>
      </c>
      <c r="S76" s="5011"/>
      <c r="T76" s="5012"/>
      <c r="U76" s="5011" t="s">
        <v>5338</v>
      </c>
      <c r="V76" s="5012" t="s">
        <v>5336</v>
      </c>
      <c r="W76" s="5011" t="s">
        <v>5339</v>
      </c>
      <c r="X76" s="5012" t="s">
        <v>5336</v>
      </c>
      <c r="Y76" s="5014" t="s">
        <v>1731</v>
      </c>
      <c r="Z76" s="5012">
        <v>5</v>
      </c>
      <c r="AA76" s="5012">
        <v>12</v>
      </c>
      <c r="AB76" s="5012">
        <v>2</v>
      </c>
      <c r="AC76" s="5012">
        <v>5</v>
      </c>
      <c r="AD76" s="5012">
        <v>0</v>
      </c>
      <c r="AE76" s="5012">
        <v>24</v>
      </c>
      <c r="AF76" s="5015"/>
    </row>
    <row r="77" spans="1:32" s="5016" customFormat="1" ht="31.5">
      <c r="A77" s="5010">
        <v>30</v>
      </c>
      <c r="B77" s="5010">
        <v>8</v>
      </c>
      <c r="C77" s="5010">
        <v>14</v>
      </c>
      <c r="D77" s="5010">
        <f t="shared" si="3"/>
        <v>22</v>
      </c>
      <c r="E77" s="5011">
        <v>40692</v>
      </c>
      <c r="F77" s="5011" t="s">
        <v>314</v>
      </c>
      <c r="G77" s="5012">
        <v>171</v>
      </c>
      <c r="H77" s="5012" t="s">
        <v>2</v>
      </c>
      <c r="I77" s="5012" t="s">
        <v>503</v>
      </c>
      <c r="J77" s="5012">
        <v>0.182</v>
      </c>
      <c r="K77" s="5012">
        <f>D77*J77</f>
        <v>4.0039999999999996</v>
      </c>
      <c r="L77" s="5013" t="s">
        <v>5340</v>
      </c>
      <c r="M77" s="5012">
        <v>5010001</v>
      </c>
      <c r="N77" s="5012" t="s">
        <v>2279</v>
      </c>
      <c r="O77" s="5011" t="s">
        <v>5341</v>
      </c>
      <c r="P77" s="5012" t="s">
        <v>5336</v>
      </c>
      <c r="Q77" s="5011" t="s">
        <v>5337</v>
      </c>
      <c r="R77" s="5012" t="s">
        <v>5336</v>
      </c>
      <c r="S77" s="5011"/>
      <c r="T77" s="5012"/>
      <c r="U77" s="5011" t="s">
        <v>5338</v>
      </c>
      <c r="V77" s="5012" t="s">
        <v>5336</v>
      </c>
      <c r="W77" s="5011" t="s">
        <v>5339</v>
      </c>
      <c r="X77" s="5012" t="s">
        <v>5336</v>
      </c>
      <c r="Y77" s="5014" t="s">
        <v>1731</v>
      </c>
      <c r="Z77" s="5012">
        <v>5</v>
      </c>
      <c r="AA77" s="5012">
        <v>12</v>
      </c>
      <c r="AB77" s="5012">
        <v>2</v>
      </c>
      <c r="AC77" s="5012">
        <v>5</v>
      </c>
      <c r="AD77" s="5012">
        <v>0</v>
      </c>
      <c r="AE77" s="5012">
        <v>24</v>
      </c>
      <c r="AF77" s="5015"/>
    </row>
    <row r="78" spans="1:32" s="5016" customFormat="1" ht="31.5">
      <c r="A78" s="5010">
        <v>30</v>
      </c>
      <c r="B78" s="5010">
        <v>8</v>
      </c>
      <c r="C78" s="5010">
        <v>14</v>
      </c>
      <c r="D78" s="5010">
        <f t="shared" si="3"/>
        <v>22</v>
      </c>
      <c r="E78" s="5012">
        <v>27455</v>
      </c>
      <c r="F78" s="5012" t="s">
        <v>314</v>
      </c>
      <c r="G78" s="5012">
        <v>171</v>
      </c>
      <c r="H78" s="5012" t="s">
        <v>2</v>
      </c>
      <c r="I78" s="5012" t="s">
        <v>497</v>
      </c>
      <c r="J78" s="5012">
        <v>0.13600000000000001</v>
      </c>
      <c r="K78" s="5012">
        <f>D78*J78</f>
        <v>2.992</v>
      </c>
      <c r="L78" s="5014" t="s">
        <v>5221</v>
      </c>
      <c r="M78" s="5012">
        <v>5010001</v>
      </c>
      <c r="N78" s="5012" t="s">
        <v>2279</v>
      </c>
      <c r="O78" s="5011" t="s">
        <v>5341</v>
      </c>
      <c r="P78" s="5012" t="s">
        <v>5336</v>
      </c>
      <c r="Q78" s="5011" t="s">
        <v>5337</v>
      </c>
      <c r="R78" s="5012" t="s">
        <v>5336</v>
      </c>
      <c r="S78" s="5011"/>
      <c r="T78" s="5012"/>
      <c r="U78" s="5011" t="s">
        <v>5338</v>
      </c>
      <c r="V78" s="5012" t="s">
        <v>5336</v>
      </c>
      <c r="W78" s="5011" t="s">
        <v>5339</v>
      </c>
      <c r="X78" s="5012" t="s">
        <v>5336</v>
      </c>
      <c r="Y78" s="5014" t="s">
        <v>1731</v>
      </c>
      <c r="Z78" s="5012">
        <v>5</v>
      </c>
      <c r="AA78" s="5012">
        <v>12</v>
      </c>
      <c r="AB78" s="5012">
        <v>2</v>
      </c>
      <c r="AC78" s="5012">
        <v>5</v>
      </c>
      <c r="AD78" s="5012">
        <v>0</v>
      </c>
      <c r="AE78" s="5012">
        <v>24</v>
      </c>
      <c r="AF78" s="5015"/>
    </row>
    <row r="79" spans="1:32" s="5016" customFormat="1" ht="31.5">
      <c r="A79" s="5010">
        <v>30</v>
      </c>
      <c r="B79" s="5010">
        <v>8</v>
      </c>
      <c r="C79" s="5010">
        <v>14</v>
      </c>
      <c r="D79" s="5010">
        <f t="shared" si="3"/>
        <v>22</v>
      </c>
      <c r="E79" s="5011">
        <v>37044</v>
      </c>
      <c r="F79" s="5011" t="s">
        <v>314</v>
      </c>
      <c r="G79" s="5012">
        <v>171</v>
      </c>
      <c r="H79" s="5012" t="s">
        <v>2</v>
      </c>
      <c r="I79" s="5012" t="s">
        <v>497</v>
      </c>
      <c r="J79" s="5012">
        <v>0.318</v>
      </c>
      <c r="K79" s="5012">
        <f>J79*D79</f>
        <v>6.9960000000000004</v>
      </c>
      <c r="L79" s="5013" t="s">
        <v>5342</v>
      </c>
      <c r="M79" s="5012">
        <v>5010001</v>
      </c>
      <c r="N79" s="5012" t="s">
        <v>2279</v>
      </c>
      <c r="O79" s="5011" t="s">
        <v>5341</v>
      </c>
      <c r="P79" s="5012" t="s">
        <v>5336</v>
      </c>
      <c r="Q79" s="5011" t="s">
        <v>5337</v>
      </c>
      <c r="R79" s="5012" t="s">
        <v>5336</v>
      </c>
      <c r="S79" s="5011"/>
      <c r="T79" s="5012"/>
      <c r="U79" s="5011" t="s">
        <v>5338</v>
      </c>
      <c r="V79" s="5012" t="s">
        <v>5336</v>
      </c>
      <c r="W79" s="5011" t="s">
        <v>5339</v>
      </c>
      <c r="X79" s="5012" t="s">
        <v>5336</v>
      </c>
      <c r="Y79" s="5014" t="s">
        <v>1731</v>
      </c>
      <c r="Z79" s="5012">
        <v>5</v>
      </c>
      <c r="AA79" s="5012">
        <v>12</v>
      </c>
      <c r="AB79" s="5012">
        <v>2</v>
      </c>
      <c r="AC79" s="5012">
        <v>5</v>
      </c>
      <c r="AD79" s="5012">
        <v>0</v>
      </c>
      <c r="AE79" s="5012">
        <v>24</v>
      </c>
      <c r="AF79" s="5015"/>
    </row>
    <row r="80" spans="1:32" s="5016" customFormat="1" ht="16.5">
      <c r="A80" s="5010">
        <v>3</v>
      </c>
      <c r="B80" s="5010"/>
      <c r="C80" s="5010">
        <v>3</v>
      </c>
      <c r="D80" s="5010">
        <f t="shared" si="3"/>
        <v>3</v>
      </c>
      <c r="E80" s="5012">
        <v>40356</v>
      </c>
      <c r="F80" s="5012" t="s">
        <v>314</v>
      </c>
      <c r="G80" s="5012">
        <v>171</v>
      </c>
      <c r="H80" s="5012" t="s">
        <v>2</v>
      </c>
      <c r="I80" s="5012" t="s">
        <v>503</v>
      </c>
      <c r="J80" s="5012">
        <v>1</v>
      </c>
      <c r="K80" s="5017">
        <f>J80*D80</f>
        <v>3</v>
      </c>
      <c r="L80" s="5014" t="s">
        <v>5222</v>
      </c>
      <c r="M80" s="5012" t="s">
        <v>1739</v>
      </c>
      <c r="N80" s="5012" t="s">
        <v>1992</v>
      </c>
      <c r="O80" s="5012"/>
      <c r="P80" s="5012"/>
      <c r="Q80" s="5012"/>
      <c r="R80" s="5012"/>
      <c r="S80" s="5012" t="s">
        <v>1791</v>
      </c>
      <c r="T80" s="5012" t="s">
        <v>5219</v>
      </c>
      <c r="U80" s="5012"/>
      <c r="V80" s="5012"/>
      <c r="W80" s="5012"/>
      <c r="X80" s="5012"/>
      <c r="Y80" s="5014" t="s">
        <v>5343</v>
      </c>
      <c r="Z80" s="5012">
        <v>6</v>
      </c>
      <c r="AA80" s="5012">
        <v>14</v>
      </c>
      <c r="AB80" s="5012">
        <v>3</v>
      </c>
      <c r="AC80" s="5012">
        <v>1</v>
      </c>
      <c r="AD80" s="5012">
        <v>3</v>
      </c>
      <c r="AE80" s="5012">
        <v>24</v>
      </c>
      <c r="AF80" s="5015"/>
    </row>
    <row r="81" spans="1:32" s="5016" customFormat="1" ht="16.5">
      <c r="A81" s="5010">
        <v>3</v>
      </c>
      <c r="B81" s="5010"/>
      <c r="C81" s="5010">
        <v>3</v>
      </c>
      <c r="D81" s="5010">
        <f t="shared" si="3"/>
        <v>3</v>
      </c>
      <c r="E81" s="5012">
        <v>37044</v>
      </c>
      <c r="F81" s="5012" t="s">
        <v>314</v>
      </c>
      <c r="G81" s="5012">
        <v>171</v>
      </c>
      <c r="H81" s="5012" t="s">
        <v>2</v>
      </c>
      <c r="I81" s="5012" t="s">
        <v>497</v>
      </c>
      <c r="J81" s="5012">
        <v>1</v>
      </c>
      <c r="K81" s="5017">
        <f>D81*J81</f>
        <v>3</v>
      </c>
      <c r="L81" s="5014" t="s">
        <v>5342</v>
      </c>
      <c r="M81" s="5012" t="s">
        <v>1739</v>
      </c>
      <c r="N81" s="5012" t="s">
        <v>5344</v>
      </c>
      <c r="O81" s="5012"/>
      <c r="P81" s="5012"/>
      <c r="Q81" s="5012"/>
      <c r="R81" s="5012"/>
      <c r="S81" s="5012" t="s">
        <v>5345</v>
      </c>
      <c r="T81" s="5012" t="s">
        <v>5336</v>
      </c>
      <c r="U81" s="5012"/>
      <c r="V81" s="5012"/>
      <c r="W81" s="5012"/>
      <c r="X81" s="5012"/>
      <c r="Y81" s="5014" t="s">
        <v>5346</v>
      </c>
      <c r="Z81" s="5012">
        <v>4</v>
      </c>
      <c r="AA81" s="5012">
        <v>6</v>
      </c>
      <c r="AB81" s="5012">
        <v>1</v>
      </c>
      <c r="AC81" s="5012">
        <v>2</v>
      </c>
      <c r="AD81" s="5012">
        <v>1</v>
      </c>
      <c r="AE81" s="5012">
        <v>13</v>
      </c>
      <c r="AF81" s="5015"/>
    </row>
    <row r="82" spans="1:32" s="5016" customFormat="1" ht="16.5">
      <c r="A82" s="5010">
        <v>36</v>
      </c>
      <c r="B82" s="5010">
        <v>13</v>
      </c>
      <c r="C82" s="5010">
        <v>10</v>
      </c>
      <c r="D82" s="5010">
        <f t="shared" si="3"/>
        <v>23</v>
      </c>
      <c r="E82" s="5011">
        <v>35657</v>
      </c>
      <c r="F82" s="5011" t="s">
        <v>1063</v>
      </c>
      <c r="G82" s="5012">
        <v>171</v>
      </c>
      <c r="H82" s="5012" t="s">
        <v>3</v>
      </c>
      <c r="I82" s="5012" t="s">
        <v>503</v>
      </c>
      <c r="J82" s="5012">
        <v>0.23</v>
      </c>
      <c r="K82" s="5012">
        <f t="shared" ref="K82:K138" si="4">D82*J82</f>
        <v>5.29</v>
      </c>
      <c r="L82" s="5013" t="s">
        <v>5347</v>
      </c>
      <c r="M82" s="5012">
        <v>5310004</v>
      </c>
      <c r="N82" s="5012" t="s">
        <v>1707</v>
      </c>
      <c r="O82" s="5011" t="s">
        <v>5252</v>
      </c>
      <c r="P82" s="5012" t="s">
        <v>5348</v>
      </c>
      <c r="Q82" s="5011" t="s">
        <v>5252</v>
      </c>
      <c r="R82" s="5012" t="s">
        <v>5348</v>
      </c>
      <c r="S82" s="5011" t="s">
        <v>5252</v>
      </c>
      <c r="T82" s="5012" t="s">
        <v>5348</v>
      </c>
      <c r="U82" s="5011" t="s">
        <v>5252</v>
      </c>
      <c r="V82" s="5012" t="s">
        <v>5348</v>
      </c>
      <c r="W82" s="5011" t="s">
        <v>5252</v>
      </c>
      <c r="X82" s="5012" t="s">
        <v>5348</v>
      </c>
      <c r="Y82" s="5014" t="s">
        <v>507</v>
      </c>
      <c r="Z82" s="5012">
        <v>3</v>
      </c>
      <c r="AA82" s="5012">
        <v>5</v>
      </c>
      <c r="AB82" s="5012">
        <v>1</v>
      </c>
      <c r="AC82" s="5012">
        <v>2</v>
      </c>
      <c r="AD82" s="5012">
        <v>0</v>
      </c>
      <c r="AE82" s="5012">
        <v>11</v>
      </c>
      <c r="AF82" s="5015"/>
    </row>
    <row r="83" spans="1:32" s="5016" customFormat="1" ht="16.5">
      <c r="A83" s="5010">
        <v>36</v>
      </c>
      <c r="B83" s="5010">
        <v>13</v>
      </c>
      <c r="C83" s="5010">
        <v>10</v>
      </c>
      <c r="D83" s="5010">
        <f t="shared" si="3"/>
        <v>23</v>
      </c>
      <c r="E83" s="5011">
        <v>35722</v>
      </c>
      <c r="F83" s="5011" t="s">
        <v>1063</v>
      </c>
      <c r="G83" s="5012">
        <v>171</v>
      </c>
      <c r="H83" s="5012" t="s">
        <v>3</v>
      </c>
      <c r="I83" s="5012" t="s">
        <v>497</v>
      </c>
      <c r="J83" s="5012">
        <v>0.12</v>
      </c>
      <c r="K83" s="5012">
        <f t="shared" si="4"/>
        <v>2.76</v>
      </c>
      <c r="L83" s="5013" t="s">
        <v>4868</v>
      </c>
      <c r="M83" s="5012">
        <v>5310004</v>
      </c>
      <c r="N83" s="5012" t="s">
        <v>1707</v>
      </c>
      <c r="O83" s="5011" t="s">
        <v>5252</v>
      </c>
      <c r="P83" s="5012" t="s">
        <v>5348</v>
      </c>
      <c r="Q83" s="5011" t="s">
        <v>5252</v>
      </c>
      <c r="R83" s="5012" t="s">
        <v>5348</v>
      </c>
      <c r="S83" s="5011" t="s">
        <v>5252</v>
      </c>
      <c r="T83" s="5012" t="s">
        <v>5348</v>
      </c>
      <c r="U83" s="5011" t="s">
        <v>5252</v>
      </c>
      <c r="V83" s="5012" t="s">
        <v>5348</v>
      </c>
      <c r="W83" s="5011" t="s">
        <v>5252</v>
      </c>
      <c r="X83" s="5012" t="s">
        <v>5348</v>
      </c>
      <c r="Y83" s="5014" t="s">
        <v>507</v>
      </c>
      <c r="Z83" s="5012">
        <v>3</v>
      </c>
      <c r="AA83" s="5012">
        <v>5</v>
      </c>
      <c r="AB83" s="5012">
        <v>1</v>
      </c>
      <c r="AC83" s="5012">
        <v>2</v>
      </c>
      <c r="AD83" s="5012">
        <v>0</v>
      </c>
      <c r="AE83" s="5012">
        <v>11</v>
      </c>
      <c r="AF83" s="5015"/>
    </row>
    <row r="84" spans="1:32" s="5016" customFormat="1" ht="16.5">
      <c r="A84" s="5010">
        <v>36</v>
      </c>
      <c r="B84" s="5010">
        <v>13</v>
      </c>
      <c r="C84" s="5010">
        <v>10</v>
      </c>
      <c r="D84" s="5010">
        <f t="shared" si="3"/>
        <v>23</v>
      </c>
      <c r="E84" s="5011">
        <v>36002</v>
      </c>
      <c r="F84" s="5011" t="s">
        <v>1063</v>
      </c>
      <c r="G84" s="5012">
        <v>171</v>
      </c>
      <c r="H84" s="5012" t="s">
        <v>3</v>
      </c>
      <c r="I84" s="5012" t="s">
        <v>497</v>
      </c>
      <c r="J84" s="5012">
        <v>0.01</v>
      </c>
      <c r="K84" s="5012">
        <f t="shared" si="4"/>
        <v>0.23</v>
      </c>
      <c r="L84" s="5013" t="s">
        <v>5255</v>
      </c>
      <c r="M84" s="5012">
        <v>5310004</v>
      </c>
      <c r="N84" s="5012" t="s">
        <v>1707</v>
      </c>
      <c r="O84" s="5011" t="s">
        <v>5252</v>
      </c>
      <c r="P84" s="5012" t="s">
        <v>5348</v>
      </c>
      <c r="Q84" s="5011" t="s">
        <v>5252</v>
      </c>
      <c r="R84" s="5012" t="s">
        <v>5348</v>
      </c>
      <c r="S84" s="5011" t="s">
        <v>5252</v>
      </c>
      <c r="T84" s="5012" t="s">
        <v>5348</v>
      </c>
      <c r="U84" s="5011" t="s">
        <v>5252</v>
      </c>
      <c r="V84" s="5012" t="s">
        <v>5348</v>
      </c>
      <c r="W84" s="5011" t="s">
        <v>5252</v>
      </c>
      <c r="X84" s="5012" t="s">
        <v>5348</v>
      </c>
      <c r="Y84" s="5014" t="s">
        <v>507</v>
      </c>
      <c r="Z84" s="5012">
        <v>3</v>
      </c>
      <c r="AA84" s="5012">
        <v>5</v>
      </c>
      <c r="AB84" s="5012">
        <v>1</v>
      </c>
      <c r="AC84" s="5012">
        <v>2</v>
      </c>
      <c r="AD84" s="5012">
        <v>0</v>
      </c>
      <c r="AE84" s="5012">
        <v>11</v>
      </c>
      <c r="AF84" s="5015"/>
    </row>
    <row r="85" spans="1:32" s="5016" customFormat="1" ht="16.5">
      <c r="A85" s="5010">
        <v>36</v>
      </c>
      <c r="B85" s="5010">
        <v>13</v>
      </c>
      <c r="C85" s="5010">
        <v>10</v>
      </c>
      <c r="D85" s="5010">
        <f t="shared" si="3"/>
        <v>23</v>
      </c>
      <c r="E85" s="5011">
        <v>36059</v>
      </c>
      <c r="F85" s="5011" t="s">
        <v>1063</v>
      </c>
      <c r="G85" s="5012">
        <v>171</v>
      </c>
      <c r="H85" s="5012" t="s">
        <v>3</v>
      </c>
      <c r="I85" s="5012" t="s">
        <v>497</v>
      </c>
      <c r="J85" s="5012">
        <v>0.28000000000000003</v>
      </c>
      <c r="K85" s="5012">
        <f t="shared" si="4"/>
        <v>6.44</v>
      </c>
      <c r="L85" s="5013" t="s">
        <v>5349</v>
      </c>
      <c r="M85" s="5012">
        <v>5310004</v>
      </c>
      <c r="N85" s="5012" t="s">
        <v>1707</v>
      </c>
      <c r="O85" s="5011" t="s">
        <v>5252</v>
      </c>
      <c r="P85" s="5012" t="s">
        <v>5348</v>
      </c>
      <c r="Q85" s="5011" t="s">
        <v>5252</v>
      </c>
      <c r="R85" s="5012" t="s">
        <v>5348</v>
      </c>
      <c r="S85" s="5011" t="s">
        <v>5252</v>
      </c>
      <c r="T85" s="5012" t="s">
        <v>5348</v>
      </c>
      <c r="U85" s="5011" t="s">
        <v>5252</v>
      </c>
      <c r="V85" s="5012" t="s">
        <v>5348</v>
      </c>
      <c r="W85" s="5011" t="s">
        <v>5252</v>
      </c>
      <c r="X85" s="5012" t="s">
        <v>5348</v>
      </c>
      <c r="Y85" s="5014" t="s">
        <v>507</v>
      </c>
      <c r="Z85" s="5012">
        <v>3</v>
      </c>
      <c r="AA85" s="5012">
        <v>5</v>
      </c>
      <c r="AB85" s="5012">
        <v>1</v>
      </c>
      <c r="AC85" s="5012">
        <v>2</v>
      </c>
      <c r="AD85" s="5012">
        <v>0</v>
      </c>
      <c r="AE85" s="5012">
        <v>11</v>
      </c>
      <c r="AF85" s="5015"/>
    </row>
    <row r="86" spans="1:32" s="5016" customFormat="1" ht="16.5">
      <c r="A86" s="5010">
        <v>36</v>
      </c>
      <c r="B86" s="5010">
        <v>13</v>
      </c>
      <c r="C86" s="5010">
        <v>10</v>
      </c>
      <c r="D86" s="5010">
        <f t="shared" si="3"/>
        <v>23</v>
      </c>
      <c r="E86" s="5011">
        <v>37900</v>
      </c>
      <c r="F86" s="5011" t="s">
        <v>1063</v>
      </c>
      <c r="G86" s="5012">
        <v>171</v>
      </c>
      <c r="H86" s="5012" t="s">
        <v>3</v>
      </c>
      <c r="I86" s="5012" t="s">
        <v>503</v>
      </c>
      <c r="J86" s="5012">
        <v>0.17</v>
      </c>
      <c r="K86" s="5012">
        <f t="shared" si="4"/>
        <v>3.91</v>
      </c>
      <c r="L86" s="5013" t="s">
        <v>5350</v>
      </c>
      <c r="M86" s="5012">
        <v>5310004</v>
      </c>
      <c r="N86" s="5012" t="s">
        <v>1707</v>
      </c>
      <c r="O86" s="5011" t="s">
        <v>5252</v>
      </c>
      <c r="P86" s="5012" t="s">
        <v>5348</v>
      </c>
      <c r="Q86" s="5011" t="s">
        <v>5252</v>
      </c>
      <c r="R86" s="5012" t="s">
        <v>5348</v>
      </c>
      <c r="S86" s="5011" t="s">
        <v>5252</v>
      </c>
      <c r="T86" s="5012" t="s">
        <v>5348</v>
      </c>
      <c r="U86" s="5011" t="s">
        <v>5252</v>
      </c>
      <c r="V86" s="5012" t="s">
        <v>5348</v>
      </c>
      <c r="W86" s="5011" t="s">
        <v>5252</v>
      </c>
      <c r="X86" s="5012" t="s">
        <v>5348</v>
      </c>
      <c r="Y86" s="5014" t="s">
        <v>507</v>
      </c>
      <c r="Z86" s="5012">
        <v>3</v>
      </c>
      <c r="AA86" s="5012">
        <v>5</v>
      </c>
      <c r="AB86" s="5012">
        <v>1</v>
      </c>
      <c r="AC86" s="5012">
        <v>2</v>
      </c>
      <c r="AD86" s="5012">
        <v>0</v>
      </c>
      <c r="AE86" s="5012">
        <v>11</v>
      </c>
      <c r="AF86" s="5015"/>
    </row>
    <row r="87" spans="1:32" s="5016" customFormat="1" ht="16.5">
      <c r="A87" s="5010">
        <v>36</v>
      </c>
      <c r="B87" s="5010">
        <v>13</v>
      </c>
      <c r="C87" s="5010">
        <v>10</v>
      </c>
      <c r="D87" s="5010">
        <f t="shared" si="3"/>
        <v>23</v>
      </c>
      <c r="E87" s="5011">
        <v>39395</v>
      </c>
      <c r="F87" s="5011" t="s">
        <v>1063</v>
      </c>
      <c r="G87" s="5012">
        <v>171</v>
      </c>
      <c r="H87" s="5012" t="s">
        <v>3</v>
      </c>
      <c r="I87" s="5012" t="s">
        <v>497</v>
      </c>
      <c r="J87" s="5012">
        <v>0.19</v>
      </c>
      <c r="K87" s="5012">
        <f t="shared" si="4"/>
        <v>4.37</v>
      </c>
      <c r="L87" s="5013" t="s">
        <v>5351</v>
      </c>
      <c r="M87" s="5012">
        <v>5310004</v>
      </c>
      <c r="N87" s="5012" t="s">
        <v>1707</v>
      </c>
      <c r="O87" s="5011" t="s">
        <v>5252</v>
      </c>
      <c r="P87" s="5012" t="s">
        <v>5348</v>
      </c>
      <c r="Q87" s="5011" t="s">
        <v>5252</v>
      </c>
      <c r="R87" s="5012" t="s">
        <v>5348</v>
      </c>
      <c r="S87" s="5011" t="s">
        <v>5252</v>
      </c>
      <c r="T87" s="5012" t="s">
        <v>5348</v>
      </c>
      <c r="U87" s="5011" t="s">
        <v>5252</v>
      </c>
      <c r="V87" s="5012" t="s">
        <v>5348</v>
      </c>
      <c r="W87" s="5011" t="s">
        <v>5252</v>
      </c>
      <c r="X87" s="5012" t="s">
        <v>5348</v>
      </c>
      <c r="Y87" s="5014" t="s">
        <v>507</v>
      </c>
      <c r="Z87" s="5012">
        <v>3</v>
      </c>
      <c r="AA87" s="5012">
        <v>5</v>
      </c>
      <c r="AB87" s="5012">
        <v>1</v>
      </c>
      <c r="AC87" s="5012">
        <v>2</v>
      </c>
      <c r="AD87" s="5012">
        <v>0</v>
      </c>
      <c r="AE87" s="5012">
        <v>11</v>
      </c>
      <c r="AF87" s="5015"/>
    </row>
    <row r="88" spans="1:32" s="5016" customFormat="1" ht="16.5">
      <c r="A88" s="5010">
        <v>3</v>
      </c>
      <c r="B88" s="5010">
        <v>1.5</v>
      </c>
      <c r="C88" s="5010"/>
      <c r="D88" s="5010">
        <f t="shared" si="3"/>
        <v>1.5</v>
      </c>
      <c r="E88" s="5012">
        <v>39145</v>
      </c>
      <c r="F88" s="5012" t="s">
        <v>1065</v>
      </c>
      <c r="G88" s="5012">
        <v>171</v>
      </c>
      <c r="H88" s="5012" t="s">
        <v>3</v>
      </c>
      <c r="I88" s="5012" t="s">
        <v>497</v>
      </c>
      <c r="J88" s="5012">
        <v>1</v>
      </c>
      <c r="K88" s="5012">
        <f t="shared" si="4"/>
        <v>1.5</v>
      </c>
      <c r="L88" s="5014" t="s">
        <v>4369</v>
      </c>
      <c r="M88" s="5012" t="s">
        <v>1739</v>
      </c>
      <c r="N88" s="5012" t="s">
        <v>5352</v>
      </c>
      <c r="O88" s="5012"/>
      <c r="P88" s="5012"/>
      <c r="Q88" s="5012" t="s">
        <v>1904</v>
      </c>
      <c r="R88" s="5012" t="s">
        <v>5348</v>
      </c>
      <c r="S88" s="5012"/>
      <c r="T88" s="5012"/>
      <c r="U88" s="5012"/>
      <c r="V88" s="5012"/>
      <c r="W88" s="5012"/>
      <c r="X88" s="5012"/>
      <c r="Y88" s="5014" t="s">
        <v>5353</v>
      </c>
      <c r="Z88" s="5012">
        <v>2</v>
      </c>
      <c r="AA88" s="5012">
        <v>2</v>
      </c>
      <c r="AB88" s="5012">
        <v>0</v>
      </c>
      <c r="AC88" s="5012">
        <v>7</v>
      </c>
      <c r="AD88" s="5012">
        <v>4</v>
      </c>
      <c r="AE88" s="5012">
        <v>11</v>
      </c>
      <c r="AF88" s="5015"/>
    </row>
    <row r="89" spans="1:32" s="5016" customFormat="1" ht="16.5">
      <c r="A89" s="5010">
        <v>36</v>
      </c>
      <c r="B89" s="5010">
        <v>13</v>
      </c>
      <c r="C89" s="5010">
        <v>10</v>
      </c>
      <c r="D89" s="5010">
        <f t="shared" si="3"/>
        <v>23</v>
      </c>
      <c r="E89" s="5011">
        <v>37900</v>
      </c>
      <c r="F89" s="5011" t="s">
        <v>1063</v>
      </c>
      <c r="G89" s="5012">
        <v>171</v>
      </c>
      <c r="H89" s="5012" t="s">
        <v>3</v>
      </c>
      <c r="I89" s="5012" t="s">
        <v>503</v>
      </c>
      <c r="J89" s="5012">
        <v>0.56000000000000005</v>
      </c>
      <c r="K89" s="5012">
        <f t="shared" si="4"/>
        <v>12.88</v>
      </c>
      <c r="L89" s="5013" t="s">
        <v>5350</v>
      </c>
      <c r="M89" s="5012">
        <v>5310006</v>
      </c>
      <c r="N89" s="5012" t="s">
        <v>1710</v>
      </c>
      <c r="O89" s="5011" t="s">
        <v>5252</v>
      </c>
      <c r="P89" s="5012" t="s">
        <v>5354</v>
      </c>
      <c r="Q89" s="5011" t="s">
        <v>5252</v>
      </c>
      <c r="R89" s="5012" t="s">
        <v>5354</v>
      </c>
      <c r="S89" s="5011" t="s">
        <v>5252</v>
      </c>
      <c r="T89" s="5012" t="s">
        <v>5354</v>
      </c>
      <c r="U89" s="5011" t="s">
        <v>5252</v>
      </c>
      <c r="V89" s="5012" t="s">
        <v>5354</v>
      </c>
      <c r="W89" s="5011" t="s">
        <v>5252</v>
      </c>
      <c r="X89" s="5012" t="s">
        <v>5354</v>
      </c>
      <c r="Y89" s="5014" t="s">
        <v>1714</v>
      </c>
      <c r="Z89" s="5012">
        <v>0</v>
      </c>
      <c r="AA89" s="5012">
        <v>11</v>
      </c>
      <c r="AB89" s="5012">
        <v>0</v>
      </c>
      <c r="AC89" s="5012">
        <v>2</v>
      </c>
      <c r="AD89" s="5012">
        <v>0</v>
      </c>
      <c r="AE89" s="5012">
        <v>13</v>
      </c>
      <c r="AF89" s="5015"/>
    </row>
    <row r="90" spans="1:32" s="5016" customFormat="1" ht="16.5">
      <c r="A90" s="5010">
        <v>36</v>
      </c>
      <c r="B90" s="5010">
        <v>13</v>
      </c>
      <c r="C90" s="5010">
        <v>10</v>
      </c>
      <c r="D90" s="5010">
        <f t="shared" si="3"/>
        <v>23</v>
      </c>
      <c r="E90" s="5011">
        <v>35657</v>
      </c>
      <c r="F90" s="5011" t="s">
        <v>1063</v>
      </c>
      <c r="G90" s="5012">
        <v>171</v>
      </c>
      <c r="H90" s="5012" t="s">
        <v>3</v>
      </c>
      <c r="I90" s="5012" t="s">
        <v>503</v>
      </c>
      <c r="J90" s="5012">
        <v>0.27</v>
      </c>
      <c r="K90" s="5012">
        <f t="shared" si="4"/>
        <v>6.2100000000000009</v>
      </c>
      <c r="L90" s="5013" t="s">
        <v>5347</v>
      </c>
      <c r="M90" s="5012">
        <v>5310006</v>
      </c>
      <c r="N90" s="5012" t="s">
        <v>1710</v>
      </c>
      <c r="O90" s="5011" t="s">
        <v>5252</v>
      </c>
      <c r="P90" s="5012" t="s">
        <v>5354</v>
      </c>
      <c r="Q90" s="5011" t="s">
        <v>5252</v>
      </c>
      <c r="R90" s="5012" t="s">
        <v>5354</v>
      </c>
      <c r="S90" s="5011" t="s">
        <v>5252</v>
      </c>
      <c r="T90" s="5012" t="s">
        <v>5354</v>
      </c>
      <c r="U90" s="5011" t="s">
        <v>5252</v>
      </c>
      <c r="V90" s="5012" t="s">
        <v>5354</v>
      </c>
      <c r="W90" s="5011" t="s">
        <v>5252</v>
      </c>
      <c r="X90" s="5012" t="s">
        <v>5354</v>
      </c>
      <c r="Y90" s="5014" t="s">
        <v>1714</v>
      </c>
      <c r="Z90" s="5012">
        <v>0</v>
      </c>
      <c r="AA90" s="5012">
        <v>11</v>
      </c>
      <c r="AB90" s="5012">
        <v>0</v>
      </c>
      <c r="AC90" s="5012">
        <v>2</v>
      </c>
      <c r="AD90" s="5012">
        <v>0</v>
      </c>
      <c r="AE90" s="5012">
        <v>13</v>
      </c>
      <c r="AF90" s="5015"/>
    </row>
    <row r="91" spans="1:32" s="5016" customFormat="1" ht="16.5">
      <c r="A91" s="5010">
        <v>36</v>
      </c>
      <c r="B91" s="5010">
        <v>13</v>
      </c>
      <c r="C91" s="5010">
        <v>10</v>
      </c>
      <c r="D91" s="5010">
        <f t="shared" si="3"/>
        <v>23</v>
      </c>
      <c r="E91" s="5011">
        <v>40205</v>
      </c>
      <c r="F91" s="5011" t="s">
        <v>1063</v>
      </c>
      <c r="G91" s="5012">
        <v>171</v>
      </c>
      <c r="H91" s="5012" t="s">
        <v>3</v>
      </c>
      <c r="I91" s="5012" t="s">
        <v>503</v>
      </c>
      <c r="J91" s="5012">
        <v>0.17</v>
      </c>
      <c r="K91" s="5012">
        <f t="shared" si="4"/>
        <v>3.91</v>
      </c>
      <c r="L91" s="5013" t="s">
        <v>5355</v>
      </c>
      <c r="M91" s="5012">
        <v>5310006</v>
      </c>
      <c r="N91" s="5012" t="s">
        <v>1710</v>
      </c>
      <c r="O91" s="5011" t="s">
        <v>5252</v>
      </c>
      <c r="P91" s="5012" t="s">
        <v>5354</v>
      </c>
      <c r="Q91" s="5011" t="s">
        <v>5252</v>
      </c>
      <c r="R91" s="5012" t="s">
        <v>5354</v>
      </c>
      <c r="S91" s="5011" t="s">
        <v>5252</v>
      </c>
      <c r="T91" s="5012" t="s">
        <v>5354</v>
      </c>
      <c r="U91" s="5011" t="s">
        <v>5252</v>
      </c>
      <c r="V91" s="5012" t="s">
        <v>5354</v>
      </c>
      <c r="W91" s="5011" t="s">
        <v>5252</v>
      </c>
      <c r="X91" s="5012" t="s">
        <v>5354</v>
      </c>
      <c r="Y91" s="5014" t="s">
        <v>1714</v>
      </c>
      <c r="Z91" s="5012">
        <v>0</v>
      </c>
      <c r="AA91" s="5012">
        <v>11</v>
      </c>
      <c r="AB91" s="5012">
        <v>0</v>
      </c>
      <c r="AC91" s="5012">
        <v>2</v>
      </c>
      <c r="AD91" s="5012">
        <v>0</v>
      </c>
      <c r="AE91" s="5012">
        <v>13</v>
      </c>
      <c r="AF91" s="5015"/>
    </row>
    <row r="92" spans="1:32" s="5016" customFormat="1" ht="16.5">
      <c r="A92" s="5010">
        <v>30</v>
      </c>
      <c r="B92" s="5010">
        <v>8</v>
      </c>
      <c r="C92" s="5010">
        <v>14</v>
      </c>
      <c r="D92" s="5010">
        <f t="shared" si="3"/>
        <v>22</v>
      </c>
      <c r="E92" s="5012">
        <v>35473</v>
      </c>
      <c r="F92" s="5012" t="s">
        <v>1063</v>
      </c>
      <c r="G92" s="5012">
        <v>171</v>
      </c>
      <c r="H92" s="5012" t="s">
        <v>3</v>
      </c>
      <c r="I92" s="5012" t="s">
        <v>497</v>
      </c>
      <c r="J92" s="5012">
        <v>1</v>
      </c>
      <c r="K92" s="5012">
        <f t="shared" si="4"/>
        <v>22</v>
      </c>
      <c r="L92" s="5014" t="s">
        <v>5254</v>
      </c>
      <c r="M92" s="5012">
        <v>5010001</v>
      </c>
      <c r="N92" s="5012" t="s">
        <v>1728</v>
      </c>
      <c r="O92" s="5012" t="s">
        <v>1662</v>
      </c>
      <c r="P92" s="5012" t="s">
        <v>5354</v>
      </c>
      <c r="Q92" s="5012" t="s">
        <v>1662</v>
      </c>
      <c r="R92" s="5012" t="s">
        <v>5354</v>
      </c>
      <c r="S92" s="5012"/>
      <c r="T92" s="5012"/>
      <c r="U92" s="5012" t="s">
        <v>1662</v>
      </c>
      <c r="V92" s="5012" t="s">
        <v>5354</v>
      </c>
      <c r="W92" s="5012" t="s">
        <v>1662</v>
      </c>
      <c r="X92" s="5012" t="s">
        <v>5354</v>
      </c>
      <c r="Y92" s="5014" t="s">
        <v>1731</v>
      </c>
      <c r="Z92" s="5012">
        <v>11</v>
      </c>
      <c r="AA92" s="5012">
        <v>2</v>
      </c>
      <c r="AB92" s="5012">
        <v>0</v>
      </c>
      <c r="AC92" s="5012">
        <v>0</v>
      </c>
      <c r="AD92" s="5012">
        <v>0</v>
      </c>
      <c r="AE92" s="5012">
        <v>13</v>
      </c>
      <c r="AF92" s="5015"/>
    </row>
    <row r="93" spans="1:32" s="5016" customFormat="1" ht="16.5">
      <c r="A93" s="5010">
        <v>30</v>
      </c>
      <c r="B93" s="5010">
        <v>8</v>
      </c>
      <c r="C93" s="5010">
        <v>14</v>
      </c>
      <c r="D93" s="5010">
        <f t="shared" si="3"/>
        <v>22</v>
      </c>
      <c r="E93" s="5012">
        <v>11798</v>
      </c>
      <c r="F93" s="5012" t="s">
        <v>1063</v>
      </c>
      <c r="G93" s="5012">
        <v>171</v>
      </c>
      <c r="H93" s="5012" t="s">
        <v>3</v>
      </c>
      <c r="I93" s="5012" t="s">
        <v>497</v>
      </c>
      <c r="J93" s="5012">
        <v>1</v>
      </c>
      <c r="K93" s="5012">
        <f t="shared" si="4"/>
        <v>22</v>
      </c>
      <c r="L93" s="5014" t="s">
        <v>5311</v>
      </c>
      <c r="M93" s="5012">
        <v>5010002</v>
      </c>
      <c r="N93" s="5012" t="s">
        <v>1734</v>
      </c>
      <c r="O93" s="5012" t="s">
        <v>1662</v>
      </c>
      <c r="P93" s="5012" t="s">
        <v>5354</v>
      </c>
      <c r="Q93" s="5012" t="s">
        <v>1662</v>
      </c>
      <c r="R93" s="5012" t="s">
        <v>5354</v>
      </c>
      <c r="S93" s="5012"/>
      <c r="T93" s="5012"/>
      <c r="U93" s="5012" t="s">
        <v>1662</v>
      </c>
      <c r="V93" s="5012" t="s">
        <v>5354</v>
      </c>
      <c r="W93" s="5012" t="s">
        <v>1662</v>
      </c>
      <c r="X93" s="5012" t="s">
        <v>5354</v>
      </c>
      <c r="Y93" s="5014" t="s">
        <v>1736</v>
      </c>
      <c r="Z93" s="5012">
        <v>11</v>
      </c>
      <c r="AA93" s="5012">
        <v>0</v>
      </c>
      <c r="AB93" s="5012">
        <v>0</v>
      </c>
      <c r="AC93" s="5012">
        <v>0</v>
      </c>
      <c r="AD93" s="5012">
        <v>0</v>
      </c>
      <c r="AE93" s="5012">
        <v>11</v>
      </c>
      <c r="AF93" s="5015"/>
    </row>
    <row r="94" spans="1:32" s="5016" customFormat="1" ht="31.5">
      <c r="A94" s="5010">
        <v>30</v>
      </c>
      <c r="B94" s="5010">
        <v>10</v>
      </c>
      <c r="C94" s="5010">
        <v>10</v>
      </c>
      <c r="D94" s="5010">
        <f t="shared" si="3"/>
        <v>20</v>
      </c>
      <c r="E94" s="5012">
        <v>36171</v>
      </c>
      <c r="F94" s="5012" t="s">
        <v>312</v>
      </c>
      <c r="G94" s="5012">
        <v>171</v>
      </c>
      <c r="H94" s="5012" t="s">
        <v>2</v>
      </c>
      <c r="I94" s="5012" t="s">
        <v>497</v>
      </c>
      <c r="J94" s="5012">
        <v>0.35</v>
      </c>
      <c r="K94" s="5017">
        <f t="shared" si="4"/>
        <v>7</v>
      </c>
      <c r="L94" s="5014" t="s">
        <v>5356</v>
      </c>
      <c r="M94" s="5012">
        <v>5211001</v>
      </c>
      <c r="N94" s="5012" t="s">
        <v>2214</v>
      </c>
      <c r="O94" s="5012" t="s">
        <v>1741</v>
      </c>
      <c r="P94" s="5012" t="s">
        <v>1999</v>
      </c>
      <c r="Q94" s="5011" t="s">
        <v>5357</v>
      </c>
      <c r="R94" s="5012" t="s">
        <v>1965</v>
      </c>
      <c r="S94" s="5012"/>
      <c r="T94" s="5012"/>
      <c r="U94" s="5011" t="s">
        <v>5357</v>
      </c>
      <c r="V94" s="5012" t="s">
        <v>1965</v>
      </c>
      <c r="W94" s="5012" t="s">
        <v>1741</v>
      </c>
      <c r="X94" s="5012" t="s">
        <v>1999</v>
      </c>
      <c r="Y94" s="5014" t="s">
        <v>2218</v>
      </c>
      <c r="Z94" s="5012">
        <v>12</v>
      </c>
      <c r="AA94" s="5012">
        <v>8</v>
      </c>
      <c r="AB94" s="5012">
        <v>0</v>
      </c>
      <c r="AC94" s="5012">
        <v>1</v>
      </c>
      <c r="AD94" s="5012">
        <v>0</v>
      </c>
      <c r="AE94" s="5012">
        <v>21</v>
      </c>
      <c r="AF94" s="5015"/>
    </row>
    <row r="95" spans="1:32" s="5016" customFormat="1" ht="31.5">
      <c r="A95" s="5010">
        <v>30</v>
      </c>
      <c r="B95" s="5010">
        <v>10</v>
      </c>
      <c r="C95" s="5010">
        <v>10</v>
      </c>
      <c r="D95" s="5010">
        <f t="shared" si="3"/>
        <v>20</v>
      </c>
      <c r="E95" s="5012">
        <v>38518</v>
      </c>
      <c r="F95" s="5012" t="s">
        <v>312</v>
      </c>
      <c r="G95" s="5012">
        <v>171</v>
      </c>
      <c r="H95" s="5012" t="s">
        <v>2</v>
      </c>
      <c r="I95" s="5012" t="s">
        <v>497</v>
      </c>
      <c r="J95" s="5012">
        <v>0.35</v>
      </c>
      <c r="K95" s="5017">
        <f t="shared" si="4"/>
        <v>7</v>
      </c>
      <c r="L95" s="5014" t="s">
        <v>5358</v>
      </c>
      <c r="M95" s="5012">
        <v>5211001</v>
      </c>
      <c r="N95" s="5012" t="s">
        <v>2214</v>
      </c>
      <c r="O95" s="5012" t="s">
        <v>1741</v>
      </c>
      <c r="P95" s="5012" t="s">
        <v>1999</v>
      </c>
      <c r="Q95" s="5011" t="s">
        <v>5357</v>
      </c>
      <c r="R95" s="5012" t="s">
        <v>1965</v>
      </c>
      <c r="S95" s="5012"/>
      <c r="T95" s="5012"/>
      <c r="U95" s="5011" t="s">
        <v>5357</v>
      </c>
      <c r="V95" s="5012" t="s">
        <v>1965</v>
      </c>
      <c r="W95" s="5012" t="s">
        <v>1741</v>
      </c>
      <c r="X95" s="5012" t="s">
        <v>1999</v>
      </c>
      <c r="Y95" s="5014" t="s">
        <v>2218</v>
      </c>
      <c r="Z95" s="5012">
        <v>12</v>
      </c>
      <c r="AA95" s="5012">
        <v>8</v>
      </c>
      <c r="AB95" s="5012">
        <v>0</v>
      </c>
      <c r="AC95" s="5012">
        <v>1</v>
      </c>
      <c r="AD95" s="5012">
        <v>0</v>
      </c>
      <c r="AE95" s="5012">
        <v>21</v>
      </c>
      <c r="AF95" s="5015"/>
    </row>
    <row r="96" spans="1:32" s="5016" customFormat="1" ht="31.5">
      <c r="A96" s="5010">
        <v>30</v>
      </c>
      <c r="B96" s="5010">
        <v>10</v>
      </c>
      <c r="C96" s="5010">
        <v>10</v>
      </c>
      <c r="D96" s="5010">
        <f t="shared" si="3"/>
        <v>20</v>
      </c>
      <c r="E96" s="5012">
        <v>41043</v>
      </c>
      <c r="F96" s="5012" t="s">
        <v>312</v>
      </c>
      <c r="G96" s="5012">
        <v>171</v>
      </c>
      <c r="H96" s="5012" t="s">
        <v>2</v>
      </c>
      <c r="I96" s="5012" t="s">
        <v>497</v>
      </c>
      <c r="J96" s="5012">
        <v>0.3</v>
      </c>
      <c r="K96" s="5017">
        <f t="shared" si="4"/>
        <v>6</v>
      </c>
      <c r="L96" s="5014" t="s">
        <v>4749</v>
      </c>
      <c r="M96" s="5012">
        <v>5211001</v>
      </c>
      <c r="N96" s="5012" t="s">
        <v>2214</v>
      </c>
      <c r="O96" s="5012" t="s">
        <v>1741</v>
      </c>
      <c r="P96" s="5012" t="s">
        <v>1999</v>
      </c>
      <c r="Q96" s="5011" t="s">
        <v>5357</v>
      </c>
      <c r="R96" s="5012" t="s">
        <v>1965</v>
      </c>
      <c r="S96" s="5012"/>
      <c r="T96" s="5012"/>
      <c r="U96" s="5011" t="s">
        <v>5357</v>
      </c>
      <c r="V96" s="5012" t="s">
        <v>1965</v>
      </c>
      <c r="W96" s="5012" t="s">
        <v>1741</v>
      </c>
      <c r="X96" s="5012" t="s">
        <v>1999</v>
      </c>
      <c r="Y96" s="5014" t="s">
        <v>2218</v>
      </c>
      <c r="Z96" s="5012">
        <v>12</v>
      </c>
      <c r="AA96" s="5012">
        <v>8</v>
      </c>
      <c r="AB96" s="5012">
        <v>0</v>
      </c>
      <c r="AC96" s="5012">
        <v>1</v>
      </c>
      <c r="AD96" s="5012">
        <v>0</v>
      </c>
      <c r="AE96" s="5012">
        <v>21</v>
      </c>
      <c r="AF96" s="5015"/>
    </row>
    <row r="97" spans="1:32" s="5016" customFormat="1" ht="31.5">
      <c r="A97" s="5010">
        <v>31</v>
      </c>
      <c r="B97" s="5010">
        <v>10</v>
      </c>
      <c r="C97" s="5010">
        <v>11</v>
      </c>
      <c r="D97" s="5010">
        <f t="shared" si="3"/>
        <v>21</v>
      </c>
      <c r="E97" s="5011">
        <v>36929</v>
      </c>
      <c r="F97" s="5011" t="s">
        <v>312</v>
      </c>
      <c r="G97" s="5012">
        <v>171</v>
      </c>
      <c r="H97" s="5012" t="s">
        <v>2</v>
      </c>
      <c r="I97" s="5012" t="s">
        <v>497</v>
      </c>
      <c r="J97" s="5012">
        <v>0.33300000000000002</v>
      </c>
      <c r="K97" s="5017">
        <f t="shared" si="4"/>
        <v>6.9930000000000003</v>
      </c>
      <c r="L97" s="5013" t="s">
        <v>5359</v>
      </c>
      <c r="M97" s="5012">
        <v>5211006</v>
      </c>
      <c r="N97" s="5012" t="s">
        <v>2258</v>
      </c>
      <c r="O97" s="5011" t="s">
        <v>5360</v>
      </c>
      <c r="P97" s="5011" t="s">
        <v>5361</v>
      </c>
      <c r="Q97" s="5011" t="s">
        <v>5362</v>
      </c>
      <c r="R97" s="5012" t="s">
        <v>5363</v>
      </c>
      <c r="S97" s="5011"/>
      <c r="T97" s="5012"/>
      <c r="U97" s="5011" t="s">
        <v>5362</v>
      </c>
      <c r="V97" s="5012" t="s">
        <v>5363</v>
      </c>
      <c r="W97" s="5011" t="s">
        <v>5360</v>
      </c>
      <c r="X97" s="5011" t="s">
        <v>5361</v>
      </c>
      <c r="Y97" s="5013" t="s">
        <v>2261</v>
      </c>
      <c r="Z97" s="5011">
        <v>3</v>
      </c>
      <c r="AA97" s="5011">
        <v>2</v>
      </c>
      <c r="AB97" s="5011">
        <v>0</v>
      </c>
      <c r="AC97" s="5011">
        <v>5</v>
      </c>
      <c r="AD97" s="5011">
        <v>0</v>
      </c>
      <c r="AE97" s="5011">
        <v>10</v>
      </c>
      <c r="AF97" s="5015"/>
    </row>
    <row r="98" spans="1:32" s="5016" customFormat="1" ht="31.5">
      <c r="A98" s="5010">
        <v>31</v>
      </c>
      <c r="B98" s="5010">
        <v>10</v>
      </c>
      <c r="C98" s="5010">
        <v>11</v>
      </c>
      <c r="D98" s="5010">
        <f t="shared" si="3"/>
        <v>21</v>
      </c>
      <c r="E98" s="5011">
        <v>41067</v>
      </c>
      <c r="F98" s="5011" t="s">
        <v>312</v>
      </c>
      <c r="G98" s="5012">
        <v>171</v>
      </c>
      <c r="H98" s="5012" t="s">
        <v>2</v>
      </c>
      <c r="I98" s="5012" t="s">
        <v>503</v>
      </c>
      <c r="J98" s="5012">
        <v>0.33300000000000002</v>
      </c>
      <c r="K98" s="5017">
        <f t="shared" si="4"/>
        <v>6.9930000000000003</v>
      </c>
      <c r="L98" s="5014" t="s">
        <v>5364</v>
      </c>
      <c r="M98" s="5012">
        <v>5211006</v>
      </c>
      <c r="N98" s="5012" t="s">
        <v>2258</v>
      </c>
      <c r="O98" s="5011" t="s">
        <v>5360</v>
      </c>
      <c r="P98" s="5011" t="s">
        <v>5361</v>
      </c>
      <c r="Q98" s="5011" t="s">
        <v>5362</v>
      </c>
      <c r="R98" s="5012" t="s">
        <v>5363</v>
      </c>
      <c r="S98" s="5011"/>
      <c r="T98" s="5012"/>
      <c r="U98" s="5011" t="s">
        <v>5362</v>
      </c>
      <c r="V98" s="5012" t="s">
        <v>5363</v>
      </c>
      <c r="W98" s="5011" t="s">
        <v>5360</v>
      </c>
      <c r="X98" s="5011" t="s">
        <v>5361</v>
      </c>
      <c r="Y98" s="5013" t="s">
        <v>2261</v>
      </c>
      <c r="Z98" s="5011">
        <v>3</v>
      </c>
      <c r="AA98" s="5011">
        <v>2</v>
      </c>
      <c r="AB98" s="5011">
        <v>0</v>
      </c>
      <c r="AC98" s="5011">
        <v>5</v>
      </c>
      <c r="AD98" s="5011">
        <v>0</v>
      </c>
      <c r="AE98" s="5011">
        <v>10</v>
      </c>
      <c r="AF98" s="5015"/>
    </row>
    <row r="99" spans="1:32" s="5016" customFormat="1" ht="31.5">
      <c r="A99" s="5010">
        <v>31</v>
      </c>
      <c r="B99" s="5010">
        <v>10</v>
      </c>
      <c r="C99" s="5010">
        <v>11</v>
      </c>
      <c r="D99" s="5010">
        <f t="shared" si="3"/>
        <v>21</v>
      </c>
      <c r="E99" s="5011">
        <v>40170</v>
      </c>
      <c r="F99" s="5011" t="s">
        <v>312</v>
      </c>
      <c r="G99" s="5012">
        <v>171</v>
      </c>
      <c r="H99" s="5012" t="s">
        <v>2</v>
      </c>
      <c r="I99" s="5012" t="s">
        <v>497</v>
      </c>
      <c r="J99" s="5012">
        <v>0.33300000000000002</v>
      </c>
      <c r="K99" s="5017">
        <f t="shared" si="4"/>
        <v>6.9930000000000003</v>
      </c>
      <c r="L99" s="5013" t="s">
        <v>4864</v>
      </c>
      <c r="M99" s="5012">
        <v>5211006</v>
      </c>
      <c r="N99" s="5012" t="s">
        <v>2258</v>
      </c>
      <c r="O99" s="5011" t="s">
        <v>5360</v>
      </c>
      <c r="P99" s="5011" t="s">
        <v>5361</v>
      </c>
      <c r="Q99" s="5011" t="s">
        <v>5362</v>
      </c>
      <c r="R99" s="5012" t="s">
        <v>5363</v>
      </c>
      <c r="S99" s="5011"/>
      <c r="T99" s="5012"/>
      <c r="U99" s="5011" t="s">
        <v>5362</v>
      </c>
      <c r="V99" s="5012" t="s">
        <v>5363</v>
      </c>
      <c r="W99" s="5011" t="s">
        <v>5360</v>
      </c>
      <c r="X99" s="5011" t="s">
        <v>5361</v>
      </c>
      <c r="Y99" s="5013" t="s">
        <v>2261</v>
      </c>
      <c r="Z99" s="5011">
        <v>3</v>
      </c>
      <c r="AA99" s="5011">
        <v>2</v>
      </c>
      <c r="AB99" s="5011">
        <v>0</v>
      </c>
      <c r="AC99" s="5011">
        <v>5</v>
      </c>
      <c r="AD99" s="5011">
        <v>0</v>
      </c>
      <c r="AE99" s="5011">
        <v>10</v>
      </c>
      <c r="AF99" s="5015"/>
    </row>
    <row r="100" spans="1:32" s="5016" customFormat="1" ht="31.5">
      <c r="A100" s="5010">
        <v>30</v>
      </c>
      <c r="B100" s="5010">
        <v>8</v>
      </c>
      <c r="C100" s="5010">
        <v>14</v>
      </c>
      <c r="D100" s="5010">
        <f t="shared" si="3"/>
        <v>22</v>
      </c>
      <c r="E100" s="5011">
        <v>39289</v>
      </c>
      <c r="F100" s="5011" t="s">
        <v>314</v>
      </c>
      <c r="G100" s="5012">
        <v>171</v>
      </c>
      <c r="H100" s="5012" t="s">
        <v>2</v>
      </c>
      <c r="I100" s="5012" t="s">
        <v>497</v>
      </c>
      <c r="J100" s="5012">
        <v>0.36399999999999999</v>
      </c>
      <c r="K100" s="5017">
        <f t="shared" si="4"/>
        <v>8.0079999999999991</v>
      </c>
      <c r="L100" s="5013" t="s">
        <v>5365</v>
      </c>
      <c r="M100" s="5011">
        <v>5010002</v>
      </c>
      <c r="N100" s="5011" t="s">
        <v>2281</v>
      </c>
      <c r="O100" s="5011" t="s">
        <v>2251</v>
      </c>
      <c r="P100" s="5012" t="s">
        <v>5363</v>
      </c>
      <c r="Q100" s="5011" t="s">
        <v>5366</v>
      </c>
      <c r="R100" s="5011" t="s">
        <v>5367</v>
      </c>
      <c r="S100" s="5011"/>
      <c r="T100" s="5012"/>
      <c r="U100" s="5011" t="s">
        <v>1741</v>
      </c>
      <c r="V100" s="5012" t="s">
        <v>5363</v>
      </c>
      <c r="W100" s="5011" t="s">
        <v>5368</v>
      </c>
      <c r="X100" s="5012" t="s">
        <v>5363</v>
      </c>
      <c r="Y100" s="5014" t="s">
        <v>1736</v>
      </c>
      <c r="Z100" s="5012">
        <v>2</v>
      </c>
      <c r="AA100" s="5012">
        <v>0</v>
      </c>
      <c r="AB100" s="5012">
        <v>0</v>
      </c>
      <c r="AC100" s="5012">
        <v>10</v>
      </c>
      <c r="AD100" s="5012">
        <v>2</v>
      </c>
      <c r="AE100" s="5012">
        <v>12</v>
      </c>
      <c r="AF100" s="5015"/>
    </row>
    <row r="101" spans="1:32" s="5016" customFormat="1" ht="31.5">
      <c r="A101" s="5010">
        <v>30</v>
      </c>
      <c r="B101" s="5010">
        <v>8</v>
      </c>
      <c r="C101" s="5010">
        <v>14</v>
      </c>
      <c r="D101" s="5010">
        <f t="shared" si="3"/>
        <v>22</v>
      </c>
      <c r="E101" s="5011">
        <v>40692</v>
      </c>
      <c r="F101" s="5011" t="s">
        <v>314</v>
      </c>
      <c r="G101" s="5012">
        <v>171</v>
      </c>
      <c r="H101" s="5012" t="s">
        <v>2</v>
      </c>
      <c r="I101" s="5012" t="s">
        <v>503</v>
      </c>
      <c r="J101" s="5012">
        <v>0.182</v>
      </c>
      <c r="K101" s="5017">
        <f t="shared" si="4"/>
        <v>4.0039999999999996</v>
      </c>
      <c r="L101" s="5013" t="s">
        <v>5369</v>
      </c>
      <c r="M101" s="5011">
        <v>5010002</v>
      </c>
      <c r="N101" s="5011" t="s">
        <v>2281</v>
      </c>
      <c r="O101" s="5011" t="s">
        <v>2251</v>
      </c>
      <c r="P101" s="5012" t="s">
        <v>5363</v>
      </c>
      <c r="Q101" s="5011" t="s">
        <v>5366</v>
      </c>
      <c r="R101" s="5011" t="s">
        <v>5367</v>
      </c>
      <c r="S101" s="5011"/>
      <c r="T101" s="5012"/>
      <c r="U101" s="5011" t="s">
        <v>1741</v>
      </c>
      <c r="V101" s="5012" t="s">
        <v>5363</v>
      </c>
      <c r="W101" s="5011" t="s">
        <v>5368</v>
      </c>
      <c r="X101" s="5012" t="s">
        <v>5363</v>
      </c>
      <c r="Y101" s="5014" t="s">
        <v>1736</v>
      </c>
      <c r="Z101" s="5012">
        <v>2</v>
      </c>
      <c r="AA101" s="5012">
        <v>0</v>
      </c>
      <c r="AB101" s="5012">
        <v>0</v>
      </c>
      <c r="AC101" s="5012">
        <v>10</v>
      </c>
      <c r="AD101" s="5012">
        <v>2</v>
      </c>
      <c r="AE101" s="5012">
        <v>12</v>
      </c>
      <c r="AF101" s="5015"/>
    </row>
    <row r="102" spans="1:32" s="5016" customFormat="1" ht="31.5">
      <c r="A102" s="5010">
        <v>30</v>
      </c>
      <c r="B102" s="5010">
        <v>8</v>
      </c>
      <c r="C102" s="5010">
        <v>14</v>
      </c>
      <c r="D102" s="5010">
        <f t="shared" si="3"/>
        <v>22</v>
      </c>
      <c r="E102" s="5011">
        <v>6598</v>
      </c>
      <c r="F102" s="5011" t="s">
        <v>314</v>
      </c>
      <c r="G102" s="5012">
        <v>171</v>
      </c>
      <c r="H102" s="5012" t="s">
        <v>2</v>
      </c>
      <c r="I102" s="5012" t="s">
        <v>497</v>
      </c>
      <c r="J102" s="5012">
        <v>0.318</v>
      </c>
      <c r="K102" s="5017">
        <f t="shared" si="4"/>
        <v>6.9960000000000004</v>
      </c>
      <c r="L102" s="5013" t="s">
        <v>5370</v>
      </c>
      <c r="M102" s="5011">
        <v>5010002</v>
      </c>
      <c r="N102" s="5011" t="s">
        <v>2281</v>
      </c>
      <c r="O102" s="5011" t="s">
        <v>2251</v>
      </c>
      <c r="P102" s="5012" t="s">
        <v>5363</v>
      </c>
      <c r="Q102" s="5011" t="s">
        <v>5366</v>
      </c>
      <c r="R102" s="5011" t="s">
        <v>5367</v>
      </c>
      <c r="S102" s="5011"/>
      <c r="T102" s="5012"/>
      <c r="U102" s="5011" t="s">
        <v>1741</v>
      </c>
      <c r="V102" s="5012" t="s">
        <v>5363</v>
      </c>
      <c r="W102" s="5011" t="s">
        <v>5368</v>
      </c>
      <c r="X102" s="5012" t="s">
        <v>5363</v>
      </c>
      <c r="Y102" s="5014" t="s">
        <v>1736</v>
      </c>
      <c r="Z102" s="5012">
        <v>2</v>
      </c>
      <c r="AA102" s="5012">
        <v>0</v>
      </c>
      <c r="AB102" s="5012">
        <v>0</v>
      </c>
      <c r="AC102" s="5012">
        <v>10</v>
      </c>
      <c r="AD102" s="5012">
        <v>2</v>
      </c>
      <c r="AE102" s="5012">
        <v>12</v>
      </c>
      <c r="AF102" s="5015"/>
    </row>
    <row r="103" spans="1:32" s="5016" customFormat="1" ht="31.5">
      <c r="A103" s="5010">
        <v>3</v>
      </c>
      <c r="B103" s="5010">
        <v>1.5</v>
      </c>
      <c r="C103" s="5010"/>
      <c r="D103" s="5010">
        <f t="shared" si="3"/>
        <v>1.5</v>
      </c>
      <c r="E103" s="5012">
        <v>37822</v>
      </c>
      <c r="F103" s="5012" t="s">
        <v>313</v>
      </c>
      <c r="G103" s="5012">
        <v>171</v>
      </c>
      <c r="H103" s="5012" t="s">
        <v>2</v>
      </c>
      <c r="I103" s="5012" t="s">
        <v>497</v>
      </c>
      <c r="J103" s="5012">
        <v>1</v>
      </c>
      <c r="K103" s="5012">
        <f t="shared" si="4"/>
        <v>1.5</v>
      </c>
      <c r="L103" s="5014" t="s">
        <v>4770</v>
      </c>
      <c r="M103" s="5012" t="s">
        <v>1739</v>
      </c>
      <c r="N103" s="5012" t="s">
        <v>5371</v>
      </c>
      <c r="O103" s="5012"/>
      <c r="P103" s="5012"/>
      <c r="Q103" s="5012"/>
      <c r="R103" s="5012"/>
      <c r="S103" s="5012" t="s">
        <v>1902</v>
      </c>
      <c r="T103" s="5012" t="s">
        <v>5363</v>
      </c>
      <c r="U103" s="5012"/>
      <c r="V103" s="5012"/>
      <c r="W103" s="5012"/>
      <c r="X103" s="5012"/>
      <c r="Y103" s="5013" t="s">
        <v>5372</v>
      </c>
      <c r="Z103" s="5011">
        <v>9</v>
      </c>
      <c r="AA103" s="5011">
        <v>5</v>
      </c>
      <c r="AB103" s="5011">
        <v>2</v>
      </c>
      <c r="AC103" s="5011">
        <v>3</v>
      </c>
      <c r="AD103" s="5011">
        <v>0</v>
      </c>
      <c r="AE103" s="5011">
        <v>19</v>
      </c>
      <c r="AF103" s="5015"/>
    </row>
    <row r="104" spans="1:32" s="5016" customFormat="1" ht="16.5">
      <c r="A104" s="5010">
        <v>3</v>
      </c>
      <c r="B104" s="5010">
        <v>1.5</v>
      </c>
      <c r="C104" s="5010"/>
      <c r="D104" s="5010">
        <f t="shared" si="3"/>
        <v>1.5</v>
      </c>
      <c r="E104" s="5012">
        <v>36933</v>
      </c>
      <c r="F104" s="5012" t="s">
        <v>313</v>
      </c>
      <c r="G104" s="5012">
        <v>171</v>
      </c>
      <c r="H104" s="5012" t="s">
        <v>2</v>
      </c>
      <c r="I104" s="5012" t="s">
        <v>497</v>
      </c>
      <c r="J104" s="5012">
        <v>1</v>
      </c>
      <c r="K104" s="5012">
        <f t="shared" si="4"/>
        <v>1.5</v>
      </c>
      <c r="L104" s="5014" t="s">
        <v>5373</v>
      </c>
      <c r="M104" s="5012" t="s">
        <v>1739</v>
      </c>
      <c r="N104" s="5012" t="s">
        <v>1917</v>
      </c>
      <c r="O104" s="5012"/>
      <c r="P104" s="5012"/>
      <c r="Q104" s="5012"/>
      <c r="R104" s="5012"/>
      <c r="S104" s="5012" t="s">
        <v>1894</v>
      </c>
      <c r="T104" s="5012" t="s">
        <v>5363</v>
      </c>
      <c r="U104" s="5012"/>
      <c r="V104" s="5012"/>
      <c r="W104" s="5012"/>
      <c r="X104" s="5012"/>
      <c r="Y104" s="5014" t="s">
        <v>5374</v>
      </c>
      <c r="Z104" s="5012">
        <v>6</v>
      </c>
      <c r="AA104" s="5012">
        <v>8</v>
      </c>
      <c r="AB104" s="5012">
        <v>2</v>
      </c>
      <c r="AC104" s="5012">
        <v>1</v>
      </c>
      <c r="AD104" s="5012">
        <v>2</v>
      </c>
      <c r="AE104" s="5012">
        <v>17</v>
      </c>
      <c r="AF104" s="5015"/>
    </row>
    <row r="105" spans="1:32" s="5016" customFormat="1" ht="31.5">
      <c r="A105" s="5010">
        <v>3</v>
      </c>
      <c r="B105" s="5010">
        <v>1.5</v>
      </c>
      <c r="C105" s="5010"/>
      <c r="D105" s="5010">
        <f t="shared" si="3"/>
        <v>1.5</v>
      </c>
      <c r="E105" s="5012">
        <v>38809</v>
      </c>
      <c r="F105" s="5012" t="s">
        <v>313</v>
      </c>
      <c r="G105" s="5012">
        <v>171</v>
      </c>
      <c r="H105" s="5012" t="s">
        <v>2</v>
      </c>
      <c r="I105" s="5012" t="s">
        <v>497</v>
      </c>
      <c r="J105" s="5012">
        <v>1</v>
      </c>
      <c r="K105" s="5012">
        <f t="shared" si="4"/>
        <v>1.5</v>
      </c>
      <c r="L105" s="5014" t="s">
        <v>5375</v>
      </c>
      <c r="M105" s="5012" t="s">
        <v>1739</v>
      </c>
      <c r="N105" s="5012" t="s">
        <v>5376</v>
      </c>
      <c r="O105" s="5012"/>
      <c r="P105" s="5012"/>
      <c r="Q105" s="5012"/>
      <c r="R105" s="5012"/>
      <c r="S105" s="5012" t="s">
        <v>1890</v>
      </c>
      <c r="T105" s="5012" t="s">
        <v>5363</v>
      </c>
      <c r="U105" s="5012"/>
      <c r="V105" s="5012"/>
      <c r="W105" s="5012"/>
      <c r="X105" s="5012"/>
      <c r="Y105" s="5013" t="s">
        <v>5377</v>
      </c>
      <c r="Z105" s="5011">
        <v>6</v>
      </c>
      <c r="AA105" s="5011">
        <v>6</v>
      </c>
      <c r="AB105" s="5011">
        <v>3</v>
      </c>
      <c r="AC105" s="5011">
        <v>6</v>
      </c>
      <c r="AD105" s="5011">
        <v>0</v>
      </c>
      <c r="AE105" s="5011">
        <v>21</v>
      </c>
      <c r="AF105" s="5015"/>
    </row>
    <row r="106" spans="1:32" s="5016" customFormat="1" ht="16.5">
      <c r="A106" s="5010">
        <v>7</v>
      </c>
      <c r="B106" s="5010">
        <v>2.5</v>
      </c>
      <c r="C106" s="5010">
        <v>2</v>
      </c>
      <c r="D106" s="5010">
        <f t="shared" si="3"/>
        <v>4.5</v>
      </c>
      <c r="E106" s="5012">
        <v>17114</v>
      </c>
      <c r="F106" s="5012" t="s">
        <v>307</v>
      </c>
      <c r="G106" s="5012">
        <v>171</v>
      </c>
      <c r="H106" s="5012" t="s">
        <v>1</v>
      </c>
      <c r="I106" s="5012" t="s">
        <v>497</v>
      </c>
      <c r="J106" s="5012">
        <v>1</v>
      </c>
      <c r="K106" s="5012">
        <f t="shared" si="4"/>
        <v>4.5</v>
      </c>
      <c r="L106" s="5014" t="s">
        <v>1066</v>
      </c>
      <c r="M106" s="5012">
        <v>5111003</v>
      </c>
      <c r="N106" s="5012" t="s">
        <v>5378</v>
      </c>
      <c r="O106" s="5012" t="s">
        <v>1902</v>
      </c>
      <c r="P106" s="5012" t="s">
        <v>5379</v>
      </c>
      <c r="Q106" s="5012"/>
      <c r="R106" s="5012"/>
      <c r="S106" s="5012" t="s">
        <v>1902</v>
      </c>
      <c r="T106" s="5012" t="s">
        <v>5379</v>
      </c>
      <c r="U106" s="5012"/>
      <c r="V106" s="5012"/>
      <c r="W106" s="5012" t="s">
        <v>1902</v>
      </c>
      <c r="X106" s="5012" t="s">
        <v>5379</v>
      </c>
      <c r="Y106" s="5014" t="s">
        <v>5380</v>
      </c>
      <c r="Z106" s="5012">
        <v>3</v>
      </c>
      <c r="AA106" s="5012">
        <v>3</v>
      </c>
      <c r="AB106" s="5012">
        <v>6</v>
      </c>
      <c r="AC106" s="5012">
        <v>7</v>
      </c>
      <c r="AD106" s="5012">
        <v>1</v>
      </c>
      <c r="AE106" s="5012">
        <v>19</v>
      </c>
      <c r="AF106" s="5015"/>
    </row>
    <row r="107" spans="1:32" s="5016" customFormat="1" ht="16.5">
      <c r="A107" s="5010">
        <v>7</v>
      </c>
      <c r="B107" s="5010">
        <v>2.5</v>
      </c>
      <c r="C107" s="5010">
        <v>2</v>
      </c>
      <c r="D107" s="5010">
        <f t="shared" si="3"/>
        <v>4.5</v>
      </c>
      <c r="E107" s="5012">
        <v>36019</v>
      </c>
      <c r="F107" s="5012" t="s">
        <v>308</v>
      </c>
      <c r="G107" s="5012">
        <v>171</v>
      </c>
      <c r="H107" s="5012" t="s">
        <v>1</v>
      </c>
      <c r="I107" s="5012" t="s">
        <v>497</v>
      </c>
      <c r="J107" s="5012">
        <v>1</v>
      </c>
      <c r="K107" s="5012">
        <f t="shared" si="4"/>
        <v>4.5</v>
      </c>
      <c r="L107" s="5014" t="s">
        <v>5381</v>
      </c>
      <c r="M107" s="5012">
        <v>5111004</v>
      </c>
      <c r="N107" s="5012" t="s">
        <v>5378</v>
      </c>
      <c r="O107" s="5012"/>
      <c r="P107" s="5012"/>
      <c r="Q107" s="5012" t="s">
        <v>1902</v>
      </c>
      <c r="R107" s="5012" t="s">
        <v>5379</v>
      </c>
      <c r="S107" s="5012" t="s">
        <v>1894</v>
      </c>
      <c r="T107" s="5012" t="s">
        <v>5379</v>
      </c>
      <c r="U107" s="5012" t="s">
        <v>1894</v>
      </c>
      <c r="V107" s="5012" t="s">
        <v>5379</v>
      </c>
      <c r="W107" s="5012"/>
      <c r="X107" s="5012"/>
      <c r="Y107" s="5014" t="s">
        <v>2033</v>
      </c>
      <c r="Z107" s="5012">
        <v>1</v>
      </c>
      <c r="AA107" s="5012">
        <v>1</v>
      </c>
      <c r="AB107" s="5012">
        <v>2</v>
      </c>
      <c r="AC107" s="5012">
        <v>3</v>
      </c>
      <c r="AD107" s="5012">
        <v>1</v>
      </c>
      <c r="AE107" s="5012">
        <v>7</v>
      </c>
      <c r="AF107" s="5015"/>
    </row>
    <row r="108" spans="1:32" s="5016" customFormat="1" ht="31.5">
      <c r="A108" s="5010">
        <v>3</v>
      </c>
      <c r="B108" s="5010"/>
      <c r="C108" s="5010">
        <v>3</v>
      </c>
      <c r="D108" s="5010">
        <f t="shared" si="3"/>
        <v>3</v>
      </c>
      <c r="E108" s="5012">
        <v>21359</v>
      </c>
      <c r="F108" s="5012" t="s">
        <v>308</v>
      </c>
      <c r="G108" s="5012">
        <v>171</v>
      </c>
      <c r="H108" s="5012" t="s">
        <v>1</v>
      </c>
      <c r="I108" s="5012" t="s">
        <v>497</v>
      </c>
      <c r="J108" s="5012">
        <v>0</v>
      </c>
      <c r="K108" s="5012">
        <f t="shared" si="4"/>
        <v>0</v>
      </c>
      <c r="L108" s="5014" t="s">
        <v>5382</v>
      </c>
      <c r="M108" s="5012">
        <v>5100004</v>
      </c>
      <c r="N108" s="5012" t="s">
        <v>5383</v>
      </c>
      <c r="O108" s="5012"/>
      <c r="P108" s="5012"/>
      <c r="Q108" s="5012"/>
      <c r="R108" s="5012"/>
      <c r="S108" s="5012"/>
      <c r="T108" s="5012"/>
      <c r="U108" s="5012"/>
      <c r="V108" s="5012"/>
      <c r="W108" s="5012" t="s">
        <v>5345</v>
      </c>
      <c r="X108" s="5012" t="s">
        <v>5379</v>
      </c>
      <c r="Y108" s="5013" t="s">
        <v>2140</v>
      </c>
      <c r="Z108" s="5011">
        <v>14</v>
      </c>
      <c r="AA108" s="5011">
        <v>5</v>
      </c>
      <c r="AB108" s="5011">
        <v>0</v>
      </c>
      <c r="AC108" s="5011">
        <v>1</v>
      </c>
      <c r="AD108" s="5011">
        <v>0</v>
      </c>
      <c r="AE108" s="5011">
        <v>20</v>
      </c>
      <c r="AF108" s="5015"/>
    </row>
    <row r="109" spans="1:32" s="5016" customFormat="1" ht="16.5">
      <c r="A109" s="5010">
        <v>9</v>
      </c>
      <c r="B109" s="5010">
        <v>3</v>
      </c>
      <c r="C109" s="5010">
        <v>3</v>
      </c>
      <c r="D109" s="5010">
        <f t="shared" si="3"/>
        <v>6</v>
      </c>
      <c r="E109" s="5012">
        <v>32841</v>
      </c>
      <c r="F109" s="5012" t="s">
        <v>308</v>
      </c>
      <c r="G109" s="5012">
        <v>171</v>
      </c>
      <c r="H109" s="5012" t="s">
        <v>1</v>
      </c>
      <c r="I109" s="5012" t="s">
        <v>497</v>
      </c>
      <c r="J109" s="5012">
        <v>1</v>
      </c>
      <c r="K109" s="5012">
        <f t="shared" si="4"/>
        <v>6</v>
      </c>
      <c r="L109" s="5014" t="s">
        <v>5384</v>
      </c>
      <c r="M109" s="5012">
        <v>5121020</v>
      </c>
      <c r="N109" s="5012" t="s">
        <v>5290</v>
      </c>
      <c r="O109" s="5012" t="s">
        <v>1890</v>
      </c>
      <c r="P109" s="5012" t="s">
        <v>5379</v>
      </c>
      <c r="Q109" s="5012" t="s">
        <v>1890</v>
      </c>
      <c r="R109" s="5012" t="s">
        <v>5379</v>
      </c>
      <c r="S109" s="5012" t="s">
        <v>1890</v>
      </c>
      <c r="T109" s="5012" t="s">
        <v>5379</v>
      </c>
      <c r="U109" s="5012" t="s">
        <v>1890</v>
      </c>
      <c r="V109" s="5012" t="s">
        <v>5379</v>
      </c>
      <c r="W109" s="5012"/>
      <c r="X109" s="5012"/>
      <c r="Y109" s="5014" t="s">
        <v>5385</v>
      </c>
      <c r="Z109" s="5012">
        <v>2</v>
      </c>
      <c r="AA109" s="5012">
        <v>2</v>
      </c>
      <c r="AB109" s="5012">
        <v>3</v>
      </c>
      <c r="AC109" s="5012">
        <v>3</v>
      </c>
      <c r="AD109" s="5012">
        <v>0</v>
      </c>
      <c r="AE109" s="5012">
        <v>10</v>
      </c>
      <c r="AF109" s="5015"/>
    </row>
    <row r="110" spans="1:32" s="5016" customFormat="1" ht="16.5">
      <c r="A110" s="5010">
        <v>6</v>
      </c>
      <c r="B110" s="5010">
        <v>3</v>
      </c>
      <c r="C110" s="5010"/>
      <c r="D110" s="5010">
        <f t="shared" si="3"/>
        <v>3</v>
      </c>
      <c r="E110" s="5012">
        <v>32030</v>
      </c>
      <c r="F110" s="5012" t="s">
        <v>308</v>
      </c>
      <c r="G110" s="5012">
        <v>171</v>
      </c>
      <c r="H110" s="5012" t="s">
        <v>1</v>
      </c>
      <c r="I110" s="5012" t="s">
        <v>503</v>
      </c>
      <c r="J110" s="5012">
        <v>1</v>
      </c>
      <c r="K110" s="5012">
        <f t="shared" si="4"/>
        <v>3</v>
      </c>
      <c r="L110" s="5014" t="s">
        <v>5330</v>
      </c>
      <c r="M110" s="5012">
        <v>5121026</v>
      </c>
      <c r="N110" s="5012" t="s">
        <v>5386</v>
      </c>
      <c r="O110" s="5012" t="s">
        <v>1904</v>
      </c>
      <c r="P110" s="5012" t="s">
        <v>5379</v>
      </c>
      <c r="Q110" s="5012"/>
      <c r="R110" s="5012"/>
      <c r="S110" s="5012" t="s">
        <v>1904</v>
      </c>
      <c r="T110" s="5012" t="s">
        <v>5379</v>
      </c>
      <c r="U110" s="5012"/>
      <c r="V110" s="5012"/>
      <c r="W110" s="5012"/>
      <c r="X110" s="5012"/>
      <c r="Y110" s="5014" t="s">
        <v>2115</v>
      </c>
      <c r="Z110" s="5012">
        <v>2</v>
      </c>
      <c r="AA110" s="5012">
        <v>8</v>
      </c>
      <c r="AB110" s="5012">
        <v>2</v>
      </c>
      <c r="AC110" s="5012">
        <v>1</v>
      </c>
      <c r="AD110" s="5012">
        <v>0</v>
      </c>
      <c r="AE110" s="5012">
        <v>13</v>
      </c>
      <c r="AF110" s="5015"/>
    </row>
    <row r="111" spans="1:32" s="5016" customFormat="1" ht="16.5">
      <c r="A111" s="5010">
        <v>21</v>
      </c>
      <c r="B111" s="5010">
        <v>3</v>
      </c>
      <c r="C111" s="5010">
        <v>15</v>
      </c>
      <c r="D111" s="5010">
        <v>3</v>
      </c>
      <c r="E111" s="5012">
        <v>23524</v>
      </c>
      <c r="F111" s="5012" t="s">
        <v>307</v>
      </c>
      <c r="G111" s="5012">
        <v>171</v>
      </c>
      <c r="H111" s="5012" t="s">
        <v>1</v>
      </c>
      <c r="I111" s="5012" t="s">
        <v>497</v>
      </c>
      <c r="J111" s="5012">
        <v>1</v>
      </c>
      <c r="K111" s="5012">
        <f t="shared" si="4"/>
        <v>3</v>
      </c>
      <c r="L111" s="5014" t="s">
        <v>5387</v>
      </c>
      <c r="M111" s="5012">
        <v>5100006</v>
      </c>
      <c r="N111" s="5012" t="s">
        <v>5388</v>
      </c>
      <c r="O111" s="5012"/>
      <c r="P111" s="5012"/>
      <c r="Q111" s="5012"/>
      <c r="R111" s="5012"/>
      <c r="S111" s="5012"/>
      <c r="T111" s="5012"/>
      <c r="U111" s="5012" t="s">
        <v>1904</v>
      </c>
      <c r="V111" s="5012" t="s">
        <v>5379</v>
      </c>
      <c r="W111" s="5012"/>
      <c r="X111" s="5012"/>
      <c r="Y111" s="5014" t="s">
        <v>2136</v>
      </c>
      <c r="Z111" s="5012">
        <v>6</v>
      </c>
      <c r="AA111" s="5012">
        <v>1</v>
      </c>
      <c r="AB111" s="5012">
        <v>2</v>
      </c>
      <c r="AC111" s="5012">
        <v>0</v>
      </c>
      <c r="AD111" s="5012">
        <v>0</v>
      </c>
      <c r="AE111" s="5012">
        <v>9</v>
      </c>
      <c r="AF111" s="5015"/>
    </row>
    <row r="112" spans="1:32" s="5016" customFormat="1" ht="16.5">
      <c r="A112" s="5010">
        <v>21</v>
      </c>
      <c r="B112" s="5010">
        <v>3</v>
      </c>
      <c r="C112" s="5010">
        <v>15</v>
      </c>
      <c r="D112" s="5010">
        <v>2</v>
      </c>
      <c r="E112" s="5012">
        <v>23524</v>
      </c>
      <c r="F112" s="5012" t="s">
        <v>307</v>
      </c>
      <c r="G112" s="5012">
        <v>171</v>
      </c>
      <c r="H112" s="5012" t="s">
        <v>1</v>
      </c>
      <c r="I112" s="5012" t="s">
        <v>497</v>
      </c>
      <c r="J112" s="5012">
        <v>1</v>
      </c>
      <c r="K112" s="5012">
        <f t="shared" si="4"/>
        <v>2</v>
      </c>
      <c r="L112" s="5014" t="s">
        <v>5387</v>
      </c>
      <c r="M112" s="5012">
        <v>5100007</v>
      </c>
      <c r="N112" s="5012" t="s">
        <v>5389</v>
      </c>
      <c r="O112" s="5012"/>
      <c r="P112" s="5012"/>
      <c r="Q112" s="5012"/>
      <c r="R112" s="5012"/>
      <c r="S112" s="5012"/>
      <c r="T112" s="5012"/>
      <c r="U112" s="5012"/>
      <c r="V112" s="5012"/>
      <c r="W112" s="5012" t="s">
        <v>1904</v>
      </c>
      <c r="X112" s="5012" t="s">
        <v>5379</v>
      </c>
      <c r="Y112" s="5014" t="s">
        <v>2138</v>
      </c>
      <c r="Z112" s="5012">
        <v>1</v>
      </c>
      <c r="AA112" s="5012">
        <v>2</v>
      </c>
      <c r="AB112" s="5012">
        <v>0</v>
      </c>
      <c r="AC112" s="5012">
        <v>2</v>
      </c>
      <c r="AD112" s="5012">
        <v>0</v>
      </c>
      <c r="AE112" s="5012">
        <v>5</v>
      </c>
      <c r="AF112" s="5015"/>
    </row>
    <row r="113" spans="1:32" s="5016" customFormat="1" ht="31.5">
      <c r="A113" s="5010">
        <v>7</v>
      </c>
      <c r="B113" s="5010">
        <v>2.5</v>
      </c>
      <c r="C113" s="5010">
        <v>2</v>
      </c>
      <c r="D113" s="5010">
        <f t="shared" si="3"/>
        <v>4.5</v>
      </c>
      <c r="E113" s="5012">
        <v>34371</v>
      </c>
      <c r="F113" s="5012" t="s">
        <v>307</v>
      </c>
      <c r="G113" s="5012">
        <v>171</v>
      </c>
      <c r="H113" s="5012" t="s">
        <v>1</v>
      </c>
      <c r="I113" s="5012" t="s">
        <v>497</v>
      </c>
      <c r="J113" s="5012">
        <v>1</v>
      </c>
      <c r="K113" s="5012">
        <f t="shared" si="4"/>
        <v>4.5</v>
      </c>
      <c r="L113" s="5014" t="s">
        <v>5390</v>
      </c>
      <c r="M113" s="5012">
        <v>5111005</v>
      </c>
      <c r="N113" s="5012" t="s">
        <v>5391</v>
      </c>
      <c r="O113" s="5012"/>
      <c r="P113" s="5012"/>
      <c r="Q113" s="5012" t="s">
        <v>1822</v>
      </c>
      <c r="R113" s="5012" t="s">
        <v>5379</v>
      </c>
      <c r="S113" s="5012"/>
      <c r="T113" s="5012"/>
      <c r="U113" s="5012" t="s">
        <v>1822</v>
      </c>
      <c r="V113" s="5012" t="s">
        <v>5379</v>
      </c>
      <c r="W113" s="5012" t="s">
        <v>1822</v>
      </c>
      <c r="X113" s="5012" t="s">
        <v>5379</v>
      </c>
      <c r="Y113" s="5013" t="s">
        <v>5392</v>
      </c>
      <c r="Z113" s="5011">
        <v>3</v>
      </c>
      <c r="AA113" s="5011">
        <v>2</v>
      </c>
      <c r="AB113" s="5011">
        <v>0</v>
      </c>
      <c r="AC113" s="5011">
        <v>0</v>
      </c>
      <c r="AD113" s="5011">
        <v>0</v>
      </c>
      <c r="AE113" s="5011">
        <v>5</v>
      </c>
      <c r="AF113" s="5015"/>
    </row>
    <row r="114" spans="1:32" s="5016" customFormat="1" ht="16.5">
      <c r="A114" s="5010">
        <v>6</v>
      </c>
      <c r="B114" s="5010">
        <v>3</v>
      </c>
      <c r="C114" s="5010"/>
      <c r="D114" s="5010">
        <f t="shared" si="3"/>
        <v>3</v>
      </c>
      <c r="E114" s="5012">
        <v>32030</v>
      </c>
      <c r="F114" s="5012" t="s">
        <v>308</v>
      </c>
      <c r="G114" s="5012">
        <v>171</v>
      </c>
      <c r="H114" s="5012" t="s">
        <v>1</v>
      </c>
      <c r="I114" s="5012" t="s">
        <v>503</v>
      </c>
      <c r="J114" s="5012">
        <v>1</v>
      </c>
      <c r="K114" s="5012">
        <f t="shared" si="4"/>
        <v>3</v>
      </c>
      <c r="L114" s="5014" t="s">
        <v>5330</v>
      </c>
      <c r="M114" s="5012">
        <v>5121024</v>
      </c>
      <c r="N114" s="5012" t="s">
        <v>5386</v>
      </c>
      <c r="O114" s="5018" t="s">
        <v>1800</v>
      </c>
      <c r="P114" s="5012" t="s">
        <v>5379</v>
      </c>
      <c r="Q114" s="5012"/>
      <c r="R114" s="5012"/>
      <c r="S114" s="5018" t="s">
        <v>1800</v>
      </c>
      <c r="T114" s="5012" t="s">
        <v>5379</v>
      </c>
      <c r="U114" s="5012"/>
      <c r="V114" s="5012"/>
      <c r="W114" s="5012"/>
      <c r="X114" s="5012"/>
      <c r="Y114" s="5014" t="s">
        <v>2117</v>
      </c>
      <c r="Z114" s="5012">
        <v>1</v>
      </c>
      <c r="AA114" s="5012">
        <v>2</v>
      </c>
      <c r="AB114" s="5012">
        <v>1</v>
      </c>
      <c r="AC114" s="5012">
        <v>0</v>
      </c>
      <c r="AD114" s="5012">
        <v>0</v>
      </c>
      <c r="AE114" s="5012">
        <v>4</v>
      </c>
      <c r="AF114" s="5015"/>
    </row>
    <row r="115" spans="1:32" s="5016" customFormat="1" ht="16.5">
      <c r="A115" s="5010">
        <v>7</v>
      </c>
      <c r="B115" s="5010">
        <v>2.5</v>
      </c>
      <c r="C115" s="5010">
        <v>2</v>
      </c>
      <c r="D115" s="5010">
        <f t="shared" si="3"/>
        <v>4.5</v>
      </c>
      <c r="E115" s="5012">
        <v>37016</v>
      </c>
      <c r="F115" s="5012" t="s">
        <v>308</v>
      </c>
      <c r="G115" s="5012">
        <v>171</v>
      </c>
      <c r="H115" s="5012" t="s">
        <v>1</v>
      </c>
      <c r="I115" s="5012" t="s">
        <v>497</v>
      </c>
      <c r="J115" s="5012">
        <v>1</v>
      </c>
      <c r="K115" s="5012">
        <f t="shared" si="4"/>
        <v>4.5</v>
      </c>
      <c r="L115" s="5014" t="s">
        <v>501</v>
      </c>
      <c r="M115" s="5012">
        <v>5121025</v>
      </c>
      <c r="N115" s="5012" t="s">
        <v>5386</v>
      </c>
      <c r="O115" s="5012"/>
      <c r="P115" s="5012"/>
      <c r="Q115" s="5018" t="s">
        <v>1800</v>
      </c>
      <c r="R115" s="5012" t="s">
        <v>5379</v>
      </c>
      <c r="S115" s="5012"/>
      <c r="T115" s="5012"/>
      <c r="U115" s="5018" t="s">
        <v>1800</v>
      </c>
      <c r="V115" s="5012" t="s">
        <v>5379</v>
      </c>
      <c r="W115" s="5012"/>
      <c r="X115" s="5012"/>
      <c r="Y115" s="5014" t="s">
        <v>2113</v>
      </c>
      <c r="Z115" s="5012">
        <v>2</v>
      </c>
      <c r="AA115" s="5012">
        <v>0</v>
      </c>
      <c r="AB115" s="5012">
        <v>0</v>
      </c>
      <c r="AC115" s="5012">
        <v>2</v>
      </c>
      <c r="AD115" s="5012">
        <v>0</v>
      </c>
      <c r="AE115" s="5012">
        <v>4</v>
      </c>
      <c r="AF115" s="5015"/>
    </row>
    <row r="116" spans="1:32" s="5016" customFormat="1" ht="16.5">
      <c r="A116" s="5010">
        <v>9</v>
      </c>
      <c r="B116" s="5010">
        <v>3</v>
      </c>
      <c r="C116" s="5010">
        <v>3</v>
      </c>
      <c r="D116" s="5010">
        <f t="shared" si="3"/>
        <v>6</v>
      </c>
      <c r="E116" s="5012">
        <v>31092</v>
      </c>
      <c r="F116" s="5012" t="s">
        <v>308</v>
      </c>
      <c r="G116" s="5012">
        <v>171</v>
      </c>
      <c r="H116" s="5012" t="s">
        <v>1</v>
      </c>
      <c r="I116" s="5012" t="s">
        <v>497</v>
      </c>
      <c r="J116" s="5012">
        <v>1</v>
      </c>
      <c r="K116" s="5012">
        <f t="shared" si="4"/>
        <v>6</v>
      </c>
      <c r="L116" s="5014" t="s">
        <v>5393</v>
      </c>
      <c r="M116" s="5012">
        <v>5121041</v>
      </c>
      <c r="N116" s="5012" t="s">
        <v>5394</v>
      </c>
      <c r="O116" s="5011" t="s">
        <v>5395</v>
      </c>
      <c r="P116" s="5012" t="s">
        <v>5379</v>
      </c>
      <c r="Q116" s="5011" t="s">
        <v>5395</v>
      </c>
      <c r="R116" s="5012" t="s">
        <v>5379</v>
      </c>
      <c r="S116" s="5011" t="s">
        <v>5395</v>
      </c>
      <c r="T116" s="5012" t="s">
        <v>5379</v>
      </c>
      <c r="U116" s="5011" t="s">
        <v>5395</v>
      </c>
      <c r="V116" s="5012" t="s">
        <v>5276</v>
      </c>
      <c r="W116" s="5011"/>
      <c r="X116" s="5012"/>
      <c r="Y116" s="5014" t="s">
        <v>5396</v>
      </c>
      <c r="Z116" s="5012">
        <v>0</v>
      </c>
      <c r="AA116" s="5012">
        <v>6</v>
      </c>
      <c r="AB116" s="5012">
        <v>0</v>
      </c>
      <c r="AC116" s="5012">
        <v>1</v>
      </c>
      <c r="AD116" s="5012">
        <v>0</v>
      </c>
      <c r="AE116" s="5012">
        <v>7</v>
      </c>
      <c r="AF116" s="5015"/>
    </row>
    <row r="117" spans="1:32" s="5016" customFormat="1" ht="16.5">
      <c r="A117" s="5010">
        <v>7</v>
      </c>
      <c r="B117" s="5010">
        <v>2.5</v>
      </c>
      <c r="C117" s="5010">
        <v>2</v>
      </c>
      <c r="D117" s="5010">
        <f t="shared" si="3"/>
        <v>4.5</v>
      </c>
      <c r="E117" s="5012">
        <v>40662</v>
      </c>
      <c r="F117" s="5012" t="s">
        <v>306</v>
      </c>
      <c r="G117" s="5012">
        <v>171</v>
      </c>
      <c r="H117" s="5012" t="s">
        <v>1</v>
      </c>
      <c r="I117" s="5012" t="s">
        <v>503</v>
      </c>
      <c r="J117" s="5012">
        <v>1</v>
      </c>
      <c r="K117" s="5012">
        <f t="shared" si="4"/>
        <v>4.5</v>
      </c>
      <c r="L117" s="5014" t="s">
        <v>5397</v>
      </c>
      <c r="M117" s="5012">
        <v>5131003</v>
      </c>
      <c r="N117" s="5012" t="s">
        <v>5398</v>
      </c>
      <c r="O117" s="5012" t="s">
        <v>1902</v>
      </c>
      <c r="P117" s="5012" t="s">
        <v>5247</v>
      </c>
      <c r="Q117" s="5012" t="s">
        <v>1902</v>
      </c>
      <c r="R117" s="5012" t="s">
        <v>5247</v>
      </c>
      <c r="S117" s="5012"/>
      <c r="T117" s="5012"/>
      <c r="U117" s="5012" t="s">
        <v>1902</v>
      </c>
      <c r="V117" s="5012" t="s">
        <v>5247</v>
      </c>
      <c r="W117" s="5012"/>
      <c r="X117" s="5012"/>
      <c r="Y117" s="5014" t="s">
        <v>2053</v>
      </c>
      <c r="Z117" s="5012">
        <v>1</v>
      </c>
      <c r="AA117" s="5012">
        <v>1</v>
      </c>
      <c r="AB117" s="5012">
        <v>4</v>
      </c>
      <c r="AC117" s="5012">
        <v>1</v>
      </c>
      <c r="AD117" s="5012">
        <v>0</v>
      </c>
      <c r="AE117" s="5012">
        <v>7</v>
      </c>
      <c r="AF117" s="5015"/>
    </row>
    <row r="118" spans="1:32" s="5016" customFormat="1" ht="16.5">
      <c r="A118" s="5010">
        <v>6</v>
      </c>
      <c r="B118" s="5010">
        <v>3</v>
      </c>
      <c r="C118" s="5010"/>
      <c r="D118" s="5010">
        <f t="shared" si="3"/>
        <v>3</v>
      </c>
      <c r="E118" s="5012">
        <v>37350</v>
      </c>
      <c r="F118" s="5012" t="s">
        <v>308</v>
      </c>
      <c r="G118" s="5012">
        <v>171</v>
      </c>
      <c r="H118" s="5012" t="s">
        <v>1</v>
      </c>
      <c r="I118" s="5012" t="s">
        <v>503</v>
      </c>
      <c r="J118" s="5012">
        <v>1</v>
      </c>
      <c r="K118" s="5012">
        <f t="shared" si="4"/>
        <v>3</v>
      </c>
      <c r="L118" s="5014" t="s">
        <v>505</v>
      </c>
      <c r="M118" s="5012">
        <v>5121012</v>
      </c>
      <c r="N118" s="5012" t="s">
        <v>5399</v>
      </c>
      <c r="O118" s="5012" t="s">
        <v>1894</v>
      </c>
      <c r="P118" s="5012" t="s">
        <v>5247</v>
      </c>
      <c r="Q118" s="5012"/>
      <c r="R118" s="5012"/>
      <c r="S118" s="5012" t="s">
        <v>1894</v>
      </c>
      <c r="T118" s="5012" t="s">
        <v>5247</v>
      </c>
      <c r="U118" s="5012"/>
      <c r="V118" s="5012"/>
      <c r="W118" s="5012"/>
      <c r="X118" s="5012"/>
      <c r="Y118" s="5014" t="s">
        <v>5400</v>
      </c>
      <c r="Z118" s="5012">
        <v>0</v>
      </c>
      <c r="AA118" s="5012">
        <v>6</v>
      </c>
      <c r="AB118" s="5012">
        <v>8</v>
      </c>
      <c r="AC118" s="5012">
        <v>1</v>
      </c>
      <c r="AD118" s="5012">
        <v>1</v>
      </c>
      <c r="AE118" s="5012">
        <v>15</v>
      </c>
      <c r="AF118" s="5015"/>
    </row>
    <row r="119" spans="1:32" s="5016" customFormat="1" ht="16.5">
      <c r="A119" s="5010">
        <v>7</v>
      </c>
      <c r="B119" s="5010">
        <v>2.5</v>
      </c>
      <c r="C119" s="5010">
        <v>2</v>
      </c>
      <c r="D119" s="5010">
        <f t="shared" si="3"/>
        <v>4.5</v>
      </c>
      <c r="E119" s="5012">
        <v>23524</v>
      </c>
      <c r="F119" s="5012" t="s">
        <v>307</v>
      </c>
      <c r="G119" s="5012">
        <v>171</v>
      </c>
      <c r="H119" s="5012" t="s">
        <v>1</v>
      </c>
      <c r="I119" s="5012" t="s">
        <v>497</v>
      </c>
      <c r="J119" s="5012">
        <v>1</v>
      </c>
      <c r="K119" s="5012">
        <f t="shared" si="4"/>
        <v>4.5</v>
      </c>
      <c r="L119" s="5014" t="s">
        <v>5387</v>
      </c>
      <c r="M119" s="5012">
        <v>5121016</v>
      </c>
      <c r="N119" s="5012" t="s">
        <v>5399</v>
      </c>
      <c r="O119" s="5012"/>
      <c r="P119" s="5012"/>
      <c r="Q119" s="5012" t="s">
        <v>1894</v>
      </c>
      <c r="R119" s="5012" t="s">
        <v>5247</v>
      </c>
      <c r="S119" s="5012"/>
      <c r="T119" s="5012"/>
      <c r="U119" s="5012" t="s">
        <v>1894</v>
      </c>
      <c r="V119" s="5012" t="s">
        <v>5247</v>
      </c>
      <c r="W119" s="5012" t="s">
        <v>1894</v>
      </c>
      <c r="X119" s="5012" t="s">
        <v>5247</v>
      </c>
      <c r="Y119" s="5014" t="s">
        <v>2079</v>
      </c>
      <c r="Z119" s="5012">
        <v>0</v>
      </c>
      <c r="AA119" s="5012">
        <v>5</v>
      </c>
      <c r="AB119" s="5012">
        <v>0</v>
      </c>
      <c r="AC119" s="5012">
        <v>3</v>
      </c>
      <c r="AD119" s="5012">
        <v>2</v>
      </c>
      <c r="AE119" s="5012">
        <v>8</v>
      </c>
      <c r="AF119" s="5015"/>
    </row>
    <row r="120" spans="1:32" s="5016" customFormat="1" ht="31.5">
      <c r="A120" s="5010">
        <v>31</v>
      </c>
      <c r="B120" s="5010">
        <v>10</v>
      </c>
      <c r="C120" s="5010">
        <v>11</v>
      </c>
      <c r="D120" s="5010">
        <f t="shared" si="3"/>
        <v>21</v>
      </c>
      <c r="E120" s="5011">
        <v>30662</v>
      </c>
      <c r="F120" s="5011" t="s">
        <v>312</v>
      </c>
      <c r="G120" s="5012">
        <v>171</v>
      </c>
      <c r="H120" s="5012" t="s">
        <v>2</v>
      </c>
      <c r="I120" s="5012" t="s">
        <v>497</v>
      </c>
      <c r="J120" s="5012">
        <v>0.33300000000000002</v>
      </c>
      <c r="K120" s="5012">
        <f t="shared" si="4"/>
        <v>6.9930000000000003</v>
      </c>
      <c r="L120" s="5013" t="s">
        <v>5401</v>
      </c>
      <c r="M120" s="5012">
        <v>5211008</v>
      </c>
      <c r="N120" s="5012" t="s">
        <v>5402</v>
      </c>
      <c r="O120" s="5011" t="s">
        <v>5403</v>
      </c>
      <c r="P120" s="5011" t="s">
        <v>5404</v>
      </c>
      <c r="Q120" s="5011" t="s">
        <v>5362</v>
      </c>
      <c r="R120" s="5012" t="s">
        <v>5405</v>
      </c>
      <c r="S120" s="5011"/>
      <c r="T120" s="5012"/>
      <c r="U120" s="5011" t="s">
        <v>5362</v>
      </c>
      <c r="V120" s="5012" t="s">
        <v>5405</v>
      </c>
      <c r="W120" s="5011" t="s">
        <v>5403</v>
      </c>
      <c r="X120" s="5011" t="s">
        <v>5404</v>
      </c>
      <c r="Y120" s="5013" t="s">
        <v>5406</v>
      </c>
      <c r="Z120" s="5011">
        <v>0</v>
      </c>
      <c r="AA120" s="5011">
        <v>0</v>
      </c>
      <c r="AB120" s="5011">
        <v>0</v>
      </c>
      <c r="AC120" s="5011">
        <v>3</v>
      </c>
      <c r="AD120" s="5011">
        <v>0</v>
      </c>
      <c r="AE120" s="5011">
        <v>3</v>
      </c>
      <c r="AF120" s="5015"/>
    </row>
    <row r="121" spans="1:32" s="5016" customFormat="1" ht="31.5">
      <c r="A121" s="5010">
        <v>31</v>
      </c>
      <c r="B121" s="5010">
        <v>10</v>
      </c>
      <c r="C121" s="5010">
        <v>11</v>
      </c>
      <c r="D121" s="5010">
        <f t="shared" si="3"/>
        <v>21</v>
      </c>
      <c r="E121" s="5012">
        <v>41043</v>
      </c>
      <c r="F121" s="5012" t="s">
        <v>312</v>
      </c>
      <c r="G121" s="5012">
        <v>171</v>
      </c>
      <c r="H121" s="5012" t="s">
        <v>2</v>
      </c>
      <c r="I121" s="5012" t="s">
        <v>497</v>
      </c>
      <c r="J121" s="5012">
        <v>0.33300000000000002</v>
      </c>
      <c r="K121" s="5012">
        <f t="shared" si="4"/>
        <v>6.9930000000000003</v>
      </c>
      <c r="L121" s="5014" t="s">
        <v>4749</v>
      </c>
      <c r="M121" s="5012">
        <v>5211008</v>
      </c>
      <c r="N121" s="5012" t="s">
        <v>5402</v>
      </c>
      <c r="O121" s="5011" t="s">
        <v>5403</v>
      </c>
      <c r="P121" s="5011" t="s">
        <v>5404</v>
      </c>
      <c r="Q121" s="5011" t="s">
        <v>5362</v>
      </c>
      <c r="R121" s="5012" t="s">
        <v>5405</v>
      </c>
      <c r="S121" s="5011"/>
      <c r="T121" s="5012"/>
      <c r="U121" s="5011" t="s">
        <v>5362</v>
      </c>
      <c r="V121" s="5012" t="s">
        <v>5405</v>
      </c>
      <c r="W121" s="5011" t="s">
        <v>5403</v>
      </c>
      <c r="X121" s="5011" t="s">
        <v>5404</v>
      </c>
      <c r="Y121" s="5013" t="s">
        <v>5406</v>
      </c>
      <c r="Z121" s="5011">
        <v>0</v>
      </c>
      <c r="AA121" s="5011">
        <v>0</v>
      </c>
      <c r="AB121" s="5011">
        <v>0</v>
      </c>
      <c r="AC121" s="5011">
        <v>3</v>
      </c>
      <c r="AD121" s="5011">
        <v>0</v>
      </c>
      <c r="AE121" s="5011">
        <v>3</v>
      </c>
      <c r="AF121" s="5015"/>
    </row>
    <row r="122" spans="1:32" s="5016" customFormat="1" ht="31.5">
      <c r="A122" s="5010">
        <v>31</v>
      </c>
      <c r="B122" s="5010">
        <v>10</v>
      </c>
      <c r="C122" s="5010">
        <v>11</v>
      </c>
      <c r="D122" s="5010">
        <f t="shared" si="3"/>
        <v>21</v>
      </c>
      <c r="E122" s="5012">
        <v>41067</v>
      </c>
      <c r="F122" s="5012" t="s">
        <v>312</v>
      </c>
      <c r="G122" s="5012">
        <v>171</v>
      </c>
      <c r="H122" s="5012" t="s">
        <v>2</v>
      </c>
      <c r="I122" s="5012" t="s">
        <v>503</v>
      </c>
      <c r="J122" s="5012">
        <v>0.33300000000000002</v>
      </c>
      <c r="K122" s="5012">
        <f t="shared" si="4"/>
        <v>6.9930000000000003</v>
      </c>
      <c r="L122" s="5014" t="s">
        <v>5364</v>
      </c>
      <c r="M122" s="5012">
        <v>5211008</v>
      </c>
      <c r="N122" s="5012" t="s">
        <v>5402</v>
      </c>
      <c r="O122" s="5011" t="s">
        <v>5403</v>
      </c>
      <c r="P122" s="5011" t="s">
        <v>5404</v>
      </c>
      <c r="Q122" s="5011" t="s">
        <v>5362</v>
      </c>
      <c r="R122" s="5012" t="s">
        <v>5405</v>
      </c>
      <c r="S122" s="5011"/>
      <c r="T122" s="5012"/>
      <c r="U122" s="5011" t="s">
        <v>5362</v>
      </c>
      <c r="V122" s="5012" t="s">
        <v>5405</v>
      </c>
      <c r="W122" s="5011" t="s">
        <v>5403</v>
      </c>
      <c r="X122" s="5011" t="s">
        <v>5404</v>
      </c>
      <c r="Y122" s="5013" t="s">
        <v>5406</v>
      </c>
      <c r="Z122" s="5011">
        <v>0</v>
      </c>
      <c r="AA122" s="5011">
        <v>0</v>
      </c>
      <c r="AB122" s="5011">
        <v>0</v>
      </c>
      <c r="AC122" s="5011">
        <v>3</v>
      </c>
      <c r="AD122" s="5011">
        <v>0</v>
      </c>
      <c r="AE122" s="5011">
        <v>3</v>
      </c>
      <c r="AF122" s="5015"/>
    </row>
    <row r="123" spans="1:32" s="5016" customFormat="1" ht="16.5">
      <c r="A123" s="5010">
        <v>3</v>
      </c>
      <c r="B123" s="5010">
        <v>1.5</v>
      </c>
      <c r="C123" s="5010"/>
      <c r="D123" s="5010">
        <f t="shared" si="3"/>
        <v>1.5</v>
      </c>
      <c r="E123" s="5012">
        <v>30662</v>
      </c>
      <c r="F123" s="5012" t="s">
        <v>312</v>
      </c>
      <c r="G123" s="5012">
        <v>171</v>
      </c>
      <c r="H123" s="5012" t="s">
        <v>2</v>
      </c>
      <c r="I123" s="5012" t="s">
        <v>497</v>
      </c>
      <c r="J123" s="5012">
        <v>1</v>
      </c>
      <c r="K123" s="5012">
        <f t="shared" si="4"/>
        <v>1.5</v>
      </c>
      <c r="L123" s="5014" t="s">
        <v>5401</v>
      </c>
      <c r="M123" s="5012" t="s">
        <v>1739</v>
      </c>
      <c r="N123" s="5012" t="s">
        <v>5407</v>
      </c>
      <c r="O123" s="5012"/>
      <c r="P123" s="5012"/>
      <c r="Q123" s="5012"/>
      <c r="R123" s="5012"/>
      <c r="S123" s="5012" t="s">
        <v>1764</v>
      </c>
      <c r="T123" s="5012" t="s">
        <v>5405</v>
      </c>
      <c r="U123" s="5012"/>
      <c r="V123" s="5012"/>
      <c r="W123" s="5012"/>
      <c r="X123" s="5012"/>
      <c r="Y123" s="5014" t="s">
        <v>5408</v>
      </c>
      <c r="Z123" s="5012">
        <v>5</v>
      </c>
      <c r="AA123" s="5012">
        <v>3</v>
      </c>
      <c r="AB123" s="5012">
        <v>3</v>
      </c>
      <c r="AC123" s="5012">
        <v>5</v>
      </c>
      <c r="AD123" s="5012">
        <v>0</v>
      </c>
      <c r="AE123" s="5012">
        <v>16</v>
      </c>
      <c r="AF123" s="5015"/>
    </row>
    <row r="124" spans="1:32" s="5016" customFormat="1" ht="16.5">
      <c r="A124" s="5010">
        <v>30</v>
      </c>
      <c r="B124" s="5010">
        <v>8</v>
      </c>
      <c r="C124" s="5010">
        <v>14</v>
      </c>
      <c r="D124" s="5010">
        <f t="shared" si="3"/>
        <v>22</v>
      </c>
      <c r="E124" s="5011">
        <v>26107</v>
      </c>
      <c r="F124" s="5011" t="s">
        <v>312</v>
      </c>
      <c r="G124" s="5012">
        <v>171</v>
      </c>
      <c r="H124" s="5012" t="s">
        <v>2</v>
      </c>
      <c r="I124" s="5012" t="s">
        <v>497</v>
      </c>
      <c r="J124" s="5012">
        <v>0.318</v>
      </c>
      <c r="K124" s="5012">
        <f t="shared" si="4"/>
        <v>6.9960000000000004</v>
      </c>
      <c r="L124" s="5013" t="s">
        <v>5409</v>
      </c>
      <c r="M124" s="5012">
        <v>5010001</v>
      </c>
      <c r="N124" s="5012" t="s">
        <v>5410</v>
      </c>
      <c r="O124" s="5011" t="s">
        <v>5411</v>
      </c>
      <c r="P124" s="5012" t="s">
        <v>5405</v>
      </c>
      <c r="Q124" s="5011" t="s">
        <v>5412</v>
      </c>
      <c r="R124" s="5012" t="s">
        <v>1999</v>
      </c>
      <c r="S124" s="5011"/>
      <c r="T124" s="5012"/>
      <c r="U124" s="5011" t="s">
        <v>5412</v>
      </c>
      <c r="V124" s="5012" t="s">
        <v>1999</v>
      </c>
      <c r="W124" s="5011" t="s">
        <v>5413</v>
      </c>
      <c r="X124" s="5012" t="s">
        <v>5405</v>
      </c>
      <c r="Y124" s="5014" t="s">
        <v>1731</v>
      </c>
      <c r="Z124" s="5012">
        <v>0</v>
      </c>
      <c r="AA124" s="5012">
        <v>2</v>
      </c>
      <c r="AB124" s="5012">
        <v>0</v>
      </c>
      <c r="AC124" s="5012">
        <v>0</v>
      </c>
      <c r="AD124" s="5012">
        <v>0</v>
      </c>
      <c r="AE124" s="5012">
        <v>2</v>
      </c>
      <c r="AF124" s="5015"/>
    </row>
    <row r="125" spans="1:32" s="5016" customFormat="1" ht="16.5">
      <c r="A125" s="5010">
        <v>30</v>
      </c>
      <c r="B125" s="5010">
        <v>8</v>
      </c>
      <c r="C125" s="5010">
        <v>14</v>
      </c>
      <c r="D125" s="5010">
        <f t="shared" si="3"/>
        <v>22</v>
      </c>
      <c r="E125" s="5011">
        <v>30037</v>
      </c>
      <c r="F125" s="5011" t="s">
        <v>312</v>
      </c>
      <c r="G125" s="5012">
        <v>171</v>
      </c>
      <c r="H125" s="5012" t="s">
        <v>2</v>
      </c>
      <c r="I125" s="5012" t="s">
        <v>497</v>
      </c>
      <c r="J125" s="5012">
        <v>0.318</v>
      </c>
      <c r="K125" s="5012">
        <f t="shared" si="4"/>
        <v>6.9960000000000004</v>
      </c>
      <c r="L125" s="5013" t="s">
        <v>5414</v>
      </c>
      <c r="M125" s="5012">
        <v>5010001</v>
      </c>
      <c r="N125" s="5012" t="s">
        <v>5410</v>
      </c>
      <c r="O125" s="5011" t="s">
        <v>5411</v>
      </c>
      <c r="P125" s="5012" t="s">
        <v>5405</v>
      </c>
      <c r="Q125" s="5011" t="s">
        <v>5412</v>
      </c>
      <c r="R125" s="5012" t="s">
        <v>1999</v>
      </c>
      <c r="S125" s="5011"/>
      <c r="T125" s="5012"/>
      <c r="U125" s="5011" t="s">
        <v>5412</v>
      </c>
      <c r="V125" s="5012" t="s">
        <v>1999</v>
      </c>
      <c r="W125" s="5011" t="s">
        <v>5413</v>
      </c>
      <c r="X125" s="5012" t="s">
        <v>5405</v>
      </c>
      <c r="Y125" s="5014" t="s">
        <v>1731</v>
      </c>
      <c r="Z125" s="5012">
        <v>0</v>
      </c>
      <c r="AA125" s="5012">
        <v>2</v>
      </c>
      <c r="AB125" s="5012">
        <v>0</v>
      </c>
      <c r="AC125" s="5012">
        <v>0</v>
      </c>
      <c r="AD125" s="5012">
        <v>0</v>
      </c>
      <c r="AE125" s="5012">
        <v>2</v>
      </c>
      <c r="AF125" s="5015"/>
    </row>
    <row r="126" spans="1:32" s="5016" customFormat="1" ht="16.5">
      <c r="A126" s="5010">
        <v>3</v>
      </c>
      <c r="B126" s="5010">
        <v>1.5</v>
      </c>
      <c r="C126" s="5010"/>
      <c r="D126" s="5010">
        <f t="shared" si="3"/>
        <v>1.5</v>
      </c>
      <c r="E126" s="5012">
        <v>26107</v>
      </c>
      <c r="F126" s="5012" t="s">
        <v>312</v>
      </c>
      <c r="G126" s="5012">
        <v>171</v>
      </c>
      <c r="H126" s="5012" t="s">
        <v>2</v>
      </c>
      <c r="I126" s="5012" t="s">
        <v>497</v>
      </c>
      <c r="J126" s="5012">
        <v>1</v>
      </c>
      <c r="K126" s="5012">
        <f t="shared" si="4"/>
        <v>1.5</v>
      </c>
      <c r="L126" s="5014" t="s">
        <v>5415</v>
      </c>
      <c r="M126" s="5012" t="s">
        <v>1739</v>
      </c>
      <c r="N126" s="5012" t="s">
        <v>5416</v>
      </c>
      <c r="O126" s="5012"/>
      <c r="P126" s="5012"/>
      <c r="Q126" s="5012"/>
      <c r="R126" s="5012"/>
      <c r="S126" s="5012" t="s">
        <v>1890</v>
      </c>
      <c r="T126" s="5012" t="s">
        <v>5405</v>
      </c>
      <c r="U126" s="5012"/>
      <c r="V126" s="5012"/>
      <c r="W126" s="5012"/>
      <c r="X126" s="5012"/>
      <c r="Y126" s="5014" t="s">
        <v>5417</v>
      </c>
      <c r="Z126" s="5012">
        <v>7</v>
      </c>
      <c r="AA126" s="5012">
        <v>5</v>
      </c>
      <c r="AB126" s="5012">
        <v>0</v>
      </c>
      <c r="AC126" s="5012">
        <v>1</v>
      </c>
      <c r="AD126" s="5012">
        <v>0</v>
      </c>
      <c r="AE126" s="5012">
        <v>13</v>
      </c>
      <c r="AF126" s="5015"/>
    </row>
    <row r="127" spans="1:32" s="5016" customFormat="1" ht="16.5">
      <c r="A127" s="5010">
        <v>3</v>
      </c>
      <c r="B127" s="5010">
        <v>1.5</v>
      </c>
      <c r="C127" s="5010"/>
      <c r="D127" s="5010">
        <f t="shared" si="3"/>
        <v>1.5</v>
      </c>
      <c r="E127" s="5012">
        <v>35966</v>
      </c>
      <c r="F127" s="5012" t="s">
        <v>1063</v>
      </c>
      <c r="G127" s="5012">
        <v>171</v>
      </c>
      <c r="H127" s="5012" t="s">
        <v>3</v>
      </c>
      <c r="I127" s="5012" t="s">
        <v>497</v>
      </c>
      <c r="J127" s="5012">
        <v>1</v>
      </c>
      <c r="K127" s="5012">
        <f t="shared" si="4"/>
        <v>1.5</v>
      </c>
      <c r="L127" s="5014" t="s">
        <v>5418</v>
      </c>
      <c r="M127" s="5012" t="s">
        <v>1739</v>
      </c>
      <c r="N127" s="5012" t="s">
        <v>5419</v>
      </c>
      <c r="O127" s="5012"/>
      <c r="P127" s="5012"/>
      <c r="Q127" s="5012"/>
      <c r="R127" s="5012"/>
      <c r="S127" s="5012" t="s">
        <v>1904</v>
      </c>
      <c r="T127" s="5012" t="s">
        <v>5348</v>
      </c>
      <c r="U127" s="5012"/>
      <c r="V127" s="5012"/>
      <c r="W127" s="5012"/>
      <c r="X127" s="5012"/>
      <c r="Y127" s="5014" t="s">
        <v>5420</v>
      </c>
      <c r="Z127" s="5012">
        <v>6</v>
      </c>
      <c r="AA127" s="5012">
        <v>4</v>
      </c>
      <c r="AB127" s="5012">
        <v>2</v>
      </c>
      <c r="AC127" s="5012">
        <v>4</v>
      </c>
      <c r="AD127" s="5012">
        <v>2</v>
      </c>
      <c r="AE127" s="5012">
        <v>16</v>
      </c>
      <c r="AF127" s="5015"/>
    </row>
    <row r="128" spans="1:32" s="5016" customFormat="1" ht="16.5">
      <c r="A128" s="5010">
        <v>3</v>
      </c>
      <c r="B128" s="5010">
        <v>1.5</v>
      </c>
      <c r="C128" s="5010"/>
      <c r="D128" s="5010">
        <f t="shared" si="3"/>
        <v>1.5</v>
      </c>
      <c r="E128" s="5012">
        <v>39395</v>
      </c>
      <c r="F128" s="5012" t="s">
        <v>1063</v>
      </c>
      <c r="G128" s="5012">
        <v>171</v>
      </c>
      <c r="H128" s="5012" t="s">
        <v>3</v>
      </c>
      <c r="I128" s="5012" t="s">
        <v>497</v>
      </c>
      <c r="J128" s="5012">
        <v>1</v>
      </c>
      <c r="K128" s="5012">
        <f t="shared" si="4"/>
        <v>1.5</v>
      </c>
      <c r="L128" s="5014" t="s">
        <v>5351</v>
      </c>
      <c r="M128" s="5012" t="s">
        <v>1739</v>
      </c>
      <c r="N128" s="5012" t="s">
        <v>5421</v>
      </c>
      <c r="O128" s="5012"/>
      <c r="P128" s="5012"/>
      <c r="Q128" s="5012"/>
      <c r="R128" s="5012"/>
      <c r="S128" s="5012" t="s">
        <v>1811</v>
      </c>
      <c r="T128" s="5012" t="s">
        <v>5348</v>
      </c>
      <c r="U128" s="5012"/>
      <c r="V128" s="5012"/>
      <c r="W128" s="5012"/>
      <c r="X128" s="5012"/>
      <c r="Y128" s="5014" t="s">
        <v>5422</v>
      </c>
      <c r="Z128" s="5012">
        <v>12</v>
      </c>
      <c r="AA128" s="5012">
        <v>0</v>
      </c>
      <c r="AB128" s="5012">
        <v>0</v>
      </c>
      <c r="AC128" s="5012">
        <v>1</v>
      </c>
      <c r="AD128" s="5012">
        <v>1</v>
      </c>
      <c r="AE128" s="5012">
        <v>13</v>
      </c>
      <c r="AF128" s="5015"/>
    </row>
    <row r="129" spans="1:32" s="5016" customFormat="1" ht="16.5">
      <c r="A129" s="5010">
        <v>3</v>
      </c>
      <c r="B129" s="5010">
        <v>1.5</v>
      </c>
      <c r="C129" s="5010"/>
      <c r="D129" s="5010">
        <f t="shared" si="3"/>
        <v>1.5</v>
      </c>
      <c r="E129" s="5012">
        <v>39395</v>
      </c>
      <c r="F129" s="5012" t="s">
        <v>1063</v>
      </c>
      <c r="G129" s="5012">
        <v>171</v>
      </c>
      <c r="H129" s="5012" t="s">
        <v>3</v>
      </c>
      <c r="I129" s="5012" t="s">
        <v>497</v>
      </c>
      <c r="J129" s="5012">
        <v>1</v>
      </c>
      <c r="K129" s="5012">
        <f t="shared" si="4"/>
        <v>1.5</v>
      </c>
      <c r="L129" s="5014" t="s">
        <v>5351</v>
      </c>
      <c r="M129" s="5012" t="s">
        <v>1739</v>
      </c>
      <c r="N129" s="5012" t="s">
        <v>1837</v>
      </c>
      <c r="O129" s="5012"/>
      <c r="P129" s="5012"/>
      <c r="Q129" s="5012"/>
      <c r="R129" s="5012"/>
      <c r="S129" s="5012" t="s">
        <v>1904</v>
      </c>
      <c r="T129" s="5012" t="s">
        <v>5354</v>
      </c>
      <c r="U129" s="5012"/>
      <c r="V129" s="5012"/>
      <c r="W129" s="5012"/>
      <c r="X129" s="5012"/>
      <c r="Y129" s="5014" t="s">
        <v>5423</v>
      </c>
      <c r="Z129" s="5012">
        <v>13</v>
      </c>
      <c r="AA129" s="5012">
        <v>0</v>
      </c>
      <c r="AB129" s="5012">
        <v>0</v>
      </c>
      <c r="AC129" s="5012">
        <v>0</v>
      </c>
      <c r="AD129" s="5012">
        <v>2</v>
      </c>
      <c r="AE129" s="5012">
        <v>13</v>
      </c>
      <c r="AF129" s="5015"/>
    </row>
    <row r="130" spans="1:32" s="5016" customFormat="1" ht="16.5">
      <c r="A130" s="5010">
        <v>7</v>
      </c>
      <c r="B130" s="5010">
        <v>2.5</v>
      </c>
      <c r="C130" s="5010">
        <v>2</v>
      </c>
      <c r="D130" s="5010">
        <f t="shared" si="3"/>
        <v>4.5</v>
      </c>
      <c r="E130" s="5012">
        <v>17114</v>
      </c>
      <c r="F130" s="5012" t="s">
        <v>307</v>
      </c>
      <c r="G130" s="5012">
        <v>171</v>
      </c>
      <c r="H130" s="5012" t="s">
        <v>1</v>
      </c>
      <c r="I130" s="5012" t="s">
        <v>497</v>
      </c>
      <c r="J130" s="5012">
        <v>1</v>
      </c>
      <c r="K130" s="5012">
        <f t="shared" si="4"/>
        <v>4.5</v>
      </c>
      <c r="L130" s="5014" t="s">
        <v>1066</v>
      </c>
      <c r="M130" s="5012">
        <v>5111003</v>
      </c>
      <c r="N130" s="5012" t="s">
        <v>5424</v>
      </c>
      <c r="O130" s="5012"/>
      <c r="P130" s="5012"/>
      <c r="Q130" s="5012" t="s">
        <v>1822</v>
      </c>
      <c r="R130" s="5012" t="s">
        <v>5270</v>
      </c>
      <c r="S130" s="5012"/>
      <c r="T130" s="5012"/>
      <c r="U130" s="5012"/>
      <c r="V130" s="5012"/>
      <c r="W130" s="5012"/>
      <c r="X130" s="5012"/>
      <c r="Y130" s="5014" t="s">
        <v>5380</v>
      </c>
      <c r="Z130" s="5012">
        <v>4</v>
      </c>
      <c r="AA130" s="5012">
        <v>2</v>
      </c>
      <c r="AB130" s="5012">
        <v>5</v>
      </c>
      <c r="AC130" s="5012">
        <v>6</v>
      </c>
      <c r="AD130" s="5012">
        <v>1</v>
      </c>
      <c r="AE130" s="5012">
        <v>17</v>
      </c>
      <c r="AF130" s="5015"/>
    </row>
    <row r="131" spans="1:32" s="5016" customFormat="1" ht="31.5">
      <c r="A131" s="5010">
        <v>3</v>
      </c>
      <c r="B131" s="5010"/>
      <c r="C131" s="5010">
        <v>3</v>
      </c>
      <c r="D131" s="5010">
        <f t="shared" si="3"/>
        <v>3</v>
      </c>
      <c r="E131" s="5012">
        <v>39289</v>
      </c>
      <c r="F131" s="5012" t="s">
        <v>314</v>
      </c>
      <c r="G131" s="5012">
        <v>171</v>
      </c>
      <c r="H131" s="5012" t="s">
        <v>2</v>
      </c>
      <c r="I131" s="5012" t="s">
        <v>497</v>
      </c>
      <c r="J131" s="5012">
        <v>1</v>
      </c>
      <c r="K131" s="5012">
        <f t="shared" si="4"/>
        <v>3</v>
      </c>
      <c r="L131" s="5014" t="s">
        <v>4752</v>
      </c>
      <c r="M131" s="5012" t="s">
        <v>1739</v>
      </c>
      <c r="N131" s="5012" t="s">
        <v>1952</v>
      </c>
      <c r="O131" s="5012"/>
      <c r="P131" s="5012"/>
      <c r="Q131" s="5012"/>
      <c r="R131" s="5012"/>
      <c r="S131" s="5012" t="s">
        <v>1791</v>
      </c>
      <c r="T131" s="5012" t="s">
        <v>1849</v>
      </c>
      <c r="U131" s="5012"/>
      <c r="V131" s="5012"/>
      <c r="W131" s="5012"/>
      <c r="X131" s="5012"/>
      <c r="Y131" s="5013" t="s">
        <v>5425</v>
      </c>
      <c r="Z131" s="5011">
        <v>0</v>
      </c>
      <c r="AA131" s="5011">
        <v>3</v>
      </c>
      <c r="AB131" s="5011">
        <v>1</v>
      </c>
      <c r="AC131" s="5011">
        <v>2</v>
      </c>
      <c r="AD131" s="5011">
        <v>0</v>
      </c>
      <c r="AE131" s="5011">
        <v>6</v>
      </c>
      <c r="AF131" s="5015"/>
    </row>
    <row r="132" spans="1:32" s="5020" customFormat="1" ht="31.5">
      <c r="A132" s="5010">
        <v>3</v>
      </c>
      <c r="B132" s="5010"/>
      <c r="C132" s="5010">
        <v>3</v>
      </c>
      <c r="D132" s="5010">
        <f t="shared" si="3"/>
        <v>3</v>
      </c>
      <c r="E132" s="5011">
        <v>38518</v>
      </c>
      <c r="F132" s="5011" t="s">
        <v>312</v>
      </c>
      <c r="G132" s="5011">
        <v>171</v>
      </c>
      <c r="H132" s="5011" t="s">
        <v>2</v>
      </c>
      <c r="I132" s="5011" t="s">
        <v>497</v>
      </c>
      <c r="J132" s="5011">
        <v>1</v>
      </c>
      <c r="K132" s="5011">
        <f t="shared" si="4"/>
        <v>3</v>
      </c>
      <c r="L132" s="5013" t="s">
        <v>5358</v>
      </c>
      <c r="M132" s="5011" t="s">
        <v>1739</v>
      </c>
      <c r="N132" s="5011" t="s">
        <v>5426</v>
      </c>
      <c r="O132" s="5011"/>
      <c r="P132" s="5011"/>
      <c r="Q132" s="5011"/>
      <c r="R132" s="5011"/>
      <c r="S132" s="5011" t="s">
        <v>1854</v>
      </c>
      <c r="T132" s="5011" t="s">
        <v>1965</v>
      </c>
      <c r="U132" s="5011"/>
      <c r="V132" s="5011"/>
      <c r="W132" s="5011"/>
      <c r="X132" s="5011"/>
      <c r="Y132" s="5013" t="s">
        <v>5427</v>
      </c>
      <c r="Z132" s="5011">
        <v>3</v>
      </c>
      <c r="AA132" s="5011">
        <v>10</v>
      </c>
      <c r="AB132" s="5011">
        <v>1</v>
      </c>
      <c r="AC132" s="5011">
        <v>1</v>
      </c>
      <c r="AD132" s="5011">
        <v>0</v>
      </c>
      <c r="AE132" s="5011">
        <v>15</v>
      </c>
      <c r="AF132" s="5019"/>
    </row>
    <row r="133" spans="1:32" s="5016" customFormat="1" ht="16.5">
      <c r="A133" s="5010">
        <v>3</v>
      </c>
      <c r="B133" s="5010"/>
      <c r="C133" s="5010">
        <v>3</v>
      </c>
      <c r="D133" s="5010">
        <f t="shared" ref="D133:D160" si="5">B133+C133</f>
        <v>3</v>
      </c>
      <c r="E133" s="5012">
        <v>14842</v>
      </c>
      <c r="F133" s="5012" t="s">
        <v>306</v>
      </c>
      <c r="G133" s="5012">
        <v>171</v>
      </c>
      <c r="H133" s="5012" t="s">
        <v>1</v>
      </c>
      <c r="I133" s="5012" t="s">
        <v>497</v>
      </c>
      <c r="J133" s="5012">
        <v>1</v>
      </c>
      <c r="K133" s="5012">
        <f t="shared" si="4"/>
        <v>3</v>
      </c>
      <c r="L133" s="5014" t="s">
        <v>531</v>
      </c>
      <c r="M133" s="5012" t="s">
        <v>1739</v>
      </c>
      <c r="N133" s="5012" t="s">
        <v>2203</v>
      </c>
      <c r="O133" s="5012"/>
      <c r="P133" s="5012"/>
      <c r="Q133" s="5012" t="s">
        <v>1822</v>
      </c>
      <c r="R133" s="5012" t="s">
        <v>5428</v>
      </c>
      <c r="S133" s="5012" t="s">
        <v>1822</v>
      </c>
      <c r="T133" s="5012" t="s">
        <v>5428</v>
      </c>
      <c r="U133" s="5012"/>
      <c r="V133" s="5012"/>
      <c r="W133" s="5012"/>
      <c r="X133" s="5012"/>
      <c r="Y133" s="5014" t="s">
        <v>2204</v>
      </c>
      <c r="Z133" s="5012">
        <v>28</v>
      </c>
      <c r="AA133" s="5012">
        <v>6</v>
      </c>
      <c r="AB133" s="5012">
        <v>1</v>
      </c>
      <c r="AC133" s="5012">
        <v>9</v>
      </c>
      <c r="AD133" s="5012">
        <v>3</v>
      </c>
      <c r="AE133" s="5012">
        <v>44</v>
      </c>
      <c r="AF133" s="5015"/>
    </row>
    <row r="134" spans="1:32" s="5016" customFormat="1" ht="16.5">
      <c r="A134" s="5010">
        <v>3</v>
      </c>
      <c r="B134" s="5010"/>
      <c r="C134" s="5010">
        <v>3</v>
      </c>
      <c r="D134" s="5010">
        <f t="shared" si="5"/>
        <v>3</v>
      </c>
      <c r="E134" s="5012">
        <v>32325</v>
      </c>
      <c r="F134" s="5012" t="s">
        <v>911</v>
      </c>
      <c r="G134" s="5012">
        <v>171</v>
      </c>
      <c r="H134" s="5012" t="s">
        <v>2</v>
      </c>
      <c r="I134" s="5012" t="s">
        <v>5313</v>
      </c>
      <c r="J134" s="5012">
        <v>1</v>
      </c>
      <c r="K134" s="5012">
        <f t="shared" si="4"/>
        <v>3</v>
      </c>
      <c r="L134" s="5014" t="s">
        <v>5429</v>
      </c>
      <c r="M134" s="5012" t="s">
        <v>1739</v>
      </c>
      <c r="N134" s="5012" t="s">
        <v>1943</v>
      </c>
      <c r="O134" s="5012"/>
      <c r="P134" s="5012"/>
      <c r="Q134" s="5012"/>
      <c r="R134" s="5012"/>
      <c r="S134" s="5012" t="s">
        <v>1854</v>
      </c>
      <c r="T134" s="5012" t="s">
        <v>1849</v>
      </c>
      <c r="U134" s="5012"/>
      <c r="V134" s="5012"/>
      <c r="W134" s="5012"/>
      <c r="X134" s="5012"/>
      <c r="Y134" s="5014" t="s">
        <v>5430</v>
      </c>
      <c r="Z134" s="5012">
        <v>4</v>
      </c>
      <c r="AA134" s="5012">
        <v>1</v>
      </c>
      <c r="AB134" s="5012">
        <v>4</v>
      </c>
      <c r="AC134" s="5012">
        <v>1</v>
      </c>
      <c r="AD134" s="5012">
        <v>0</v>
      </c>
      <c r="AE134" s="5012">
        <v>10</v>
      </c>
      <c r="AF134" s="5015"/>
    </row>
    <row r="135" spans="1:32" s="5016" customFormat="1" ht="16.5">
      <c r="A135" s="5010">
        <v>3</v>
      </c>
      <c r="B135" s="5010"/>
      <c r="C135" s="5010">
        <v>3</v>
      </c>
      <c r="D135" s="5010">
        <f t="shared" si="5"/>
        <v>3</v>
      </c>
      <c r="E135" s="5012">
        <v>40170</v>
      </c>
      <c r="F135" s="5012" t="s">
        <v>312</v>
      </c>
      <c r="G135" s="5012">
        <v>171</v>
      </c>
      <c r="H135" s="5012" t="s">
        <v>2</v>
      </c>
      <c r="I135" s="5012" t="s">
        <v>497</v>
      </c>
      <c r="J135" s="5012">
        <v>1</v>
      </c>
      <c r="K135" s="5012">
        <f t="shared" si="4"/>
        <v>3</v>
      </c>
      <c r="L135" s="5014" t="s">
        <v>4864</v>
      </c>
      <c r="M135" s="5012" t="s">
        <v>1739</v>
      </c>
      <c r="N135" s="5012" t="s">
        <v>5431</v>
      </c>
      <c r="O135" s="5012"/>
      <c r="P135" s="5012"/>
      <c r="Q135" s="5012"/>
      <c r="R135" s="5012"/>
      <c r="S135" s="5012" t="s">
        <v>1854</v>
      </c>
      <c r="T135" s="5012" t="s">
        <v>1999</v>
      </c>
      <c r="U135" s="5012"/>
      <c r="V135" s="5012"/>
      <c r="W135" s="5012"/>
      <c r="X135" s="5012"/>
      <c r="Y135" s="5014" t="s">
        <v>5432</v>
      </c>
      <c r="Z135" s="5012">
        <v>2</v>
      </c>
      <c r="AA135" s="5012">
        <v>8</v>
      </c>
      <c r="AB135" s="5012">
        <v>3</v>
      </c>
      <c r="AC135" s="5012">
        <v>4</v>
      </c>
      <c r="AD135" s="5012">
        <v>0</v>
      </c>
      <c r="AE135" s="5012">
        <v>17</v>
      </c>
      <c r="AF135" s="5015"/>
    </row>
    <row r="136" spans="1:32" s="5016" customFormat="1" ht="31.5">
      <c r="A136" s="5010">
        <v>3</v>
      </c>
      <c r="B136" s="5010"/>
      <c r="C136" s="5010">
        <v>3</v>
      </c>
      <c r="D136" s="5010">
        <f t="shared" si="5"/>
        <v>3</v>
      </c>
      <c r="E136" s="5012">
        <v>36929</v>
      </c>
      <c r="F136" s="5012" t="s">
        <v>312</v>
      </c>
      <c r="G136" s="5012">
        <v>171</v>
      </c>
      <c r="H136" s="5012" t="s">
        <v>2</v>
      </c>
      <c r="I136" s="5012" t="s">
        <v>497</v>
      </c>
      <c r="J136" s="5012">
        <v>1</v>
      </c>
      <c r="K136" s="5012">
        <f t="shared" si="4"/>
        <v>3</v>
      </c>
      <c r="L136" s="5014" t="s">
        <v>5359</v>
      </c>
      <c r="M136" s="5012" t="s">
        <v>1739</v>
      </c>
      <c r="N136" s="5012" t="s">
        <v>5433</v>
      </c>
      <c r="O136" s="5012"/>
      <c r="P136" s="5012"/>
      <c r="Q136" s="5012"/>
      <c r="R136" s="5012"/>
      <c r="S136" s="5012" t="s">
        <v>1791</v>
      </c>
      <c r="T136" s="5012" t="s">
        <v>1999</v>
      </c>
      <c r="U136" s="5012"/>
      <c r="V136" s="5012"/>
      <c r="W136" s="5012"/>
      <c r="X136" s="5012"/>
      <c r="Y136" s="5013" t="s">
        <v>5434</v>
      </c>
      <c r="Z136" s="5011">
        <v>3</v>
      </c>
      <c r="AA136" s="5011">
        <v>2</v>
      </c>
      <c r="AB136" s="5011">
        <v>0</v>
      </c>
      <c r="AC136" s="5011">
        <v>1</v>
      </c>
      <c r="AD136" s="5011">
        <v>0</v>
      </c>
      <c r="AE136" s="5011">
        <v>6</v>
      </c>
      <c r="AF136" s="5015"/>
    </row>
    <row r="137" spans="1:32" s="5016" customFormat="1" ht="23.25" customHeight="1">
      <c r="A137" s="5010">
        <v>30</v>
      </c>
      <c r="B137" s="5010">
        <v>8</v>
      </c>
      <c r="C137" s="5010">
        <v>14</v>
      </c>
      <c r="D137" s="5010">
        <f t="shared" si="5"/>
        <v>22</v>
      </c>
      <c r="E137" s="5011">
        <v>30037</v>
      </c>
      <c r="F137" s="5011" t="s">
        <v>312</v>
      </c>
      <c r="G137" s="5012">
        <v>172</v>
      </c>
      <c r="H137" s="5012" t="s">
        <v>2</v>
      </c>
      <c r="I137" s="5012" t="s">
        <v>497</v>
      </c>
      <c r="J137" s="5012">
        <v>0.318</v>
      </c>
      <c r="K137" s="5012">
        <f t="shared" si="4"/>
        <v>6.9960000000000004</v>
      </c>
      <c r="L137" s="5013" t="s">
        <v>5435</v>
      </c>
      <c r="M137" s="5011">
        <v>5010001</v>
      </c>
      <c r="N137" s="5011" t="s">
        <v>5436</v>
      </c>
      <c r="O137" s="5011" t="s">
        <v>5437</v>
      </c>
      <c r="P137" s="5011" t="s">
        <v>5438</v>
      </c>
      <c r="Q137" s="5011" t="s">
        <v>5439</v>
      </c>
      <c r="R137" s="5011" t="s">
        <v>5440</v>
      </c>
      <c r="S137" s="5011"/>
      <c r="T137" s="5011"/>
      <c r="U137" s="5011" t="s">
        <v>5441</v>
      </c>
      <c r="V137" s="5011" t="s">
        <v>5442</v>
      </c>
      <c r="W137" s="5011" t="s">
        <v>5443</v>
      </c>
      <c r="X137" s="5011" t="s">
        <v>5440</v>
      </c>
      <c r="Y137" s="5013" t="s">
        <v>1731</v>
      </c>
      <c r="Z137" s="5011">
        <v>5</v>
      </c>
      <c r="AA137" s="5011">
        <v>2</v>
      </c>
      <c r="AB137" s="5011">
        <v>0</v>
      </c>
      <c r="AC137" s="5011">
        <v>0</v>
      </c>
      <c r="AD137" s="5011">
        <v>0</v>
      </c>
      <c r="AE137" s="5011">
        <v>7</v>
      </c>
      <c r="AF137" s="5015"/>
    </row>
    <row r="138" spans="1:32" s="5016" customFormat="1" ht="24.75" customHeight="1">
      <c r="A138" s="5010">
        <v>30</v>
      </c>
      <c r="B138" s="5010">
        <v>8</v>
      </c>
      <c r="C138" s="5010">
        <v>14</v>
      </c>
      <c r="D138" s="5010">
        <f t="shared" si="5"/>
        <v>22</v>
      </c>
      <c r="E138" s="5011">
        <v>38518</v>
      </c>
      <c r="F138" s="5011" t="s">
        <v>312</v>
      </c>
      <c r="G138" s="5012">
        <v>172</v>
      </c>
      <c r="H138" s="5012" t="s">
        <v>2</v>
      </c>
      <c r="I138" s="5012" t="s">
        <v>497</v>
      </c>
      <c r="J138" s="5012">
        <v>0.318</v>
      </c>
      <c r="K138" s="5012">
        <f t="shared" si="4"/>
        <v>6.9960000000000004</v>
      </c>
      <c r="L138" s="5014" t="s">
        <v>5358</v>
      </c>
      <c r="M138" s="5011">
        <v>5010001</v>
      </c>
      <c r="N138" s="5011" t="s">
        <v>5436</v>
      </c>
      <c r="O138" s="5011" t="s">
        <v>5437</v>
      </c>
      <c r="P138" s="5011" t="s">
        <v>5438</v>
      </c>
      <c r="Q138" s="5011" t="s">
        <v>5439</v>
      </c>
      <c r="R138" s="5011" t="s">
        <v>5440</v>
      </c>
      <c r="S138" s="5011"/>
      <c r="T138" s="5011"/>
      <c r="U138" s="5011" t="s">
        <v>5441</v>
      </c>
      <c r="V138" s="5011" t="s">
        <v>5442</v>
      </c>
      <c r="W138" s="5011" t="s">
        <v>5443</v>
      </c>
      <c r="X138" s="5011" t="s">
        <v>5440</v>
      </c>
      <c r="Y138" s="5013" t="s">
        <v>1731</v>
      </c>
      <c r="Z138" s="5011">
        <v>5</v>
      </c>
      <c r="AA138" s="5011">
        <v>2</v>
      </c>
      <c r="AB138" s="5011">
        <v>0</v>
      </c>
      <c r="AC138" s="5011">
        <v>0</v>
      </c>
      <c r="AD138" s="5011">
        <v>0</v>
      </c>
      <c r="AE138" s="5011">
        <v>7</v>
      </c>
      <c r="AF138" s="5015"/>
    </row>
    <row r="139" spans="1:32" s="5016" customFormat="1" ht="31.5">
      <c r="A139" s="5010">
        <v>30</v>
      </c>
      <c r="B139" s="5010">
        <v>8</v>
      </c>
      <c r="C139" s="5010">
        <v>14</v>
      </c>
      <c r="D139" s="5010">
        <f t="shared" si="5"/>
        <v>22</v>
      </c>
      <c r="E139" s="5011">
        <v>30662</v>
      </c>
      <c r="F139" s="5011" t="s">
        <v>312</v>
      </c>
      <c r="G139" s="5012">
        <v>172</v>
      </c>
      <c r="H139" s="5012" t="s">
        <v>2</v>
      </c>
      <c r="I139" s="5012" t="s">
        <v>497</v>
      </c>
      <c r="J139" s="5012">
        <v>0.318</v>
      </c>
      <c r="K139" s="5012">
        <f>J139*D139</f>
        <v>6.9960000000000004</v>
      </c>
      <c r="L139" s="5013" t="s">
        <v>5444</v>
      </c>
      <c r="M139" s="5011">
        <v>5010002</v>
      </c>
      <c r="N139" s="5011" t="s">
        <v>5445</v>
      </c>
      <c r="O139" s="5011" t="s">
        <v>5446</v>
      </c>
      <c r="P139" s="5011" t="s">
        <v>5447</v>
      </c>
      <c r="Q139" s="5011"/>
      <c r="R139" s="5011"/>
      <c r="S139" s="5011"/>
      <c r="T139" s="5011"/>
      <c r="U139" s="5011" t="s">
        <v>5446</v>
      </c>
      <c r="V139" s="5011" t="s">
        <v>5447</v>
      </c>
      <c r="W139" s="5011"/>
      <c r="X139" s="5011"/>
      <c r="Y139" s="5013" t="s">
        <v>1736</v>
      </c>
      <c r="Z139" s="5011">
        <v>0</v>
      </c>
      <c r="AA139" s="5011">
        <v>0</v>
      </c>
      <c r="AB139" s="5011">
        <v>0</v>
      </c>
      <c r="AC139" s="5011">
        <v>2</v>
      </c>
      <c r="AD139" s="5011">
        <v>0</v>
      </c>
      <c r="AE139" s="5011">
        <v>2</v>
      </c>
      <c r="AF139" s="5015"/>
    </row>
    <row r="140" spans="1:32" s="5016" customFormat="1" ht="31.5">
      <c r="A140" s="5010">
        <v>30</v>
      </c>
      <c r="B140" s="5010">
        <v>8</v>
      </c>
      <c r="C140" s="5010">
        <v>14</v>
      </c>
      <c r="D140" s="5010">
        <f t="shared" si="5"/>
        <v>22</v>
      </c>
      <c r="E140" s="5011">
        <v>26107</v>
      </c>
      <c r="F140" s="5011" t="s">
        <v>312</v>
      </c>
      <c r="G140" s="5012">
        <v>172</v>
      </c>
      <c r="H140" s="5012" t="s">
        <v>2</v>
      </c>
      <c r="I140" s="5012" t="s">
        <v>497</v>
      </c>
      <c r="J140" s="5012">
        <v>0.318</v>
      </c>
      <c r="K140" s="5012">
        <f t="shared" ref="K140:K145" si="6">J140*D140</f>
        <v>6.9960000000000004</v>
      </c>
      <c r="L140" s="5013" t="s">
        <v>5415</v>
      </c>
      <c r="M140" s="5011">
        <v>5010002</v>
      </c>
      <c r="N140" s="5011" t="s">
        <v>5445</v>
      </c>
      <c r="O140" s="5011" t="s">
        <v>5446</v>
      </c>
      <c r="P140" s="5011" t="s">
        <v>5447</v>
      </c>
      <c r="Q140" s="5011"/>
      <c r="R140" s="5011"/>
      <c r="S140" s="5011"/>
      <c r="T140" s="5011"/>
      <c r="U140" s="5011" t="s">
        <v>5446</v>
      </c>
      <c r="V140" s="5011" t="s">
        <v>5447</v>
      </c>
      <c r="W140" s="5011"/>
      <c r="X140" s="5011"/>
      <c r="Y140" s="5013" t="s">
        <v>1736</v>
      </c>
      <c r="Z140" s="5011">
        <v>0</v>
      </c>
      <c r="AA140" s="5011">
        <v>0</v>
      </c>
      <c r="AB140" s="5011">
        <v>0</v>
      </c>
      <c r="AC140" s="5011">
        <v>2</v>
      </c>
      <c r="AD140" s="5011">
        <v>0</v>
      </c>
      <c r="AE140" s="5011">
        <v>2</v>
      </c>
      <c r="AF140" s="5015"/>
    </row>
    <row r="141" spans="1:32" s="5016" customFormat="1" ht="44.25" customHeight="1">
      <c r="A141" s="5010">
        <v>30</v>
      </c>
      <c r="B141" s="5010">
        <v>8</v>
      </c>
      <c r="C141" s="5010">
        <v>14</v>
      </c>
      <c r="D141" s="5010">
        <f t="shared" si="5"/>
        <v>22</v>
      </c>
      <c r="E141" s="5011">
        <v>39289</v>
      </c>
      <c r="F141" s="5011" t="s">
        <v>314</v>
      </c>
      <c r="G141" s="5012">
        <v>172</v>
      </c>
      <c r="H141" s="5012" t="s">
        <v>2</v>
      </c>
      <c r="I141" s="5012" t="s">
        <v>497</v>
      </c>
      <c r="J141" s="5012">
        <v>0.318</v>
      </c>
      <c r="K141" s="5012">
        <f t="shared" si="6"/>
        <v>6.9960000000000004</v>
      </c>
      <c r="L141" s="5013" t="s">
        <v>5448</v>
      </c>
      <c r="M141" s="5011">
        <v>5010002</v>
      </c>
      <c r="N141" s="5011" t="s">
        <v>5449</v>
      </c>
      <c r="O141" s="5011" t="s">
        <v>5450</v>
      </c>
      <c r="P141" s="5011" t="s">
        <v>5336</v>
      </c>
      <c r="Q141" s="5011" t="s">
        <v>5451</v>
      </c>
      <c r="R141" s="5011" t="s">
        <v>5336</v>
      </c>
      <c r="S141" s="5011" t="s">
        <v>5452</v>
      </c>
      <c r="T141" s="5011" t="s">
        <v>5336</v>
      </c>
      <c r="U141" s="5011" t="s">
        <v>5453</v>
      </c>
      <c r="V141" s="5011" t="s">
        <v>5219</v>
      </c>
      <c r="W141" s="5011" t="s">
        <v>5454</v>
      </c>
      <c r="X141" s="5011" t="s">
        <v>5455</v>
      </c>
      <c r="Y141" s="5013" t="s">
        <v>5456</v>
      </c>
      <c r="Z141" s="5011">
        <v>10</v>
      </c>
      <c r="AA141" s="5011">
        <v>2</v>
      </c>
      <c r="AB141" s="5011">
        <v>0</v>
      </c>
      <c r="AC141" s="5011">
        <v>17</v>
      </c>
      <c r="AD141" s="5011">
        <v>1</v>
      </c>
      <c r="AE141" s="5011">
        <v>29</v>
      </c>
      <c r="AF141" s="5015"/>
    </row>
    <row r="142" spans="1:32" s="5016" customFormat="1" ht="48.75" customHeight="1">
      <c r="A142" s="5010">
        <v>30</v>
      </c>
      <c r="B142" s="5010">
        <v>8</v>
      </c>
      <c r="C142" s="5010">
        <v>14</v>
      </c>
      <c r="D142" s="5010">
        <f t="shared" si="5"/>
        <v>22</v>
      </c>
      <c r="E142" s="5011">
        <v>37044</v>
      </c>
      <c r="F142" s="5011" t="s">
        <v>314</v>
      </c>
      <c r="G142" s="5012">
        <v>172</v>
      </c>
      <c r="H142" s="5012" t="s">
        <v>2</v>
      </c>
      <c r="I142" s="5012" t="s">
        <v>497</v>
      </c>
      <c r="J142" s="5012">
        <v>0.318</v>
      </c>
      <c r="K142" s="5012">
        <f t="shared" si="6"/>
        <v>6.9960000000000004</v>
      </c>
      <c r="L142" s="5013" t="s">
        <v>5342</v>
      </c>
      <c r="M142" s="5011">
        <v>5010002</v>
      </c>
      <c r="N142" s="5011" t="s">
        <v>5449</v>
      </c>
      <c r="O142" s="5011" t="s">
        <v>5450</v>
      </c>
      <c r="P142" s="5011" t="s">
        <v>5336</v>
      </c>
      <c r="Q142" s="5011" t="s">
        <v>5451</v>
      </c>
      <c r="R142" s="5011" t="s">
        <v>5336</v>
      </c>
      <c r="S142" s="5011" t="s">
        <v>5452</v>
      </c>
      <c r="T142" s="5011" t="s">
        <v>5336</v>
      </c>
      <c r="U142" s="5011" t="s">
        <v>5453</v>
      </c>
      <c r="V142" s="5011" t="s">
        <v>5219</v>
      </c>
      <c r="W142" s="5011" t="s">
        <v>5454</v>
      </c>
      <c r="X142" s="5011" t="s">
        <v>5455</v>
      </c>
      <c r="Y142" s="5013" t="s">
        <v>5456</v>
      </c>
      <c r="Z142" s="5011">
        <v>10</v>
      </c>
      <c r="AA142" s="5011">
        <v>2</v>
      </c>
      <c r="AB142" s="5011">
        <v>0</v>
      </c>
      <c r="AC142" s="5011">
        <v>17</v>
      </c>
      <c r="AD142" s="5011">
        <v>1</v>
      </c>
      <c r="AE142" s="5011">
        <v>29</v>
      </c>
      <c r="AF142" s="5015"/>
    </row>
    <row r="143" spans="1:32" s="5016" customFormat="1" ht="47.25" customHeight="1">
      <c r="A143" s="5010">
        <v>30</v>
      </c>
      <c r="B143" s="5010">
        <v>8</v>
      </c>
      <c r="C143" s="5010">
        <v>14</v>
      </c>
      <c r="D143" s="5010">
        <f t="shared" si="5"/>
        <v>22</v>
      </c>
      <c r="E143" s="5011">
        <v>6598</v>
      </c>
      <c r="F143" s="5011" t="s">
        <v>314</v>
      </c>
      <c r="G143" s="5012">
        <v>172</v>
      </c>
      <c r="H143" s="5012" t="s">
        <v>2</v>
      </c>
      <c r="I143" s="5012" t="s">
        <v>497</v>
      </c>
      <c r="J143" s="5012">
        <v>0.182</v>
      </c>
      <c r="K143" s="5012">
        <f t="shared" si="6"/>
        <v>4.0039999999999996</v>
      </c>
      <c r="L143" s="5014" t="s">
        <v>5237</v>
      </c>
      <c r="M143" s="5011">
        <v>5010002</v>
      </c>
      <c r="N143" s="5011" t="s">
        <v>5449</v>
      </c>
      <c r="O143" s="5011" t="s">
        <v>5450</v>
      </c>
      <c r="P143" s="5011" t="s">
        <v>5336</v>
      </c>
      <c r="Q143" s="5011" t="s">
        <v>5451</v>
      </c>
      <c r="R143" s="5011" t="s">
        <v>5336</v>
      </c>
      <c r="S143" s="5011" t="s">
        <v>5452</v>
      </c>
      <c r="T143" s="5011" t="s">
        <v>5336</v>
      </c>
      <c r="U143" s="5011" t="s">
        <v>5453</v>
      </c>
      <c r="V143" s="5011" t="s">
        <v>5219</v>
      </c>
      <c r="W143" s="5011" t="s">
        <v>5454</v>
      </c>
      <c r="X143" s="5011" t="s">
        <v>5455</v>
      </c>
      <c r="Y143" s="5013" t="s">
        <v>5456</v>
      </c>
      <c r="Z143" s="5011">
        <v>10</v>
      </c>
      <c r="AA143" s="5011">
        <v>2</v>
      </c>
      <c r="AB143" s="5011">
        <v>0</v>
      </c>
      <c r="AC143" s="5011">
        <v>17</v>
      </c>
      <c r="AD143" s="5011">
        <v>1</v>
      </c>
      <c r="AE143" s="5011">
        <v>29</v>
      </c>
      <c r="AF143" s="5015"/>
    </row>
    <row r="144" spans="1:32" s="5016" customFormat="1" ht="47.25" customHeight="1">
      <c r="A144" s="5010">
        <v>30</v>
      </c>
      <c r="B144" s="5010">
        <v>8</v>
      </c>
      <c r="C144" s="5010">
        <v>14</v>
      </c>
      <c r="D144" s="5010">
        <f t="shared" si="5"/>
        <v>22</v>
      </c>
      <c r="E144" s="5011">
        <v>40692</v>
      </c>
      <c r="F144" s="5011" t="s">
        <v>314</v>
      </c>
      <c r="G144" s="5012">
        <v>172</v>
      </c>
      <c r="H144" s="5012" t="s">
        <v>2</v>
      </c>
      <c r="I144" s="5012" t="s">
        <v>503</v>
      </c>
      <c r="J144" s="5012">
        <v>0.182</v>
      </c>
      <c r="K144" s="5012">
        <f t="shared" si="6"/>
        <v>4.0039999999999996</v>
      </c>
      <c r="L144" s="5013" t="s">
        <v>4866</v>
      </c>
      <c r="M144" s="5011">
        <v>5010002</v>
      </c>
      <c r="N144" s="5011" t="s">
        <v>5449</v>
      </c>
      <c r="O144" s="5011" t="s">
        <v>5450</v>
      </c>
      <c r="P144" s="5011" t="s">
        <v>5336</v>
      </c>
      <c r="Q144" s="5011" t="s">
        <v>5451</v>
      </c>
      <c r="R144" s="5011" t="s">
        <v>5336</v>
      </c>
      <c r="S144" s="5011" t="s">
        <v>5452</v>
      </c>
      <c r="T144" s="5011" t="s">
        <v>5336</v>
      </c>
      <c r="U144" s="5011" t="s">
        <v>5453</v>
      </c>
      <c r="V144" s="5011" t="s">
        <v>5219</v>
      </c>
      <c r="W144" s="5011" t="s">
        <v>5454</v>
      </c>
      <c r="X144" s="5011" t="s">
        <v>5455</v>
      </c>
      <c r="Y144" s="5013" t="s">
        <v>5456</v>
      </c>
      <c r="Z144" s="5011">
        <v>10</v>
      </c>
      <c r="AA144" s="5011">
        <v>2</v>
      </c>
      <c r="AB144" s="5011">
        <v>0</v>
      </c>
      <c r="AC144" s="5011">
        <v>17</v>
      </c>
      <c r="AD144" s="5011">
        <v>1</v>
      </c>
      <c r="AE144" s="5011">
        <v>29</v>
      </c>
      <c r="AF144" s="5015"/>
    </row>
    <row r="145" spans="1:32" s="5016" customFormat="1" ht="22.5" customHeight="1">
      <c r="A145" s="5010">
        <v>3</v>
      </c>
      <c r="B145" s="5010">
        <v>1.5</v>
      </c>
      <c r="C145" s="5010"/>
      <c r="D145" s="5010">
        <f t="shared" si="5"/>
        <v>1.5</v>
      </c>
      <c r="E145" s="5011">
        <v>26107</v>
      </c>
      <c r="F145" s="5011" t="s">
        <v>312</v>
      </c>
      <c r="G145" s="5012">
        <v>172</v>
      </c>
      <c r="H145" s="5012" t="s">
        <v>2</v>
      </c>
      <c r="I145" s="5012" t="s">
        <v>497</v>
      </c>
      <c r="J145" s="5012">
        <v>1</v>
      </c>
      <c r="K145" s="5012">
        <f t="shared" si="6"/>
        <v>1.5</v>
      </c>
      <c r="L145" s="5013" t="s">
        <v>5415</v>
      </c>
      <c r="M145" s="5011" t="s">
        <v>1739</v>
      </c>
      <c r="N145" s="5011" t="s">
        <v>5457</v>
      </c>
      <c r="O145" s="5011"/>
      <c r="P145" s="5011"/>
      <c r="Q145" s="5011"/>
      <c r="R145" s="5011"/>
      <c r="S145" s="5011" t="s">
        <v>1904</v>
      </c>
      <c r="T145" s="5011" t="s">
        <v>1965</v>
      </c>
      <c r="U145" s="5011"/>
      <c r="V145" s="5011"/>
      <c r="W145" s="5011"/>
      <c r="X145" s="5012"/>
      <c r="Y145" s="5013" t="s">
        <v>5458</v>
      </c>
      <c r="Z145" s="5011">
        <v>3</v>
      </c>
      <c r="AA145" s="5011">
        <v>3</v>
      </c>
      <c r="AB145" s="5011">
        <v>0</v>
      </c>
      <c r="AC145" s="5011">
        <v>0</v>
      </c>
      <c r="AD145" s="5011">
        <v>0</v>
      </c>
      <c r="AE145" s="5011">
        <v>6</v>
      </c>
      <c r="AF145" s="5015"/>
    </row>
    <row r="146" spans="1:32" s="5016" customFormat="1" ht="31.5">
      <c r="A146" s="5010">
        <v>3</v>
      </c>
      <c r="B146" s="5010">
        <v>1.5</v>
      </c>
      <c r="C146" s="5010"/>
      <c r="D146" s="5010">
        <f t="shared" si="5"/>
        <v>1.5</v>
      </c>
      <c r="E146" s="5011">
        <v>36171</v>
      </c>
      <c r="F146" s="5011" t="s">
        <v>312</v>
      </c>
      <c r="G146" s="5012">
        <v>172</v>
      </c>
      <c r="H146" s="5012" t="s">
        <v>2</v>
      </c>
      <c r="I146" s="5012" t="s">
        <v>497</v>
      </c>
      <c r="J146" s="5012">
        <v>1</v>
      </c>
      <c r="K146" s="5012">
        <f>J146*D146</f>
        <v>1.5</v>
      </c>
      <c r="L146" s="5013" t="s">
        <v>5356</v>
      </c>
      <c r="M146" s="5011" t="s">
        <v>1739</v>
      </c>
      <c r="N146" s="5011" t="s">
        <v>5459</v>
      </c>
      <c r="O146" s="5011"/>
      <c r="P146" s="5011"/>
      <c r="Q146" s="5011"/>
      <c r="R146" s="5011"/>
      <c r="S146" s="5011" t="s">
        <v>1894</v>
      </c>
      <c r="T146" s="5011" t="s">
        <v>1965</v>
      </c>
      <c r="U146" s="5011"/>
      <c r="V146" s="5011"/>
      <c r="W146" s="5011"/>
      <c r="X146" s="5012"/>
      <c r="Y146" s="5013" t="s">
        <v>5460</v>
      </c>
      <c r="Z146" s="5011">
        <v>14</v>
      </c>
      <c r="AA146" s="5011">
        <v>6</v>
      </c>
      <c r="AB146" s="5011">
        <v>0</v>
      </c>
      <c r="AC146" s="5011">
        <v>2</v>
      </c>
      <c r="AD146" s="5011">
        <v>0</v>
      </c>
      <c r="AE146" s="5011">
        <v>22</v>
      </c>
      <c r="AF146" s="5015"/>
    </row>
    <row r="147" spans="1:32" s="5016" customFormat="1" ht="31.5">
      <c r="A147" s="5010">
        <v>3</v>
      </c>
      <c r="B147" s="5010">
        <v>1.5</v>
      </c>
      <c r="C147" s="5010"/>
      <c r="D147" s="5010">
        <f t="shared" si="5"/>
        <v>1.5</v>
      </c>
      <c r="E147" s="5011">
        <v>30662</v>
      </c>
      <c r="F147" s="5011" t="s">
        <v>312</v>
      </c>
      <c r="G147" s="5012">
        <v>172</v>
      </c>
      <c r="H147" s="5012" t="s">
        <v>2</v>
      </c>
      <c r="I147" s="5012" t="s">
        <v>497</v>
      </c>
      <c r="J147" s="5012">
        <v>1</v>
      </c>
      <c r="K147" s="5012">
        <f t="shared" ref="K147:K160" si="7">D147*J147</f>
        <v>1.5</v>
      </c>
      <c r="L147" s="5013" t="s">
        <v>5401</v>
      </c>
      <c r="M147" s="5011" t="s">
        <v>1739</v>
      </c>
      <c r="N147" s="5011" t="s">
        <v>5461</v>
      </c>
      <c r="O147" s="5011"/>
      <c r="P147" s="5011"/>
      <c r="Q147" s="5011"/>
      <c r="R147" s="5011"/>
      <c r="S147" s="5011" t="s">
        <v>1902</v>
      </c>
      <c r="T147" s="5011" t="s">
        <v>1965</v>
      </c>
      <c r="U147" s="5011"/>
      <c r="V147" s="5011"/>
      <c r="W147" s="5011"/>
      <c r="X147" s="5012"/>
      <c r="Y147" s="5013" t="s">
        <v>5462</v>
      </c>
      <c r="Z147" s="5011">
        <v>4</v>
      </c>
      <c r="AA147" s="5011">
        <v>10</v>
      </c>
      <c r="AB147" s="5011">
        <v>2</v>
      </c>
      <c r="AC147" s="5011">
        <v>6</v>
      </c>
      <c r="AD147" s="5011">
        <v>1</v>
      </c>
      <c r="AE147" s="5011">
        <v>22</v>
      </c>
      <c r="AF147" s="5015"/>
    </row>
    <row r="148" spans="1:32" s="5016" customFormat="1" ht="21.75" customHeight="1">
      <c r="A148" s="5010">
        <v>3</v>
      </c>
      <c r="B148" s="5010">
        <v>1.5</v>
      </c>
      <c r="C148" s="5010"/>
      <c r="D148" s="5010">
        <f t="shared" si="5"/>
        <v>1.5</v>
      </c>
      <c r="E148" s="5011">
        <v>30037</v>
      </c>
      <c r="F148" s="5011" t="s">
        <v>312</v>
      </c>
      <c r="G148" s="5012">
        <v>172</v>
      </c>
      <c r="H148" s="5012" t="s">
        <v>2</v>
      </c>
      <c r="I148" s="5012" t="s">
        <v>497</v>
      </c>
      <c r="J148" s="5012">
        <v>1</v>
      </c>
      <c r="K148" s="5012">
        <f t="shared" si="7"/>
        <v>1.5</v>
      </c>
      <c r="L148" s="5013" t="s">
        <v>5414</v>
      </c>
      <c r="M148" s="5011" t="s">
        <v>1739</v>
      </c>
      <c r="N148" s="5011" t="s">
        <v>5463</v>
      </c>
      <c r="O148" s="5011"/>
      <c r="P148" s="5011"/>
      <c r="Q148" s="5011"/>
      <c r="R148" s="5011"/>
      <c r="S148" s="5011" t="s">
        <v>1890</v>
      </c>
      <c r="T148" s="5011" t="s">
        <v>1965</v>
      </c>
      <c r="U148" s="5011"/>
      <c r="V148" s="5011"/>
      <c r="W148" s="5011"/>
      <c r="X148" s="5012"/>
      <c r="Y148" s="5013" t="s">
        <v>5464</v>
      </c>
      <c r="Z148" s="5011">
        <v>13</v>
      </c>
      <c r="AA148" s="5011">
        <v>2</v>
      </c>
      <c r="AB148" s="5011">
        <v>1</v>
      </c>
      <c r="AC148" s="5011">
        <v>4</v>
      </c>
      <c r="AD148" s="5011">
        <v>1</v>
      </c>
      <c r="AE148" s="5011">
        <v>20</v>
      </c>
      <c r="AF148" s="5015"/>
    </row>
    <row r="149" spans="1:32" s="5016" customFormat="1" ht="24" customHeight="1">
      <c r="A149" s="5010">
        <v>3</v>
      </c>
      <c r="B149" s="5010">
        <v>1.5</v>
      </c>
      <c r="C149" s="5010"/>
      <c r="D149" s="5010">
        <f t="shared" si="5"/>
        <v>1.5</v>
      </c>
      <c r="E149" s="5011">
        <v>38518</v>
      </c>
      <c r="F149" s="5011"/>
      <c r="G149" s="5012">
        <v>172</v>
      </c>
      <c r="H149" s="5012" t="s">
        <v>2</v>
      </c>
      <c r="I149" s="5012" t="s">
        <v>497</v>
      </c>
      <c r="J149" s="5012">
        <v>1</v>
      </c>
      <c r="K149" s="5012">
        <f t="shared" si="7"/>
        <v>1.5</v>
      </c>
      <c r="L149" s="5013" t="s">
        <v>5358</v>
      </c>
      <c r="M149" s="5011" t="s">
        <v>1739</v>
      </c>
      <c r="N149" s="5011" t="s">
        <v>5465</v>
      </c>
      <c r="O149" s="5011"/>
      <c r="P149" s="5011"/>
      <c r="Q149" s="5011"/>
      <c r="R149" s="5011"/>
      <c r="S149" s="5011" t="s">
        <v>1890</v>
      </c>
      <c r="T149" s="5011" t="s">
        <v>1999</v>
      </c>
      <c r="U149" s="5011"/>
      <c r="V149" s="5011"/>
      <c r="W149" s="5011"/>
      <c r="X149" s="5012"/>
      <c r="Y149" s="5013" t="s">
        <v>5466</v>
      </c>
      <c r="Z149" s="5011">
        <v>1</v>
      </c>
      <c r="AA149" s="5011">
        <v>7</v>
      </c>
      <c r="AB149" s="5011">
        <v>7</v>
      </c>
      <c r="AC149" s="5011">
        <v>4</v>
      </c>
      <c r="AD149" s="5011">
        <v>0</v>
      </c>
      <c r="AE149" s="5011">
        <v>19</v>
      </c>
      <c r="AF149" s="5015"/>
    </row>
    <row r="150" spans="1:32" s="5016" customFormat="1" ht="23.25" customHeight="1">
      <c r="A150" s="5010">
        <v>3</v>
      </c>
      <c r="B150" s="5010">
        <v>1.5</v>
      </c>
      <c r="C150" s="5010"/>
      <c r="D150" s="5010">
        <f t="shared" si="5"/>
        <v>1.5</v>
      </c>
      <c r="E150" s="5011">
        <v>36933</v>
      </c>
      <c r="F150" s="5011" t="s">
        <v>313</v>
      </c>
      <c r="G150" s="5012">
        <v>172</v>
      </c>
      <c r="H150" s="5012" t="s">
        <v>2</v>
      </c>
      <c r="I150" s="5012" t="s">
        <v>497</v>
      </c>
      <c r="J150" s="5012">
        <v>1</v>
      </c>
      <c r="K150" s="5012">
        <f t="shared" si="7"/>
        <v>1.5</v>
      </c>
      <c r="L150" s="5013" t="s">
        <v>5373</v>
      </c>
      <c r="M150" s="5011" t="s">
        <v>1739</v>
      </c>
      <c r="N150" s="5011" t="s">
        <v>5467</v>
      </c>
      <c r="O150" s="5011"/>
      <c r="P150" s="5011"/>
      <c r="Q150" s="5011"/>
      <c r="R150" s="5011"/>
      <c r="S150" s="5011" t="s">
        <v>1894</v>
      </c>
      <c r="T150" s="5011" t="s">
        <v>5363</v>
      </c>
      <c r="U150" s="5011"/>
      <c r="V150" s="5011"/>
      <c r="W150" s="5011"/>
      <c r="X150" s="5012"/>
      <c r="Y150" s="5013" t="s">
        <v>5468</v>
      </c>
      <c r="Z150" s="5011">
        <v>5</v>
      </c>
      <c r="AA150" s="5011">
        <v>4</v>
      </c>
      <c r="AB150" s="5011">
        <v>2</v>
      </c>
      <c r="AC150" s="5011">
        <v>5</v>
      </c>
      <c r="AD150" s="5011">
        <v>0</v>
      </c>
      <c r="AE150" s="5011">
        <v>16</v>
      </c>
      <c r="AF150" s="5015"/>
    </row>
    <row r="151" spans="1:32" s="5016" customFormat="1" ht="22.5" customHeight="1">
      <c r="A151" s="5010">
        <v>3</v>
      </c>
      <c r="B151" s="5010">
        <v>1.5</v>
      </c>
      <c r="C151" s="5010"/>
      <c r="D151" s="5010">
        <f t="shared" si="5"/>
        <v>1.5</v>
      </c>
      <c r="E151" s="5011">
        <v>37822</v>
      </c>
      <c r="F151" s="5011" t="s">
        <v>313</v>
      </c>
      <c r="G151" s="5012">
        <v>172</v>
      </c>
      <c r="H151" s="5012" t="s">
        <v>2</v>
      </c>
      <c r="I151" s="5012" t="s">
        <v>497</v>
      </c>
      <c r="J151" s="5012">
        <v>1</v>
      </c>
      <c r="K151" s="5012">
        <f t="shared" si="7"/>
        <v>1.5</v>
      </c>
      <c r="L151" s="5013" t="s">
        <v>4770</v>
      </c>
      <c r="M151" s="5011" t="s">
        <v>1739</v>
      </c>
      <c r="N151" s="5011" t="s">
        <v>5469</v>
      </c>
      <c r="O151" s="5011"/>
      <c r="P151" s="5011"/>
      <c r="Q151" s="5011"/>
      <c r="R151" s="5011"/>
      <c r="S151" s="5011" t="s">
        <v>1902</v>
      </c>
      <c r="T151" s="5011" t="s">
        <v>5363</v>
      </c>
      <c r="U151" s="5011"/>
      <c r="V151" s="5011"/>
      <c r="W151" s="5011"/>
      <c r="X151" s="5012"/>
      <c r="Y151" s="5013" t="s">
        <v>5470</v>
      </c>
      <c r="Z151" s="5011">
        <v>13</v>
      </c>
      <c r="AA151" s="5011">
        <v>1</v>
      </c>
      <c r="AB151" s="5011">
        <v>2</v>
      </c>
      <c r="AC151" s="5011">
        <v>0</v>
      </c>
      <c r="AD151" s="5011">
        <v>0</v>
      </c>
      <c r="AE151" s="5011">
        <v>16</v>
      </c>
      <c r="AF151" s="5015"/>
    </row>
    <row r="152" spans="1:32" s="5016" customFormat="1" ht="21.75" customHeight="1">
      <c r="A152" s="5010">
        <v>3</v>
      </c>
      <c r="B152" s="5010">
        <v>1.5</v>
      </c>
      <c r="C152" s="5010"/>
      <c r="D152" s="5010">
        <f t="shared" si="5"/>
        <v>1.5</v>
      </c>
      <c r="E152" s="5011">
        <v>41090</v>
      </c>
      <c r="F152" s="5011"/>
      <c r="G152" s="5012">
        <v>172</v>
      </c>
      <c r="H152" s="5012" t="s">
        <v>2</v>
      </c>
      <c r="I152" s="5012" t="s">
        <v>503</v>
      </c>
      <c r="J152" s="5012">
        <v>1</v>
      </c>
      <c r="K152" s="5012">
        <f t="shared" si="7"/>
        <v>1.5</v>
      </c>
      <c r="L152" s="5014" t="s">
        <v>5471</v>
      </c>
      <c r="M152" s="5011" t="s">
        <v>1739</v>
      </c>
      <c r="N152" s="5011" t="s">
        <v>5472</v>
      </c>
      <c r="O152" s="5011"/>
      <c r="P152" s="5011"/>
      <c r="Q152" s="5011"/>
      <c r="R152" s="5011"/>
      <c r="S152" s="5011" t="s">
        <v>1890</v>
      </c>
      <c r="T152" s="5011" t="s">
        <v>5363</v>
      </c>
      <c r="U152" s="5011"/>
      <c r="V152" s="5011"/>
      <c r="W152" s="5011"/>
      <c r="X152" s="5012"/>
      <c r="Y152" s="5013" t="s">
        <v>5473</v>
      </c>
      <c r="Z152" s="5011">
        <v>10</v>
      </c>
      <c r="AA152" s="5011">
        <v>3</v>
      </c>
      <c r="AB152" s="5011">
        <v>1</v>
      </c>
      <c r="AC152" s="5011">
        <v>0</v>
      </c>
      <c r="AD152" s="5011">
        <v>2</v>
      </c>
      <c r="AE152" s="5011">
        <v>14</v>
      </c>
      <c r="AF152" s="5015"/>
    </row>
    <row r="153" spans="1:32" s="5016" customFormat="1" ht="31.5">
      <c r="A153" s="5010">
        <v>3</v>
      </c>
      <c r="B153" s="5010">
        <v>1.5</v>
      </c>
      <c r="C153" s="5010"/>
      <c r="D153" s="5010">
        <f t="shared" si="5"/>
        <v>1.5</v>
      </c>
      <c r="E153" s="5011">
        <v>37044</v>
      </c>
      <c r="F153" s="5011" t="s">
        <v>5474</v>
      </c>
      <c r="G153" s="5012">
        <v>172</v>
      </c>
      <c r="H153" s="5012" t="s">
        <v>2</v>
      </c>
      <c r="I153" s="5012" t="s">
        <v>497</v>
      </c>
      <c r="J153" s="5012">
        <v>1</v>
      </c>
      <c r="K153" s="5012">
        <f t="shared" si="7"/>
        <v>1.5</v>
      </c>
      <c r="L153" s="5013" t="s">
        <v>5342</v>
      </c>
      <c r="M153" s="5011" t="s">
        <v>1739</v>
      </c>
      <c r="N153" s="5011" t="s">
        <v>5475</v>
      </c>
      <c r="O153" s="5011"/>
      <c r="P153" s="5011"/>
      <c r="Q153" s="5011"/>
      <c r="R153" s="5011"/>
      <c r="S153" s="5011" t="s">
        <v>1904</v>
      </c>
      <c r="T153" s="5011" t="s">
        <v>5239</v>
      </c>
      <c r="U153" s="5011"/>
      <c r="V153" s="5011"/>
      <c r="W153" s="5011"/>
      <c r="X153" s="5011"/>
      <c r="Y153" s="5013" t="s">
        <v>5476</v>
      </c>
      <c r="Z153" s="5011">
        <v>4</v>
      </c>
      <c r="AA153" s="5011">
        <v>8</v>
      </c>
      <c r="AB153" s="5011">
        <v>1</v>
      </c>
      <c r="AC153" s="5011">
        <v>6</v>
      </c>
      <c r="AD153" s="5011">
        <v>0</v>
      </c>
      <c r="AE153" s="5011">
        <v>19</v>
      </c>
      <c r="AF153" s="5015"/>
    </row>
    <row r="154" spans="1:32" s="5016" customFormat="1" ht="21.75" customHeight="1">
      <c r="A154" s="5010">
        <v>3</v>
      </c>
      <c r="B154" s="5010">
        <v>1.5</v>
      </c>
      <c r="C154" s="5010"/>
      <c r="D154" s="5010">
        <f t="shared" si="5"/>
        <v>1.5</v>
      </c>
      <c r="E154" s="5011">
        <v>29839</v>
      </c>
      <c r="F154" s="5011" t="s">
        <v>314</v>
      </c>
      <c r="G154" s="5012">
        <v>172</v>
      </c>
      <c r="H154" s="5012" t="s">
        <v>2</v>
      </c>
      <c r="I154" s="5012" t="s">
        <v>497</v>
      </c>
      <c r="J154" s="5012">
        <v>1</v>
      </c>
      <c r="K154" s="5012">
        <f t="shared" si="7"/>
        <v>1.5</v>
      </c>
      <c r="L154" s="5013" t="s">
        <v>5477</v>
      </c>
      <c r="M154" s="5011" t="s">
        <v>1739</v>
      </c>
      <c r="N154" s="5011" t="s">
        <v>5478</v>
      </c>
      <c r="O154" s="5011"/>
      <c r="P154" s="5011"/>
      <c r="Q154" s="5011"/>
      <c r="R154" s="5011"/>
      <c r="S154" s="5011" t="s">
        <v>1764</v>
      </c>
      <c r="T154" s="5011" t="s">
        <v>5239</v>
      </c>
      <c r="U154" s="5011"/>
      <c r="V154" s="5011"/>
      <c r="W154" s="5011"/>
      <c r="X154" s="5011"/>
      <c r="Y154" s="5013" t="s">
        <v>5479</v>
      </c>
      <c r="Z154" s="5011">
        <v>6</v>
      </c>
      <c r="AA154" s="5011">
        <v>4</v>
      </c>
      <c r="AB154" s="5011">
        <v>5</v>
      </c>
      <c r="AC154" s="5011">
        <v>12</v>
      </c>
      <c r="AD154" s="5011">
        <v>0</v>
      </c>
      <c r="AE154" s="5011">
        <v>27</v>
      </c>
      <c r="AF154" s="5015"/>
    </row>
    <row r="155" spans="1:32" s="5016" customFormat="1" ht="20.25" customHeight="1">
      <c r="A155" s="5010">
        <v>3</v>
      </c>
      <c r="B155" s="5010">
        <v>1.5</v>
      </c>
      <c r="C155" s="5010"/>
      <c r="D155" s="5010">
        <f t="shared" si="5"/>
        <v>1.5</v>
      </c>
      <c r="E155" s="5011">
        <v>32206</v>
      </c>
      <c r="F155" s="5011" t="s">
        <v>314</v>
      </c>
      <c r="G155" s="5012">
        <v>172</v>
      </c>
      <c r="H155" s="5012" t="s">
        <v>2</v>
      </c>
      <c r="I155" s="5012" t="s">
        <v>497</v>
      </c>
      <c r="J155" s="5012">
        <v>1</v>
      </c>
      <c r="K155" s="5012">
        <f t="shared" si="7"/>
        <v>1.5</v>
      </c>
      <c r="L155" s="5013" t="s">
        <v>5225</v>
      </c>
      <c r="M155" s="5011" t="s">
        <v>1739</v>
      </c>
      <c r="N155" s="5011" t="s">
        <v>5480</v>
      </c>
      <c r="O155" s="5011"/>
      <c r="P155" s="5011"/>
      <c r="Q155" s="5011"/>
      <c r="R155" s="5011"/>
      <c r="S155" s="5011" t="s">
        <v>1894</v>
      </c>
      <c r="T155" s="5011" t="s">
        <v>5336</v>
      </c>
      <c r="U155" s="5011"/>
      <c r="V155" s="5011"/>
      <c r="W155" s="5011"/>
      <c r="X155" s="5011"/>
      <c r="Y155" s="5013" t="s">
        <v>5481</v>
      </c>
      <c r="Z155" s="5011">
        <v>24</v>
      </c>
      <c r="AA155" s="5011">
        <v>0</v>
      </c>
      <c r="AB155" s="5011">
        <v>0</v>
      </c>
      <c r="AC155" s="5011">
        <v>0</v>
      </c>
      <c r="AD155" s="5011">
        <v>0</v>
      </c>
      <c r="AE155" s="5011">
        <v>24</v>
      </c>
      <c r="AF155" s="5015"/>
    </row>
    <row r="156" spans="1:32" s="5016" customFormat="1" ht="18.75" customHeight="1">
      <c r="A156" s="5010">
        <v>3</v>
      </c>
      <c r="B156" s="5010">
        <v>1.5</v>
      </c>
      <c r="C156" s="5010"/>
      <c r="D156" s="5010">
        <f t="shared" si="5"/>
        <v>1.5</v>
      </c>
      <c r="E156" s="5011">
        <v>20178</v>
      </c>
      <c r="F156" s="5011" t="s">
        <v>314</v>
      </c>
      <c r="G156" s="5012">
        <v>172</v>
      </c>
      <c r="H156" s="5012" t="s">
        <v>2</v>
      </c>
      <c r="I156" s="5012" t="s">
        <v>497</v>
      </c>
      <c r="J156" s="5012">
        <v>1</v>
      </c>
      <c r="K156" s="5012">
        <f t="shared" si="7"/>
        <v>1.5</v>
      </c>
      <c r="L156" s="5013" t="s">
        <v>4753</v>
      </c>
      <c r="M156" s="5011" t="s">
        <v>1739</v>
      </c>
      <c r="N156" s="5011" t="s">
        <v>5482</v>
      </c>
      <c r="O156" s="5011"/>
      <c r="P156" s="5011"/>
      <c r="Q156" s="5011"/>
      <c r="R156" s="5011"/>
      <c r="S156" s="5011" t="s">
        <v>1817</v>
      </c>
      <c r="T156" s="5011" t="s">
        <v>5239</v>
      </c>
      <c r="U156" s="5011"/>
      <c r="V156" s="5011"/>
      <c r="W156" s="5011"/>
      <c r="X156" s="5011"/>
      <c r="Y156" s="5013" t="s">
        <v>5483</v>
      </c>
      <c r="Z156" s="5011">
        <v>5</v>
      </c>
      <c r="AA156" s="5011">
        <v>9</v>
      </c>
      <c r="AB156" s="5011">
        <v>3</v>
      </c>
      <c r="AC156" s="5011">
        <v>10</v>
      </c>
      <c r="AD156" s="5011">
        <v>2</v>
      </c>
      <c r="AE156" s="5011">
        <v>27</v>
      </c>
      <c r="AF156" s="5015"/>
    </row>
    <row r="157" spans="1:32" s="5016" customFormat="1" ht="31.5">
      <c r="A157" s="5010">
        <v>3</v>
      </c>
      <c r="B157" s="5010">
        <v>1.5</v>
      </c>
      <c r="C157" s="5010"/>
      <c r="D157" s="5010">
        <f t="shared" si="5"/>
        <v>1.5</v>
      </c>
      <c r="E157" s="5011">
        <v>39289</v>
      </c>
      <c r="F157" s="5011" t="s">
        <v>314</v>
      </c>
      <c r="G157" s="5012">
        <v>172</v>
      </c>
      <c r="H157" s="5012" t="s">
        <v>2</v>
      </c>
      <c r="I157" s="5012" t="s">
        <v>497</v>
      </c>
      <c r="J157" s="5012">
        <v>1</v>
      </c>
      <c r="K157" s="5012">
        <f t="shared" si="7"/>
        <v>1.5</v>
      </c>
      <c r="L157" s="5013" t="s">
        <v>4752</v>
      </c>
      <c r="M157" s="5011" t="s">
        <v>1739</v>
      </c>
      <c r="N157" s="5011" t="s">
        <v>5484</v>
      </c>
      <c r="O157" s="5011"/>
      <c r="P157" s="5011"/>
      <c r="Q157" s="5011"/>
      <c r="R157" s="5011"/>
      <c r="S157" s="5011" t="s">
        <v>1902</v>
      </c>
      <c r="T157" s="5011" t="s">
        <v>5336</v>
      </c>
      <c r="U157" s="5011"/>
      <c r="V157" s="5011"/>
      <c r="W157" s="5011"/>
      <c r="X157" s="5011"/>
      <c r="Y157" s="5013" t="s">
        <v>5485</v>
      </c>
      <c r="Z157" s="5011">
        <v>2</v>
      </c>
      <c r="AA157" s="5011">
        <v>6</v>
      </c>
      <c r="AB157" s="5011">
        <v>7</v>
      </c>
      <c r="AC157" s="5011">
        <v>8</v>
      </c>
      <c r="AD157" s="5011">
        <v>1</v>
      </c>
      <c r="AE157" s="5011">
        <v>23</v>
      </c>
      <c r="AF157" s="5015"/>
    </row>
    <row r="158" spans="1:32" s="5016" customFormat="1" ht="31.5">
      <c r="A158" s="5010">
        <v>3</v>
      </c>
      <c r="B158" s="5010">
        <v>1.5</v>
      </c>
      <c r="C158" s="5010">
        <v>1.5</v>
      </c>
      <c r="D158" s="5010">
        <f t="shared" si="5"/>
        <v>3</v>
      </c>
      <c r="E158" s="5011">
        <v>40170</v>
      </c>
      <c r="F158" s="5011" t="s">
        <v>312</v>
      </c>
      <c r="G158" s="5012">
        <v>172</v>
      </c>
      <c r="H158" s="5012" t="s">
        <v>2</v>
      </c>
      <c r="I158" s="5012" t="s">
        <v>497</v>
      </c>
      <c r="J158" s="5012">
        <v>1</v>
      </c>
      <c r="K158" s="5012">
        <f t="shared" si="7"/>
        <v>3</v>
      </c>
      <c r="L158" s="5013" t="s">
        <v>4864</v>
      </c>
      <c r="M158" s="5011" t="s">
        <v>1739</v>
      </c>
      <c r="N158" s="5011" t="s">
        <v>5486</v>
      </c>
      <c r="O158" s="5011"/>
      <c r="P158" s="5011"/>
      <c r="Q158" s="5011"/>
      <c r="R158" s="5011"/>
      <c r="S158" s="5011" t="s">
        <v>1854</v>
      </c>
      <c r="T158" s="5011" t="s">
        <v>5487</v>
      </c>
      <c r="U158" s="5011"/>
      <c r="V158" s="5011"/>
      <c r="W158" s="5011"/>
      <c r="X158" s="5011"/>
      <c r="Y158" s="5013" t="s">
        <v>5488</v>
      </c>
      <c r="Z158" s="5011">
        <v>7</v>
      </c>
      <c r="AA158" s="5011">
        <v>2</v>
      </c>
      <c r="AB158" s="5011">
        <v>0</v>
      </c>
      <c r="AC158" s="5011">
        <v>4</v>
      </c>
      <c r="AD158" s="5011">
        <v>0</v>
      </c>
      <c r="AE158" s="5011">
        <v>13</v>
      </c>
      <c r="AF158" s="5015"/>
    </row>
    <row r="159" spans="1:32" s="5016" customFormat="1" ht="31.5">
      <c r="A159" s="5010">
        <v>3</v>
      </c>
      <c r="B159" s="5010"/>
      <c r="C159" s="5010">
        <v>3</v>
      </c>
      <c r="D159" s="5010">
        <f t="shared" si="5"/>
        <v>3</v>
      </c>
      <c r="E159" s="5011">
        <v>36929</v>
      </c>
      <c r="F159" s="5011" t="s">
        <v>312</v>
      </c>
      <c r="G159" s="5012">
        <v>172</v>
      </c>
      <c r="H159" s="5012" t="s">
        <v>2</v>
      </c>
      <c r="I159" s="5012" t="s">
        <v>497</v>
      </c>
      <c r="J159" s="5012">
        <v>1</v>
      </c>
      <c r="K159" s="5012">
        <f t="shared" si="7"/>
        <v>3</v>
      </c>
      <c r="L159" s="5013" t="s">
        <v>5359</v>
      </c>
      <c r="M159" s="5011" t="s">
        <v>1739</v>
      </c>
      <c r="N159" s="5011" t="s">
        <v>5489</v>
      </c>
      <c r="O159" s="5011"/>
      <c r="P159" s="5011"/>
      <c r="Q159" s="5011"/>
      <c r="R159" s="5011"/>
      <c r="S159" s="5011" t="s">
        <v>1791</v>
      </c>
      <c r="T159" s="5011" t="s">
        <v>1999</v>
      </c>
      <c r="U159" s="5011"/>
      <c r="V159" s="5011"/>
      <c r="W159" s="5011"/>
      <c r="X159" s="5011"/>
      <c r="Y159" s="5013" t="s">
        <v>5490</v>
      </c>
      <c r="Z159" s="5011">
        <v>2</v>
      </c>
      <c r="AA159" s="5011">
        <v>0</v>
      </c>
      <c r="AB159" s="5011">
        <v>0</v>
      </c>
      <c r="AC159" s="5011">
        <v>3</v>
      </c>
      <c r="AD159" s="5011">
        <v>0</v>
      </c>
      <c r="AE159" s="5011">
        <v>5</v>
      </c>
      <c r="AF159" s="5015"/>
    </row>
    <row r="160" spans="1:32" s="5016" customFormat="1" ht="31.5">
      <c r="A160" s="5010">
        <v>3</v>
      </c>
      <c r="B160" s="5010"/>
      <c r="C160" s="5010">
        <v>3</v>
      </c>
      <c r="D160" s="5010">
        <f t="shared" si="5"/>
        <v>3</v>
      </c>
      <c r="E160" s="5011">
        <v>38809</v>
      </c>
      <c r="F160" s="5011" t="s">
        <v>5491</v>
      </c>
      <c r="G160" s="5012">
        <v>172</v>
      </c>
      <c r="H160" s="5012" t="s">
        <v>2</v>
      </c>
      <c r="I160" s="5012" t="s">
        <v>497</v>
      </c>
      <c r="J160" s="5012">
        <v>1</v>
      </c>
      <c r="K160" s="5012">
        <f t="shared" si="7"/>
        <v>3</v>
      </c>
      <c r="L160" s="5013" t="s">
        <v>5375</v>
      </c>
      <c r="M160" s="5011" t="s">
        <v>1739</v>
      </c>
      <c r="N160" s="5011" t="s">
        <v>5492</v>
      </c>
      <c r="O160" s="5011"/>
      <c r="P160" s="5011"/>
      <c r="Q160" s="5011"/>
      <c r="R160" s="5011"/>
      <c r="S160" s="5011" t="s">
        <v>1854</v>
      </c>
      <c r="T160" s="5011" t="s">
        <v>5493</v>
      </c>
      <c r="U160" s="5011"/>
      <c r="V160" s="5011"/>
      <c r="W160" s="5011"/>
      <c r="X160" s="5011"/>
      <c r="Y160" s="5013" t="s">
        <v>5494</v>
      </c>
      <c r="Z160" s="5011">
        <v>7</v>
      </c>
      <c r="AA160" s="5011">
        <v>6</v>
      </c>
      <c r="AB160" s="5011">
        <v>0</v>
      </c>
      <c r="AC160" s="5011">
        <v>1</v>
      </c>
      <c r="AD160" s="5011">
        <v>0</v>
      </c>
      <c r="AE160" s="5011">
        <v>14</v>
      </c>
      <c r="AF160" s="5015"/>
    </row>
    <row r="161" spans="1:32" s="5016" customFormat="1" ht="20.25" customHeight="1">
      <c r="A161" s="5010">
        <v>3</v>
      </c>
      <c r="B161" s="5010"/>
      <c r="C161" s="5010">
        <v>3</v>
      </c>
      <c r="D161" s="5010">
        <f t="shared" ref="D161:D168" si="8">B161+C161</f>
        <v>3</v>
      </c>
      <c r="E161" s="5011">
        <v>14842</v>
      </c>
      <c r="F161" s="5011" t="s">
        <v>306</v>
      </c>
      <c r="G161" s="5012">
        <v>172</v>
      </c>
      <c r="H161" s="5012" t="s">
        <v>1</v>
      </c>
      <c r="I161" s="5012" t="s">
        <v>497</v>
      </c>
      <c r="J161" s="5012">
        <v>1</v>
      </c>
      <c r="K161" s="5012">
        <f t="shared" ref="K161:K192" si="9">D161*J161</f>
        <v>3</v>
      </c>
      <c r="L161" s="5013" t="s">
        <v>531</v>
      </c>
      <c r="M161" s="5011" t="s">
        <v>1739</v>
      </c>
      <c r="N161" s="5011" t="s">
        <v>5495</v>
      </c>
      <c r="O161" s="5011"/>
      <c r="P161" s="5011"/>
      <c r="Q161" s="5011" t="s">
        <v>1822</v>
      </c>
      <c r="R161" s="5011" t="s">
        <v>5428</v>
      </c>
      <c r="S161" s="5011" t="s">
        <v>1822</v>
      </c>
      <c r="T161" s="5011" t="s">
        <v>5428</v>
      </c>
      <c r="U161" s="5011"/>
      <c r="V161" s="5011"/>
      <c r="W161" s="5011"/>
      <c r="X161" s="5011"/>
      <c r="Y161" s="5013" t="s">
        <v>5496</v>
      </c>
      <c r="Z161" s="5011">
        <v>8</v>
      </c>
      <c r="AA161" s="5011">
        <v>8</v>
      </c>
      <c r="AB161" s="5011">
        <v>4</v>
      </c>
      <c r="AC161" s="5011">
        <v>4</v>
      </c>
      <c r="AD161" s="5011">
        <v>1</v>
      </c>
      <c r="AE161" s="5011">
        <v>24</v>
      </c>
      <c r="AF161" s="5015"/>
    </row>
    <row r="162" spans="1:32" s="5016" customFormat="1" ht="20.25" customHeight="1">
      <c r="A162" s="5010">
        <v>3</v>
      </c>
      <c r="B162" s="5010"/>
      <c r="C162" s="5010">
        <v>3</v>
      </c>
      <c r="D162" s="5010">
        <f t="shared" si="8"/>
        <v>3</v>
      </c>
      <c r="E162" s="5011">
        <v>32325</v>
      </c>
      <c r="F162" s="5011" t="s">
        <v>911</v>
      </c>
      <c r="G162" s="5012">
        <v>172</v>
      </c>
      <c r="H162" s="5012" t="s">
        <v>2</v>
      </c>
      <c r="I162" s="5012" t="s">
        <v>5313</v>
      </c>
      <c r="J162" s="5012">
        <v>1</v>
      </c>
      <c r="K162" s="5012">
        <f t="shared" si="9"/>
        <v>3</v>
      </c>
      <c r="L162" s="5013" t="s">
        <v>5429</v>
      </c>
      <c r="M162" s="5011" t="s">
        <v>1739</v>
      </c>
      <c r="N162" s="5011" t="s">
        <v>5497</v>
      </c>
      <c r="O162" s="5011"/>
      <c r="P162" s="5011"/>
      <c r="Q162" s="5011"/>
      <c r="R162" s="5011"/>
      <c r="S162" s="5011" t="s">
        <v>1854</v>
      </c>
      <c r="T162" s="5011" t="s">
        <v>5219</v>
      </c>
      <c r="U162" s="5011"/>
      <c r="V162" s="5011"/>
      <c r="W162" s="5011"/>
      <c r="X162" s="5011"/>
      <c r="Y162" s="5013" t="s">
        <v>5498</v>
      </c>
      <c r="Z162" s="5011">
        <v>2</v>
      </c>
      <c r="AA162" s="5011">
        <v>1</v>
      </c>
      <c r="AB162" s="5011">
        <v>2</v>
      </c>
      <c r="AC162" s="5011">
        <v>0</v>
      </c>
      <c r="AD162" s="5011">
        <v>0</v>
      </c>
      <c r="AE162" s="5011">
        <v>5</v>
      </c>
      <c r="AF162" s="5015"/>
    </row>
    <row r="163" spans="1:32" s="5016" customFormat="1" ht="31.5">
      <c r="A163" s="5010">
        <v>3</v>
      </c>
      <c r="B163" s="5010"/>
      <c r="C163" s="5010">
        <v>3</v>
      </c>
      <c r="D163" s="5010">
        <f t="shared" si="8"/>
        <v>3</v>
      </c>
      <c r="E163" s="5011">
        <v>40130</v>
      </c>
      <c r="F163" s="5011"/>
      <c r="G163" s="5012">
        <v>172</v>
      </c>
      <c r="H163" s="5012" t="s">
        <v>2</v>
      </c>
      <c r="I163" s="5012" t="s">
        <v>497</v>
      </c>
      <c r="J163" s="5012">
        <v>1</v>
      </c>
      <c r="K163" s="5012">
        <f t="shared" si="9"/>
        <v>3</v>
      </c>
      <c r="L163" s="5013" t="s">
        <v>5241</v>
      </c>
      <c r="M163" s="5011" t="s">
        <v>1739</v>
      </c>
      <c r="N163" s="5011" t="s">
        <v>5499</v>
      </c>
      <c r="O163" s="5011"/>
      <c r="P163" s="5011"/>
      <c r="Q163" s="5011"/>
      <c r="R163" s="5011"/>
      <c r="S163" s="5011" t="s">
        <v>1791</v>
      </c>
      <c r="T163" s="5011" t="s">
        <v>5227</v>
      </c>
      <c r="U163" s="5011"/>
      <c r="V163" s="5011"/>
      <c r="W163" s="5011"/>
      <c r="X163" s="5011"/>
      <c r="Y163" s="5013" t="s">
        <v>5500</v>
      </c>
      <c r="Z163" s="5011">
        <v>6</v>
      </c>
      <c r="AA163" s="5011">
        <v>7</v>
      </c>
      <c r="AB163" s="5011">
        <v>0</v>
      </c>
      <c r="AC163" s="5011">
        <v>6</v>
      </c>
      <c r="AD163" s="5011">
        <v>0</v>
      </c>
      <c r="AE163" s="5011">
        <v>19</v>
      </c>
      <c r="AF163" s="5015"/>
    </row>
    <row r="164" spans="1:32" s="5016" customFormat="1" ht="31.5">
      <c r="A164" s="5010">
        <v>3</v>
      </c>
      <c r="B164" s="5010"/>
      <c r="C164" s="5010">
        <v>3</v>
      </c>
      <c r="D164" s="5010">
        <f t="shared" si="8"/>
        <v>3</v>
      </c>
      <c r="E164" s="5011">
        <v>27455</v>
      </c>
      <c r="F164" s="5011" t="s">
        <v>314</v>
      </c>
      <c r="G164" s="5012">
        <v>172</v>
      </c>
      <c r="H164" s="5012" t="s">
        <v>2</v>
      </c>
      <c r="I164" s="5012" t="s">
        <v>497</v>
      </c>
      <c r="J164" s="5012">
        <v>1</v>
      </c>
      <c r="K164" s="5012">
        <f t="shared" si="9"/>
        <v>3</v>
      </c>
      <c r="L164" s="5013" t="s">
        <v>5221</v>
      </c>
      <c r="M164" s="5011" t="s">
        <v>1739</v>
      </c>
      <c r="N164" s="5011" t="s">
        <v>5501</v>
      </c>
      <c r="O164" s="5011"/>
      <c r="P164" s="5011"/>
      <c r="Q164" s="5011"/>
      <c r="R164" s="5011"/>
      <c r="S164" s="5011" t="s">
        <v>1791</v>
      </c>
      <c r="T164" s="5011" t="s">
        <v>5219</v>
      </c>
      <c r="U164" s="5011"/>
      <c r="V164" s="5011"/>
      <c r="W164" s="5011"/>
      <c r="X164" s="5011"/>
      <c r="Y164" s="5013" t="s">
        <v>5502</v>
      </c>
      <c r="Z164" s="5011">
        <v>4</v>
      </c>
      <c r="AA164" s="5011">
        <v>4</v>
      </c>
      <c r="AB164" s="5011">
        <v>3</v>
      </c>
      <c r="AC164" s="5011">
        <v>2</v>
      </c>
      <c r="AD164" s="5011">
        <v>0</v>
      </c>
      <c r="AE164" s="5011">
        <v>13</v>
      </c>
      <c r="AF164" s="5015"/>
    </row>
    <row r="165" spans="1:32" s="5016" customFormat="1" ht="31.5">
      <c r="A165" s="5010">
        <v>3</v>
      </c>
      <c r="B165" s="5010"/>
      <c r="C165" s="5010">
        <v>1.5</v>
      </c>
      <c r="D165" s="5010">
        <f t="shared" si="8"/>
        <v>1.5</v>
      </c>
      <c r="E165" s="5011">
        <v>36007</v>
      </c>
      <c r="F165" s="5011" t="s">
        <v>314</v>
      </c>
      <c r="G165" s="5012">
        <v>172</v>
      </c>
      <c r="H165" s="5012" t="s">
        <v>2</v>
      </c>
      <c r="I165" s="5012" t="s">
        <v>497</v>
      </c>
      <c r="J165" s="5012">
        <v>1</v>
      </c>
      <c r="K165" s="5012">
        <f t="shared" si="9"/>
        <v>1.5</v>
      </c>
      <c r="L165" s="5013" t="s">
        <v>5503</v>
      </c>
      <c r="M165" s="5011" t="s">
        <v>1739</v>
      </c>
      <c r="N165" s="5011" t="s">
        <v>5504</v>
      </c>
      <c r="O165" s="5011"/>
      <c r="P165" s="5011"/>
      <c r="Q165" s="5011"/>
      <c r="R165" s="5011"/>
      <c r="S165" s="5011" t="s">
        <v>1854</v>
      </c>
      <c r="T165" s="5011" t="s">
        <v>5227</v>
      </c>
      <c r="U165" s="5011"/>
      <c r="V165" s="5011"/>
      <c r="W165" s="5011"/>
      <c r="X165" s="5011"/>
      <c r="Y165" s="5013" t="s">
        <v>5505</v>
      </c>
      <c r="Z165" s="5011">
        <v>3</v>
      </c>
      <c r="AA165" s="5011">
        <v>1</v>
      </c>
      <c r="AB165" s="5011">
        <v>5</v>
      </c>
      <c r="AC165" s="5011">
        <v>1</v>
      </c>
      <c r="AD165" s="5011">
        <v>0</v>
      </c>
      <c r="AE165" s="5011">
        <v>10</v>
      </c>
      <c r="AF165" s="5015"/>
    </row>
    <row r="166" spans="1:32" s="5016" customFormat="1" ht="18.75" customHeight="1">
      <c r="A166" s="5010">
        <v>3</v>
      </c>
      <c r="B166" s="5010"/>
      <c r="C166" s="5010">
        <v>3</v>
      </c>
      <c r="D166" s="5010">
        <f t="shared" si="8"/>
        <v>3</v>
      </c>
      <c r="E166" s="5011">
        <v>32325</v>
      </c>
      <c r="F166" s="5011" t="s">
        <v>911</v>
      </c>
      <c r="G166" s="5012">
        <v>172</v>
      </c>
      <c r="H166" s="5012" t="s">
        <v>2</v>
      </c>
      <c r="I166" s="5012" t="s">
        <v>5313</v>
      </c>
      <c r="J166" s="5012">
        <v>1</v>
      </c>
      <c r="K166" s="5012">
        <f t="shared" si="9"/>
        <v>3</v>
      </c>
      <c r="L166" s="5013" t="s">
        <v>5429</v>
      </c>
      <c r="M166" s="5011" t="s">
        <v>1739</v>
      </c>
      <c r="N166" s="5011" t="s">
        <v>5506</v>
      </c>
      <c r="O166" s="5011"/>
      <c r="P166" s="5011"/>
      <c r="Q166" s="5011"/>
      <c r="R166" s="5011"/>
      <c r="S166" s="5011" t="s">
        <v>1791</v>
      </c>
      <c r="T166" s="5011" t="s">
        <v>1849</v>
      </c>
      <c r="U166" s="5011"/>
      <c r="V166" s="5011"/>
      <c r="W166" s="5011"/>
      <c r="X166" s="5011"/>
      <c r="Y166" s="5013" t="s">
        <v>5507</v>
      </c>
      <c r="Z166" s="5011">
        <v>0</v>
      </c>
      <c r="AA166" s="5011">
        <v>1</v>
      </c>
      <c r="AB166" s="5011">
        <v>2</v>
      </c>
      <c r="AC166" s="5011">
        <v>0</v>
      </c>
      <c r="AD166" s="5011">
        <v>1</v>
      </c>
      <c r="AE166" s="5011">
        <v>3</v>
      </c>
      <c r="AF166" s="5015"/>
    </row>
    <row r="167" spans="1:32" s="5016" customFormat="1" ht="31.5">
      <c r="A167" s="5010">
        <v>3</v>
      </c>
      <c r="B167" s="5010"/>
      <c r="C167" s="5010">
        <v>3</v>
      </c>
      <c r="D167" s="5010">
        <f t="shared" si="8"/>
        <v>3</v>
      </c>
      <c r="E167" s="5011">
        <v>21359</v>
      </c>
      <c r="F167" s="5011" t="s">
        <v>308</v>
      </c>
      <c r="G167" s="5012">
        <v>172</v>
      </c>
      <c r="H167" s="5012" t="s">
        <v>1</v>
      </c>
      <c r="I167" s="5012" t="s">
        <v>497</v>
      </c>
      <c r="J167" s="5012">
        <v>0</v>
      </c>
      <c r="K167" s="5012">
        <f t="shared" si="9"/>
        <v>0</v>
      </c>
      <c r="L167" s="5013" t="s">
        <v>5382</v>
      </c>
      <c r="M167" s="5011">
        <v>5100004</v>
      </c>
      <c r="N167" s="5011" t="s">
        <v>5508</v>
      </c>
      <c r="O167" s="5011" t="s">
        <v>1383</v>
      </c>
      <c r="P167" s="5011"/>
      <c r="Q167" s="5011"/>
      <c r="R167" s="5011"/>
      <c r="S167" s="5011"/>
      <c r="T167" s="5011"/>
      <c r="U167" s="5011"/>
      <c r="V167" s="5011"/>
      <c r="W167" s="5011"/>
      <c r="X167" s="5011"/>
      <c r="Y167" s="5013" t="s">
        <v>2140</v>
      </c>
      <c r="Z167" s="5010">
        <v>8</v>
      </c>
      <c r="AA167" s="5010">
        <v>1</v>
      </c>
      <c r="AB167" s="5010">
        <v>0</v>
      </c>
      <c r="AC167" s="5010">
        <v>3</v>
      </c>
      <c r="AD167" s="5011">
        <v>1</v>
      </c>
      <c r="AE167" s="5011">
        <v>12</v>
      </c>
      <c r="AF167" s="5015"/>
    </row>
    <row r="168" spans="1:32" s="5016" customFormat="1" ht="31.5">
      <c r="A168" s="5010">
        <v>3</v>
      </c>
      <c r="B168" s="5010"/>
      <c r="C168" s="5010">
        <v>3</v>
      </c>
      <c r="D168" s="5010">
        <f t="shared" si="8"/>
        <v>3</v>
      </c>
      <c r="E168" s="5011">
        <v>21359</v>
      </c>
      <c r="F168" s="5011" t="s">
        <v>308</v>
      </c>
      <c r="G168" s="5012">
        <v>172</v>
      </c>
      <c r="H168" s="5012" t="s">
        <v>1</v>
      </c>
      <c r="I168" s="5012" t="s">
        <v>497</v>
      </c>
      <c r="J168" s="5012">
        <v>0</v>
      </c>
      <c r="K168" s="5012">
        <f t="shared" si="9"/>
        <v>0</v>
      </c>
      <c r="L168" s="5013" t="s">
        <v>5382</v>
      </c>
      <c r="M168" s="5011">
        <v>5100005</v>
      </c>
      <c r="N168" s="5011" t="s">
        <v>5508</v>
      </c>
      <c r="O168" s="5011" t="s">
        <v>1383</v>
      </c>
      <c r="P168" s="5011"/>
      <c r="Q168" s="5011"/>
      <c r="R168" s="5011"/>
      <c r="S168" s="5011"/>
      <c r="T168" s="5011"/>
      <c r="U168" s="5011"/>
      <c r="V168" s="5011"/>
      <c r="W168" s="5011"/>
      <c r="X168" s="5011"/>
      <c r="Y168" s="5013" t="s">
        <v>2142</v>
      </c>
      <c r="Z168" s="5010">
        <v>15</v>
      </c>
      <c r="AA168" s="5010">
        <v>1</v>
      </c>
      <c r="AB168" s="5010">
        <v>0</v>
      </c>
      <c r="AC168" s="5010">
        <v>1</v>
      </c>
      <c r="AD168" s="5011">
        <v>0</v>
      </c>
      <c r="AE168" s="5011">
        <v>17</v>
      </c>
      <c r="AF168" s="5015"/>
    </row>
    <row r="169" spans="1:32" s="5016" customFormat="1" ht="20.25" customHeight="1">
      <c r="A169" s="5010">
        <v>21</v>
      </c>
      <c r="B169" s="5010">
        <v>3</v>
      </c>
      <c r="C169" s="5010">
        <v>15</v>
      </c>
      <c r="D169" s="5010">
        <v>3</v>
      </c>
      <c r="E169" s="5011">
        <v>23524</v>
      </c>
      <c r="F169" s="5011" t="s">
        <v>307</v>
      </c>
      <c r="G169" s="5012">
        <v>172</v>
      </c>
      <c r="H169" s="5012" t="s">
        <v>1</v>
      </c>
      <c r="I169" s="5012" t="s">
        <v>497</v>
      </c>
      <c r="J169" s="5012">
        <v>1</v>
      </c>
      <c r="K169" s="5012">
        <f t="shared" si="9"/>
        <v>3</v>
      </c>
      <c r="L169" s="5013" t="s">
        <v>5387</v>
      </c>
      <c r="M169" s="5011">
        <v>5100006</v>
      </c>
      <c r="N169" s="5011" t="s">
        <v>5509</v>
      </c>
      <c r="O169" s="5011" t="s">
        <v>1383</v>
      </c>
      <c r="P169" s="5011"/>
      <c r="Q169" s="5011"/>
      <c r="R169" s="5011"/>
      <c r="S169" s="5011"/>
      <c r="T169" s="5011"/>
      <c r="U169" s="5011"/>
      <c r="V169" s="5011"/>
      <c r="W169" s="5011"/>
      <c r="X169" s="5011"/>
      <c r="Y169" s="5013" t="s">
        <v>2136</v>
      </c>
      <c r="Z169" s="5010">
        <v>1</v>
      </c>
      <c r="AA169" s="5010">
        <v>0</v>
      </c>
      <c r="AB169" s="5010">
        <v>0</v>
      </c>
      <c r="AC169" s="5010">
        <v>0</v>
      </c>
      <c r="AD169" s="5010">
        <v>0</v>
      </c>
      <c r="AE169" s="5010">
        <v>1</v>
      </c>
      <c r="AF169" s="5015"/>
    </row>
    <row r="170" spans="1:32" s="5016" customFormat="1" ht="20.25" customHeight="1">
      <c r="A170" s="5010">
        <v>21</v>
      </c>
      <c r="B170" s="5010">
        <v>3</v>
      </c>
      <c r="C170" s="5010">
        <v>15</v>
      </c>
      <c r="D170" s="5010">
        <v>3</v>
      </c>
      <c r="E170" s="5011">
        <v>23524</v>
      </c>
      <c r="F170" s="5011" t="s">
        <v>307</v>
      </c>
      <c r="G170" s="5012">
        <v>172</v>
      </c>
      <c r="H170" s="5012" t="s">
        <v>1</v>
      </c>
      <c r="I170" s="5012" t="s">
        <v>497</v>
      </c>
      <c r="J170" s="5012">
        <v>1</v>
      </c>
      <c r="K170" s="5012">
        <f t="shared" si="9"/>
        <v>3</v>
      </c>
      <c r="L170" s="5013" t="s">
        <v>5387</v>
      </c>
      <c r="M170" s="5011">
        <v>5100007</v>
      </c>
      <c r="N170" s="5011" t="s">
        <v>5509</v>
      </c>
      <c r="O170" s="5011" t="s">
        <v>1383</v>
      </c>
      <c r="P170" s="5011"/>
      <c r="Q170" s="5011"/>
      <c r="R170" s="5011"/>
      <c r="S170" s="5011"/>
      <c r="T170" s="5011"/>
      <c r="U170" s="5011"/>
      <c r="V170" s="5011"/>
      <c r="W170" s="5011"/>
      <c r="X170" s="5011"/>
      <c r="Y170" s="5013" t="s">
        <v>2138</v>
      </c>
      <c r="Z170" s="5010">
        <v>5</v>
      </c>
      <c r="AA170" s="5010">
        <v>0</v>
      </c>
      <c r="AB170" s="5010">
        <v>0</v>
      </c>
      <c r="AC170" s="5010">
        <v>3</v>
      </c>
      <c r="AD170" s="5010">
        <v>1</v>
      </c>
      <c r="AE170" s="5010">
        <v>8</v>
      </c>
      <c r="AF170" s="5015"/>
    </row>
    <row r="171" spans="1:32" s="5016" customFormat="1" ht="16.5">
      <c r="A171" s="5010">
        <v>3</v>
      </c>
      <c r="B171" s="5010"/>
      <c r="C171" s="5010">
        <v>3</v>
      </c>
      <c r="D171" s="5010">
        <f t="shared" ref="D171:D202" si="10">B171+C171</f>
        <v>3</v>
      </c>
      <c r="E171" s="5011">
        <v>18193</v>
      </c>
      <c r="F171" s="5011" t="s">
        <v>306</v>
      </c>
      <c r="G171" s="5012">
        <v>172</v>
      </c>
      <c r="H171" s="5012" t="s">
        <v>1</v>
      </c>
      <c r="I171" s="5012" t="s">
        <v>497</v>
      </c>
      <c r="J171" s="5012">
        <v>1</v>
      </c>
      <c r="K171" s="5012">
        <f t="shared" si="9"/>
        <v>3</v>
      </c>
      <c r="L171" s="5013" t="s">
        <v>5510</v>
      </c>
      <c r="M171" s="5011" t="s">
        <v>1739</v>
      </c>
      <c r="N171" s="5011" t="s">
        <v>5511</v>
      </c>
      <c r="O171" s="5011"/>
      <c r="P171" s="5011"/>
      <c r="Q171" s="5011" t="s">
        <v>5512</v>
      </c>
      <c r="R171" s="5011" t="s">
        <v>5317</v>
      </c>
      <c r="S171" s="5011"/>
      <c r="T171" s="5011"/>
      <c r="U171" s="5011" t="s">
        <v>5512</v>
      </c>
      <c r="V171" s="5011" t="s">
        <v>5317</v>
      </c>
      <c r="W171" s="5011"/>
      <c r="X171" s="5011"/>
      <c r="Y171" s="5013" t="s">
        <v>5479</v>
      </c>
      <c r="Z171" s="5011">
        <v>14</v>
      </c>
      <c r="AA171" s="5011">
        <v>3</v>
      </c>
      <c r="AB171" s="5011">
        <v>0</v>
      </c>
      <c r="AC171" s="5011">
        <v>4</v>
      </c>
      <c r="AD171" s="5011">
        <v>0</v>
      </c>
      <c r="AE171" s="5011">
        <v>21</v>
      </c>
      <c r="AF171" s="5015"/>
    </row>
    <row r="172" spans="1:32" s="5016" customFormat="1" ht="27" customHeight="1">
      <c r="A172" s="5010">
        <v>3</v>
      </c>
      <c r="B172" s="5010"/>
      <c r="C172" s="5010">
        <v>3</v>
      </c>
      <c r="D172" s="5010">
        <f t="shared" si="10"/>
        <v>3</v>
      </c>
      <c r="E172" s="5011">
        <v>35091</v>
      </c>
      <c r="F172" s="5011" t="s">
        <v>308</v>
      </c>
      <c r="G172" s="5012">
        <v>172</v>
      </c>
      <c r="H172" s="5012" t="s">
        <v>1</v>
      </c>
      <c r="I172" s="5012" t="s">
        <v>497</v>
      </c>
      <c r="J172" s="5012">
        <v>1</v>
      </c>
      <c r="K172" s="5012">
        <f t="shared" si="9"/>
        <v>3</v>
      </c>
      <c r="L172" s="5013" t="s">
        <v>5298</v>
      </c>
      <c r="M172" s="5011">
        <v>5100020</v>
      </c>
      <c r="N172" s="5011" t="s">
        <v>5513</v>
      </c>
      <c r="O172" s="5011" t="s">
        <v>5514</v>
      </c>
      <c r="P172" s="5011" t="s">
        <v>5293</v>
      </c>
      <c r="Q172" s="5011"/>
      <c r="R172" s="5011"/>
      <c r="S172" s="5011" t="s">
        <v>5514</v>
      </c>
      <c r="T172" s="5011" t="s">
        <v>5293</v>
      </c>
      <c r="U172" s="5011"/>
      <c r="V172" s="5011"/>
      <c r="W172" s="5011"/>
      <c r="X172" s="5011"/>
      <c r="Y172" s="5013" t="s">
        <v>2147</v>
      </c>
      <c r="Z172" s="5011">
        <v>0</v>
      </c>
      <c r="AA172" s="5011">
        <v>3</v>
      </c>
      <c r="AB172" s="5011">
        <v>1</v>
      </c>
      <c r="AC172" s="5011">
        <v>8</v>
      </c>
      <c r="AD172" s="5011">
        <v>12</v>
      </c>
      <c r="AE172" s="5011">
        <v>12</v>
      </c>
      <c r="AF172" s="5015"/>
    </row>
    <row r="173" spans="1:32" s="5016" customFormat="1" ht="24.75" customHeight="1">
      <c r="A173" s="5010">
        <v>6</v>
      </c>
      <c r="B173" s="5010">
        <v>3</v>
      </c>
      <c r="C173" s="5010"/>
      <c r="D173" s="5010">
        <f t="shared" si="10"/>
        <v>3</v>
      </c>
      <c r="E173" s="5011">
        <v>40663</v>
      </c>
      <c r="F173" s="5011" t="s">
        <v>307</v>
      </c>
      <c r="G173" s="5012">
        <v>172</v>
      </c>
      <c r="H173" s="5012" t="s">
        <v>1</v>
      </c>
      <c r="I173" s="5012" t="s">
        <v>503</v>
      </c>
      <c r="J173" s="5012">
        <v>1</v>
      </c>
      <c r="K173" s="5012">
        <f t="shared" si="9"/>
        <v>3</v>
      </c>
      <c r="L173" s="5014" t="s">
        <v>5515</v>
      </c>
      <c r="M173" s="5011">
        <v>5100023</v>
      </c>
      <c r="N173" s="5011" t="s">
        <v>5516</v>
      </c>
      <c r="O173" s="5011"/>
      <c r="P173" s="5011"/>
      <c r="Q173" s="5011"/>
      <c r="R173" s="5011"/>
      <c r="S173" s="5011"/>
      <c r="T173" s="5011"/>
      <c r="U173" s="5011"/>
      <c r="V173" s="5011"/>
      <c r="W173" s="5011" t="s">
        <v>1904</v>
      </c>
      <c r="X173" s="5011">
        <v>6</v>
      </c>
      <c r="Y173" s="5013" t="s">
        <v>5517</v>
      </c>
      <c r="Z173" s="5010">
        <v>0</v>
      </c>
      <c r="AA173" s="5010">
        <v>14</v>
      </c>
      <c r="AB173" s="5010">
        <v>14</v>
      </c>
      <c r="AC173" s="5010">
        <v>7</v>
      </c>
      <c r="AD173" s="5011">
        <v>3</v>
      </c>
      <c r="AE173" s="5011">
        <v>35</v>
      </c>
      <c r="AF173" s="5015"/>
    </row>
    <row r="174" spans="1:32" s="5016" customFormat="1" ht="16.5">
      <c r="A174" s="5010">
        <v>9</v>
      </c>
      <c r="B174" s="5010">
        <v>3</v>
      </c>
      <c r="C174" s="5010">
        <v>3</v>
      </c>
      <c r="D174" s="5010">
        <f t="shared" si="10"/>
        <v>6</v>
      </c>
      <c r="E174" s="5011">
        <v>36946</v>
      </c>
      <c r="F174" s="5011" t="s">
        <v>306</v>
      </c>
      <c r="G174" s="5012">
        <v>172</v>
      </c>
      <c r="H174" s="5012" t="s">
        <v>1</v>
      </c>
      <c r="I174" s="5012" t="s">
        <v>497</v>
      </c>
      <c r="J174" s="5012">
        <v>1</v>
      </c>
      <c r="K174" s="5012">
        <f t="shared" si="9"/>
        <v>6</v>
      </c>
      <c r="L174" s="5013" t="s">
        <v>5303</v>
      </c>
      <c r="M174" s="5011">
        <v>5111001</v>
      </c>
      <c r="N174" s="5011" t="s">
        <v>5518</v>
      </c>
      <c r="O174" s="5011" t="s">
        <v>5519</v>
      </c>
      <c r="P174" s="5011" t="s">
        <v>5276</v>
      </c>
      <c r="Q174" s="5011" t="s">
        <v>5519</v>
      </c>
      <c r="R174" s="5011" t="s">
        <v>5276</v>
      </c>
      <c r="S174" s="5011"/>
      <c r="T174" s="5011"/>
      <c r="U174" s="5011" t="s">
        <v>5519</v>
      </c>
      <c r="V174" s="5011" t="s">
        <v>5276</v>
      </c>
      <c r="W174" s="5011" t="s">
        <v>5519</v>
      </c>
      <c r="X174" s="5011" t="s">
        <v>5276</v>
      </c>
      <c r="Y174" s="5013" t="s">
        <v>2035</v>
      </c>
      <c r="Z174" s="5011">
        <v>8</v>
      </c>
      <c r="AA174" s="5011">
        <v>2</v>
      </c>
      <c r="AB174" s="5011">
        <v>0</v>
      </c>
      <c r="AC174" s="5011">
        <v>3</v>
      </c>
      <c r="AD174" s="5011">
        <v>1</v>
      </c>
      <c r="AE174" s="5011">
        <v>13</v>
      </c>
      <c r="AF174" s="5015"/>
    </row>
    <row r="175" spans="1:32" s="5016" customFormat="1" ht="21.75" customHeight="1">
      <c r="A175" s="5010">
        <v>9</v>
      </c>
      <c r="B175" s="5010">
        <v>3</v>
      </c>
      <c r="C175" s="5010">
        <v>3</v>
      </c>
      <c r="D175" s="5010">
        <f t="shared" si="10"/>
        <v>6</v>
      </c>
      <c r="E175" s="5011">
        <v>36946</v>
      </c>
      <c r="F175" s="5011" t="s">
        <v>306</v>
      </c>
      <c r="G175" s="5012">
        <v>172</v>
      </c>
      <c r="H175" s="5012" t="s">
        <v>1</v>
      </c>
      <c r="I175" s="5012" t="s">
        <v>497</v>
      </c>
      <c r="J175" s="5012">
        <v>1</v>
      </c>
      <c r="K175" s="5012">
        <f t="shared" si="9"/>
        <v>6</v>
      </c>
      <c r="L175" s="5013" t="s">
        <v>5303</v>
      </c>
      <c r="M175" s="5011">
        <v>5111001</v>
      </c>
      <c r="N175" s="5011" t="s">
        <v>5520</v>
      </c>
      <c r="O175" s="5011" t="s">
        <v>1822</v>
      </c>
      <c r="P175" s="5011" t="s">
        <v>5247</v>
      </c>
      <c r="Q175" s="5011" t="s">
        <v>1822</v>
      </c>
      <c r="R175" s="5011" t="s">
        <v>5247</v>
      </c>
      <c r="S175" s="5011"/>
      <c r="T175" s="5011"/>
      <c r="U175" s="5011" t="s">
        <v>1822</v>
      </c>
      <c r="V175" s="5011" t="s">
        <v>5247</v>
      </c>
      <c r="W175" s="5011" t="s">
        <v>1822</v>
      </c>
      <c r="X175" s="5011" t="s">
        <v>5247</v>
      </c>
      <c r="Y175" s="5013" t="s">
        <v>2035</v>
      </c>
      <c r="Z175" s="5011">
        <v>6</v>
      </c>
      <c r="AA175" s="5011">
        <v>0</v>
      </c>
      <c r="AB175" s="5011">
        <v>0</v>
      </c>
      <c r="AC175" s="5011">
        <v>3</v>
      </c>
      <c r="AD175" s="5011">
        <v>0</v>
      </c>
      <c r="AE175" s="5011">
        <v>9</v>
      </c>
      <c r="AF175" s="5015"/>
    </row>
    <row r="176" spans="1:32" s="5016" customFormat="1" ht="31.5">
      <c r="A176" s="5010">
        <v>7</v>
      </c>
      <c r="B176" s="5010">
        <v>2.5</v>
      </c>
      <c r="C176" s="5010">
        <v>2</v>
      </c>
      <c r="D176" s="5010">
        <f t="shared" si="10"/>
        <v>4.5</v>
      </c>
      <c r="E176" s="5011">
        <v>34371</v>
      </c>
      <c r="F176" s="5011" t="s">
        <v>307</v>
      </c>
      <c r="G176" s="5012">
        <v>172</v>
      </c>
      <c r="H176" s="5012" t="s">
        <v>1</v>
      </c>
      <c r="I176" s="5012" t="s">
        <v>497</v>
      </c>
      <c r="J176" s="5012">
        <v>1</v>
      </c>
      <c r="K176" s="5012">
        <f t="shared" si="9"/>
        <v>4.5</v>
      </c>
      <c r="L176" s="5013" t="s">
        <v>5390</v>
      </c>
      <c r="M176" s="5011">
        <v>5111005</v>
      </c>
      <c r="N176" s="5011" t="s">
        <v>5521</v>
      </c>
      <c r="O176" s="5011" t="s">
        <v>5522</v>
      </c>
      <c r="P176" s="5011" t="s">
        <v>5379</v>
      </c>
      <c r="Q176" s="5011"/>
      <c r="R176" s="5011"/>
      <c r="S176" s="5011" t="s">
        <v>5522</v>
      </c>
      <c r="T176" s="5011" t="s">
        <v>5379</v>
      </c>
      <c r="U176" s="5011"/>
      <c r="V176" s="5011"/>
      <c r="W176" s="5011" t="s">
        <v>5522</v>
      </c>
      <c r="X176" s="5011" t="s">
        <v>5379</v>
      </c>
      <c r="Y176" s="5013" t="s">
        <v>5392</v>
      </c>
      <c r="Z176" s="5010">
        <v>3</v>
      </c>
      <c r="AA176" s="5010">
        <v>8</v>
      </c>
      <c r="AB176" s="5010">
        <v>0</v>
      </c>
      <c r="AC176" s="5010">
        <v>0</v>
      </c>
      <c r="AD176" s="5011">
        <v>0</v>
      </c>
      <c r="AE176" s="5011">
        <v>11</v>
      </c>
      <c r="AF176" s="5015"/>
    </row>
    <row r="177" spans="1:32" s="5016" customFormat="1" ht="16.5">
      <c r="A177" s="5010">
        <v>6</v>
      </c>
      <c r="B177" s="5010">
        <v>3</v>
      </c>
      <c r="C177" s="5010"/>
      <c r="D177" s="5010">
        <f t="shared" si="10"/>
        <v>3</v>
      </c>
      <c r="E177" s="5011">
        <v>40776</v>
      </c>
      <c r="F177" s="5011" t="s">
        <v>306</v>
      </c>
      <c r="G177" s="5012">
        <v>172</v>
      </c>
      <c r="H177" s="5012" t="s">
        <v>1</v>
      </c>
      <c r="I177" s="5012" t="s">
        <v>503</v>
      </c>
      <c r="J177" s="5012">
        <v>0.5</v>
      </c>
      <c r="K177" s="5012">
        <f t="shared" si="9"/>
        <v>1.5</v>
      </c>
      <c r="L177" s="5013" t="s">
        <v>5523</v>
      </c>
      <c r="M177" s="5011">
        <v>5111006</v>
      </c>
      <c r="N177" s="5011" t="s">
        <v>5524</v>
      </c>
      <c r="O177" s="5011"/>
      <c r="P177" s="5011"/>
      <c r="Q177" s="5011" t="s">
        <v>5522</v>
      </c>
      <c r="R177" s="5011" t="s">
        <v>5379</v>
      </c>
      <c r="S177" s="5011"/>
      <c r="T177" s="5011"/>
      <c r="U177" s="5011" t="s">
        <v>5522</v>
      </c>
      <c r="V177" s="5011" t="s">
        <v>5379</v>
      </c>
      <c r="W177" s="5011"/>
      <c r="X177" s="5011"/>
      <c r="Y177" s="5013" t="s">
        <v>2102</v>
      </c>
      <c r="Z177" s="5011">
        <v>3</v>
      </c>
      <c r="AA177" s="5011">
        <v>7</v>
      </c>
      <c r="AB177" s="5011">
        <v>0</v>
      </c>
      <c r="AC177" s="5011">
        <v>0</v>
      </c>
      <c r="AD177" s="5011">
        <v>0</v>
      </c>
      <c r="AE177" s="5011">
        <v>10</v>
      </c>
      <c r="AF177" s="5015"/>
    </row>
    <row r="178" spans="1:32" s="5016" customFormat="1" ht="16.5">
      <c r="A178" s="5010">
        <v>6</v>
      </c>
      <c r="B178" s="5010">
        <v>3</v>
      </c>
      <c r="C178" s="5010"/>
      <c r="D178" s="5010">
        <f t="shared" si="10"/>
        <v>3</v>
      </c>
      <c r="E178" s="5011">
        <v>41298</v>
      </c>
      <c r="F178" s="5011" t="s">
        <v>306</v>
      </c>
      <c r="G178" s="5012">
        <v>172</v>
      </c>
      <c r="H178" s="5012" t="s">
        <v>1</v>
      </c>
      <c r="I178" s="5012" t="s">
        <v>497</v>
      </c>
      <c r="J178" s="5012">
        <v>0.5</v>
      </c>
      <c r="K178" s="5012">
        <f t="shared" si="9"/>
        <v>1.5</v>
      </c>
      <c r="L178" s="5014" t="s">
        <v>5525</v>
      </c>
      <c r="M178" s="5011">
        <v>5111006</v>
      </c>
      <c r="N178" s="5011" t="s">
        <v>5524</v>
      </c>
      <c r="O178" s="5011"/>
      <c r="P178" s="5011"/>
      <c r="Q178" s="5011" t="s">
        <v>5522</v>
      </c>
      <c r="R178" s="5011" t="s">
        <v>5379</v>
      </c>
      <c r="S178" s="5011"/>
      <c r="T178" s="5011"/>
      <c r="U178" s="5011" t="s">
        <v>5522</v>
      </c>
      <c r="V178" s="5011" t="s">
        <v>5379</v>
      </c>
      <c r="W178" s="5011"/>
      <c r="X178" s="5011"/>
      <c r="Y178" s="5013" t="s">
        <v>2102</v>
      </c>
      <c r="Z178" s="5011">
        <v>3</v>
      </c>
      <c r="AA178" s="5011">
        <v>7</v>
      </c>
      <c r="AB178" s="5011">
        <v>0</v>
      </c>
      <c r="AC178" s="5011">
        <v>0</v>
      </c>
      <c r="AD178" s="5011">
        <v>0</v>
      </c>
      <c r="AE178" s="5011">
        <v>10</v>
      </c>
      <c r="AF178" s="5015"/>
    </row>
    <row r="179" spans="1:32" s="5016" customFormat="1" ht="16.5">
      <c r="A179" s="5010">
        <v>6</v>
      </c>
      <c r="B179" s="5010">
        <v>3</v>
      </c>
      <c r="C179" s="5010"/>
      <c r="D179" s="5010">
        <f t="shared" si="10"/>
        <v>3</v>
      </c>
      <c r="E179" s="5011">
        <v>40776</v>
      </c>
      <c r="F179" s="5011" t="s">
        <v>306</v>
      </c>
      <c r="G179" s="5012">
        <v>172</v>
      </c>
      <c r="H179" s="5012" t="s">
        <v>1</v>
      </c>
      <c r="I179" s="5012" t="s">
        <v>503</v>
      </c>
      <c r="J179" s="5012">
        <v>1</v>
      </c>
      <c r="K179" s="5012">
        <f t="shared" si="9"/>
        <v>3</v>
      </c>
      <c r="L179" s="5013" t="s">
        <v>5523</v>
      </c>
      <c r="M179" s="5011">
        <v>5111007</v>
      </c>
      <c r="N179" s="5011" t="s">
        <v>5524</v>
      </c>
      <c r="O179" s="5011"/>
      <c r="P179" s="5011"/>
      <c r="Q179" s="5011" t="s">
        <v>5526</v>
      </c>
      <c r="R179" s="5011" t="s">
        <v>5379</v>
      </c>
      <c r="S179" s="5011"/>
      <c r="T179" s="5011"/>
      <c r="U179" s="5011" t="s">
        <v>5526</v>
      </c>
      <c r="V179" s="5011" t="s">
        <v>5379</v>
      </c>
      <c r="W179" s="5011"/>
      <c r="X179" s="5011"/>
      <c r="Y179" s="5013" t="s">
        <v>2099</v>
      </c>
      <c r="Z179" s="5011">
        <v>10</v>
      </c>
      <c r="AA179" s="5011">
        <v>2</v>
      </c>
      <c r="AB179" s="5011">
        <v>0</v>
      </c>
      <c r="AC179" s="5011">
        <v>0</v>
      </c>
      <c r="AD179" s="5011">
        <v>0</v>
      </c>
      <c r="AE179" s="5011">
        <v>12</v>
      </c>
      <c r="AF179" s="5015"/>
    </row>
    <row r="180" spans="1:32" s="5016" customFormat="1" ht="16.5">
      <c r="A180" s="5010">
        <v>6</v>
      </c>
      <c r="B180" s="5010">
        <v>1.5</v>
      </c>
      <c r="C180" s="5010">
        <v>3</v>
      </c>
      <c r="D180" s="5010">
        <f t="shared" si="10"/>
        <v>4.5</v>
      </c>
      <c r="E180" s="5011">
        <v>14842</v>
      </c>
      <c r="F180" s="5011" t="s">
        <v>306</v>
      </c>
      <c r="G180" s="5012">
        <v>172</v>
      </c>
      <c r="H180" s="5012" t="s">
        <v>1</v>
      </c>
      <c r="I180" s="5012" t="s">
        <v>497</v>
      </c>
      <c r="J180" s="5012">
        <v>1</v>
      </c>
      <c r="K180" s="5012">
        <f t="shared" si="9"/>
        <v>4.5</v>
      </c>
      <c r="L180" s="5013" t="s">
        <v>531</v>
      </c>
      <c r="M180" s="5011">
        <v>5111008</v>
      </c>
      <c r="N180" s="5011" t="s">
        <v>5527</v>
      </c>
      <c r="O180" s="5011" t="s">
        <v>5526</v>
      </c>
      <c r="P180" s="5011" t="s">
        <v>5317</v>
      </c>
      <c r="Q180" s="5011"/>
      <c r="R180" s="5011"/>
      <c r="S180" s="5011" t="s">
        <v>5526</v>
      </c>
      <c r="T180" s="5011" t="s">
        <v>5317</v>
      </c>
      <c r="U180" s="5011"/>
      <c r="V180" s="5011"/>
      <c r="W180" s="5011" t="s">
        <v>5526</v>
      </c>
      <c r="X180" s="5011" t="s">
        <v>5317</v>
      </c>
      <c r="Y180" s="5013" t="s">
        <v>2153</v>
      </c>
      <c r="Z180" s="5011">
        <v>3</v>
      </c>
      <c r="AA180" s="5011">
        <v>6</v>
      </c>
      <c r="AB180" s="5011">
        <v>5</v>
      </c>
      <c r="AC180" s="5011">
        <v>6</v>
      </c>
      <c r="AD180" s="5011">
        <v>0</v>
      </c>
      <c r="AE180" s="5011">
        <v>20</v>
      </c>
      <c r="AF180" s="5015"/>
    </row>
    <row r="181" spans="1:32" s="5016" customFormat="1" ht="16.5">
      <c r="A181" s="5010">
        <v>6</v>
      </c>
      <c r="B181" s="5010">
        <v>1.5</v>
      </c>
      <c r="C181" s="5010">
        <v>3</v>
      </c>
      <c r="D181" s="5010">
        <f t="shared" si="10"/>
        <v>4.5</v>
      </c>
      <c r="E181" s="5011">
        <v>41260</v>
      </c>
      <c r="F181" s="5011" t="s">
        <v>308</v>
      </c>
      <c r="G181" s="5012">
        <v>172</v>
      </c>
      <c r="H181" s="5012" t="s">
        <v>1</v>
      </c>
      <c r="I181" s="5012" t="s">
        <v>503</v>
      </c>
      <c r="J181" s="5012">
        <v>1</v>
      </c>
      <c r="K181" s="5012">
        <f t="shared" si="9"/>
        <v>4.5</v>
      </c>
      <c r="L181" s="5013" t="s">
        <v>5528</v>
      </c>
      <c r="M181" s="5011">
        <v>5121001</v>
      </c>
      <c r="N181" s="5011" t="s">
        <v>5529</v>
      </c>
      <c r="O181" s="5011" t="s">
        <v>5512</v>
      </c>
      <c r="P181" s="5011" t="s">
        <v>5276</v>
      </c>
      <c r="Q181" s="5011"/>
      <c r="R181" s="5011"/>
      <c r="S181" s="5011" t="s">
        <v>5512</v>
      </c>
      <c r="T181" s="5011" t="s">
        <v>5276</v>
      </c>
      <c r="U181" s="5011"/>
      <c r="V181" s="5011"/>
      <c r="W181" s="5011" t="s">
        <v>5512</v>
      </c>
      <c r="X181" s="5011" t="s">
        <v>5276</v>
      </c>
      <c r="Y181" s="5013" t="s">
        <v>2077</v>
      </c>
      <c r="Z181" s="5011">
        <v>3</v>
      </c>
      <c r="AA181" s="5011">
        <v>2</v>
      </c>
      <c r="AB181" s="5011">
        <v>5</v>
      </c>
      <c r="AC181" s="5011">
        <v>9</v>
      </c>
      <c r="AD181" s="5011">
        <v>3</v>
      </c>
      <c r="AE181" s="5011">
        <v>19</v>
      </c>
      <c r="AF181" s="5015"/>
    </row>
    <row r="182" spans="1:32" s="5016" customFormat="1" ht="16.5">
      <c r="A182" s="5010">
        <v>6</v>
      </c>
      <c r="B182" s="5010">
        <v>1.5</v>
      </c>
      <c r="C182" s="5010">
        <v>3</v>
      </c>
      <c r="D182" s="5010">
        <f t="shared" si="10"/>
        <v>4.5</v>
      </c>
      <c r="E182" s="5011">
        <v>35091</v>
      </c>
      <c r="F182" s="5011" t="s">
        <v>308</v>
      </c>
      <c r="G182" s="5012">
        <v>172</v>
      </c>
      <c r="H182" s="5012" t="s">
        <v>1</v>
      </c>
      <c r="I182" s="5012" t="s">
        <v>497</v>
      </c>
      <c r="J182" s="5012">
        <v>1</v>
      </c>
      <c r="K182" s="5012">
        <f t="shared" si="9"/>
        <v>4.5</v>
      </c>
      <c r="L182" s="5013" t="s">
        <v>5298</v>
      </c>
      <c r="M182" s="5011">
        <v>5121001</v>
      </c>
      <c r="N182" s="5011" t="s">
        <v>5530</v>
      </c>
      <c r="O182" s="5011" t="s">
        <v>5531</v>
      </c>
      <c r="P182" s="5011" t="s">
        <v>5293</v>
      </c>
      <c r="Q182" s="5011" t="s">
        <v>5531</v>
      </c>
      <c r="R182" s="5011" t="s">
        <v>5293</v>
      </c>
      <c r="S182" s="5011"/>
      <c r="T182" s="5011"/>
      <c r="U182" s="5011" t="s">
        <v>5531</v>
      </c>
      <c r="V182" s="5011" t="s">
        <v>5293</v>
      </c>
      <c r="W182" s="5011"/>
      <c r="X182" s="5011"/>
      <c r="Y182" s="5013" t="s">
        <v>2077</v>
      </c>
      <c r="Z182" s="5011">
        <v>0</v>
      </c>
      <c r="AA182" s="5011">
        <v>3</v>
      </c>
      <c r="AB182" s="5011">
        <v>8</v>
      </c>
      <c r="AC182" s="5011">
        <v>6</v>
      </c>
      <c r="AD182" s="5011">
        <v>3</v>
      </c>
      <c r="AE182" s="5011">
        <v>17</v>
      </c>
      <c r="AF182" s="5015"/>
    </row>
    <row r="183" spans="1:32" s="5016" customFormat="1" ht="16.5">
      <c r="A183" s="5010">
        <v>9</v>
      </c>
      <c r="B183" s="5010">
        <v>3</v>
      </c>
      <c r="C183" s="5010">
        <v>3</v>
      </c>
      <c r="D183" s="5010">
        <f t="shared" si="10"/>
        <v>6</v>
      </c>
      <c r="E183" s="5011">
        <v>40114</v>
      </c>
      <c r="F183" s="5011" t="s">
        <v>308</v>
      </c>
      <c r="G183" s="5012">
        <v>172</v>
      </c>
      <c r="H183" s="5012" t="s">
        <v>1</v>
      </c>
      <c r="I183" s="5012" t="s">
        <v>503</v>
      </c>
      <c r="J183" s="5012">
        <v>1</v>
      </c>
      <c r="K183" s="5012">
        <f t="shared" si="9"/>
        <v>6</v>
      </c>
      <c r="L183" s="5013" t="s">
        <v>5282</v>
      </c>
      <c r="M183" s="5011">
        <v>5121002</v>
      </c>
      <c r="N183" s="5011" t="s">
        <v>5532</v>
      </c>
      <c r="O183" s="5011" t="s">
        <v>5533</v>
      </c>
      <c r="P183" s="5011" t="s">
        <v>5247</v>
      </c>
      <c r="Q183" s="5011" t="s">
        <v>5533</v>
      </c>
      <c r="R183" s="5011" t="s">
        <v>5247</v>
      </c>
      <c r="S183" s="5011"/>
      <c r="T183" s="5011"/>
      <c r="U183" s="5011" t="s">
        <v>5533</v>
      </c>
      <c r="V183" s="5011" t="s">
        <v>5247</v>
      </c>
      <c r="W183" s="5011" t="s">
        <v>5533</v>
      </c>
      <c r="X183" s="5011" t="s">
        <v>5247</v>
      </c>
      <c r="Y183" s="5013" t="s">
        <v>5534</v>
      </c>
      <c r="Z183" s="5011">
        <v>3</v>
      </c>
      <c r="AA183" s="5011">
        <v>3</v>
      </c>
      <c r="AB183" s="5011">
        <v>8</v>
      </c>
      <c r="AC183" s="5011">
        <v>5</v>
      </c>
      <c r="AD183" s="5011">
        <v>1</v>
      </c>
      <c r="AE183" s="5011">
        <v>19</v>
      </c>
      <c r="AF183" s="5015"/>
    </row>
    <row r="184" spans="1:32" s="5016" customFormat="1" ht="16.5">
      <c r="A184" s="5010">
        <v>9</v>
      </c>
      <c r="B184" s="5010">
        <v>3</v>
      </c>
      <c r="C184" s="5010">
        <v>3</v>
      </c>
      <c r="D184" s="5010">
        <f t="shared" si="10"/>
        <v>6</v>
      </c>
      <c r="E184" s="5011">
        <v>40667</v>
      </c>
      <c r="F184" s="5011" t="s">
        <v>307</v>
      </c>
      <c r="G184" s="5012">
        <v>172</v>
      </c>
      <c r="H184" s="5012" t="s">
        <v>1</v>
      </c>
      <c r="I184" s="5012" t="s">
        <v>503</v>
      </c>
      <c r="J184" s="5012">
        <v>1</v>
      </c>
      <c r="K184" s="5012">
        <f t="shared" si="9"/>
        <v>6</v>
      </c>
      <c r="L184" s="5013" t="s">
        <v>5305</v>
      </c>
      <c r="M184" s="5011">
        <v>5121004</v>
      </c>
      <c r="N184" s="5011" t="s">
        <v>5535</v>
      </c>
      <c r="O184" s="5011" t="s">
        <v>5536</v>
      </c>
      <c r="P184" s="5011" t="s">
        <v>5317</v>
      </c>
      <c r="Q184" s="5011" t="s">
        <v>5537</v>
      </c>
      <c r="R184" s="5011" t="s">
        <v>5538</v>
      </c>
      <c r="S184" s="5011"/>
      <c r="T184" s="5011"/>
      <c r="U184" s="5011" t="s">
        <v>5536</v>
      </c>
      <c r="V184" s="5011" t="s">
        <v>5293</v>
      </c>
      <c r="W184" s="5011" t="s">
        <v>5539</v>
      </c>
      <c r="X184" s="5011" t="s">
        <v>5540</v>
      </c>
      <c r="Y184" s="5013" t="s">
        <v>5296</v>
      </c>
      <c r="Z184" s="5011">
        <v>3</v>
      </c>
      <c r="AA184" s="5011">
        <v>4</v>
      </c>
      <c r="AB184" s="5011">
        <v>5</v>
      </c>
      <c r="AC184" s="5011">
        <v>4</v>
      </c>
      <c r="AD184" s="5011">
        <v>0</v>
      </c>
      <c r="AE184" s="5011">
        <v>16</v>
      </c>
      <c r="AF184" s="5015"/>
    </row>
    <row r="185" spans="1:32" s="5016" customFormat="1" ht="16.5">
      <c r="A185" s="5010">
        <v>6</v>
      </c>
      <c r="B185" s="5010">
        <v>3</v>
      </c>
      <c r="C185" s="5010"/>
      <c r="D185" s="5010">
        <f t="shared" si="10"/>
        <v>3</v>
      </c>
      <c r="E185" s="5011">
        <v>37866</v>
      </c>
      <c r="F185" s="5011" t="s">
        <v>308</v>
      </c>
      <c r="G185" s="5012">
        <v>172</v>
      </c>
      <c r="H185" s="5012" t="s">
        <v>1</v>
      </c>
      <c r="I185" s="5012" t="s">
        <v>497</v>
      </c>
      <c r="J185" s="5012">
        <v>1</v>
      </c>
      <c r="K185" s="5012">
        <f t="shared" si="9"/>
        <v>3</v>
      </c>
      <c r="L185" s="5013" t="s">
        <v>5283</v>
      </c>
      <c r="M185" s="5011">
        <v>5121006</v>
      </c>
      <c r="N185" s="5011" t="s">
        <v>5532</v>
      </c>
      <c r="O185" s="5011"/>
      <c r="P185" s="5011"/>
      <c r="Q185" s="5011" t="s">
        <v>5522</v>
      </c>
      <c r="R185" s="5011" t="s">
        <v>5538</v>
      </c>
      <c r="S185" s="5011"/>
      <c r="T185" s="5011"/>
      <c r="U185" s="5011" t="s">
        <v>5522</v>
      </c>
      <c r="V185" s="5011" t="s">
        <v>5538</v>
      </c>
      <c r="W185" s="5011"/>
      <c r="X185" s="5011"/>
      <c r="Y185" s="5013" t="s">
        <v>5541</v>
      </c>
      <c r="Z185" s="5011">
        <v>0</v>
      </c>
      <c r="AA185" s="5011">
        <v>1</v>
      </c>
      <c r="AB185" s="5011">
        <v>7</v>
      </c>
      <c r="AC185" s="5011">
        <v>17</v>
      </c>
      <c r="AD185" s="5011">
        <v>5</v>
      </c>
      <c r="AE185" s="5011">
        <v>25</v>
      </c>
      <c r="AF185" s="5015"/>
    </row>
    <row r="186" spans="1:32" s="5016" customFormat="1" ht="16.5">
      <c r="A186" s="5010">
        <v>9</v>
      </c>
      <c r="B186" s="5010">
        <v>3</v>
      </c>
      <c r="C186" s="5010">
        <v>3</v>
      </c>
      <c r="D186" s="5010">
        <f t="shared" si="10"/>
        <v>6</v>
      </c>
      <c r="E186" s="5011">
        <v>40667</v>
      </c>
      <c r="F186" s="5011" t="s">
        <v>307</v>
      </c>
      <c r="G186" s="5012">
        <v>172</v>
      </c>
      <c r="H186" s="5012" t="s">
        <v>1</v>
      </c>
      <c r="I186" s="5012" t="s">
        <v>503</v>
      </c>
      <c r="J186" s="5012">
        <v>1</v>
      </c>
      <c r="K186" s="5012">
        <f t="shared" si="9"/>
        <v>6</v>
      </c>
      <c r="L186" s="5013" t="s">
        <v>5305</v>
      </c>
      <c r="M186" s="5011">
        <v>5121007</v>
      </c>
      <c r="N186" s="5011" t="s">
        <v>5518</v>
      </c>
      <c r="O186" s="5011" t="s">
        <v>5542</v>
      </c>
      <c r="P186" s="5011" t="s">
        <v>5293</v>
      </c>
      <c r="Q186" s="5011" t="s">
        <v>5542</v>
      </c>
      <c r="R186" s="5011" t="s">
        <v>5543</v>
      </c>
      <c r="S186" s="5011"/>
      <c r="T186" s="5011"/>
      <c r="U186" s="5011" t="s">
        <v>5544</v>
      </c>
      <c r="V186" s="5011" t="s">
        <v>5247</v>
      </c>
      <c r="W186" s="5011" t="s">
        <v>5545</v>
      </c>
      <c r="X186" s="5011" t="s">
        <v>5546</v>
      </c>
      <c r="Y186" s="5013" t="s">
        <v>2046</v>
      </c>
      <c r="Z186" s="5011">
        <v>6</v>
      </c>
      <c r="AA186" s="5011">
        <v>3</v>
      </c>
      <c r="AB186" s="5011">
        <v>0</v>
      </c>
      <c r="AC186" s="5011">
        <v>6</v>
      </c>
      <c r="AD186" s="5011">
        <v>0</v>
      </c>
      <c r="AE186" s="5011">
        <v>15</v>
      </c>
      <c r="AF186" s="5015"/>
    </row>
    <row r="187" spans="1:32" s="5016" customFormat="1" ht="16.5">
      <c r="A187" s="5010">
        <v>9</v>
      </c>
      <c r="B187" s="5010">
        <v>3</v>
      </c>
      <c r="C187" s="5010">
        <v>3</v>
      </c>
      <c r="D187" s="5010">
        <f t="shared" si="10"/>
        <v>6</v>
      </c>
      <c r="E187" s="5011">
        <v>36702</v>
      </c>
      <c r="F187" s="5011" t="s">
        <v>307</v>
      </c>
      <c r="G187" s="5012">
        <v>172</v>
      </c>
      <c r="H187" s="5012" t="s">
        <v>1</v>
      </c>
      <c r="I187" s="5012" t="s">
        <v>497</v>
      </c>
      <c r="J187" s="5012">
        <v>1</v>
      </c>
      <c r="K187" s="5012">
        <f t="shared" si="9"/>
        <v>6</v>
      </c>
      <c r="L187" s="5013" t="s">
        <v>5324</v>
      </c>
      <c r="M187" s="5011">
        <v>5121007</v>
      </c>
      <c r="N187" s="5011" t="s">
        <v>5547</v>
      </c>
      <c r="O187" s="5011" t="s">
        <v>5548</v>
      </c>
      <c r="P187" s="5011" t="s">
        <v>5293</v>
      </c>
      <c r="Q187" s="5011" t="s">
        <v>5549</v>
      </c>
      <c r="R187" s="5011" t="s">
        <v>5540</v>
      </c>
      <c r="S187" s="5011"/>
      <c r="T187" s="5011"/>
      <c r="U187" s="5011" t="s">
        <v>5550</v>
      </c>
      <c r="V187" s="5011" t="s">
        <v>5317</v>
      </c>
      <c r="W187" s="5011" t="s">
        <v>5551</v>
      </c>
      <c r="X187" s="5011" t="s">
        <v>5293</v>
      </c>
      <c r="Y187" s="5013" t="s">
        <v>2046</v>
      </c>
      <c r="Z187" s="5010">
        <v>1</v>
      </c>
      <c r="AA187" s="5010">
        <v>1</v>
      </c>
      <c r="AB187" s="5010">
        <v>5</v>
      </c>
      <c r="AC187" s="5010">
        <v>10</v>
      </c>
      <c r="AD187" s="5011">
        <v>5</v>
      </c>
      <c r="AE187" s="5011">
        <v>17</v>
      </c>
      <c r="AF187" s="5015"/>
    </row>
    <row r="188" spans="1:32" s="5016" customFormat="1" ht="16.5">
      <c r="A188" s="5010">
        <v>9</v>
      </c>
      <c r="B188" s="5010">
        <v>3</v>
      </c>
      <c r="C188" s="5010">
        <v>3</v>
      </c>
      <c r="D188" s="5010">
        <f t="shared" si="10"/>
        <v>6</v>
      </c>
      <c r="E188" s="5011">
        <v>36019</v>
      </c>
      <c r="F188" s="5011" t="s">
        <v>308</v>
      </c>
      <c r="G188" s="5012">
        <v>172</v>
      </c>
      <c r="H188" s="5012" t="s">
        <v>1</v>
      </c>
      <c r="I188" s="5012" t="s">
        <v>497</v>
      </c>
      <c r="J188" s="5012">
        <v>1</v>
      </c>
      <c r="K188" s="5012">
        <f t="shared" si="9"/>
        <v>6</v>
      </c>
      <c r="L188" s="5013" t="s">
        <v>5381</v>
      </c>
      <c r="M188" s="5011">
        <v>5121007</v>
      </c>
      <c r="N188" s="5011" t="s">
        <v>5552</v>
      </c>
      <c r="O188" s="5011" t="s">
        <v>5553</v>
      </c>
      <c r="P188" s="5011" t="s">
        <v>5554</v>
      </c>
      <c r="Q188" s="5011" t="s">
        <v>5555</v>
      </c>
      <c r="R188" s="5011" t="s">
        <v>5556</v>
      </c>
      <c r="S188" s="5011" t="s">
        <v>5557</v>
      </c>
      <c r="T188" s="5011" t="s">
        <v>5247</v>
      </c>
      <c r="U188" s="5011" t="s">
        <v>5558</v>
      </c>
      <c r="V188" s="5011" t="s">
        <v>5559</v>
      </c>
      <c r="W188" s="5011"/>
      <c r="X188" s="5011"/>
      <c r="Y188" s="5013" t="s">
        <v>2046</v>
      </c>
      <c r="Z188" s="5011">
        <v>0</v>
      </c>
      <c r="AA188" s="5011">
        <v>0</v>
      </c>
      <c r="AB188" s="5011">
        <v>1</v>
      </c>
      <c r="AC188" s="5011">
        <v>6</v>
      </c>
      <c r="AD188" s="5011">
        <v>1</v>
      </c>
      <c r="AE188" s="5011">
        <v>7</v>
      </c>
      <c r="AF188" s="5015"/>
    </row>
    <row r="189" spans="1:32" s="5016" customFormat="1" ht="16.5">
      <c r="A189" s="5010">
        <v>7</v>
      </c>
      <c r="B189" s="5010">
        <v>2.5</v>
      </c>
      <c r="C189" s="5010">
        <v>2</v>
      </c>
      <c r="D189" s="5010">
        <f t="shared" si="10"/>
        <v>4.5</v>
      </c>
      <c r="E189" s="5011">
        <v>21359</v>
      </c>
      <c r="F189" s="5011" t="s">
        <v>308</v>
      </c>
      <c r="G189" s="5012">
        <v>172</v>
      </c>
      <c r="H189" s="5012" t="s">
        <v>1</v>
      </c>
      <c r="I189" s="5012" t="s">
        <v>497</v>
      </c>
      <c r="J189" s="5012">
        <v>0</v>
      </c>
      <c r="K189" s="5012">
        <f t="shared" si="9"/>
        <v>0</v>
      </c>
      <c r="L189" s="5014" t="s">
        <v>5382</v>
      </c>
      <c r="M189" s="5011">
        <v>5121010</v>
      </c>
      <c r="N189" s="5011" t="s">
        <v>5560</v>
      </c>
      <c r="O189" s="5011" t="s">
        <v>5522</v>
      </c>
      <c r="P189" s="5011" t="s">
        <v>5276</v>
      </c>
      <c r="Q189" s="5011"/>
      <c r="R189" s="5011"/>
      <c r="S189" s="5011" t="s">
        <v>5522</v>
      </c>
      <c r="T189" s="5011" t="s">
        <v>5276</v>
      </c>
      <c r="U189" s="5011"/>
      <c r="V189" s="5011"/>
      <c r="W189" s="5011" t="s">
        <v>5522</v>
      </c>
      <c r="X189" s="5011" t="s">
        <v>5276</v>
      </c>
      <c r="Y189" s="5013" t="s">
        <v>2048</v>
      </c>
      <c r="Z189" s="5011">
        <v>2</v>
      </c>
      <c r="AA189" s="5011">
        <v>8</v>
      </c>
      <c r="AB189" s="5011">
        <v>11</v>
      </c>
      <c r="AC189" s="5011">
        <v>3</v>
      </c>
      <c r="AD189" s="5011">
        <v>2</v>
      </c>
      <c r="AE189" s="5011">
        <v>24</v>
      </c>
      <c r="AF189" s="5015"/>
    </row>
    <row r="190" spans="1:32" s="5016" customFormat="1" ht="31.5">
      <c r="A190" s="5010">
        <v>9</v>
      </c>
      <c r="B190" s="5010">
        <v>3</v>
      </c>
      <c r="C190" s="5010">
        <v>3</v>
      </c>
      <c r="D190" s="5010">
        <f t="shared" si="10"/>
        <v>6</v>
      </c>
      <c r="E190" s="5011">
        <v>41123</v>
      </c>
      <c r="F190" s="5011" t="s">
        <v>308</v>
      </c>
      <c r="G190" s="5012">
        <v>172</v>
      </c>
      <c r="H190" s="5012" t="s">
        <v>1</v>
      </c>
      <c r="I190" s="5012" t="s">
        <v>503</v>
      </c>
      <c r="J190" s="5012">
        <v>1</v>
      </c>
      <c r="K190" s="5012">
        <f t="shared" si="9"/>
        <v>6</v>
      </c>
      <c r="L190" s="5013" t="s">
        <v>5561</v>
      </c>
      <c r="M190" s="5011">
        <v>5121011</v>
      </c>
      <c r="N190" s="5011" t="s">
        <v>5532</v>
      </c>
      <c r="O190" s="5011"/>
      <c r="P190" s="5011"/>
      <c r="Q190" s="5011" t="s">
        <v>5562</v>
      </c>
      <c r="R190" s="5011" t="s">
        <v>5293</v>
      </c>
      <c r="S190" s="5021" t="s">
        <v>5563</v>
      </c>
      <c r="T190" s="5011" t="s">
        <v>5564</v>
      </c>
      <c r="U190" s="5011" t="s">
        <v>5565</v>
      </c>
      <c r="V190" s="5011" t="s">
        <v>5538</v>
      </c>
      <c r="W190" s="5011"/>
      <c r="X190" s="5011"/>
      <c r="Y190" s="5013" t="s">
        <v>2083</v>
      </c>
      <c r="Z190" s="5011">
        <v>1</v>
      </c>
      <c r="AA190" s="5011">
        <v>3</v>
      </c>
      <c r="AB190" s="5011">
        <v>3</v>
      </c>
      <c r="AC190" s="5011">
        <v>4</v>
      </c>
      <c r="AD190" s="5011">
        <v>13</v>
      </c>
      <c r="AE190" s="5011">
        <v>11</v>
      </c>
      <c r="AF190" s="5015"/>
    </row>
    <row r="191" spans="1:32" s="5016" customFormat="1" ht="16.5">
      <c r="A191" s="5010">
        <v>6</v>
      </c>
      <c r="B191" s="5010">
        <v>3</v>
      </c>
      <c r="C191" s="5010"/>
      <c r="D191" s="5010">
        <f t="shared" si="10"/>
        <v>3</v>
      </c>
      <c r="E191" s="5011">
        <v>37350</v>
      </c>
      <c r="F191" s="5011" t="s">
        <v>308</v>
      </c>
      <c r="G191" s="5012">
        <v>172</v>
      </c>
      <c r="H191" s="5012" t="s">
        <v>1</v>
      </c>
      <c r="I191" s="5012" t="s">
        <v>503</v>
      </c>
      <c r="J191" s="5012">
        <v>1</v>
      </c>
      <c r="K191" s="5012">
        <f t="shared" si="9"/>
        <v>3</v>
      </c>
      <c r="L191" s="5013" t="s">
        <v>505</v>
      </c>
      <c r="M191" s="5011">
        <v>5121012</v>
      </c>
      <c r="N191" s="5011" t="s">
        <v>5532</v>
      </c>
      <c r="O191" s="5011" t="s">
        <v>5519</v>
      </c>
      <c r="P191" s="5011" t="s">
        <v>5379</v>
      </c>
      <c r="Q191" s="5011"/>
      <c r="R191" s="5011"/>
      <c r="S191" s="5011"/>
      <c r="T191" s="5011"/>
      <c r="U191" s="5011"/>
      <c r="V191" s="5011"/>
      <c r="W191" s="5011" t="s">
        <v>5519</v>
      </c>
      <c r="X191" s="5011" t="s">
        <v>5379</v>
      </c>
      <c r="Y191" s="5013" t="s">
        <v>5400</v>
      </c>
      <c r="Z191" s="5011">
        <v>1</v>
      </c>
      <c r="AA191" s="5011">
        <v>4</v>
      </c>
      <c r="AB191" s="5011">
        <v>5</v>
      </c>
      <c r="AC191" s="5011">
        <v>2</v>
      </c>
      <c r="AD191" s="5011">
        <v>1</v>
      </c>
      <c r="AE191" s="5011">
        <v>12</v>
      </c>
      <c r="AF191" s="5015"/>
    </row>
    <row r="192" spans="1:32" s="5016" customFormat="1" ht="16.5">
      <c r="A192" s="5010">
        <v>6</v>
      </c>
      <c r="B192" s="5010">
        <v>3</v>
      </c>
      <c r="C192" s="5010"/>
      <c r="D192" s="5010">
        <f t="shared" si="10"/>
        <v>3</v>
      </c>
      <c r="E192" s="5011">
        <v>40114</v>
      </c>
      <c r="F192" s="5011" t="s">
        <v>308</v>
      </c>
      <c r="G192" s="5012">
        <v>172</v>
      </c>
      <c r="H192" s="5012" t="s">
        <v>1</v>
      </c>
      <c r="I192" s="5012" t="s">
        <v>503</v>
      </c>
      <c r="J192" s="5012">
        <v>1</v>
      </c>
      <c r="K192" s="5012">
        <f t="shared" si="9"/>
        <v>3</v>
      </c>
      <c r="L192" s="5013" t="s">
        <v>5282</v>
      </c>
      <c r="M192" s="5011">
        <v>5121014</v>
      </c>
      <c r="N192" s="5011" t="s">
        <v>5532</v>
      </c>
      <c r="O192" s="5011"/>
      <c r="P192" s="5011"/>
      <c r="Q192" s="5011" t="s">
        <v>5526</v>
      </c>
      <c r="R192" s="5011" t="s">
        <v>5540</v>
      </c>
      <c r="S192" s="5011"/>
      <c r="T192" s="5011"/>
      <c r="U192" s="5011" t="s">
        <v>5526</v>
      </c>
      <c r="V192" s="5011" t="s">
        <v>5540</v>
      </c>
      <c r="W192" s="5011"/>
      <c r="X192" s="5011"/>
      <c r="Y192" s="5013" t="s">
        <v>2074</v>
      </c>
      <c r="Z192" s="5011">
        <v>12</v>
      </c>
      <c r="AA192" s="5011">
        <v>6</v>
      </c>
      <c r="AB192" s="5011">
        <v>0</v>
      </c>
      <c r="AC192" s="5011">
        <v>4</v>
      </c>
      <c r="AD192" s="5011">
        <v>0</v>
      </c>
      <c r="AE192" s="5011">
        <v>22</v>
      </c>
      <c r="AF192" s="5015"/>
    </row>
    <row r="193" spans="1:32" s="5016" customFormat="1" ht="16.5">
      <c r="A193" s="5010">
        <v>6</v>
      </c>
      <c r="B193" s="5010">
        <v>3</v>
      </c>
      <c r="C193" s="5010"/>
      <c r="D193" s="5010">
        <f t="shared" si="10"/>
        <v>3</v>
      </c>
      <c r="E193" s="5011">
        <v>35716</v>
      </c>
      <c r="F193" s="5011" t="s">
        <v>308</v>
      </c>
      <c r="G193" s="5012">
        <v>172</v>
      </c>
      <c r="H193" s="5012" t="s">
        <v>1</v>
      </c>
      <c r="I193" s="5012" t="s">
        <v>497</v>
      </c>
      <c r="J193" s="5012">
        <v>1</v>
      </c>
      <c r="K193" s="5012">
        <f t="shared" ref="K193:K224" si="11">D193*J193</f>
        <v>3</v>
      </c>
      <c r="L193" s="5013" t="s">
        <v>5289</v>
      </c>
      <c r="M193" s="5011">
        <v>5121014</v>
      </c>
      <c r="N193" s="5011" t="s">
        <v>5529</v>
      </c>
      <c r="O193" s="5011"/>
      <c r="P193" s="5011"/>
      <c r="Q193" s="5011"/>
      <c r="R193" s="5011"/>
      <c r="S193" s="5011" t="s">
        <v>5531</v>
      </c>
      <c r="T193" s="5011" t="s">
        <v>5293</v>
      </c>
      <c r="U193" s="5011"/>
      <c r="V193" s="5011"/>
      <c r="W193" s="5011" t="s">
        <v>5531</v>
      </c>
      <c r="X193" s="5011" t="s">
        <v>5293</v>
      </c>
      <c r="Y193" s="5013" t="s">
        <v>2074</v>
      </c>
      <c r="Z193" s="5011">
        <v>0</v>
      </c>
      <c r="AA193" s="5011">
        <v>6</v>
      </c>
      <c r="AB193" s="5011">
        <v>3</v>
      </c>
      <c r="AC193" s="5011">
        <v>8</v>
      </c>
      <c r="AD193" s="5011">
        <v>1</v>
      </c>
      <c r="AE193" s="5011">
        <v>17</v>
      </c>
      <c r="AF193" s="5015"/>
    </row>
    <row r="194" spans="1:32" s="5016" customFormat="1" ht="16.5">
      <c r="A194" s="5010">
        <v>7</v>
      </c>
      <c r="B194" s="5010">
        <v>2.5</v>
      </c>
      <c r="C194" s="5010">
        <v>2</v>
      </c>
      <c r="D194" s="5010">
        <f t="shared" si="10"/>
        <v>4.5</v>
      </c>
      <c r="E194" s="5011">
        <v>39425</v>
      </c>
      <c r="F194" s="5011" t="s">
        <v>308</v>
      </c>
      <c r="G194" s="5012">
        <v>172</v>
      </c>
      <c r="H194" s="5012" t="s">
        <v>1</v>
      </c>
      <c r="I194" s="5012" t="s">
        <v>497</v>
      </c>
      <c r="J194" s="5012">
        <v>1</v>
      </c>
      <c r="K194" s="5012">
        <f t="shared" si="11"/>
        <v>4.5</v>
      </c>
      <c r="L194" s="5013" t="s">
        <v>5273</v>
      </c>
      <c r="M194" s="5011">
        <v>5121016</v>
      </c>
      <c r="N194" s="5011" t="s">
        <v>5532</v>
      </c>
      <c r="O194" s="5011" t="s">
        <v>5526</v>
      </c>
      <c r="P194" s="5011" t="s">
        <v>5247</v>
      </c>
      <c r="Q194" s="5011"/>
      <c r="R194" s="5011"/>
      <c r="S194" s="5011" t="s">
        <v>5526</v>
      </c>
      <c r="T194" s="5011" t="s">
        <v>5543</v>
      </c>
      <c r="U194" s="5011"/>
      <c r="V194" s="5011"/>
      <c r="W194" s="5011" t="s">
        <v>5526</v>
      </c>
      <c r="X194" s="5011" t="s">
        <v>5543</v>
      </c>
      <c r="Y194" s="5013" t="s">
        <v>2079</v>
      </c>
      <c r="Z194" s="5011">
        <v>0</v>
      </c>
      <c r="AA194" s="5011">
        <v>2</v>
      </c>
      <c r="AB194" s="5011">
        <v>2</v>
      </c>
      <c r="AC194" s="5011">
        <v>4</v>
      </c>
      <c r="AD194" s="5011">
        <v>0</v>
      </c>
      <c r="AE194" s="5011">
        <v>8</v>
      </c>
      <c r="AF194" s="5015"/>
    </row>
    <row r="195" spans="1:32" s="5016" customFormat="1" ht="16.5">
      <c r="A195" s="5010">
        <v>9</v>
      </c>
      <c r="B195" s="5010">
        <v>3</v>
      </c>
      <c r="C195" s="5010">
        <v>3</v>
      </c>
      <c r="D195" s="5010">
        <f t="shared" si="10"/>
        <v>6</v>
      </c>
      <c r="E195" s="5011">
        <v>37350</v>
      </c>
      <c r="F195" s="5011" t="s">
        <v>308</v>
      </c>
      <c r="G195" s="5012">
        <v>172</v>
      </c>
      <c r="H195" s="5012" t="s">
        <v>1</v>
      </c>
      <c r="I195" s="5012" t="s">
        <v>503</v>
      </c>
      <c r="J195" s="5012">
        <v>1</v>
      </c>
      <c r="K195" s="5012">
        <f t="shared" si="11"/>
        <v>6</v>
      </c>
      <c r="L195" s="5013" t="s">
        <v>505</v>
      </c>
      <c r="M195" s="5011">
        <v>5121019</v>
      </c>
      <c r="N195" s="5011" t="s">
        <v>5566</v>
      </c>
      <c r="O195" s="5011"/>
      <c r="P195" s="5011"/>
      <c r="Q195" s="5011" t="s">
        <v>5533</v>
      </c>
      <c r="R195" s="5011" t="s">
        <v>5317</v>
      </c>
      <c r="S195" s="5011" t="s">
        <v>5567</v>
      </c>
      <c r="T195" s="5011" t="s">
        <v>5293</v>
      </c>
      <c r="U195" s="5011" t="s">
        <v>5568</v>
      </c>
      <c r="V195" s="5011" t="s">
        <v>5317</v>
      </c>
      <c r="W195" s="5011"/>
      <c r="X195" s="5011"/>
      <c r="Y195" s="5013" t="s">
        <v>2119</v>
      </c>
      <c r="Z195" s="5011">
        <v>0</v>
      </c>
      <c r="AA195" s="5011">
        <v>8</v>
      </c>
      <c r="AB195" s="5011">
        <v>5</v>
      </c>
      <c r="AC195" s="5011">
        <v>0</v>
      </c>
      <c r="AD195" s="5011">
        <v>0</v>
      </c>
      <c r="AE195" s="5011">
        <v>13</v>
      </c>
      <c r="AF195" s="5015"/>
    </row>
    <row r="196" spans="1:32" s="5016" customFormat="1" ht="16.5">
      <c r="A196" s="5010">
        <v>6</v>
      </c>
      <c r="B196" s="5010">
        <v>1.5</v>
      </c>
      <c r="C196" s="5010">
        <v>3</v>
      </c>
      <c r="D196" s="5010">
        <f t="shared" si="10"/>
        <v>4.5</v>
      </c>
      <c r="E196" s="5011">
        <v>21359</v>
      </c>
      <c r="F196" s="5011" t="s">
        <v>308</v>
      </c>
      <c r="G196" s="5012">
        <v>172</v>
      </c>
      <c r="H196" s="5012" t="s">
        <v>1</v>
      </c>
      <c r="I196" s="5012" t="s">
        <v>497</v>
      </c>
      <c r="J196" s="5012">
        <v>0</v>
      </c>
      <c r="K196" s="5012">
        <f t="shared" si="11"/>
        <v>0</v>
      </c>
      <c r="L196" s="5013" t="s">
        <v>5382</v>
      </c>
      <c r="M196" s="5011">
        <v>5121027</v>
      </c>
      <c r="N196" s="5011" t="s">
        <v>5569</v>
      </c>
      <c r="O196" s="5011" t="s">
        <v>5570</v>
      </c>
      <c r="P196" s="5011" t="s">
        <v>5317</v>
      </c>
      <c r="Q196" s="5011"/>
      <c r="R196" s="5011"/>
      <c r="S196" s="5011" t="s">
        <v>5570</v>
      </c>
      <c r="T196" s="5011" t="s">
        <v>5317</v>
      </c>
      <c r="U196" s="5011"/>
      <c r="V196" s="5011"/>
      <c r="W196" s="5011" t="s">
        <v>5571</v>
      </c>
      <c r="X196" s="5011" t="s">
        <v>5317</v>
      </c>
      <c r="Y196" s="5013" t="s">
        <v>2166</v>
      </c>
      <c r="Z196" s="5011">
        <v>0</v>
      </c>
      <c r="AA196" s="5011">
        <v>6</v>
      </c>
      <c r="AB196" s="5011">
        <v>3</v>
      </c>
      <c r="AC196" s="5011">
        <v>9</v>
      </c>
      <c r="AD196" s="5011">
        <v>2</v>
      </c>
      <c r="AE196" s="5011">
        <v>18</v>
      </c>
      <c r="AF196" s="5015"/>
    </row>
    <row r="197" spans="1:32" s="5016" customFormat="1" ht="16.5">
      <c r="A197" s="5010">
        <v>3</v>
      </c>
      <c r="B197" s="5010"/>
      <c r="C197" s="5010">
        <v>3</v>
      </c>
      <c r="D197" s="5010">
        <f t="shared" si="10"/>
        <v>3</v>
      </c>
      <c r="E197" s="5011">
        <v>17114</v>
      </c>
      <c r="F197" s="5011" t="s">
        <v>307</v>
      </c>
      <c r="G197" s="5012">
        <v>172</v>
      </c>
      <c r="H197" s="5012" t="s">
        <v>1</v>
      </c>
      <c r="I197" s="5012" t="s">
        <v>497</v>
      </c>
      <c r="J197" s="5012">
        <v>1</v>
      </c>
      <c r="K197" s="5012">
        <f t="shared" si="11"/>
        <v>3</v>
      </c>
      <c r="L197" s="5013" t="s">
        <v>1066</v>
      </c>
      <c r="M197" s="5011" t="s">
        <v>1739</v>
      </c>
      <c r="N197" s="5011" t="s">
        <v>5572</v>
      </c>
      <c r="O197" s="5011"/>
      <c r="P197" s="5011"/>
      <c r="Q197" s="5011"/>
      <c r="R197" s="5011"/>
      <c r="S197" s="5011" t="s">
        <v>5573</v>
      </c>
      <c r="T197" s="5011" t="s">
        <v>5276</v>
      </c>
      <c r="U197" s="5011"/>
      <c r="V197" s="5011"/>
      <c r="W197" s="5011"/>
      <c r="X197" s="5011"/>
      <c r="Y197" s="5013" t="s">
        <v>2162</v>
      </c>
      <c r="Z197" s="5011">
        <v>7</v>
      </c>
      <c r="AA197" s="5011">
        <v>3</v>
      </c>
      <c r="AB197" s="5011">
        <v>5</v>
      </c>
      <c r="AC197" s="5011">
        <v>12</v>
      </c>
      <c r="AD197" s="5011">
        <v>3</v>
      </c>
      <c r="AE197" s="5011">
        <v>27</v>
      </c>
      <c r="AF197" s="5015"/>
    </row>
    <row r="198" spans="1:32" s="5016" customFormat="1" ht="31.5">
      <c r="A198" s="5010">
        <v>12</v>
      </c>
      <c r="B198" s="5010">
        <v>4.5</v>
      </c>
      <c r="C198" s="5010">
        <v>3</v>
      </c>
      <c r="D198" s="5010">
        <f t="shared" si="10"/>
        <v>7.5</v>
      </c>
      <c r="E198" s="5011">
        <v>21359</v>
      </c>
      <c r="F198" s="5011" t="s">
        <v>308</v>
      </c>
      <c r="G198" s="5012">
        <v>172</v>
      </c>
      <c r="H198" s="5012" t="s">
        <v>1</v>
      </c>
      <c r="I198" s="5012" t="s">
        <v>497</v>
      </c>
      <c r="J198" s="5012">
        <v>1</v>
      </c>
      <c r="K198" s="5012">
        <f t="shared" si="11"/>
        <v>7.5</v>
      </c>
      <c r="L198" s="5013" t="s">
        <v>5382</v>
      </c>
      <c r="M198" s="5011" t="s">
        <v>5574</v>
      </c>
      <c r="N198" s="5011" t="s">
        <v>5575</v>
      </c>
      <c r="O198" s="5011"/>
      <c r="P198" s="5011"/>
      <c r="Q198" s="5011" t="s">
        <v>1797</v>
      </c>
      <c r="R198" s="5011" t="s">
        <v>5276</v>
      </c>
      <c r="S198" s="5011"/>
      <c r="T198" s="5011"/>
      <c r="U198" s="5011"/>
      <c r="V198" s="5011"/>
      <c r="W198" s="5011"/>
      <c r="X198" s="5011"/>
      <c r="Y198" s="5013" t="s">
        <v>5576</v>
      </c>
      <c r="Z198" s="5011">
        <v>2</v>
      </c>
      <c r="AA198" s="5011">
        <v>0</v>
      </c>
      <c r="AB198" s="5011">
        <v>0</v>
      </c>
      <c r="AC198" s="5011">
        <v>1</v>
      </c>
      <c r="AD198" s="5011">
        <v>2</v>
      </c>
      <c r="AE198" s="5011">
        <v>3</v>
      </c>
      <c r="AF198" s="5015"/>
    </row>
    <row r="199" spans="1:32" s="5016" customFormat="1" ht="16.5">
      <c r="A199" s="5010">
        <v>9</v>
      </c>
      <c r="B199" s="5010">
        <v>3</v>
      </c>
      <c r="C199" s="5010">
        <v>3</v>
      </c>
      <c r="D199" s="5010">
        <f t="shared" si="10"/>
        <v>6</v>
      </c>
      <c r="E199" s="5011">
        <v>37016</v>
      </c>
      <c r="F199" s="5011" t="s">
        <v>308</v>
      </c>
      <c r="G199" s="5012">
        <v>172</v>
      </c>
      <c r="H199" s="5012" t="s">
        <v>1</v>
      </c>
      <c r="I199" s="5012" t="s">
        <v>497</v>
      </c>
      <c r="J199" s="5012">
        <v>1</v>
      </c>
      <c r="K199" s="5012">
        <f t="shared" si="11"/>
        <v>6</v>
      </c>
      <c r="L199" s="5013" t="s">
        <v>501</v>
      </c>
      <c r="M199" s="5011" t="s">
        <v>5574</v>
      </c>
      <c r="N199" s="5011" t="s">
        <v>5577</v>
      </c>
      <c r="O199" s="5011" t="s">
        <v>5578</v>
      </c>
      <c r="P199" s="5011" t="s">
        <v>5379</v>
      </c>
      <c r="Q199" s="5011" t="s">
        <v>5579</v>
      </c>
      <c r="R199" s="5011" t="s">
        <v>5379</v>
      </c>
      <c r="S199" s="5011"/>
      <c r="T199" s="5011"/>
      <c r="U199" s="5011" t="s">
        <v>5580</v>
      </c>
      <c r="V199" s="5011" t="s">
        <v>5581</v>
      </c>
      <c r="W199" s="5011" t="s">
        <v>5582</v>
      </c>
      <c r="X199" s="5011" t="s">
        <v>5276</v>
      </c>
      <c r="Y199" s="5013" t="s">
        <v>5583</v>
      </c>
      <c r="Z199" s="5011">
        <v>5</v>
      </c>
      <c r="AA199" s="5011">
        <v>2</v>
      </c>
      <c r="AB199" s="5011">
        <v>0</v>
      </c>
      <c r="AC199" s="5011">
        <v>2</v>
      </c>
      <c r="AD199" s="5011">
        <v>1</v>
      </c>
      <c r="AE199" s="5011">
        <v>9</v>
      </c>
      <c r="AF199" s="5015"/>
    </row>
    <row r="200" spans="1:32" s="5016" customFormat="1" ht="16.5">
      <c r="A200" s="5010">
        <v>7</v>
      </c>
      <c r="B200" s="5010">
        <v>2.5</v>
      </c>
      <c r="C200" s="5010">
        <v>2</v>
      </c>
      <c r="D200" s="5010">
        <f t="shared" si="10"/>
        <v>4.5</v>
      </c>
      <c r="E200" s="5011">
        <v>37866</v>
      </c>
      <c r="F200" s="5011" t="s">
        <v>308</v>
      </c>
      <c r="G200" s="5012">
        <v>172</v>
      </c>
      <c r="H200" s="5012" t="s">
        <v>1</v>
      </c>
      <c r="I200" s="5012" t="s">
        <v>497</v>
      </c>
      <c r="J200" s="5012">
        <v>1</v>
      </c>
      <c r="K200" s="5012">
        <f t="shared" si="11"/>
        <v>4.5</v>
      </c>
      <c r="L200" s="5013" t="s">
        <v>5283</v>
      </c>
      <c r="M200" s="5011">
        <v>5121050</v>
      </c>
      <c r="N200" s="5011" t="s">
        <v>5529</v>
      </c>
      <c r="O200" s="5011" t="s">
        <v>5584</v>
      </c>
      <c r="P200" s="5011" t="s">
        <v>5293</v>
      </c>
      <c r="Q200" s="5011"/>
      <c r="R200" s="5011"/>
      <c r="S200" s="5011"/>
      <c r="T200" s="5011"/>
      <c r="U200" s="5011" t="s">
        <v>5585</v>
      </c>
      <c r="V200" s="5011" t="s">
        <v>5239</v>
      </c>
      <c r="W200" s="5011" t="s">
        <v>5586</v>
      </c>
      <c r="X200" s="5011" t="s">
        <v>5293</v>
      </c>
      <c r="Y200" s="5013" t="s">
        <v>5587</v>
      </c>
      <c r="Z200" s="5011">
        <v>0</v>
      </c>
      <c r="AA200" s="5011">
        <v>2</v>
      </c>
      <c r="AB200" s="5011">
        <v>8</v>
      </c>
      <c r="AC200" s="5011">
        <v>20</v>
      </c>
      <c r="AD200" s="5011">
        <v>1</v>
      </c>
      <c r="AE200" s="5011">
        <v>30</v>
      </c>
      <c r="AF200" s="5015"/>
    </row>
    <row r="201" spans="1:32" s="5016" customFormat="1" ht="16.5">
      <c r="A201" s="5010">
        <v>6</v>
      </c>
      <c r="B201" s="5010">
        <v>1.5</v>
      </c>
      <c r="C201" s="5010">
        <v>3</v>
      </c>
      <c r="D201" s="5010">
        <f t="shared" si="10"/>
        <v>4.5</v>
      </c>
      <c r="E201" s="5011">
        <v>36702</v>
      </c>
      <c r="F201" s="5011" t="s">
        <v>307</v>
      </c>
      <c r="G201" s="5012">
        <v>172</v>
      </c>
      <c r="H201" s="5012" t="s">
        <v>1</v>
      </c>
      <c r="I201" s="5012" t="s">
        <v>497</v>
      </c>
      <c r="J201" s="5012">
        <v>1</v>
      </c>
      <c r="K201" s="5012">
        <f t="shared" si="11"/>
        <v>4.5</v>
      </c>
      <c r="L201" s="5013" t="s">
        <v>5324</v>
      </c>
      <c r="M201" s="5011">
        <v>5131001</v>
      </c>
      <c r="N201" s="5011" t="s">
        <v>5588</v>
      </c>
      <c r="O201" s="5011" t="s">
        <v>5526</v>
      </c>
      <c r="P201" s="5011" t="s">
        <v>5379</v>
      </c>
      <c r="Q201" s="5011"/>
      <c r="R201" s="5011"/>
      <c r="S201" s="5011" t="s">
        <v>5526</v>
      </c>
      <c r="T201" s="5011" t="s">
        <v>5379</v>
      </c>
      <c r="U201" s="5011"/>
      <c r="V201" s="5011"/>
      <c r="W201" s="5011" t="s">
        <v>5526</v>
      </c>
      <c r="X201" s="5011" t="s">
        <v>5379</v>
      </c>
      <c r="Y201" s="5013" t="s">
        <v>5589</v>
      </c>
      <c r="Z201" s="5010">
        <v>0</v>
      </c>
      <c r="AA201" s="5010">
        <v>0</v>
      </c>
      <c r="AB201" s="5010">
        <v>5</v>
      </c>
      <c r="AC201" s="5010">
        <v>2</v>
      </c>
      <c r="AD201" s="5011">
        <v>1</v>
      </c>
      <c r="AE201" s="5011">
        <v>7</v>
      </c>
      <c r="AF201" s="5015"/>
    </row>
    <row r="202" spans="1:32" s="5016" customFormat="1" ht="16.5">
      <c r="A202" s="5010">
        <v>7</v>
      </c>
      <c r="B202" s="5010">
        <v>2.5</v>
      </c>
      <c r="C202" s="5010">
        <v>2</v>
      </c>
      <c r="D202" s="5010">
        <f t="shared" si="10"/>
        <v>4.5</v>
      </c>
      <c r="E202" s="5011">
        <v>36019</v>
      </c>
      <c r="F202" s="5011" t="s">
        <v>308</v>
      </c>
      <c r="G202" s="5012">
        <v>172</v>
      </c>
      <c r="H202" s="5012" t="s">
        <v>1</v>
      </c>
      <c r="I202" s="5012" t="s">
        <v>497</v>
      </c>
      <c r="J202" s="5012">
        <v>1</v>
      </c>
      <c r="K202" s="5012">
        <f t="shared" si="11"/>
        <v>4.5</v>
      </c>
      <c r="L202" s="5013" t="s">
        <v>5381</v>
      </c>
      <c r="M202" s="5011">
        <v>5131003</v>
      </c>
      <c r="N202" s="5011" t="s">
        <v>5560</v>
      </c>
      <c r="O202" s="5011"/>
      <c r="P202" s="5011"/>
      <c r="Q202" s="5011" t="s">
        <v>5519</v>
      </c>
      <c r="R202" s="5011" t="s">
        <v>5379</v>
      </c>
      <c r="S202" s="5011" t="s">
        <v>5519</v>
      </c>
      <c r="T202" s="5011" t="s">
        <v>5379</v>
      </c>
      <c r="U202" s="5011" t="s">
        <v>5519</v>
      </c>
      <c r="V202" s="5011" t="s">
        <v>5379</v>
      </c>
      <c r="W202" s="5011"/>
      <c r="X202" s="5011"/>
      <c r="Y202" s="5013" t="s">
        <v>2053</v>
      </c>
      <c r="Z202" s="5011">
        <v>0</v>
      </c>
      <c r="AA202" s="5011">
        <v>2</v>
      </c>
      <c r="AB202" s="5011">
        <v>1</v>
      </c>
      <c r="AC202" s="5011">
        <v>8</v>
      </c>
      <c r="AD202" s="5011">
        <v>1</v>
      </c>
      <c r="AE202" s="5011">
        <v>11</v>
      </c>
      <c r="AF202" s="5015"/>
    </row>
    <row r="203" spans="1:32" s="5016" customFormat="1" ht="16.5">
      <c r="A203" s="5010">
        <v>9</v>
      </c>
      <c r="B203" s="5010">
        <v>3</v>
      </c>
      <c r="C203" s="5010">
        <v>3</v>
      </c>
      <c r="D203" s="5010">
        <f t="shared" ref="D203:D234" si="12">B203+C203</f>
        <v>6</v>
      </c>
      <c r="E203" s="5011">
        <v>40662</v>
      </c>
      <c r="F203" s="5011" t="s">
        <v>306</v>
      </c>
      <c r="G203" s="5012">
        <v>172</v>
      </c>
      <c r="H203" s="5012" t="s">
        <v>1</v>
      </c>
      <c r="I203" s="5012" t="s">
        <v>503</v>
      </c>
      <c r="J203" s="5012">
        <v>1</v>
      </c>
      <c r="K203" s="5012">
        <f t="shared" si="11"/>
        <v>6</v>
      </c>
      <c r="L203" s="5013" t="s">
        <v>5397</v>
      </c>
      <c r="M203" s="5011">
        <v>5131004</v>
      </c>
      <c r="N203" s="5011" t="s">
        <v>5524</v>
      </c>
      <c r="O203" s="5011" t="s">
        <v>5526</v>
      </c>
      <c r="P203" s="5011" t="s">
        <v>5276</v>
      </c>
      <c r="Q203" s="5011"/>
      <c r="R203" s="5011"/>
      <c r="S203" s="5011" t="s">
        <v>5526</v>
      </c>
      <c r="T203" s="5011" t="s">
        <v>5276</v>
      </c>
      <c r="U203" s="5011"/>
      <c r="V203" s="5011"/>
      <c r="W203" s="5011" t="s">
        <v>5526</v>
      </c>
      <c r="X203" s="5011" t="s">
        <v>5276</v>
      </c>
      <c r="Y203" s="5013" t="s">
        <v>5590</v>
      </c>
      <c r="Z203" s="5011">
        <v>3</v>
      </c>
      <c r="AA203" s="5011">
        <v>3</v>
      </c>
      <c r="AB203" s="5011">
        <v>2</v>
      </c>
      <c r="AC203" s="5011">
        <v>4</v>
      </c>
      <c r="AD203" s="5011">
        <v>1</v>
      </c>
      <c r="AE203" s="5011">
        <v>12</v>
      </c>
      <c r="AF203" s="5015"/>
    </row>
    <row r="204" spans="1:32" s="5016" customFormat="1" ht="16.5">
      <c r="A204" s="5010">
        <v>9</v>
      </c>
      <c r="B204" s="5010">
        <v>3</v>
      </c>
      <c r="C204" s="5010">
        <v>3</v>
      </c>
      <c r="D204" s="5010">
        <f t="shared" si="12"/>
        <v>6</v>
      </c>
      <c r="E204" s="5011">
        <v>37016</v>
      </c>
      <c r="F204" s="5011" t="s">
        <v>308</v>
      </c>
      <c r="G204" s="5012">
        <v>172</v>
      </c>
      <c r="H204" s="5012" t="s">
        <v>1</v>
      </c>
      <c r="I204" s="5012" t="s">
        <v>497</v>
      </c>
      <c r="J204" s="5012">
        <v>1</v>
      </c>
      <c r="K204" s="5012">
        <f t="shared" si="11"/>
        <v>6</v>
      </c>
      <c r="L204" s="5013" t="s">
        <v>501</v>
      </c>
      <c r="M204" s="5011">
        <v>5131006</v>
      </c>
      <c r="N204" s="5011" t="s">
        <v>5566</v>
      </c>
      <c r="O204" s="5011"/>
      <c r="P204" s="5011"/>
      <c r="Q204" s="5011" t="s">
        <v>5345</v>
      </c>
      <c r="R204" s="5011" t="s">
        <v>5276</v>
      </c>
      <c r="S204" s="5011"/>
      <c r="T204" s="5011"/>
      <c r="U204" s="5011" t="s">
        <v>5345</v>
      </c>
      <c r="V204" s="5011" t="s">
        <v>5276</v>
      </c>
      <c r="W204" s="5011"/>
      <c r="X204" s="5011"/>
      <c r="Y204" s="5013" t="s">
        <v>2126</v>
      </c>
      <c r="Z204" s="5011">
        <v>5</v>
      </c>
      <c r="AA204" s="5011">
        <v>11</v>
      </c>
      <c r="AB204" s="5011">
        <v>2</v>
      </c>
      <c r="AC204" s="5011">
        <v>2</v>
      </c>
      <c r="AD204" s="5011">
        <v>0</v>
      </c>
      <c r="AE204" s="5011">
        <v>20</v>
      </c>
      <c r="AF204" s="5015"/>
    </row>
    <row r="205" spans="1:32" s="5016" customFormat="1" ht="16.5">
      <c r="A205" s="5010">
        <v>9</v>
      </c>
      <c r="B205" s="5010">
        <v>3</v>
      </c>
      <c r="C205" s="5010">
        <v>3</v>
      </c>
      <c r="D205" s="5010">
        <f t="shared" si="12"/>
        <v>6</v>
      </c>
      <c r="E205" s="5011">
        <v>40776</v>
      </c>
      <c r="F205" s="5011" t="s">
        <v>306</v>
      </c>
      <c r="G205" s="5012">
        <v>172</v>
      </c>
      <c r="H205" s="5012" t="s">
        <v>1</v>
      </c>
      <c r="I205" s="5012" t="s">
        <v>503</v>
      </c>
      <c r="J205" s="5012">
        <v>0.5</v>
      </c>
      <c r="K205" s="5012">
        <f t="shared" si="11"/>
        <v>3</v>
      </c>
      <c r="L205" s="5013" t="s">
        <v>5523</v>
      </c>
      <c r="M205" s="5011">
        <v>5131007</v>
      </c>
      <c r="N205" s="5011" t="s">
        <v>5591</v>
      </c>
      <c r="O205" s="5011" t="s">
        <v>5512</v>
      </c>
      <c r="P205" s="5011" t="s">
        <v>5379</v>
      </c>
      <c r="Q205" s="5011"/>
      <c r="R205" s="5011"/>
      <c r="S205" s="5011" t="s">
        <v>5512</v>
      </c>
      <c r="T205" s="5011" t="s">
        <v>5379</v>
      </c>
      <c r="U205" s="5011" t="s">
        <v>5512</v>
      </c>
      <c r="V205" s="5011" t="s">
        <v>5379</v>
      </c>
      <c r="W205" s="5011" t="s">
        <v>5512</v>
      </c>
      <c r="X205" s="5011" t="s">
        <v>5379</v>
      </c>
      <c r="Y205" s="5013" t="s">
        <v>5592</v>
      </c>
      <c r="Z205" s="5010">
        <v>8</v>
      </c>
      <c r="AA205" s="5010">
        <v>1</v>
      </c>
      <c r="AB205" s="5010">
        <v>1</v>
      </c>
      <c r="AC205" s="5010">
        <v>0</v>
      </c>
      <c r="AD205" s="5011">
        <v>0</v>
      </c>
      <c r="AE205" s="5011">
        <v>10</v>
      </c>
      <c r="AF205" s="5015"/>
    </row>
    <row r="206" spans="1:32" s="5016" customFormat="1" ht="16.5">
      <c r="A206" s="5010">
        <v>9</v>
      </c>
      <c r="B206" s="5010">
        <v>3</v>
      </c>
      <c r="C206" s="5010">
        <v>3</v>
      </c>
      <c r="D206" s="5010">
        <f t="shared" si="12"/>
        <v>6</v>
      </c>
      <c r="E206" s="5011">
        <v>41298</v>
      </c>
      <c r="F206" s="5011" t="s">
        <v>306</v>
      </c>
      <c r="G206" s="5012">
        <v>172</v>
      </c>
      <c r="H206" s="5012" t="s">
        <v>1</v>
      </c>
      <c r="I206" s="5012" t="s">
        <v>497</v>
      </c>
      <c r="J206" s="5012">
        <v>0.5</v>
      </c>
      <c r="K206" s="5012">
        <f t="shared" si="11"/>
        <v>3</v>
      </c>
      <c r="L206" s="5013" t="s">
        <v>5525</v>
      </c>
      <c r="M206" s="5011">
        <v>5131007</v>
      </c>
      <c r="N206" s="5011" t="s">
        <v>5591</v>
      </c>
      <c r="O206" s="5011" t="s">
        <v>5512</v>
      </c>
      <c r="P206" s="5011" t="s">
        <v>5379</v>
      </c>
      <c r="Q206" s="5011"/>
      <c r="R206" s="5011"/>
      <c r="S206" s="5011" t="s">
        <v>5512</v>
      </c>
      <c r="T206" s="5011" t="s">
        <v>5379</v>
      </c>
      <c r="U206" s="5011" t="s">
        <v>5512</v>
      </c>
      <c r="V206" s="5011" t="s">
        <v>5379</v>
      </c>
      <c r="W206" s="5011" t="s">
        <v>5512</v>
      </c>
      <c r="X206" s="5011" t="s">
        <v>5379</v>
      </c>
      <c r="Y206" s="5013" t="s">
        <v>5592</v>
      </c>
      <c r="Z206" s="5010">
        <v>8</v>
      </c>
      <c r="AA206" s="5010">
        <v>1</v>
      </c>
      <c r="AB206" s="5010">
        <v>1</v>
      </c>
      <c r="AC206" s="5010">
        <v>0</v>
      </c>
      <c r="AD206" s="5011">
        <v>0</v>
      </c>
      <c r="AE206" s="5011">
        <v>10</v>
      </c>
      <c r="AF206" s="5015"/>
    </row>
    <row r="207" spans="1:32" s="5016" customFormat="1" ht="16.5">
      <c r="A207" s="5010">
        <v>7</v>
      </c>
      <c r="B207" s="5010">
        <v>2.5</v>
      </c>
      <c r="C207" s="5010">
        <v>2</v>
      </c>
      <c r="D207" s="5010">
        <f t="shared" si="12"/>
        <v>4.5</v>
      </c>
      <c r="E207" s="5011">
        <v>31853</v>
      </c>
      <c r="F207" s="5011" t="s">
        <v>306</v>
      </c>
      <c r="G207" s="5012">
        <v>172</v>
      </c>
      <c r="H207" s="5012" t="s">
        <v>1</v>
      </c>
      <c r="I207" s="5012" t="s">
        <v>503</v>
      </c>
      <c r="J207" s="5012">
        <v>1</v>
      </c>
      <c r="K207" s="5012">
        <f t="shared" si="11"/>
        <v>4.5</v>
      </c>
      <c r="L207" s="5013" t="s">
        <v>5300</v>
      </c>
      <c r="M207" s="5011">
        <v>5131008</v>
      </c>
      <c r="N207" s="5011" t="s">
        <v>5593</v>
      </c>
      <c r="O207" s="5011"/>
      <c r="P207" s="5011"/>
      <c r="Q207" s="5011" t="s">
        <v>5594</v>
      </c>
      <c r="R207" s="5011" t="s">
        <v>5379</v>
      </c>
      <c r="S207" s="5011" t="s">
        <v>5595</v>
      </c>
      <c r="T207" s="5011" t="s">
        <v>5596</v>
      </c>
      <c r="U207" s="5011" t="s">
        <v>5539</v>
      </c>
      <c r="V207" s="5011" t="s">
        <v>5581</v>
      </c>
      <c r="W207" s="5011"/>
      <c r="X207" s="5011"/>
      <c r="Y207" s="5013" t="s">
        <v>2124</v>
      </c>
      <c r="Z207" s="5011">
        <v>2</v>
      </c>
      <c r="AA207" s="5011">
        <v>3</v>
      </c>
      <c r="AB207" s="5011">
        <v>0</v>
      </c>
      <c r="AC207" s="5011">
        <v>3</v>
      </c>
      <c r="AD207" s="5011">
        <v>2</v>
      </c>
      <c r="AE207" s="5011">
        <v>8</v>
      </c>
      <c r="AF207" s="5015"/>
    </row>
    <row r="208" spans="1:32" s="5016" customFormat="1" ht="16.5">
      <c r="A208" s="5010">
        <v>6</v>
      </c>
      <c r="B208" s="5010">
        <v>1.5</v>
      </c>
      <c r="C208" s="5010">
        <v>3</v>
      </c>
      <c r="D208" s="5010">
        <f t="shared" si="12"/>
        <v>4.5</v>
      </c>
      <c r="E208" s="5011">
        <v>17114</v>
      </c>
      <c r="F208" s="5011" t="s">
        <v>307</v>
      </c>
      <c r="G208" s="5012">
        <v>172</v>
      </c>
      <c r="H208" s="5012" t="s">
        <v>1</v>
      </c>
      <c r="I208" s="5012" t="s">
        <v>497</v>
      </c>
      <c r="J208" s="5012">
        <v>1</v>
      </c>
      <c r="K208" s="5012">
        <f t="shared" si="11"/>
        <v>4.5</v>
      </c>
      <c r="L208" s="5013" t="s">
        <v>1066</v>
      </c>
      <c r="M208" s="5011">
        <v>5131009</v>
      </c>
      <c r="N208" s="5011" t="s">
        <v>5597</v>
      </c>
      <c r="O208" s="5011" t="s">
        <v>5522</v>
      </c>
      <c r="P208" s="5011" t="s">
        <v>5262</v>
      </c>
      <c r="Q208" s="5011"/>
      <c r="R208" s="5011"/>
      <c r="S208" s="5011" t="s">
        <v>5522</v>
      </c>
      <c r="T208" s="5011" t="s">
        <v>5262</v>
      </c>
      <c r="U208" s="5011"/>
      <c r="V208" s="5011"/>
      <c r="W208" s="5011" t="s">
        <v>5522</v>
      </c>
      <c r="X208" s="5011" t="s">
        <v>5262</v>
      </c>
      <c r="Y208" s="5013" t="s">
        <v>2172</v>
      </c>
      <c r="Z208" s="5010">
        <v>5</v>
      </c>
      <c r="AA208" s="5010">
        <v>3</v>
      </c>
      <c r="AB208" s="5010">
        <v>1</v>
      </c>
      <c r="AC208" s="5010">
        <v>10</v>
      </c>
      <c r="AD208" s="5011">
        <v>1</v>
      </c>
      <c r="AE208" s="5011">
        <v>19</v>
      </c>
      <c r="AF208" s="5015"/>
    </row>
    <row r="209" spans="1:32" s="5016" customFormat="1" ht="16.5">
      <c r="A209" s="5010">
        <v>3</v>
      </c>
      <c r="B209" s="5010"/>
      <c r="C209" s="5010">
        <v>3</v>
      </c>
      <c r="D209" s="5010">
        <f t="shared" si="12"/>
        <v>3</v>
      </c>
      <c r="E209" s="5011">
        <v>36702</v>
      </c>
      <c r="F209" s="5011" t="s">
        <v>307</v>
      </c>
      <c r="G209" s="5012">
        <v>172</v>
      </c>
      <c r="H209" s="5012" t="s">
        <v>1</v>
      </c>
      <c r="I209" s="5012" t="s">
        <v>497</v>
      </c>
      <c r="J209" s="5012">
        <v>1</v>
      </c>
      <c r="K209" s="5012">
        <f t="shared" si="11"/>
        <v>3</v>
      </c>
      <c r="L209" s="5013" t="s">
        <v>5324</v>
      </c>
      <c r="M209" s="5011">
        <v>5131011</v>
      </c>
      <c r="N209" s="5011" t="s">
        <v>5598</v>
      </c>
      <c r="O209" s="5011"/>
      <c r="P209" s="5011"/>
      <c r="Q209" s="5011" t="s">
        <v>5599</v>
      </c>
      <c r="R209" s="5011" t="s">
        <v>1849</v>
      </c>
      <c r="S209" s="5011"/>
      <c r="T209" s="5011"/>
      <c r="U209" s="5011" t="s">
        <v>5600</v>
      </c>
      <c r="V209" s="5011" t="s">
        <v>5601</v>
      </c>
      <c r="W209" s="5011"/>
      <c r="X209" s="5011"/>
      <c r="Y209" s="5013" t="s">
        <v>5287</v>
      </c>
      <c r="Z209" s="5010">
        <v>2</v>
      </c>
      <c r="AA209" s="5010">
        <v>1</v>
      </c>
      <c r="AB209" s="5010">
        <v>1</v>
      </c>
      <c r="AC209" s="5010">
        <v>4</v>
      </c>
      <c r="AD209" s="5011">
        <v>5</v>
      </c>
      <c r="AE209" s="5011">
        <v>8</v>
      </c>
      <c r="AF209" s="5015"/>
    </row>
    <row r="210" spans="1:32" s="5016" customFormat="1" ht="31.5">
      <c r="A210" s="5010">
        <v>3</v>
      </c>
      <c r="B210" s="5010"/>
      <c r="C210" s="5010">
        <v>3</v>
      </c>
      <c r="D210" s="5010">
        <f t="shared" si="12"/>
        <v>3</v>
      </c>
      <c r="E210" s="5011">
        <v>17114</v>
      </c>
      <c r="F210" s="5011" t="s">
        <v>307</v>
      </c>
      <c r="G210" s="5012">
        <v>172</v>
      </c>
      <c r="H210" s="5012" t="s">
        <v>1</v>
      </c>
      <c r="I210" s="5012" t="s">
        <v>497</v>
      </c>
      <c r="J210" s="5012">
        <v>1</v>
      </c>
      <c r="K210" s="5012">
        <f t="shared" si="11"/>
        <v>3</v>
      </c>
      <c r="L210" s="5013" t="s">
        <v>1066</v>
      </c>
      <c r="M210" s="5011">
        <v>5131012</v>
      </c>
      <c r="N210" s="5011" t="s">
        <v>5602</v>
      </c>
      <c r="O210" s="5011" t="s">
        <v>5514</v>
      </c>
      <c r="P210" s="5011" t="s">
        <v>5276</v>
      </c>
      <c r="Q210" s="5011"/>
      <c r="R210" s="5011"/>
      <c r="S210" s="5011"/>
      <c r="T210" s="5011"/>
      <c r="U210" s="5011"/>
      <c r="V210" s="5011"/>
      <c r="W210" s="5011"/>
      <c r="X210" s="5011"/>
      <c r="Y210" s="5013" t="s">
        <v>2169</v>
      </c>
      <c r="Z210" s="5011">
        <v>4</v>
      </c>
      <c r="AA210" s="5011">
        <v>2</v>
      </c>
      <c r="AB210" s="5011">
        <v>3</v>
      </c>
      <c r="AC210" s="5011">
        <v>7</v>
      </c>
      <c r="AD210" s="5011">
        <v>0</v>
      </c>
      <c r="AE210" s="5011">
        <v>16</v>
      </c>
      <c r="AF210" s="5015"/>
    </row>
    <row r="211" spans="1:32" s="5016" customFormat="1" ht="31.5">
      <c r="A211" s="5010">
        <v>3</v>
      </c>
      <c r="B211" s="5010">
        <v>1.5</v>
      </c>
      <c r="C211" s="5010"/>
      <c r="D211" s="5010">
        <f t="shared" si="12"/>
        <v>1.5</v>
      </c>
      <c r="E211" s="5011">
        <v>36702</v>
      </c>
      <c r="F211" s="5011" t="s">
        <v>307</v>
      </c>
      <c r="G211" s="5012">
        <v>172</v>
      </c>
      <c r="H211" s="5012" t="s">
        <v>1</v>
      </c>
      <c r="I211" s="5012" t="s">
        <v>497</v>
      </c>
      <c r="J211" s="5012">
        <v>1</v>
      </c>
      <c r="K211" s="5012">
        <f t="shared" si="11"/>
        <v>1.5</v>
      </c>
      <c r="L211" s="5013" t="s">
        <v>5324</v>
      </c>
      <c r="M211" s="5011">
        <v>5131029</v>
      </c>
      <c r="N211" s="5011" t="s">
        <v>5535</v>
      </c>
      <c r="O211" s="5011"/>
      <c r="P211" s="5011"/>
      <c r="Q211" s="5011"/>
      <c r="R211" s="5011"/>
      <c r="S211" s="5011" t="s">
        <v>5603</v>
      </c>
      <c r="T211" s="5011" t="s">
        <v>5293</v>
      </c>
      <c r="U211" s="5011"/>
      <c r="V211" s="5011"/>
      <c r="W211" s="5011"/>
      <c r="X211" s="5011"/>
      <c r="Y211" s="5013" t="s">
        <v>5604</v>
      </c>
      <c r="Z211" s="5011">
        <v>3</v>
      </c>
      <c r="AA211" s="5011">
        <v>8</v>
      </c>
      <c r="AB211" s="5011">
        <v>12</v>
      </c>
      <c r="AC211" s="5011">
        <v>9</v>
      </c>
      <c r="AD211" s="5011">
        <v>0</v>
      </c>
      <c r="AE211" s="5011">
        <v>32</v>
      </c>
      <c r="AF211" s="5015"/>
    </row>
    <row r="212" spans="1:32" s="5016" customFormat="1" ht="38.25" customHeight="1">
      <c r="A212" s="5010">
        <v>32</v>
      </c>
      <c r="B212" s="5010">
        <v>12</v>
      </c>
      <c r="C212" s="5010">
        <v>8</v>
      </c>
      <c r="D212" s="5010">
        <f t="shared" si="12"/>
        <v>20</v>
      </c>
      <c r="E212" s="5011">
        <v>40130</v>
      </c>
      <c r="F212" s="5011" t="s">
        <v>314</v>
      </c>
      <c r="G212" s="5012">
        <v>172</v>
      </c>
      <c r="H212" s="5012" t="s">
        <v>2</v>
      </c>
      <c r="I212" s="5012" t="s">
        <v>497</v>
      </c>
      <c r="J212" s="5012">
        <v>0.35</v>
      </c>
      <c r="K212" s="5012">
        <f t="shared" si="11"/>
        <v>7</v>
      </c>
      <c r="L212" s="5013" t="s">
        <v>5605</v>
      </c>
      <c r="M212" s="5011">
        <v>5210000</v>
      </c>
      <c r="N212" s="5011" t="s">
        <v>5606</v>
      </c>
      <c r="O212" s="5011" t="s">
        <v>5607</v>
      </c>
      <c r="P212" s="5011" t="s">
        <v>5227</v>
      </c>
      <c r="Q212" s="5011" t="s">
        <v>5608</v>
      </c>
      <c r="R212" s="5011" t="s">
        <v>5227</v>
      </c>
      <c r="S212" s="5011"/>
      <c r="T212" s="5011"/>
      <c r="U212" s="5011" t="s">
        <v>5609</v>
      </c>
      <c r="V212" s="5011" t="s">
        <v>5227</v>
      </c>
      <c r="W212" s="5011" t="s">
        <v>5610</v>
      </c>
      <c r="X212" s="5011" t="s">
        <v>5611</v>
      </c>
      <c r="Y212" s="5013" t="s">
        <v>525</v>
      </c>
      <c r="Z212" s="5011">
        <v>2</v>
      </c>
      <c r="AA212" s="5011">
        <v>4</v>
      </c>
      <c r="AB212" s="5011">
        <v>5</v>
      </c>
      <c r="AC212" s="5011">
        <v>21</v>
      </c>
      <c r="AD212" s="5011">
        <v>3</v>
      </c>
      <c r="AE212" s="5011">
        <v>32</v>
      </c>
      <c r="AF212" s="5015"/>
    </row>
    <row r="213" spans="1:32" s="5016" customFormat="1" ht="39.75" customHeight="1">
      <c r="A213" s="5010">
        <v>32</v>
      </c>
      <c r="B213" s="5010">
        <v>12</v>
      </c>
      <c r="C213" s="5010">
        <v>8</v>
      </c>
      <c r="D213" s="5010">
        <f t="shared" si="12"/>
        <v>20</v>
      </c>
      <c r="E213" s="5011">
        <v>35988</v>
      </c>
      <c r="F213" s="5011" t="s">
        <v>314</v>
      </c>
      <c r="G213" s="5012">
        <v>172</v>
      </c>
      <c r="H213" s="5012" t="s">
        <v>2</v>
      </c>
      <c r="I213" s="5012" t="s">
        <v>497</v>
      </c>
      <c r="J213" s="5012">
        <v>0.35</v>
      </c>
      <c r="K213" s="5012">
        <f t="shared" si="11"/>
        <v>7</v>
      </c>
      <c r="L213" s="5013" t="s">
        <v>5234</v>
      </c>
      <c r="M213" s="5011">
        <v>5210000</v>
      </c>
      <c r="N213" s="5011" t="s">
        <v>5606</v>
      </c>
      <c r="O213" s="5011" t="s">
        <v>5607</v>
      </c>
      <c r="P213" s="5011" t="s">
        <v>5227</v>
      </c>
      <c r="Q213" s="5011" t="s">
        <v>5608</v>
      </c>
      <c r="R213" s="5011" t="s">
        <v>5227</v>
      </c>
      <c r="S213" s="5011"/>
      <c r="T213" s="5011"/>
      <c r="U213" s="5011" t="s">
        <v>5609</v>
      </c>
      <c r="V213" s="5011" t="s">
        <v>5227</v>
      </c>
      <c r="W213" s="5011" t="s">
        <v>5610</v>
      </c>
      <c r="X213" s="5011" t="s">
        <v>5611</v>
      </c>
      <c r="Y213" s="5013" t="s">
        <v>525</v>
      </c>
      <c r="Z213" s="5011">
        <v>2</v>
      </c>
      <c r="AA213" s="5011">
        <v>4</v>
      </c>
      <c r="AB213" s="5011">
        <v>5</v>
      </c>
      <c r="AC213" s="5011">
        <v>21</v>
      </c>
      <c r="AD213" s="5011">
        <v>3</v>
      </c>
      <c r="AE213" s="5011">
        <v>32</v>
      </c>
      <c r="AF213" s="5015"/>
    </row>
    <row r="214" spans="1:32" s="5016" customFormat="1" ht="39.75" customHeight="1">
      <c r="A214" s="5010">
        <v>32</v>
      </c>
      <c r="B214" s="5010">
        <v>12</v>
      </c>
      <c r="C214" s="5010">
        <v>8</v>
      </c>
      <c r="D214" s="5010">
        <f t="shared" si="12"/>
        <v>20</v>
      </c>
      <c r="E214" s="5011">
        <v>40253</v>
      </c>
      <c r="F214" s="5011" t="s">
        <v>314</v>
      </c>
      <c r="G214" s="5012">
        <v>172</v>
      </c>
      <c r="H214" s="5012" t="s">
        <v>2</v>
      </c>
      <c r="I214" s="5012" t="s">
        <v>497</v>
      </c>
      <c r="J214" s="5012">
        <v>0.3</v>
      </c>
      <c r="K214" s="5012">
        <f t="shared" si="11"/>
        <v>6</v>
      </c>
      <c r="L214" s="5013" t="s">
        <v>357</v>
      </c>
      <c r="M214" s="5011">
        <v>5210000</v>
      </c>
      <c r="N214" s="5011" t="s">
        <v>5606</v>
      </c>
      <c r="O214" s="5011" t="s">
        <v>5607</v>
      </c>
      <c r="P214" s="5011" t="s">
        <v>5227</v>
      </c>
      <c r="Q214" s="5011" t="s">
        <v>5608</v>
      </c>
      <c r="R214" s="5011" t="s">
        <v>5227</v>
      </c>
      <c r="S214" s="5011"/>
      <c r="T214" s="5011"/>
      <c r="U214" s="5011" t="s">
        <v>5609</v>
      </c>
      <c r="V214" s="5011" t="s">
        <v>5227</v>
      </c>
      <c r="W214" s="5011" t="s">
        <v>5610</v>
      </c>
      <c r="X214" s="5011" t="s">
        <v>5611</v>
      </c>
      <c r="Y214" s="5013" t="s">
        <v>525</v>
      </c>
      <c r="Z214" s="5011">
        <v>2</v>
      </c>
      <c r="AA214" s="5011">
        <v>4</v>
      </c>
      <c r="AB214" s="5011">
        <v>5</v>
      </c>
      <c r="AC214" s="5011">
        <v>21</v>
      </c>
      <c r="AD214" s="5011">
        <v>3</v>
      </c>
      <c r="AE214" s="5011">
        <v>32</v>
      </c>
      <c r="AF214" s="5015"/>
    </row>
    <row r="215" spans="1:32" s="5016" customFormat="1" ht="44.25" customHeight="1">
      <c r="A215" s="5010">
        <v>35</v>
      </c>
      <c r="B215" s="5010">
        <v>15</v>
      </c>
      <c r="C215" s="5010">
        <v>5</v>
      </c>
      <c r="D215" s="5010">
        <f t="shared" si="12"/>
        <v>20</v>
      </c>
      <c r="E215" s="5011">
        <v>36007</v>
      </c>
      <c r="F215" s="5011" t="s">
        <v>314</v>
      </c>
      <c r="G215" s="5012">
        <v>172</v>
      </c>
      <c r="H215" s="5012" t="s">
        <v>2</v>
      </c>
      <c r="I215" s="5012" t="s">
        <v>497</v>
      </c>
      <c r="J215" s="5012">
        <v>0.4</v>
      </c>
      <c r="K215" s="5012">
        <f t="shared" si="11"/>
        <v>8</v>
      </c>
      <c r="L215" s="5013" t="s">
        <v>5612</v>
      </c>
      <c r="M215" s="5011">
        <v>5210002</v>
      </c>
      <c r="N215" s="5011" t="s">
        <v>5613</v>
      </c>
      <c r="O215" s="5011" t="s">
        <v>5614</v>
      </c>
      <c r="P215" s="5011" t="s">
        <v>5239</v>
      </c>
      <c r="Q215" s="5011" t="s">
        <v>5615</v>
      </c>
      <c r="R215" s="5011" t="s">
        <v>5239</v>
      </c>
      <c r="S215" s="5011"/>
      <c r="T215" s="5011"/>
      <c r="U215" s="5011" t="s">
        <v>5616</v>
      </c>
      <c r="V215" s="5011" t="s">
        <v>5239</v>
      </c>
      <c r="W215" s="5011" t="s">
        <v>5617</v>
      </c>
      <c r="X215" s="5011" t="s">
        <v>5239</v>
      </c>
      <c r="Y215" s="5013" t="s">
        <v>532</v>
      </c>
      <c r="Z215" s="5011">
        <v>0</v>
      </c>
      <c r="AA215" s="5011">
        <v>9</v>
      </c>
      <c r="AB215" s="5011">
        <v>6</v>
      </c>
      <c r="AC215" s="5011">
        <v>9</v>
      </c>
      <c r="AD215" s="5011">
        <v>1</v>
      </c>
      <c r="AE215" s="5011">
        <v>24</v>
      </c>
      <c r="AF215" s="5015"/>
    </row>
    <row r="216" spans="1:32" s="5016" customFormat="1" ht="39" customHeight="1">
      <c r="A216" s="5010">
        <v>35</v>
      </c>
      <c r="B216" s="5010">
        <v>15</v>
      </c>
      <c r="C216" s="5010">
        <v>5</v>
      </c>
      <c r="D216" s="5010">
        <f t="shared" si="12"/>
        <v>20</v>
      </c>
      <c r="E216" s="5011">
        <v>38204</v>
      </c>
      <c r="F216" s="5011" t="s">
        <v>314</v>
      </c>
      <c r="G216" s="5012">
        <v>172</v>
      </c>
      <c r="H216" s="5012" t="s">
        <v>2</v>
      </c>
      <c r="I216" s="5012" t="s">
        <v>497</v>
      </c>
      <c r="J216" s="5012">
        <v>0.25</v>
      </c>
      <c r="K216" s="5012">
        <f t="shared" si="11"/>
        <v>5</v>
      </c>
      <c r="L216" s="5013" t="s">
        <v>5618</v>
      </c>
      <c r="M216" s="5011">
        <v>5210002</v>
      </c>
      <c r="N216" s="5011" t="s">
        <v>5613</v>
      </c>
      <c r="O216" s="5011" t="s">
        <v>5614</v>
      </c>
      <c r="P216" s="5011" t="s">
        <v>5239</v>
      </c>
      <c r="Q216" s="5011" t="s">
        <v>5615</v>
      </c>
      <c r="R216" s="5011" t="s">
        <v>5239</v>
      </c>
      <c r="S216" s="5011"/>
      <c r="T216" s="5011"/>
      <c r="U216" s="5011" t="s">
        <v>5616</v>
      </c>
      <c r="V216" s="5011" t="s">
        <v>5239</v>
      </c>
      <c r="W216" s="5011" t="s">
        <v>5617</v>
      </c>
      <c r="X216" s="5011" t="s">
        <v>5239</v>
      </c>
      <c r="Y216" s="5013" t="s">
        <v>532</v>
      </c>
      <c r="Z216" s="5011">
        <v>0</v>
      </c>
      <c r="AA216" s="5011">
        <v>9</v>
      </c>
      <c r="AB216" s="5011">
        <v>6</v>
      </c>
      <c r="AC216" s="5011">
        <v>9</v>
      </c>
      <c r="AD216" s="5011">
        <v>1</v>
      </c>
      <c r="AE216" s="5011">
        <v>24</v>
      </c>
      <c r="AF216" s="5015"/>
    </row>
    <row r="217" spans="1:32" s="5016" customFormat="1" ht="41.25" customHeight="1">
      <c r="A217" s="5010">
        <v>35</v>
      </c>
      <c r="B217" s="5010">
        <v>15</v>
      </c>
      <c r="C217" s="5010">
        <v>5</v>
      </c>
      <c r="D217" s="5010">
        <f t="shared" si="12"/>
        <v>20</v>
      </c>
      <c r="E217" s="5011">
        <v>32206</v>
      </c>
      <c r="F217" s="5011" t="s">
        <v>314</v>
      </c>
      <c r="G217" s="5012">
        <v>172</v>
      </c>
      <c r="H217" s="5012" t="s">
        <v>2</v>
      </c>
      <c r="I217" s="5012" t="s">
        <v>497</v>
      </c>
      <c r="J217" s="5012">
        <v>0.35</v>
      </c>
      <c r="K217" s="5012">
        <f t="shared" si="11"/>
        <v>7</v>
      </c>
      <c r="L217" s="5013" t="s">
        <v>5225</v>
      </c>
      <c r="M217" s="5011">
        <v>5210002</v>
      </c>
      <c r="N217" s="5011" t="s">
        <v>5613</v>
      </c>
      <c r="O217" s="5011" t="s">
        <v>5614</v>
      </c>
      <c r="P217" s="5011" t="s">
        <v>5239</v>
      </c>
      <c r="Q217" s="5011" t="s">
        <v>5615</v>
      </c>
      <c r="R217" s="5011" t="s">
        <v>5239</v>
      </c>
      <c r="S217" s="5011"/>
      <c r="T217" s="5011"/>
      <c r="U217" s="5011" t="s">
        <v>5616</v>
      </c>
      <c r="V217" s="5011" t="s">
        <v>5239</v>
      </c>
      <c r="W217" s="5011" t="s">
        <v>5617</v>
      </c>
      <c r="X217" s="5011" t="s">
        <v>5239</v>
      </c>
      <c r="Y217" s="5013" t="s">
        <v>532</v>
      </c>
      <c r="Z217" s="5011">
        <v>0</v>
      </c>
      <c r="AA217" s="5011">
        <v>9</v>
      </c>
      <c r="AB217" s="5011">
        <v>6</v>
      </c>
      <c r="AC217" s="5011">
        <v>9</v>
      </c>
      <c r="AD217" s="5011">
        <v>1</v>
      </c>
      <c r="AE217" s="5011">
        <v>24</v>
      </c>
      <c r="AF217" s="5015"/>
    </row>
    <row r="218" spans="1:32" s="5016" customFormat="1" ht="40.5" customHeight="1">
      <c r="A218" s="5010">
        <v>35</v>
      </c>
      <c r="B218" s="5010">
        <v>15</v>
      </c>
      <c r="C218" s="5010">
        <v>5</v>
      </c>
      <c r="D218" s="5010">
        <f t="shared" si="12"/>
        <v>20</v>
      </c>
      <c r="E218" s="5011">
        <v>32206</v>
      </c>
      <c r="F218" s="5011" t="s">
        <v>314</v>
      </c>
      <c r="G218" s="5012">
        <v>172</v>
      </c>
      <c r="H218" s="5012" t="s">
        <v>2</v>
      </c>
      <c r="I218" s="5012" t="s">
        <v>497</v>
      </c>
      <c r="J218" s="5012">
        <v>0.25</v>
      </c>
      <c r="K218" s="5012">
        <f t="shared" si="11"/>
        <v>5</v>
      </c>
      <c r="L218" s="5013" t="s">
        <v>5619</v>
      </c>
      <c r="M218" s="5011">
        <v>5210003</v>
      </c>
      <c r="N218" s="5011" t="s">
        <v>5613</v>
      </c>
      <c r="O218" s="5011" t="s">
        <v>5620</v>
      </c>
      <c r="P218" s="5011" t="s">
        <v>5621</v>
      </c>
      <c r="Q218" s="5011" t="s">
        <v>5622</v>
      </c>
      <c r="R218" s="5011" t="s">
        <v>5227</v>
      </c>
      <c r="S218" s="5011"/>
      <c r="T218" s="5011"/>
      <c r="U218" s="5011" t="s">
        <v>5623</v>
      </c>
      <c r="V218" s="5011" t="s">
        <v>5624</v>
      </c>
      <c r="W218" s="5011" t="s">
        <v>5625</v>
      </c>
      <c r="X218" s="5011" t="s">
        <v>5227</v>
      </c>
      <c r="Y218" s="5013" t="s">
        <v>519</v>
      </c>
      <c r="Z218" s="5011">
        <v>0</v>
      </c>
      <c r="AA218" s="5011">
        <v>0</v>
      </c>
      <c r="AB218" s="5011">
        <v>8</v>
      </c>
      <c r="AC218" s="5011">
        <v>21</v>
      </c>
      <c r="AD218" s="5011">
        <v>0</v>
      </c>
      <c r="AE218" s="5011">
        <v>29</v>
      </c>
      <c r="AF218" s="5015"/>
    </row>
    <row r="219" spans="1:32" s="5016" customFormat="1" ht="39" customHeight="1">
      <c r="A219" s="5010">
        <v>35</v>
      </c>
      <c r="B219" s="5010">
        <v>15</v>
      </c>
      <c r="C219" s="5010">
        <v>5</v>
      </c>
      <c r="D219" s="5010">
        <f t="shared" si="12"/>
        <v>20</v>
      </c>
      <c r="E219" s="5011">
        <v>40356</v>
      </c>
      <c r="F219" s="5011" t="s">
        <v>314</v>
      </c>
      <c r="G219" s="5012">
        <v>172</v>
      </c>
      <c r="H219" s="5012" t="s">
        <v>2</v>
      </c>
      <c r="I219" s="5012" t="s">
        <v>503</v>
      </c>
      <c r="J219" s="5012">
        <v>0.5</v>
      </c>
      <c r="K219" s="5012">
        <f t="shared" si="11"/>
        <v>10</v>
      </c>
      <c r="L219" s="5013" t="s">
        <v>5626</v>
      </c>
      <c r="M219" s="5011">
        <v>5210003</v>
      </c>
      <c r="N219" s="5011" t="s">
        <v>5613</v>
      </c>
      <c r="O219" s="5011" t="s">
        <v>5620</v>
      </c>
      <c r="P219" s="5011" t="s">
        <v>5621</v>
      </c>
      <c r="Q219" s="5011" t="s">
        <v>5622</v>
      </c>
      <c r="R219" s="5011" t="s">
        <v>5227</v>
      </c>
      <c r="S219" s="5011"/>
      <c r="T219" s="5011"/>
      <c r="U219" s="5011" t="s">
        <v>5623</v>
      </c>
      <c r="V219" s="5011" t="s">
        <v>5624</v>
      </c>
      <c r="W219" s="5011" t="s">
        <v>5625</v>
      </c>
      <c r="X219" s="5011" t="s">
        <v>5227</v>
      </c>
      <c r="Y219" s="5013" t="s">
        <v>519</v>
      </c>
      <c r="Z219" s="5011">
        <v>0</v>
      </c>
      <c r="AA219" s="5011">
        <v>0</v>
      </c>
      <c r="AB219" s="5011">
        <v>8</v>
      </c>
      <c r="AC219" s="5011">
        <v>21</v>
      </c>
      <c r="AD219" s="5011">
        <v>0</v>
      </c>
      <c r="AE219" s="5011">
        <v>29</v>
      </c>
      <c r="AF219" s="5015"/>
    </row>
    <row r="220" spans="1:32" s="5016" customFormat="1" ht="41.25" customHeight="1">
      <c r="A220" s="5010">
        <v>35</v>
      </c>
      <c r="B220" s="5010">
        <v>15</v>
      </c>
      <c r="C220" s="5010">
        <v>5</v>
      </c>
      <c r="D220" s="5010">
        <f t="shared" si="12"/>
        <v>20</v>
      </c>
      <c r="E220" s="5011">
        <v>20178</v>
      </c>
      <c r="F220" s="5011" t="s">
        <v>314</v>
      </c>
      <c r="G220" s="5012">
        <v>172</v>
      </c>
      <c r="H220" s="5012" t="s">
        <v>2</v>
      </c>
      <c r="I220" s="5012" t="s">
        <v>497</v>
      </c>
      <c r="J220" s="5012">
        <v>0.25</v>
      </c>
      <c r="K220" s="5012">
        <f t="shared" si="11"/>
        <v>5</v>
      </c>
      <c r="L220" s="5013" t="s">
        <v>4753</v>
      </c>
      <c r="M220" s="5011">
        <v>5210003</v>
      </c>
      <c r="N220" s="5011" t="s">
        <v>5613</v>
      </c>
      <c r="O220" s="5011" t="s">
        <v>5620</v>
      </c>
      <c r="P220" s="5011" t="s">
        <v>5621</v>
      </c>
      <c r="Q220" s="5011" t="s">
        <v>5622</v>
      </c>
      <c r="R220" s="5011" t="s">
        <v>5227</v>
      </c>
      <c r="S220" s="5011"/>
      <c r="T220" s="5011"/>
      <c r="U220" s="5011" t="s">
        <v>5623</v>
      </c>
      <c r="V220" s="5011" t="s">
        <v>5624</v>
      </c>
      <c r="W220" s="5011" t="s">
        <v>5625</v>
      </c>
      <c r="X220" s="5011" t="s">
        <v>5227</v>
      </c>
      <c r="Y220" s="5013" t="s">
        <v>519</v>
      </c>
      <c r="Z220" s="5011">
        <v>0</v>
      </c>
      <c r="AA220" s="5011">
        <v>0</v>
      </c>
      <c r="AB220" s="5011">
        <v>8</v>
      </c>
      <c r="AC220" s="5011">
        <v>21</v>
      </c>
      <c r="AD220" s="5011">
        <v>0</v>
      </c>
      <c r="AE220" s="5011">
        <v>29</v>
      </c>
      <c r="AF220" s="5015"/>
    </row>
    <row r="221" spans="1:32" s="5016" customFormat="1" ht="42" customHeight="1">
      <c r="A221" s="5010">
        <v>35</v>
      </c>
      <c r="B221" s="5010">
        <v>15</v>
      </c>
      <c r="C221" s="5010">
        <v>5</v>
      </c>
      <c r="D221" s="5010">
        <f t="shared" si="12"/>
        <v>20</v>
      </c>
      <c r="E221" s="5011">
        <v>37911</v>
      </c>
      <c r="F221" s="5011" t="s">
        <v>314</v>
      </c>
      <c r="G221" s="5012">
        <v>172</v>
      </c>
      <c r="H221" s="5012" t="s">
        <v>2</v>
      </c>
      <c r="I221" s="5012" t="s">
        <v>497</v>
      </c>
      <c r="J221" s="5012">
        <v>0.5</v>
      </c>
      <c r="K221" s="5012">
        <f t="shared" si="11"/>
        <v>10</v>
      </c>
      <c r="L221" s="5013" t="s">
        <v>5627</v>
      </c>
      <c r="M221" s="5011">
        <v>5210004</v>
      </c>
      <c r="N221" s="5011" t="s">
        <v>5449</v>
      </c>
      <c r="O221" s="5011" t="s">
        <v>5628</v>
      </c>
      <c r="P221" s="5011" t="s">
        <v>5629</v>
      </c>
      <c r="Q221" s="5011" t="s">
        <v>5630</v>
      </c>
      <c r="R221" s="5011" t="s">
        <v>5629</v>
      </c>
      <c r="S221" s="5011"/>
      <c r="T221" s="5011"/>
      <c r="U221" s="5011" t="s">
        <v>5631</v>
      </c>
      <c r="V221" s="5011" t="s">
        <v>5363</v>
      </c>
      <c r="W221" s="5011" t="s">
        <v>5632</v>
      </c>
      <c r="X221" s="5011" t="s">
        <v>5633</v>
      </c>
      <c r="Y221" s="5013" t="s">
        <v>511</v>
      </c>
      <c r="Z221" s="5011">
        <v>0</v>
      </c>
      <c r="AA221" s="5011">
        <v>4</v>
      </c>
      <c r="AB221" s="5011">
        <v>3</v>
      </c>
      <c r="AC221" s="5011">
        <v>0</v>
      </c>
      <c r="AD221" s="5011">
        <v>0</v>
      </c>
      <c r="AE221" s="5011">
        <v>7</v>
      </c>
      <c r="AF221" s="5015"/>
    </row>
    <row r="222" spans="1:32" s="5016" customFormat="1" ht="39.75" customHeight="1">
      <c r="A222" s="5010">
        <v>35</v>
      </c>
      <c r="B222" s="5010">
        <v>15</v>
      </c>
      <c r="C222" s="5010">
        <v>5</v>
      </c>
      <c r="D222" s="5010">
        <f t="shared" si="12"/>
        <v>20</v>
      </c>
      <c r="E222" s="5011">
        <v>26192</v>
      </c>
      <c r="F222" s="5011" t="s">
        <v>314</v>
      </c>
      <c r="G222" s="5012">
        <v>172</v>
      </c>
      <c r="H222" s="5012" t="s">
        <v>2</v>
      </c>
      <c r="I222" s="5012" t="s">
        <v>497</v>
      </c>
      <c r="J222" s="5012">
        <v>0.25</v>
      </c>
      <c r="K222" s="5012">
        <f t="shared" si="11"/>
        <v>5</v>
      </c>
      <c r="L222" s="5013" t="s">
        <v>5634</v>
      </c>
      <c r="M222" s="5011">
        <v>5210004</v>
      </c>
      <c r="N222" s="5011" t="s">
        <v>5449</v>
      </c>
      <c r="O222" s="5011" t="s">
        <v>5628</v>
      </c>
      <c r="P222" s="5011" t="s">
        <v>5629</v>
      </c>
      <c r="Q222" s="5011" t="s">
        <v>5630</v>
      </c>
      <c r="R222" s="5011" t="s">
        <v>5629</v>
      </c>
      <c r="S222" s="5011"/>
      <c r="T222" s="5011"/>
      <c r="U222" s="5011" t="s">
        <v>5631</v>
      </c>
      <c r="V222" s="5011" t="s">
        <v>5363</v>
      </c>
      <c r="W222" s="5011" t="s">
        <v>5632</v>
      </c>
      <c r="X222" s="5011" t="s">
        <v>5633</v>
      </c>
      <c r="Y222" s="5013" t="s">
        <v>511</v>
      </c>
      <c r="Z222" s="5011">
        <v>0</v>
      </c>
      <c r="AA222" s="5011">
        <v>4</v>
      </c>
      <c r="AB222" s="5011">
        <v>3</v>
      </c>
      <c r="AC222" s="5011">
        <v>0</v>
      </c>
      <c r="AD222" s="5011">
        <v>0</v>
      </c>
      <c r="AE222" s="5011">
        <v>7</v>
      </c>
      <c r="AF222" s="5015"/>
    </row>
    <row r="223" spans="1:32" s="5016" customFormat="1" ht="39" customHeight="1">
      <c r="A223" s="5010">
        <v>35</v>
      </c>
      <c r="B223" s="5010">
        <v>15</v>
      </c>
      <c r="C223" s="5010">
        <v>5</v>
      </c>
      <c r="D223" s="5010">
        <f t="shared" si="12"/>
        <v>20</v>
      </c>
      <c r="E223" s="5011">
        <v>20178</v>
      </c>
      <c r="F223" s="5011" t="s">
        <v>314</v>
      </c>
      <c r="G223" s="5012">
        <v>172</v>
      </c>
      <c r="H223" s="5012" t="s">
        <v>2</v>
      </c>
      <c r="I223" s="5012" t="s">
        <v>497</v>
      </c>
      <c r="J223" s="5012">
        <v>0.25</v>
      </c>
      <c r="K223" s="5012">
        <f t="shared" si="11"/>
        <v>5</v>
      </c>
      <c r="L223" s="5013" t="s">
        <v>5635</v>
      </c>
      <c r="M223" s="5011">
        <v>5210004</v>
      </c>
      <c r="N223" s="5011" t="s">
        <v>5449</v>
      </c>
      <c r="O223" s="5011" t="s">
        <v>5628</v>
      </c>
      <c r="P223" s="5011" t="s">
        <v>5629</v>
      </c>
      <c r="Q223" s="5011" t="s">
        <v>5630</v>
      </c>
      <c r="R223" s="5011" t="s">
        <v>5629</v>
      </c>
      <c r="S223" s="5011"/>
      <c r="T223" s="5011"/>
      <c r="U223" s="5011" t="s">
        <v>5631</v>
      </c>
      <c r="V223" s="5011" t="s">
        <v>5363</v>
      </c>
      <c r="W223" s="5011" t="s">
        <v>5632</v>
      </c>
      <c r="X223" s="5011" t="s">
        <v>5633</v>
      </c>
      <c r="Y223" s="5013" t="s">
        <v>511</v>
      </c>
      <c r="Z223" s="5011">
        <v>0</v>
      </c>
      <c r="AA223" s="5011">
        <v>4</v>
      </c>
      <c r="AB223" s="5011">
        <v>3</v>
      </c>
      <c r="AC223" s="5011">
        <v>0</v>
      </c>
      <c r="AD223" s="5011">
        <v>0</v>
      </c>
      <c r="AE223" s="5011">
        <v>7</v>
      </c>
      <c r="AF223" s="5015"/>
    </row>
    <row r="224" spans="1:32" s="5016" customFormat="1" ht="42" customHeight="1">
      <c r="A224" s="5010">
        <v>35</v>
      </c>
      <c r="B224" s="5010">
        <v>15</v>
      </c>
      <c r="C224" s="5010">
        <v>5</v>
      </c>
      <c r="D224" s="5010">
        <f t="shared" si="12"/>
        <v>20</v>
      </c>
      <c r="E224" s="5011">
        <v>26192</v>
      </c>
      <c r="F224" s="5011" t="s">
        <v>314</v>
      </c>
      <c r="G224" s="5012">
        <v>172</v>
      </c>
      <c r="H224" s="5012" t="s">
        <v>2</v>
      </c>
      <c r="I224" s="5012" t="s">
        <v>497</v>
      </c>
      <c r="J224" s="5012">
        <v>0.24</v>
      </c>
      <c r="K224" s="5012">
        <f t="shared" si="11"/>
        <v>4.8</v>
      </c>
      <c r="L224" s="5013" t="s">
        <v>5636</v>
      </c>
      <c r="M224" s="5011">
        <v>5210007</v>
      </c>
      <c r="N224" s="5011" t="s">
        <v>5449</v>
      </c>
      <c r="O224" s="5011" t="s">
        <v>5637</v>
      </c>
      <c r="P224" s="5011" t="s">
        <v>5638</v>
      </c>
      <c r="Q224" s="5011" t="s">
        <v>5639</v>
      </c>
      <c r="R224" s="5011" t="s">
        <v>5640</v>
      </c>
      <c r="S224" s="5011"/>
      <c r="T224" s="5011"/>
      <c r="U224" s="5011" t="s">
        <v>5641</v>
      </c>
      <c r="V224" s="5011" t="s">
        <v>5640</v>
      </c>
      <c r="W224" s="5011" t="s">
        <v>5642</v>
      </c>
      <c r="X224" s="5011" t="s">
        <v>5643</v>
      </c>
      <c r="Y224" s="5013" t="s">
        <v>2271</v>
      </c>
      <c r="Z224" s="5011">
        <v>1</v>
      </c>
      <c r="AA224" s="5011">
        <v>11</v>
      </c>
      <c r="AB224" s="5011">
        <v>1</v>
      </c>
      <c r="AC224" s="5011">
        <v>2</v>
      </c>
      <c r="AD224" s="5011">
        <v>0</v>
      </c>
      <c r="AE224" s="5011">
        <v>15</v>
      </c>
      <c r="AF224" s="5015"/>
    </row>
    <row r="225" spans="1:32" s="5016" customFormat="1" ht="39.75" customHeight="1">
      <c r="A225" s="5010">
        <v>35</v>
      </c>
      <c r="B225" s="5010">
        <v>15</v>
      </c>
      <c r="C225" s="5010">
        <v>5</v>
      </c>
      <c r="D225" s="5010">
        <f t="shared" si="12"/>
        <v>20</v>
      </c>
      <c r="E225" s="5011">
        <v>17734</v>
      </c>
      <c r="F225" s="5011" t="s">
        <v>314</v>
      </c>
      <c r="G225" s="5012">
        <v>172</v>
      </c>
      <c r="H225" s="5012" t="s">
        <v>2</v>
      </c>
      <c r="I225" s="5012" t="s">
        <v>503</v>
      </c>
      <c r="J225" s="5012">
        <v>0.35</v>
      </c>
      <c r="K225" s="5012">
        <f t="shared" ref="K225:K256" si="13">D225*J225</f>
        <v>7</v>
      </c>
      <c r="L225" s="5014" t="s">
        <v>5644</v>
      </c>
      <c r="M225" s="5011">
        <v>5210007</v>
      </c>
      <c r="N225" s="5011" t="s">
        <v>5449</v>
      </c>
      <c r="O225" s="5011" t="s">
        <v>5637</v>
      </c>
      <c r="P225" s="5011" t="s">
        <v>5638</v>
      </c>
      <c r="Q225" s="5011" t="s">
        <v>5639</v>
      </c>
      <c r="R225" s="5011" t="s">
        <v>5640</v>
      </c>
      <c r="S225" s="5011"/>
      <c r="T225" s="5011"/>
      <c r="U225" s="5011" t="s">
        <v>5641</v>
      </c>
      <c r="V225" s="5011" t="s">
        <v>5640</v>
      </c>
      <c r="W225" s="5011" t="s">
        <v>5642</v>
      </c>
      <c r="X225" s="5011" t="s">
        <v>5643</v>
      </c>
      <c r="Y225" s="5013" t="s">
        <v>2271</v>
      </c>
      <c r="Z225" s="5011">
        <v>1</v>
      </c>
      <c r="AA225" s="5011">
        <v>11</v>
      </c>
      <c r="AB225" s="5011">
        <v>1</v>
      </c>
      <c r="AC225" s="5011">
        <v>2</v>
      </c>
      <c r="AD225" s="5011">
        <v>0</v>
      </c>
      <c r="AE225" s="5011">
        <v>15</v>
      </c>
      <c r="AF225" s="5015"/>
    </row>
    <row r="226" spans="1:32" s="5016" customFormat="1" ht="41.25" customHeight="1">
      <c r="A226" s="5010">
        <v>35</v>
      </c>
      <c r="B226" s="5010">
        <v>15</v>
      </c>
      <c r="C226" s="5010">
        <v>5</v>
      </c>
      <c r="D226" s="5010">
        <f t="shared" si="12"/>
        <v>20</v>
      </c>
      <c r="E226" s="5011">
        <v>27455</v>
      </c>
      <c r="F226" s="5011" t="s">
        <v>314</v>
      </c>
      <c r="G226" s="5012">
        <v>172</v>
      </c>
      <c r="H226" s="5012" t="s">
        <v>2</v>
      </c>
      <c r="I226" s="5012" t="s">
        <v>497</v>
      </c>
      <c r="J226" s="5012">
        <v>0.4</v>
      </c>
      <c r="K226" s="5012">
        <f t="shared" si="13"/>
        <v>8</v>
      </c>
      <c r="L226" s="5013" t="s">
        <v>5221</v>
      </c>
      <c r="M226" s="5011">
        <v>5210007</v>
      </c>
      <c r="N226" s="5011" t="s">
        <v>5449</v>
      </c>
      <c r="O226" s="5011" t="s">
        <v>5637</v>
      </c>
      <c r="P226" s="5011" t="s">
        <v>5638</v>
      </c>
      <c r="Q226" s="5011" t="s">
        <v>5639</v>
      </c>
      <c r="R226" s="5011" t="s">
        <v>5640</v>
      </c>
      <c r="S226" s="5011"/>
      <c r="T226" s="5011"/>
      <c r="U226" s="5011" t="s">
        <v>5641</v>
      </c>
      <c r="V226" s="5011" t="s">
        <v>5640</v>
      </c>
      <c r="W226" s="5011" t="s">
        <v>5642</v>
      </c>
      <c r="X226" s="5011" t="s">
        <v>5643</v>
      </c>
      <c r="Y226" s="5013" t="s">
        <v>2271</v>
      </c>
      <c r="Z226" s="5011">
        <v>1</v>
      </c>
      <c r="AA226" s="5011">
        <v>11</v>
      </c>
      <c r="AB226" s="5011">
        <v>1</v>
      </c>
      <c r="AC226" s="5011">
        <v>2</v>
      </c>
      <c r="AD226" s="5011">
        <v>0</v>
      </c>
      <c r="AE226" s="5011">
        <v>15</v>
      </c>
      <c r="AF226" s="5015"/>
    </row>
    <row r="227" spans="1:32" s="5016" customFormat="1" ht="48" customHeight="1">
      <c r="A227" s="5010">
        <v>30</v>
      </c>
      <c r="B227" s="5010">
        <v>10</v>
      </c>
      <c r="C227" s="5010">
        <v>10</v>
      </c>
      <c r="D227" s="5010">
        <f t="shared" si="12"/>
        <v>20</v>
      </c>
      <c r="E227" s="5011">
        <v>26107</v>
      </c>
      <c r="F227" s="5011" t="s">
        <v>312</v>
      </c>
      <c r="G227" s="5012">
        <v>172</v>
      </c>
      <c r="H227" s="5012" t="s">
        <v>2</v>
      </c>
      <c r="I227" s="5012" t="s">
        <v>497</v>
      </c>
      <c r="J227" s="5012">
        <v>0.35</v>
      </c>
      <c r="K227" s="5012">
        <f t="shared" si="13"/>
        <v>7</v>
      </c>
      <c r="L227" s="5013" t="s">
        <v>5645</v>
      </c>
      <c r="M227" s="5011">
        <v>5211002</v>
      </c>
      <c r="N227" s="5011" t="s">
        <v>5646</v>
      </c>
      <c r="O227" s="5011" t="s">
        <v>5647</v>
      </c>
      <c r="P227" s="5011" t="s">
        <v>1965</v>
      </c>
      <c r="Q227" s="5011" t="s">
        <v>5648</v>
      </c>
      <c r="R227" s="5011" t="s">
        <v>1965</v>
      </c>
      <c r="S227" s="5011"/>
      <c r="T227" s="5011"/>
      <c r="U227" s="5011" t="s">
        <v>5647</v>
      </c>
      <c r="V227" s="5011" t="s">
        <v>1965</v>
      </c>
      <c r="W227" s="5011" t="s">
        <v>5648</v>
      </c>
      <c r="X227" s="5011" t="s">
        <v>1965</v>
      </c>
      <c r="Y227" s="5013" t="s">
        <v>533</v>
      </c>
      <c r="Z227" s="5011">
        <v>1</v>
      </c>
      <c r="AA227" s="5011">
        <v>12</v>
      </c>
      <c r="AB227" s="5011">
        <v>0</v>
      </c>
      <c r="AC227" s="5011">
        <v>5</v>
      </c>
      <c r="AD227" s="5011">
        <v>0</v>
      </c>
      <c r="AE227" s="5011">
        <v>18</v>
      </c>
      <c r="AF227" s="5015"/>
    </row>
    <row r="228" spans="1:32" s="5016" customFormat="1" ht="45.75" customHeight="1">
      <c r="A228" s="5010">
        <v>30</v>
      </c>
      <c r="B228" s="5010">
        <v>10</v>
      </c>
      <c r="C228" s="5010">
        <v>10</v>
      </c>
      <c r="D228" s="5010">
        <f t="shared" si="12"/>
        <v>20</v>
      </c>
      <c r="E228" s="5011">
        <v>41067</v>
      </c>
      <c r="F228" s="5011" t="s">
        <v>312</v>
      </c>
      <c r="G228" s="5012">
        <v>172</v>
      </c>
      <c r="H228" s="5012" t="s">
        <v>2</v>
      </c>
      <c r="I228" s="5012" t="s">
        <v>503</v>
      </c>
      <c r="J228" s="5012">
        <v>0.35</v>
      </c>
      <c r="K228" s="5012">
        <f t="shared" si="13"/>
        <v>7</v>
      </c>
      <c r="L228" s="5013" t="s">
        <v>5649</v>
      </c>
      <c r="M228" s="5011">
        <v>5211002</v>
      </c>
      <c r="N228" s="5011" t="s">
        <v>5646</v>
      </c>
      <c r="O228" s="5011" t="s">
        <v>5647</v>
      </c>
      <c r="P228" s="5011" t="s">
        <v>1965</v>
      </c>
      <c r="Q228" s="5011" t="s">
        <v>5648</v>
      </c>
      <c r="R228" s="5011" t="s">
        <v>1965</v>
      </c>
      <c r="S228" s="5011"/>
      <c r="T228" s="5011"/>
      <c r="U228" s="5011" t="s">
        <v>5647</v>
      </c>
      <c r="V228" s="5011" t="s">
        <v>1965</v>
      </c>
      <c r="W228" s="5011" t="s">
        <v>5648</v>
      </c>
      <c r="X228" s="5011" t="s">
        <v>1965</v>
      </c>
      <c r="Y228" s="5013" t="s">
        <v>533</v>
      </c>
      <c r="Z228" s="5011">
        <v>1</v>
      </c>
      <c r="AA228" s="5011">
        <v>12</v>
      </c>
      <c r="AB228" s="5011">
        <v>0</v>
      </c>
      <c r="AC228" s="5011">
        <v>5</v>
      </c>
      <c r="AD228" s="5011">
        <v>0</v>
      </c>
      <c r="AE228" s="5011">
        <v>18</v>
      </c>
      <c r="AF228" s="5015"/>
    </row>
    <row r="229" spans="1:32" s="5016" customFormat="1" ht="46.5" customHeight="1">
      <c r="A229" s="5010">
        <v>30</v>
      </c>
      <c r="B229" s="5010">
        <v>10</v>
      </c>
      <c r="C229" s="5010">
        <v>10</v>
      </c>
      <c r="D229" s="5010">
        <f t="shared" si="12"/>
        <v>20</v>
      </c>
      <c r="E229" s="5011">
        <v>40170</v>
      </c>
      <c r="F229" s="5011" t="s">
        <v>312</v>
      </c>
      <c r="G229" s="5012">
        <v>172</v>
      </c>
      <c r="H229" s="5012" t="s">
        <v>2</v>
      </c>
      <c r="I229" s="5012" t="s">
        <v>497</v>
      </c>
      <c r="J229" s="5012">
        <v>0.3</v>
      </c>
      <c r="K229" s="5012">
        <f t="shared" si="13"/>
        <v>6</v>
      </c>
      <c r="L229" s="5013" t="s">
        <v>4864</v>
      </c>
      <c r="M229" s="5011">
        <v>5211002</v>
      </c>
      <c r="N229" s="5011" t="s">
        <v>5646</v>
      </c>
      <c r="O229" s="5011" t="s">
        <v>5647</v>
      </c>
      <c r="P229" s="5011" t="s">
        <v>1965</v>
      </c>
      <c r="Q229" s="5011" t="s">
        <v>5648</v>
      </c>
      <c r="R229" s="5011" t="s">
        <v>1965</v>
      </c>
      <c r="S229" s="5011"/>
      <c r="T229" s="5011"/>
      <c r="U229" s="5011" t="s">
        <v>5647</v>
      </c>
      <c r="V229" s="5011" t="s">
        <v>1965</v>
      </c>
      <c r="W229" s="5011" t="s">
        <v>5648</v>
      </c>
      <c r="X229" s="5011" t="s">
        <v>1965</v>
      </c>
      <c r="Y229" s="5013" t="s">
        <v>533</v>
      </c>
      <c r="Z229" s="5011">
        <v>1</v>
      </c>
      <c r="AA229" s="5011">
        <v>12</v>
      </c>
      <c r="AB229" s="5011">
        <v>0</v>
      </c>
      <c r="AC229" s="5011">
        <v>5</v>
      </c>
      <c r="AD229" s="5011">
        <v>0</v>
      </c>
      <c r="AE229" s="5011">
        <v>18</v>
      </c>
      <c r="AF229" s="5015"/>
    </row>
    <row r="230" spans="1:32" s="5016" customFormat="1" ht="45.75" customHeight="1">
      <c r="A230" s="5010">
        <v>31</v>
      </c>
      <c r="B230" s="5010">
        <v>10</v>
      </c>
      <c r="C230" s="5010">
        <v>11</v>
      </c>
      <c r="D230" s="5010">
        <f t="shared" si="12"/>
        <v>21</v>
      </c>
      <c r="E230" s="5011">
        <v>36929</v>
      </c>
      <c r="F230" s="5011" t="s">
        <v>312</v>
      </c>
      <c r="G230" s="5012">
        <v>172</v>
      </c>
      <c r="H230" s="5012" t="s">
        <v>2</v>
      </c>
      <c r="I230" s="5012" t="s">
        <v>497</v>
      </c>
      <c r="J230" s="5012">
        <v>0.33300000000000002</v>
      </c>
      <c r="K230" s="5012">
        <f t="shared" si="13"/>
        <v>6.9930000000000003</v>
      </c>
      <c r="L230" s="5013" t="s">
        <v>5650</v>
      </c>
      <c r="M230" s="5011">
        <v>5211004</v>
      </c>
      <c r="N230" s="5011" t="s">
        <v>5651</v>
      </c>
      <c r="O230" s="5011" t="s">
        <v>5652</v>
      </c>
      <c r="P230" s="5011" t="s">
        <v>1999</v>
      </c>
      <c r="Q230" s="5011" t="s">
        <v>5653</v>
      </c>
      <c r="R230" s="5011" t="s">
        <v>1999</v>
      </c>
      <c r="S230" s="5011"/>
      <c r="T230" s="5011"/>
      <c r="U230" s="5011" t="s">
        <v>5652</v>
      </c>
      <c r="V230" s="5011" t="s">
        <v>1999</v>
      </c>
      <c r="W230" s="5011" t="s">
        <v>5654</v>
      </c>
      <c r="X230" s="5011" t="s">
        <v>1999</v>
      </c>
      <c r="Y230" s="5013" t="s">
        <v>534</v>
      </c>
      <c r="Z230" s="5011">
        <v>0</v>
      </c>
      <c r="AA230" s="5011">
        <v>6</v>
      </c>
      <c r="AB230" s="5011">
        <v>0</v>
      </c>
      <c r="AC230" s="5011">
        <v>5</v>
      </c>
      <c r="AD230" s="5011">
        <v>0</v>
      </c>
      <c r="AE230" s="5011">
        <v>11</v>
      </c>
      <c r="AF230" s="5015"/>
    </row>
    <row r="231" spans="1:32" s="5016" customFormat="1" ht="48" customHeight="1">
      <c r="A231" s="5010">
        <v>31</v>
      </c>
      <c r="B231" s="5010">
        <v>10</v>
      </c>
      <c r="C231" s="5010">
        <v>11</v>
      </c>
      <c r="D231" s="5010">
        <f t="shared" si="12"/>
        <v>21</v>
      </c>
      <c r="E231" s="5011">
        <v>38518</v>
      </c>
      <c r="F231" s="5011" t="s">
        <v>312</v>
      </c>
      <c r="G231" s="5012">
        <v>172</v>
      </c>
      <c r="H231" s="5012" t="s">
        <v>2</v>
      </c>
      <c r="I231" s="5012" t="s">
        <v>497</v>
      </c>
      <c r="J231" s="5012">
        <v>0.33300000000000002</v>
      </c>
      <c r="K231" s="5012">
        <f t="shared" si="13"/>
        <v>6.9930000000000003</v>
      </c>
      <c r="L231" s="5013" t="s">
        <v>5358</v>
      </c>
      <c r="M231" s="5011">
        <v>5211004</v>
      </c>
      <c r="N231" s="5011" t="s">
        <v>5651</v>
      </c>
      <c r="O231" s="5011" t="s">
        <v>5652</v>
      </c>
      <c r="P231" s="5011" t="s">
        <v>1999</v>
      </c>
      <c r="Q231" s="5011" t="s">
        <v>5653</v>
      </c>
      <c r="R231" s="5011" t="s">
        <v>1999</v>
      </c>
      <c r="S231" s="5011"/>
      <c r="T231" s="5011"/>
      <c r="U231" s="5011" t="s">
        <v>5652</v>
      </c>
      <c r="V231" s="5011" t="s">
        <v>1999</v>
      </c>
      <c r="W231" s="5011" t="s">
        <v>5654</v>
      </c>
      <c r="X231" s="5011" t="s">
        <v>1999</v>
      </c>
      <c r="Y231" s="5013" t="s">
        <v>534</v>
      </c>
      <c r="Z231" s="5011">
        <v>0</v>
      </c>
      <c r="AA231" s="5011">
        <v>6</v>
      </c>
      <c r="AB231" s="5011">
        <v>0</v>
      </c>
      <c r="AC231" s="5011">
        <v>5</v>
      </c>
      <c r="AD231" s="5011">
        <v>0</v>
      </c>
      <c r="AE231" s="5011">
        <v>11</v>
      </c>
      <c r="AF231" s="5015"/>
    </row>
    <row r="232" spans="1:32" s="5016" customFormat="1" ht="41.25" customHeight="1">
      <c r="A232" s="5010">
        <v>31</v>
      </c>
      <c r="B232" s="5010">
        <v>10</v>
      </c>
      <c r="C232" s="5010">
        <v>11</v>
      </c>
      <c r="D232" s="5010">
        <f t="shared" si="12"/>
        <v>21</v>
      </c>
      <c r="E232" s="5011">
        <v>40170</v>
      </c>
      <c r="F232" s="5011" t="s">
        <v>312</v>
      </c>
      <c r="G232" s="5012">
        <v>172</v>
      </c>
      <c r="H232" s="5012" t="s">
        <v>2</v>
      </c>
      <c r="I232" s="5012" t="s">
        <v>497</v>
      </c>
      <c r="J232" s="5012">
        <v>0.33300000000000002</v>
      </c>
      <c r="K232" s="5012">
        <f t="shared" si="13"/>
        <v>6.9930000000000003</v>
      </c>
      <c r="L232" s="5014" t="s">
        <v>4864</v>
      </c>
      <c r="M232" s="5011">
        <v>5211004</v>
      </c>
      <c r="N232" s="5011" t="s">
        <v>5651</v>
      </c>
      <c r="O232" s="5011" t="s">
        <v>5652</v>
      </c>
      <c r="P232" s="5011" t="s">
        <v>1999</v>
      </c>
      <c r="Q232" s="5011" t="s">
        <v>5653</v>
      </c>
      <c r="R232" s="5011" t="s">
        <v>1999</v>
      </c>
      <c r="S232" s="5011"/>
      <c r="T232" s="5011"/>
      <c r="U232" s="5011" t="s">
        <v>5652</v>
      </c>
      <c r="V232" s="5011" t="s">
        <v>1999</v>
      </c>
      <c r="W232" s="5011" t="s">
        <v>5654</v>
      </c>
      <c r="X232" s="5011" t="s">
        <v>1999</v>
      </c>
      <c r="Y232" s="5013" t="s">
        <v>534</v>
      </c>
      <c r="Z232" s="5011">
        <v>0</v>
      </c>
      <c r="AA232" s="5011">
        <v>6</v>
      </c>
      <c r="AB232" s="5011">
        <v>0</v>
      </c>
      <c r="AC232" s="5011">
        <v>5</v>
      </c>
      <c r="AD232" s="5011">
        <v>0</v>
      </c>
      <c r="AE232" s="5011">
        <v>11</v>
      </c>
      <c r="AF232" s="5015"/>
    </row>
    <row r="233" spans="1:32" s="5016" customFormat="1" ht="41.25" customHeight="1">
      <c r="A233" s="5010">
        <v>31</v>
      </c>
      <c r="B233" s="5010">
        <v>10</v>
      </c>
      <c r="C233" s="5010">
        <v>11</v>
      </c>
      <c r="D233" s="5010">
        <f t="shared" si="12"/>
        <v>21</v>
      </c>
      <c r="E233" s="5011">
        <v>36171</v>
      </c>
      <c r="F233" s="5011" t="s">
        <v>312</v>
      </c>
      <c r="G233" s="5012">
        <v>172</v>
      </c>
      <c r="H233" s="5012" t="s">
        <v>2</v>
      </c>
      <c r="I233" s="5012" t="s">
        <v>497</v>
      </c>
      <c r="J233" s="5012">
        <v>0.5</v>
      </c>
      <c r="K233" s="5012">
        <f t="shared" si="13"/>
        <v>10.5</v>
      </c>
      <c r="L233" s="5013" t="s">
        <v>5655</v>
      </c>
      <c r="M233" s="5011">
        <v>5211007</v>
      </c>
      <c r="N233" s="5011" t="s">
        <v>5651</v>
      </c>
      <c r="O233" s="5011" t="s">
        <v>5654</v>
      </c>
      <c r="P233" s="5011" t="s">
        <v>5405</v>
      </c>
      <c r="Q233" s="5011" t="s">
        <v>5656</v>
      </c>
      <c r="R233" s="5011" t="s">
        <v>5405</v>
      </c>
      <c r="S233" s="5011"/>
      <c r="T233" s="5011"/>
      <c r="U233" s="5011" t="s">
        <v>5657</v>
      </c>
      <c r="V233" s="5011" t="s">
        <v>5405</v>
      </c>
      <c r="W233" s="5011" t="s">
        <v>5658</v>
      </c>
      <c r="X233" s="5011" t="s">
        <v>5405</v>
      </c>
      <c r="Y233" s="5013" t="s">
        <v>526</v>
      </c>
      <c r="Z233" s="5011">
        <v>6</v>
      </c>
      <c r="AA233" s="5011">
        <v>0</v>
      </c>
      <c r="AB233" s="5011">
        <v>0</v>
      </c>
      <c r="AC233" s="5011">
        <v>0</v>
      </c>
      <c r="AD233" s="5011">
        <v>0</v>
      </c>
      <c r="AE233" s="5011">
        <v>6</v>
      </c>
      <c r="AF233" s="5015"/>
    </row>
    <row r="234" spans="1:32" s="5016" customFormat="1" ht="39.75" customHeight="1">
      <c r="A234" s="5010">
        <v>31</v>
      </c>
      <c r="B234" s="5010">
        <v>10</v>
      </c>
      <c r="C234" s="5010">
        <v>11</v>
      </c>
      <c r="D234" s="5010">
        <f t="shared" si="12"/>
        <v>21</v>
      </c>
      <c r="E234" s="5011">
        <v>41067</v>
      </c>
      <c r="F234" s="5011" t="s">
        <v>312</v>
      </c>
      <c r="G234" s="5012">
        <v>172</v>
      </c>
      <c r="H234" s="5012" t="s">
        <v>2</v>
      </c>
      <c r="I234" s="5012" t="s">
        <v>503</v>
      </c>
      <c r="J234" s="5012">
        <v>0.5</v>
      </c>
      <c r="K234" s="5012">
        <f t="shared" si="13"/>
        <v>10.5</v>
      </c>
      <c r="L234" s="5013" t="s">
        <v>5649</v>
      </c>
      <c r="M234" s="5011">
        <v>5211007</v>
      </c>
      <c r="N234" s="5011" t="s">
        <v>5651</v>
      </c>
      <c r="O234" s="5011" t="s">
        <v>5654</v>
      </c>
      <c r="P234" s="5011" t="s">
        <v>5405</v>
      </c>
      <c r="Q234" s="5011" t="s">
        <v>5656</v>
      </c>
      <c r="R234" s="5011" t="s">
        <v>5405</v>
      </c>
      <c r="S234" s="5011"/>
      <c r="T234" s="5011"/>
      <c r="U234" s="5011" t="s">
        <v>5657</v>
      </c>
      <c r="V234" s="5011" t="s">
        <v>5405</v>
      </c>
      <c r="W234" s="5011" t="s">
        <v>5658</v>
      </c>
      <c r="X234" s="5011" t="s">
        <v>5405</v>
      </c>
      <c r="Y234" s="5013" t="s">
        <v>526</v>
      </c>
      <c r="Z234" s="5011">
        <v>6</v>
      </c>
      <c r="AA234" s="5011">
        <v>0</v>
      </c>
      <c r="AB234" s="5011">
        <v>0</v>
      </c>
      <c r="AC234" s="5011">
        <v>0</v>
      </c>
      <c r="AD234" s="5011">
        <v>0</v>
      </c>
      <c r="AE234" s="5011">
        <v>6</v>
      </c>
      <c r="AF234" s="5015"/>
    </row>
    <row r="235" spans="1:32" s="5016" customFormat="1" ht="24" customHeight="1">
      <c r="A235" s="5010">
        <v>8</v>
      </c>
      <c r="B235" s="5010">
        <v>2</v>
      </c>
      <c r="C235" s="5010">
        <v>4</v>
      </c>
      <c r="D235" s="5010">
        <f t="shared" ref="D235:D266" si="14">B235+C235</f>
        <v>6</v>
      </c>
      <c r="E235" s="5011">
        <v>37901</v>
      </c>
      <c r="F235" s="5011" t="s">
        <v>1065</v>
      </c>
      <c r="G235" s="5012">
        <v>172</v>
      </c>
      <c r="H235" s="5012" t="s">
        <v>3</v>
      </c>
      <c r="I235" s="5012" t="s">
        <v>497</v>
      </c>
      <c r="J235" s="5012">
        <v>1</v>
      </c>
      <c r="K235" s="5012">
        <f t="shared" si="13"/>
        <v>6</v>
      </c>
      <c r="L235" s="5013" t="s">
        <v>361</v>
      </c>
      <c r="M235" s="5011">
        <v>5301001</v>
      </c>
      <c r="N235" s="5011" t="s">
        <v>5659</v>
      </c>
      <c r="O235" s="5011"/>
      <c r="P235" s="5011"/>
      <c r="Q235" s="5011"/>
      <c r="R235" s="5011"/>
      <c r="S235" s="5011" t="s">
        <v>1902</v>
      </c>
      <c r="T235" s="5011" t="s">
        <v>5253</v>
      </c>
      <c r="U235" s="5011" t="s">
        <v>1902</v>
      </c>
      <c r="V235" s="5011" t="s">
        <v>5253</v>
      </c>
      <c r="W235" s="5011" t="s">
        <v>1791</v>
      </c>
      <c r="X235" s="5011" t="s">
        <v>5253</v>
      </c>
      <c r="Y235" s="5013" t="s">
        <v>5660</v>
      </c>
      <c r="Z235" s="5011">
        <v>0</v>
      </c>
      <c r="AA235" s="5011">
        <v>0</v>
      </c>
      <c r="AB235" s="5011">
        <v>31</v>
      </c>
      <c r="AC235" s="5011">
        <v>8</v>
      </c>
      <c r="AD235" s="5011">
        <v>0</v>
      </c>
      <c r="AE235" s="5011">
        <v>39</v>
      </c>
      <c r="AF235" s="5015"/>
    </row>
    <row r="236" spans="1:32" s="5016" customFormat="1" ht="31.5">
      <c r="A236" s="5010">
        <v>8</v>
      </c>
      <c r="B236" s="5010">
        <v>2</v>
      </c>
      <c r="C236" s="5010">
        <v>4</v>
      </c>
      <c r="D236" s="5010">
        <f t="shared" si="14"/>
        <v>6</v>
      </c>
      <c r="E236" s="5011">
        <v>37901</v>
      </c>
      <c r="F236" s="5011" t="s">
        <v>1065</v>
      </c>
      <c r="G236" s="5012">
        <v>172</v>
      </c>
      <c r="H236" s="5012" t="s">
        <v>3</v>
      </c>
      <c r="I236" s="5012" t="s">
        <v>497</v>
      </c>
      <c r="J236" s="5012">
        <v>1</v>
      </c>
      <c r="K236" s="5012">
        <f t="shared" si="13"/>
        <v>6</v>
      </c>
      <c r="L236" s="5013" t="s">
        <v>361</v>
      </c>
      <c r="M236" s="5011">
        <v>5301001</v>
      </c>
      <c r="N236" s="5011" t="s">
        <v>5661</v>
      </c>
      <c r="O236" s="5011"/>
      <c r="P236" s="5011"/>
      <c r="Q236" s="5011"/>
      <c r="R236" s="5011"/>
      <c r="S236" s="5011"/>
      <c r="T236" s="5011"/>
      <c r="U236" s="5011" t="s">
        <v>5662</v>
      </c>
      <c r="V236" s="5011" t="s">
        <v>5253</v>
      </c>
      <c r="W236" s="5011" t="s">
        <v>5663</v>
      </c>
      <c r="X236" s="5011" t="s">
        <v>5270</v>
      </c>
      <c r="Y236" s="5013" t="s">
        <v>5660</v>
      </c>
      <c r="Z236" s="5011"/>
      <c r="AA236" s="5011"/>
      <c r="AB236" s="5011"/>
      <c r="AC236" s="5011"/>
      <c r="AD236" s="5011"/>
      <c r="AE236" s="5011"/>
      <c r="AF236" s="5015"/>
    </row>
    <row r="237" spans="1:32" s="5016" customFormat="1" ht="23.25" customHeight="1">
      <c r="A237" s="5010">
        <v>8</v>
      </c>
      <c r="B237" s="5010">
        <v>2</v>
      </c>
      <c r="C237" s="5010">
        <v>4</v>
      </c>
      <c r="D237" s="5010">
        <f t="shared" si="14"/>
        <v>6</v>
      </c>
      <c r="E237" s="5011">
        <v>35091</v>
      </c>
      <c r="F237" s="5011" t="s">
        <v>308</v>
      </c>
      <c r="G237" s="5012">
        <v>172</v>
      </c>
      <c r="H237" s="5012" t="s">
        <v>3</v>
      </c>
      <c r="I237" s="5012" t="s">
        <v>497</v>
      </c>
      <c r="J237" s="5012">
        <v>1</v>
      </c>
      <c r="K237" s="5012">
        <f t="shared" si="13"/>
        <v>6</v>
      </c>
      <c r="L237" s="5013" t="s">
        <v>5298</v>
      </c>
      <c r="M237" s="5011">
        <v>5301002</v>
      </c>
      <c r="N237" s="5011" t="s">
        <v>5560</v>
      </c>
      <c r="O237" s="5011" t="s">
        <v>5345</v>
      </c>
      <c r="P237" s="5011" t="s">
        <v>5253</v>
      </c>
      <c r="Q237" s="5011" t="s">
        <v>5345</v>
      </c>
      <c r="R237" s="5011" t="s">
        <v>5253</v>
      </c>
      <c r="S237" s="5011"/>
      <c r="T237" s="5011"/>
      <c r="U237" s="5011"/>
      <c r="V237" s="5011"/>
      <c r="W237" s="5011"/>
      <c r="X237" s="5011"/>
      <c r="Y237" s="5013" t="s">
        <v>5664</v>
      </c>
      <c r="Z237" s="5011">
        <v>1</v>
      </c>
      <c r="AA237" s="5011">
        <v>7</v>
      </c>
      <c r="AB237" s="5011">
        <v>5</v>
      </c>
      <c r="AC237" s="5011">
        <v>12</v>
      </c>
      <c r="AD237" s="5011">
        <v>1</v>
      </c>
      <c r="AE237" s="5011">
        <v>25</v>
      </c>
      <c r="AF237" s="5015"/>
    </row>
    <row r="238" spans="1:32" s="5016" customFormat="1" ht="16.5">
      <c r="A238" s="5010">
        <v>8</v>
      </c>
      <c r="B238" s="5010">
        <v>2</v>
      </c>
      <c r="C238" s="5010">
        <v>4</v>
      </c>
      <c r="D238" s="5010">
        <f t="shared" si="14"/>
        <v>6</v>
      </c>
      <c r="E238" s="5011">
        <v>40664</v>
      </c>
      <c r="F238" s="5011" t="s">
        <v>306</v>
      </c>
      <c r="G238" s="5012">
        <v>172</v>
      </c>
      <c r="H238" s="5012" t="s">
        <v>3</v>
      </c>
      <c r="I238" s="5012" t="s">
        <v>503</v>
      </c>
      <c r="J238" s="5012">
        <v>1</v>
      </c>
      <c r="K238" s="5012">
        <f t="shared" si="13"/>
        <v>6</v>
      </c>
      <c r="L238" s="5013" t="s">
        <v>5295</v>
      </c>
      <c r="M238" s="5011">
        <v>5301002</v>
      </c>
      <c r="N238" s="5011" t="s">
        <v>5547</v>
      </c>
      <c r="O238" s="5011" t="s">
        <v>5522</v>
      </c>
      <c r="P238" s="5011" t="s">
        <v>5270</v>
      </c>
      <c r="Q238" s="5011" t="s">
        <v>5345</v>
      </c>
      <c r="R238" s="5011" t="s">
        <v>5270</v>
      </c>
      <c r="S238" s="5011"/>
      <c r="T238" s="5011"/>
      <c r="U238" s="5011"/>
      <c r="V238" s="5011"/>
      <c r="W238" s="5011" t="s">
        <v>5522</v>
      </c>
      <c r="X238" s="5011" t="s">
        <v>5270</v>
      </c>
      <c r="Y238" s="5013" t="s">
        <v>5664</v>
      </c>
      <c r="Z238" s="5011"/>
      <c r="AA238" s="5011"/>
      <c r="AB238" s="5011"/>
      <c r="AC238" s="5011"/>
      <c r="AD238" s="5011"/>
      <c r="AE238" s="5011"/>
      <c r="AF238" s="5015"/>
    </row>
    <row r="239" spans="1:32" s="5016" customFormat="1" ht="31.5">
      <c r="A239" s="5010">
        <v>8</v>
      </c>
      <c r="B239" s="5010">
        <v>2</v>
      </c>
      <c r="C239" s="5010">
        <v>4</v>
      </c>
      <c r="D239" s="5010">
        <f t="shared" si="14"/>
        <v>6</v>
      </c>
      <c r="E239" s="5011">
        <v>35473</v>
      </c>
      <c r="F239" s="5011" t="s">
        <v>1063</v>
      </c>
      <c r="G239" s="5012">
        <v>172</v>
      </c>
      <c r="H239" s="5012" t="s">
        <v>3</v>
      </c>
      <c r="I239" s="5012" t="s">
        <v>497</v>
      </c>
      <c r="J239" s="5012">
        <v>1</v>
      </c>
      <c r="K239" s="5012">
        <f t="shared" si="13"/>
        <v>6</v>
      </c>
      <c r="L239" s="5013" t="s">
        <v>5254</v>
      </c>
      <c r="M239" s="5011">
        <v>5301003</v>
      </c>
      <c r="N239" s="5011" t="s">
        <v>5665</v>
      </c>
      <c r="O239" s="5011" t="s">
        <v>1902</v>
      </c>
      <c r="P239" s="5011" t="s">
        <v>5253</v>
      </c>
      <c r="Q239" s="5011"/>
      <c r="R239" s="5011"/>
      <c r="S239" s="5011"/>
      <c r="T239" s="5011"/>
      <c r="U239" s="5011" t="s">
        <v>1894</v>
      </c>
      <c r="V239" s="5011" t="s">
        <v>5253</v>
      </c>
      <c r="W239" s="5011" t="s">
        <v>5666</v>
      </c>
      <c r="X239" s="5011" t="s">
        <v>5253</v>
      </c>
      <c r="Y239" s="5013" t="s">
        <v>5667</v>
      </c>
      <c r="Z239" s="5011">
        <v>0</v>
      </c>
      <c r="AA239" s="5011">
        <v>1</v>
      </c>
      <c r="AB239" s="5011">
        <v>6</v>
      </c>
      <c r="AC239" s="5011">
        <v>26</v>
      </c>
      <c r="AD239" s="5011">
        <v>2</v>
      </c>
      <c r="AE239" s="5011">
        <v>33</v>
      </c>
      <c r="AF239" s="5015"/>
    </row>
    <row r="240" spans="1:32" s="5016" customFormat="1" ht="16.5">
      <c r="A240" s="5010">
        <v>8</v>
      </c>
      <c r="B240" s="5010">
        <v>2</v>
      </c>
      <c r="C240" s="5010">
        <v>4</v>
      </c>
      <c r="D240" s="5010">
        <f t="shared" si="14"/>
        <v>6</v>
      </c>
      <c r="E240" s="5011">
        <v>39145</v>
      </c>
      <c r="F240" s="5011" t="s">
        <v>1065</v>
      </c>
      <c r="G240" s="5012">
        <v>172</v>
      </c>
      <c r="H240" s="5012" t="s">
        <v>3</v>
      </c>
      <c r="I240" s="5012" t="s">
        <v>497</v>
      </c>
      <c r="J240" s="5012">
        <v>1</v>
      </c>
      <c r="K240" s="5012">
        <f t="shared" si="13"/>
        <v>6</v>
      </c>
      <c r="L240" s="5013" t="s">
        <v>4369</v>
      </c>
      <c r="M240" s="5011">
        <v>5301003</v>
      </c>
      <c r="N240" s="5011" t="s">
        <v>5668</v>
      </c>
      <c r="O240" s="5011" t="s">
        <v>1822</v>
      </c>
      <c r="P240" s="5011" t="s">
        <v>5253</v>
      </c>
      <c r="Q240" s="5011"/>
      <c r="R240" s="5011"/>
      <c r="S240" s="5011" t="s">
        <v>1859</v>
      </c>
      <c r="T240" s="5011" t="s">
        <v>5253</v>
      </c>
      <c r="U240" s="5011" t="s">
        <v>1800</v>
      </c>
      <c r="V240" s="5011" t="s">
        <v>5253</v>
      </c>
      <c r="W240" s="5011"/>
      <c r="X240" s="5011"/>
      <c r="Y240" s="5013" t="s">
        <v>5667</v>
      </c>
      <c r="Z240" s="5011"/>
      <c r="AA240" s="5011"/>
      <c r="AB240" s="5011"/>
      <c r="AC240" s="5011"/>
      <c r="AD240" s="5011"/>
      <c r="AE240" s="5011"/>
      <c r="AF240" s="5015"/>
    </row>
    <row r="241" spans="1:32" s="5016" customFormat="1" ht="31.5">
      <c r="A241" s="5010">
        <v>8</v>
      </c>
      <c r="B241" s="5010">
        <v>2</v>
      </c>
      <c r="C241" s="5010">
        <v>4</v>
      </c>
      <c r="D241" s="5010">
        <f t="shared" si="14"/>
        <v>6</v>
      </c>
      <c r="E241" s="5011">
        <v>39547</v>
      </c>
      <c r="F241" s="5011" t="s">
        <v>487</v>
      </c>
      <c r="G241" s="5012">
        <v>172</v>
      </c>
      <c r="H241" s="5012" t="s">
        <v>3</v>
      </c>
      <c r="I241" s="5012" t="s">
        <v>497</v>
      </c>
      <c r="J241" s="5012">
        <v>1</v>
      </c>
      <c r="K241" s="5012">
        <f t="shared" si="13"/>
        <v>6</v>
      </c>
      <c r="L241" s="5013" t="s">
        <v>5259</v>
      </c>
      <c r="M241" s="5011">
        <v>5301004</v>
      </c>
      <c r="N241" s="5011" t="s">
        <v>5669</v>
      </c>
      <c r="O241" s="5011"/>
      <c r="P241" s="5011"/>
      <c r="Q241" s="5011" t="s">
        <v>5670</v>
      </c>
      <c r="R241" s="5011" t="s">
        <v>5253</v>
      </c>
      <c r="S241" s="5011"/>
      <c r="T241" s="5011"/>
      <c r="U241" s="5011" t="s">
        <v>5671</v>
      </c>
      <c r="V241" s="5011" t="s">
        <v>5672</v>
      </c>
      <c r="W241" s="5011"/>
      <c r="X241" s="5011"/>
      <c r="Y241" s="5013" t="s">
        <v>5673</v>
      </c>
      <c r="Z241" s="5010">
        <v>0</v>
      </c>
      <c r="AA241" s="5010">
        <v>6</v>
      </c>
      <c r="AB241" s="5010">
        <v>18</v>
      </c>
      <c r="AC241" s="5010">
        <v>15</v>
      </c>
      <c r="AD241" s="5011">
        <v>0</v>
      </c>
      <c r="AE241" s="5011">
        <v>39</v>
      </c>
      <c r="AF241" s="5015"/>
    </row>
    <row r="242" spans="1:32" s="5016" customFormat="1" ht="16.5">
      <c r="A242" s="5010">
        <v>8</v>
      </c>
      <c r="B242" s="5010">
        <v>2</v>
      </c>
      <c r="C242" s="5010">
        <v>4</v>
      </c>
      <c r="D242" s="5010">
        <f t="shared" si="14"/>
        <v>6</v>
      </c>
      <c r="E242" s="5011">
        <v>39547</v>
      </c>
      <c r="F242" s="5011" t="s">
        <v>487</v>
      </c>
      <c r="G242" s="5012">
        <v>172</v>
      </c>
      <c r="H242" s="5012" t="s">
        <v>3</v>
      </c>
      <c r="I242" s="5012" t="s">
        <v>497</v>
      </c>
      <c r="J242" s="5012">
        <v>1</v>
      </c>
      <c r="K242" s="5012">
        <f t="shared" si="13"/>
        <v>6</v>
      </c>
      <c r="L242" s="5013" t="s">
        <v>5259</v>
      </c>
      <c r="M242" s="5011">
        <v>5301004</v>
      </c>
      <c r="N242" s="5011" t="s">
        <v>5674</v>
      </c>
      <c r="O242" s="5011"/>
      <c r="P242" s="5011"/>
      <c r="Q242" s="5011" t="s">
        <v>5675</v>
      </c>
      <c r="R242" s="5011" t="s">
        <v>5253</v>
      </c>
      <c r="S242" s="5011" t="s">
        <v>5676</v>
      </c>
      <c r="T242" s="5011" t="s">
        <v>5677</v>
      </c>
      <c r="U242" s="5011"/>
      <c r="V242" s="5011"/>
      <c r="W242" s="5011"/>
      <c r="X242" s="5011"/>
      <c r="Y242" s="5013" t="s">
        <v>5673</v>
      </c>
      <c r="Z242" s="5011"/>
      <c r="AA242" s="5011"/>
      <c r="AB242" s="5011"/>
      <c r="AC242" s="5011"/>
      <c r="AD242" s="5011"/>
      <c r="AE242" s="5011"/>
      <c r="AF242" s="5015"/>
    </row>
    <row r="243" spans="1:32" s="5016" customFormat="1" ht="34.5" customHeight="1">
      <c r="A243" s="5010">
        <v>6</v>
      </c>
      <c r="B243" s="5010">
        <v>1.5</v>
      </c>
      <c r="C243" s="5010">
        <v>3</v>
      </c>
      <c r="D243" s="5010">
        <f t="shared" si="14"/>
        <v>4.5</v>
      </c>
      <c r="E243" s="5011">
        <v>37901</v>
      </c>
      <c r="F243" s="5011" t="s">
        <v>1065</v>
      </c>
      <c r="G243" s="5012">
        <v>172</v>
      </c>
      <c r="H243" s="5012" t="s">
        <v>3</v>
      </c>
      <c r="I243" s="5012" t="s">
        <v>497</v>
      </c>
      <c r="J243" s="5012">
        <v>0.5</v>
      </c>
      <c r="K243" s="5012">
        <f t="shared" si="13"/>
        <v>2.25</v>
      </c>
      <c r="L243" s="5013" t="s">
        <v>5678</v>
      </c>
      <c r="M243" s="5011">
        <v>5301005</v>
      </c>
      <c r="N243" s="5011" t="s">
        <v>5679</v>
      </c>
      <c r="O243" s="5011"/>
      <c r="P243" s="5011"/>
      <c r="Q243" s="5011"/>
      <c r="R243" s="5011"/>
      <c r="S243" s="5011" t="s">
        <v>5345</v>
      </c>
      <c r="T243" s="5011" t="s">
        <v>5253</v>
      </c>
      <c r="U243" s="5011"/>
      <c r="V243" s="5011"/>
      <c r="W243" s="5011"/>
      <c r="X243" s="5011"/>
      <c r="Y243" s="5013" t="s">
        <v>5680</v>
      </c>
      <c r="Z243" s="5011">
        <v>0</v>
      </c>
      <c r="AA243" s="5011">
        <v>15</v>
      </c>
      <c r="AB243" s="5011">
        <v>13</v>
      </c>
      <c r="AC243" s="5011">
        <v>6</v>
      </c>
      <c r="AD243" s="5011">
        <v>0</v>
      </c>
      <c r="AE243" s="5011">
        <v>34</v>
      </c>
      <c r="AF243" s="5015"/>
    </row>
    <row r="244" spans="1:32" s="5016" customFormat="1" ht="31.5" customHeight="1">
      <c r="A244" s="5010">
        <v>6</v>
      </c>
      <c r="B244" s="5010">
        <v>1.5</v>
      </c>
      <c r="C244" s="5010">
        <v>3</v>
      </c>
      <c r="D244" s="5010">
        <f t="shared" si="14"/>
        <v>4.5</v>
      </c>
      <c r="E244" s="5011">
        <v>35091</v>
      </c>
      <c r="F244" s="5011" t="s">
        <v>308</v>
      </c>
      <c r="G244" s="5012">
        <v>172</v>
      </c>
      <c r="H244" s="5012" t="s">
        <v>3</v>
      </c>
      <c r="I244" s="5012" t="s">
        <v>497</v>
      </c>
      <c r="J244" s="5012">
        <v>0.5</v>
      </c>
      <c r="K244" s="5012">
        <f t="shared" si="13"/>
        <v>2.25</v>
      </c>
      <c r="L244" s="5013" t="s">
        <v>5298</v>
      </c>
      <c r="M244" s="5011">
        <v>5301005</v>
      </c>
      <c r="N244" s="5011" t="s">
        <v>5679</v>
      </c>
      <c r="O244" s="5011"/>
      <c r="P244" s="5011"/>
      <c r="Q244" s="5011"/>
      <c r="R244" s="5011"/>
      <c r="S244" s="5011" t="s">
        <v>5345</v>
      </c>
      <c r="T244" s="5011" t="s">
        <v>5253</v>
      </c>
      <c r="U244" s="5011"/>
      <c r="V244" s="5011"/>
      <c r="W244" s="5011"/>
      <c r="X244" s="5011"/>
      <c r="Y244" s="5013" t="s">
        <v>5680</v>
      </c>
      <c r="Z244" s="5011">
        <v>0</v>
      </c>
      <c r="AA244" s="5011">
        <v>15</v>
      </c>
      <c r="AB244" s="5011">
        <v>13</v>
      </c>
      <c r="AC244" s="5011">
        <v>6</v>
      </c>
      <c r="AD244" s="5011">
        <v>0</v>
      </c>
      <c r="AE244" s="5011">
        <v>34</v>
      </c>
      <c r="AF244" s="5015"/>
    </row>
    <row r="245" spans="1:32" s="5016" customFormat="1" ht="31.5">
      <c r="A245" s="5010">
        <v>6</v>
      </c>
      <c r="B245" s="5010">
        <v>1.5</v>
      </c>
      <c r="C245" s="5010">
        <v>3</v>
      </c>
      <c r="D245" s="5010">
        <f t="shared" si="14"/>
        <v>4.5</v>
      </c>
      <c r="E245" s="5011">
        <v>39145</v>
      </c>
      <c r="F245" s="5011" t="s">
        <v>1065</v>
      </c>
      <c r="G245" s="5012">
        <v>172</v>
      </c>
      <c r="H245" s="5012" t="s">
        <v>3</v>
      </c>
      <c r="I245" s="5012" t="s">
        <v>497</v>
      </c>
      <c r="J245" s="5012">
        <v>0.5</v>
      </c>
      <c r="K245" s="5012">
        <f t="shared" si="13"/>
        <v>2.25</v>
      </c>
      <c r="L245" s="5013" t="s">
        <v>5681</v>
      </c>
      <c r="M245" s="5011">
        <v>5301005</v>
      </c>
      <c r="N245" s="5011" t="s">
        <v>5682</v>
      </c>
      <c r="O245" s="5011" t="s">
        <v>2131</v>
      </c>
      <c r="P245" s="5011" t="s">
        <v>5270</v>
      </c>
      <c r="Q245" s="5011"/>
      <c r="R245" s="5011"/>
      <c r="S245" s="5011"/>
      <c r="T245" s="5011"/>
      <c r="U245" s="5011"/>
      <c r="V245" s="5011"/>
      <c r="W245" s="5011"/>
      <c r="X245" s="5011"/>
      <c r="Y245" s="5013" t="s">
        <v>5680</v>
      </c>
      <c r="Z245" s="5011"/>
      <c r="AA245" s="5011"/>
      <c r="AB245" s="5011"/>
      <c r="AC245" s="5011"/>
      <c r="AD245" s="5011"/>
      <c r="AE245" s="5011"/>
      <c r="AF245" s="5015"/>
    </row>
    <row r="246" spans="1:32" s="5016" customFormat="1" ht="31.5">
      <c r="A246" s="5010">
        <v>6</v>
      </c>
      <c r="B246" s="5010">
        <v>1.5</v>
      </c>
      <c r="C246" s="5010">
        <v>3</v>
      </c>
      <c r="D246" s="5010">
        <f t="shared" si="14"/>
        <v>4.5</v>
      </c>
      <c r="E246" s="5011">
        <v>39547</v>
      </c>
      <c r="F246" s="5011" t="s">
        <v>487</v>
      </c>
      <c r="G246" s="5012">
        <v>172</v>
      </c>
      <c r="H246" s="5012" t="s">
        <v>3</v>
      </c>
      <c r="I246" s="5012" t="s">
        <v>497</v>
      </c>
      <c r="J246" s="5012">
        <v>0.5</v>
      </c>
      <c r="K246" s="5012">
        <f t="shared" si="13"/>
        <v>2.25</v>
      </c>
      <c r="L246" s="5013" t="s">
        <v>5259</v>
      </c>
      <c r="M246" s="5011">
        <v>5301005</v>
      </c>
      <c r="N246" s="5011" t="s">
        <v>5682</v>
      </c>
      <c r="O246" s="5011" t="s">
        <v>2131</v>
      </c>
      <c r="P246" s="5011" t="s">
        <v>5270</v>
      </c>
      <c r="Q246" s="5011"/>
      <c r="R246" s="5011"/>
      <c r="S246" s="5011"/>
      <c r="T246" s="5011"/>
      <c r="U246" s="5011"/>
      <c r="V246" s="5011"/>
      <c r="W246" s="5011"/>
      <c r="X246" s="5011"/>
      <c r="Y246" s="5013" t="s">
        <v>5680</v>
      </c>
      <c r="Z246" s="5011"/>
      <c r="AA246" s="5011"/>
      <c r="AB246" s="5011"/>
      <c r="AC246" s="5011"/>
      <c r="AD246" s="5011"/>
      <c r="AE246" s="5011"/>
      <c r="AF246" s="5015"/>
    </row>
    <row r="247" spans="1:32" s="5016" customFormat="1" ht="16.5">
      <c r="A247" s="5010">
        <v>6</v>
      </c>
      <c r="B247" s="5010">
        <v>1.5</v>
      </c>
      <c r="C247" s="5010">
        <v>3</v>
      </c>
      <c r="D247" s="5010">
        <f t="shared" si="14"/>
        <v>4.5</v>
      </c>
      <c r="E247" s="5011">
        <v>41160</v>
      </c>
      <c r="F247" s="5011" t="s">
        <v>1065</v>
      </c>
      <c r="G247" s="5012">
        <v>172</v>
      </c>
      <c r="H247" s="5012" t="s">
        <v>3</v>
      </c>
      <c r="I247" s="5012" t="s">
        <v>503</v>
      </c>
      <c r="J247" s="5012">
        <v>1</v>
      </c>
      <c r="K247" s="5012">
        <f t="shared" si="13"/>
        <v>4.5</v>
      </c>
      <c r="L247" s="5013" t="s">
        <v>5683</v>
      </c>
      <c r="M247" s="5011">
        <v>5301009</v>
      </c>
      <c r="N247" s="5011" t="s">
        <v>5684</v>
      </c>
      <c r="O247" s="5011"/>
      <c r="P247" s="5011"/>
      <c r="Q247" s="5011" t="s">
        <v>5685</v>
      </c>
      <c r="R247" s="5011" t="s">
        <v>5270</v>
      </c>
      <c r="S247" s="5011" t="s">
        <v>5686</v>
      </c>
      <c r="T247" s="5011" t="s">
        <v>5677</v>
      </c>
      <c r="U247" s="5011"/>
      <c r="V247" s="5011"/>
      <c r="W247" s="5011"/>
      <c r="X247" s="5011"/>
      <c r="Y247" s="5013" t="s">
        <v>5687</v>
      </c>
      <c r="Z247" s="5011">
        <v>0</v>
      </c>
      <c r="AA247" s="5011">
        <v>1</v>
      </c>
      <c r="AB247" s="5011">
        <v>4</v>
      </c>
      <c r="AC247" s="5011">
        <v>7</v>
      </c>
      <c r="AD247" s="5011">
        <v>3</v>
      </c>
      <c r="AE247" s="5011">
        <v>12</v>
      </c>
      <c r="AF247" s="5015"/>
    </row>
    <row r="248" spans="1:32" s="5016" customFormat="1" ht="31.5">
      <c r="A248" s="5010">
        <v>8</v>
      </c>
      <c r="B248" s="5010">
        <v>2</v>
      </c>
      <c r="C248" s="5010">
        <v>4</v>
      </c>
      <c r="D248" s="5010">
        <f t="shared" si="14"/>
        <v>6</v>
      </c>
      <c r="E248" s="5011">
        <v>16064</v>
      </c>
      <c r="F248" s="5011" t="s">
        <v>1153</v>
      </c>
      <c r="G248" s="5012">
        <v>172</v>
      </c>
      <c r="H248" s="5012" t="s">
        <v>3</v>
      </c>
      <c r="I248" s="5012" t="s">
        <v>5313</v>
      </c>
      <c r="J248" s="5012">
        <v>1</v>
      </c>
      <c r="K248" s="5012">
        <f t="shared" si="13"/>
        <v>6</v>
      </c>
      <c r="L248" s="5013" t="s">
        <v>5314</v>
      </c>
      <c r="M248" s="5011">
        <v>5301011</v>
      </c>
      <c r="N248" s="5011" t="s">
        <v>5688</v>
      </c>
      <c r="O248" s="5011" t="s">
        <v>1822</v>
      </c>
      <c r="P248" s="5011" t="s">
        <v>5270</v>
      </c>
      <c r="Q248" s="5011"/>
      <c r="R248" s="5011"/>
      <c r="S248" s="5011" t="s">
        <v>5689</v>
      </c>
      <c r="T248" s="5011" t="s">
        <v>5270</v>
      </c>
      <c r="U248" s="5011"/>
      <c r="V248" s="5011"/>
      <c r="W248" s="5011"/>
      <c r="X248" s="5011"/>
      <c r="Y248" s="5013" t="s">
        <v>5690</v>
      </c>
      <c r="Z248" s="5010">
        <v>2</v>
      </c>
      <c r="AA248" s="5010">
        <v>19</v>
      </c>
      <c r="AB248" s="5010">
        <v>15</v>
      </c>
      <c r="AC248" s="5010">
        <v>5</v>
      </c>
      <c r="AD248" s="5011">
        <v>0</v>
      </c>
      <c r="AE248" s="5011">
        <v>41</v>
      </c>
      <c r="AF248" s="5015"/>
    </row>
    <row r="249" spans="1:32" s="5016" customFormat="1" ht="16.5">
      <c r="A249" s="5010">
        <v>6</v>
      </c>
      <c r="B249" s="5010">
        <v>1.5</v>
      </c>
      <c r="C249" s="5010">
        <v>3</v>
      </c>
      <c r="D249" s="5010">
        <f t="shared" si="14"/>
        <v>4.5</v>
      </c>
      <c r="E249" s="5011">
        <v>41160</v>
      </c>
      <c r="F249" s="5011" t="s">
        <v>1065</v>
      </c>
      <c r="G249" s="5012">
        <v>172</v>
      </c>
      <c r="H249" s="5012" t="s">
        <v>3</v>
      </c>
      <c r="I249" s="5012" t="s">
        <v>503</v>
      </c>
      <c r="J249" s="5012">
        <v>1</v>
      </c>
      <c r="K249" s="5012">
        <f t="shared" si="13"/>
        <v>4.5</v>
      </c>
      <c r="L249" s="5013" t="s">
        <v>5683</v>
      </c>
      <c r="M249" s="5011">
        <v>5301012</v>
      </c>
      <c r="N249" s="5011" t="s">
        <v>5691</v>
      </c>
      <c r="O249" s="5011" t="s">
        <v>5280</v>
      </c>
      <c r="P249" s="5011" t="s">
        <v>5270</v>
      </c>
      <c r="Q249" s="5011" t="s">
        <v>5692</v>
      </c>
      <c r="R249" s="5011" t="s">
        <v>5677</v>
      </c>
      <c r="S249" s="5011"/>
      <c r="T249" s="5011"/>
      <c r="U249" s="5011"/>
      <c r="V249" s="5011"/>
      <c r="W249" s="5011"/>
      <c r="X249" s="5011"/>
      <c r="Y249" s="5013" t="s">
        <v>5693</v>
      </c>
      <c r="Z249" s="5022">
        <v>16</v>
      </c>
      <c r="AA249" s="5022">
        <v>15</v>
      </c>
      <c r="AB249" s="5022">
        <v>0</v>
      </c>
      <c r="AC249" s="5022">
        <v>0</v>
      </c>
      <c r="AD249" s="5022">
        <v>0</v>
      </c>
      <c r="AE249" s="5010">
        <v>31</v>
      </c>
      <c r="AF249" s="5015"/>
    </row>
    <row r="250" spans="1:32" s="5016" customFormat="1" ht="16.5">
      <c r="A250" s="5010">
        <v>8</v>
      </c>
      <c r="B250" s="5010">
        <v>2</v>
      </c>
      <c r="C250" s="5010">
        <v>4</v>
      </c>
      <c r="D250" s="5010">
        <f t="shared" si="14"/>
        <v>6</v>
      </c>
      <c r="E250" s="5011">
        <v>22628</v>
      </c>
      <c r="F250" s="5011" t="s">
        <v>1065</v>
      </c>
      <c r="G250" s="5012">
        <v>172</v>
      </c>
      <c r="H250" s="5012" t="s">
        <v>3</v>
      </c>
      <c r="I250" s="5012" t="s">
        <v>497</v>
      </c>
      <c r="J250" s="5012">
        <v>1</v>
      </c>
      <c r="K250" s="5012">
        <f t="shared" si="13"/>
        <v>6</v>
      </c>
      <c r="L250" s="5013" t="s">
        <v>5312</v>
      </c>
      <c r="M250" s="5011">
        <v>5311002</v>
      </c>
      <c r="N250" s="5011" t="s">
        <v>5691</v>
      </c>
      <c r="O250" s="5011" t="s">
        <v>1854</v>
      </c>
      <c r="P250" s="5011" t="s">
        <v>1849</v>
      </c>
      <c r="Q250" s="5011"/>
      <c r="R250" s="5011"/>
      <c r="S250" s="5011"/>
      <c r="T250" s="5011"/>
      <c r="U250" s="5011" t="s">
        <v>1854</v>
      </c>
      <c r="V250" s="5011" t="s">
        <v>1849</v>
      </c>
      <c r="W250" s="5011"/>
      <c r="X250" s="5011"/>
      <c r="Y250" s="5013" t="s">
        <v>5694</v>
      </c>
      <c r="Z250" s="5022">
        <v>18</v>
      </c>
      <c r="AA250" s="5022">
        <v>4</v>
      </c>
      <c r="AB250" s="5022">
        <v>9</v>
      </c>
      <c r="AC250" s="5022">
        <v>0</v>
      </c>
      <c r="AD250" s="5022">
        <v>0</v>
      </c>
      <c r="AE250" s="5010">
        <v>31</v>
      </c>
      <c r="AF250" s="5015"/>
    </row>
    <row r="251" spans="1:32" s="5016" customFormat="1" ht="31.5">
      <c r="A251" s="5010">
        <v>7</v>
      </c>
      <c r="B251" s="5010">
        <v>2.5</v>
      </c>
      <c r="C251" s="5010">
        <v>2</v>
      </c>
      <c r="D251" s="5010">
        <f t="shared" si="14"/>
        <v>4.5</v>
      </c>
      <c r="E251" s="5011">
        <v>36948</v>
      </c>
      <c r="F251" s="5011" t="s">
        <v>1065</v>
      </c>
      <c r="G251" s="5012">
        <v>172</v>
      </c>
      <c r="H251" s="5012" t="s">
        <v>3</v>
      </c>
      <c r="I251" s="5012" t="s">
        <v>497</v>
      </c>
      <c r="J251" s="5012">
        <v>1</v>
      </c>
      <c r="K251" s="5012">
        <f t="shared" si="13"/>
        <v>4.5</v>
      </c>
      <c r="L251" s="5013" t="s">
        <v>5695</v>
      </c>
      <c r="M251" s="5011">
        <v>5311003</v>
      </c>
      <c r="N251" s="5011" t="s">
        <v>5691</v>
      </c>
      <c r="O251" s="5011"/>
      <c r="P251" s="5011"/>
      <c r="Q251" s="5011" t="s">
        <v>1902</v>
      </c>
      <c r="R251" s="5011" t="s">
        <v>5270</v>
      </c>
      <c r="S251" s="5011"/>
      <c r="T251" s="5011"/>
      <c r="U251" s="5011" t="s">
        <v>1902</v>
      </c>
      <c r="V251" s="5011" t="s">
        <v>5270</v>
      </c>
      <c r="W251" s="5011" t="s">
        <v>1902</v>
      </c>
      <c r="X251" s="5011" t="s">
        <v>5270</v>
      </c>
      <c r="Y251" s="5013" t="s">
        <v>5696</v>
      </c>
      <c r="Z251" s="5022">
        <v>1</v>
      </c>
      <c r="AA251" s="5022">
        <v>6</v>
      </c>
      <c r="AB251" s="5022">
        <v>13</v>
      </c>
      <c r="AC251" s="5022">
        <v>22</v>
      </c>
      <c r="AD251" s="5022">
        <v>0</v>
      </c>
      <c r="AE251" s="5010">
        <v>42</v>
      </c>
      <c r="AF251" s="5015"/>
    </row>
    <row r="252" spans="1:32" s="5016" customFormat="1" ht="16.5">
      <c r="A252" s="5010">
        <v>7</v>
      </c>
      <c r="B252" s="5010">
        <v>2.5</v>
      </c>
      <c r="C252" s="5010">
        <v>2</v>
      </c>
      <c r="D252" s="5010">
        <f t="shared" si="14"/>
        <v>4.5</v>
      </c>
      <c r="E252" s="5011">
        <v>36002</v>
      </c>
      <c r="F252" s="5011" t="s">
        <v>1063</v>
      </c>
      <c r="G252" s="5012">
        <v>172</v>
      </c>
      <c r="H252" s="5012" t="s">
        <v>3</v>
      </c>
      <c r="I252" s="5012" t="s">
        <v>497</v>
      </c>
      <c r="J252" s="5012">
        <v>1</v>
      </c>
      <c r="K252" s="5012">
        <f t="shared" si="13"/>
        <v>4.5</v>
      </c>
      <c r="L252" s="5013" t="s">
        <v>5255</v>
      </c>
      <c r="M252" s="5011">
        <v>5311004</v>
      </c>
      <c r="N252" s="5011" t="s">
        <v>5697</v>
      </c>
      <c r="O252" s="5011" t="s">
        <v>1894</v>
      </c>
      <c r="P252" s="5011" t="s">
        <v>5270</v>
      </c>
      <c r="Q252" s="5011"/>
      <c r="R252" s="5011"/>
      <c r="S252" s="5011"/>
      <c r="T252" s="5011"/>
      <c r="U252" s="5011" t="s">
        <v>1894</v>
      </c>
      <c r="V252" s="5011" t="s">
        <v>5270</v>
      </c>
      <c r="W252" s="5011" t="s">
        <v>1894</v>
      </c>
      <c r="X252" s="5011" t="s">
        <v>5270</v>
      </c>
      <c r="Y252" s="5013" t="s">
        <v>5698</v>
      </c>
      <c r="Z252" s="5011">
        <v>0</v>
      </c>
      <c r="AA252" s="5011">
        <v>1</v>
      </c>
      <c r="AB252" s="5011">
        <v>8</v>
      </c>
      <c r="AC252" s="5011">
        <v>31</v>
      </c>
      <c r="AD252" s="5011">
        <v>1</v>
      </c>
      <c r="AE252" s="5011">
        <v>40</v>
      </c>
      <c r="AF252" s="5015"/>
    </row>
    <row r="253" spans="1:32" s="5016" customFormat="1" ht="16.5">
      <c r="A253" s="5010">
        <v>8</v>
      </c>
      <c r="B253" s="5010">
        <v>2</v>
      </c>
      <c r="C253" s="5010">
        <v>4</v>
      </c>
      <c r="D253" s="5010">
        <f t="shared" si="14"/>
        <v>6</v>
      </c>
      <c r="E253" s="5011">
        <v>35966</v>
      </c>
      <c r="F253" s="5011" t="s">
        <v>1063</v>
      </c>
      <c r="G253" s="5012">
        <v>172</v>
      </c>
      <c r="H253" s="5012" t="s">
        <v>3</v>
      </c>
      <c r="I253" s="5012" t="s">
        <v>497</v>
      </c>
      <c r="J253" s="5012">
        <v>1</v>
      </c>
      <c r="K253" s="5012">
        <f t="shared" si="13"/>
        <v>6</v>
      </c>
      <c r="L253" s="5013" t="s">
        <v>5251</v>
      </c>
      <c r="M253" s="5011">
        <v>5311006</v>
      </c>
      <c r="N253" s="5011" t="s">
        <v>5697</v>
      </c>
      <c r="O253" s="5011" t="s">
        <v>5699</v>
      </c>
      <c r="P253" s="5011" t="s">
        <v>5348</v>
      </c>
      <c r="Q253" s="5011"/>
      <c r="R253" s="5011"/>
      <c r="S253" s="5011"/>
      <c r="T253" s="5011"/>
      <c r="U253" s="5011"/>
      <c r="V253" s="5011"/>
      <c r="W253" s="5011" t="s">
        <v>5700</v>
      </c>
      <c r="X253" s="5011" t="s">
        <v>1849</v>
      </c>
      <c r="Y253" s="5013" t="s">
        <v>5701</v>
      </c>
      <c r="Z253" s="5011">
        <v>2</v>
      </c>
      <c r="AA253" s="5011">
        <v>6</v>
      </c>
      <c r="AB253" s="5011">
        <v>0</v>
      </c>
      <c r="AC253" s="5011">
        <v>8</v>
      </c>
      <c r="AD253" s="5011">
        <v>1</v>
      </c>
      <c r="AE253" s="5011">
        <v>16</v>
      </c>
      <c r="AF253" s="5015"/>
    </row>
    <row r="254" spans="1:32" s="5016" customFormat="1" ht="16.5">
      <c r="A254" s="5010">
        <v>7</v>
      </c>
      <c r="B254" s="5010">
        <v>2.5</v>
      </c>
      <c r="C254" s="5010">
        <v>2</v>
      </c>
      <c r="D254" s="5010">
        <f t="shared" si="14"/>
        <v>4.5</v>
      </c>
      <c r="E254" s="5011">
        <v>35805</v>
      </c>
      <c r="F254" s="5011" t="s">
        <v>1063</v>
      </c>
      <c r="G254" s="5012">
        <v>172</v>
      </c>
      <c r="H254" s="5012" t="s">
        <v>3</v>
      </c>
      <c r="I254" s="5012" t="s">
        <v>497</v>
      </c>
      <c r="J254" s="5012">
        <v>1</v>
      </c>
      <c r="K254" s="5012">
        <f t="shared" si="13"/>
        <v>4.5</v>
      </c>
      <c r="L254" s="5013" t="s">
        <v>5321</v>
      </c>
      <c r="M254" s="5011">
        <v>5311007</v>
      </c>
      <c r="N254" s="5011" t="s">
        <v>5697</v>
      </c>
      <c r="O254" s="5011"/>
      <c r="P254" s="5011"/>
      <c r="Q254" s="5011" t="s">
        <v>1902</v>
      </c>
      <c r="R254" s="5011" t="s">
        <v>5262</v>
      </c>
      <c r="S254" s="5011"/>
      <c r="T254" s="5011"/>
      <c r="U254" s="5011" t="s">
        <v>1902</v>
      </c>
      <c r="V254" s="5011" t="s">
        <v>5262</v>
      </c>
      <c r="W254" s="5011" t="s">
        <v>1894</v>
      </c>
      <c r="X254" s="5011" t="s">
        <v>5262</v>
      </c>
      <c r="Y254" s="5013" t="s">
        <v>5702</v>
      </c>
      <c r="Z254" s="5011">
        <v>1</v>
      </c>
      <c r="AA254" s="5011">
        <v>6</v>
      </c>
      <c r="AB254" s="5011">
        <v>9</v>
      </c>
      <c r="AC254" s="5011">
        <v>6</v>
      </c>
      <c r="AD254" s="5011">
        <v>2</v>
      </c>
      <c r="AE254" s="5011">
        <v>22</v>
      </c>
      <c r="AF254" s="5015"/>
    </row>
    <row r="255" spans="1:32" s="5016" customFormat="1" ht="31.5">
      <c r="A255" s="5010">
        <v>7</v>
      </c>
      <c r="B255" s="5010">
        <v>2.5</v>
      </c>
      <c r="C255" s="5010">
        <v>2</v>
      </c>
      <c r="D255" s="5010">
        <f t="shared" si="14"/>
        <v>4.5</v>
      </c>
      <c r="E255" s="5011">
        <v>11798</v>
      </c>
      <c r="F255" s="5011" t="s">
        <v>1063</v>
      </c>
      <c r="G255" s="5012">
        <v>172</v>
      </c>
      <c r="H255" s="5012" t="s">
        <v>3</v>
      </c>
      <c r="I255" s="5012" t="s">
        <v>497</v>
      </c>
      <c r="J255" s="5012">
        <v>1</v>
      </c>
      <c r="K255" s="5012">
        <f t="shared" si="13"/>
        <v>4.5</v>
      </c>
      <c r="L255" s="5013" t="s">
        <v>5311</v>
      </c>
      <c r="M255" s="5011">
        <v>5311008</v>
      </c>
      <c r="N255" s="5011" t="s">
        <v>5697</v>
      </c>
      <c r="O255" s="5011" t="s">
        <v>5703</v>
      </c>
      <c r="P255" s="5011" t="s">
        <v>5704</v>
      </c>
      <c r="Q255" s="5011"/>
      <c r="R255" s="5011"/>
      <c r="S255" s="5011" t="s">
        <v>5705</v>
      </c>
      <c r="T255" s="5011" t="s">
        <v>5262</v>
      </c>
      <c r="U255" s="5011"/>
      <c r="V255" s="5011"/>
      <c r="W255" s="5011"/>
      <c r="X255" s="5011"/>
      <c r="Y255" s="5013" t="s">
        <v>5706</v>
      </c>
      <c r="Z255" s="5011">
        <v>18</v>
      </c>
      <c r="AA255" s="5011">
        <v>10</v>
      </c>
      <c r="AB255" s="5011">
        <v>0</v>
      </c>
      <c r="AC255" s="5011">
        <v>0</v>
      </c>
      <c r="AD255" s="5011">
        <v>0</v>
      </c>
      <c r="AE255" s="5011">
        <v>28</v>
      </c>
      <c r="AF255" s="5015"/>
    </row>
    <row r="256" spans="1:32" s="5016" customFormat="1" ht="16.5">
      <c r="A256" s="5010">
        <v>11</v>
      </c>
      <c r="B256" s="5010">
        <v>3.5</v>
      </c>
      <c r="C256" s="5010">
        <v>4</v>
      </c>
      <c r="D256" s="5010">
        <f t="shared" si="14"/>
        <v>7.5</v>
      </c>
      <c r="E256" s="5011">
        <v>36059</v>
      </c>
      <c r="F256" s="5011" t="s">
        <v>1063</v>
      </c>
      <c r="G256" s="5012">
        <v>172</v>
      </c>
      <c r="H256" s="5012" t="s">
        <v>3</v>
      </c>
      <c r="I256" s="5012" t="s">
        <v>497</v>
      </c>
      <c r="J256" s="5012">
        <v>0.47</v>
      </c>
      <c r="K256" s="5012">
        <f t="shared" si="13"/>
        <v>3.5249999999999999</v>
      </c>
      <c r="L256" s="5013" t="s">
        <v>5349</v>
      </c>
      <c r="M256" s="5011">
        <v>5311009</v>
      </c>
      <c r="N256" s="5011" t="s">
        <v>5697</v>
      </c>
      <c r="O256" s="5011"/>
      <c r="P256" s="5011"/>
      <c r="Q256" s="5011" t="s">
        <v>5345</v>
      </c>
      <c r="R256" s="5011" t="s">
        <v>5262</v>
      </c>
      <c r="S256" s="5011" t="s">
        <v>1822</v>
      </c>
      <c r="T256" s="5011" t="s">
        <v>5262</v>
      </c>
      <c r="U256" s="5011" t="s">
        <v>5345</v>
      </c>
      <c r="V256" s="5011" t="s">
        <v>5262</v>
      </c>
      <c r="W256" s="5011"/>
      <c r="X256" s="5011"/>
      <c r="Y256" s="5013" t="s">
        <v>506</v>
      </c>
      <c r="Z256" s="5011">
        <v>2</v>
      </c>
      <c r="AA256" s="5011">
        <v>5</v>
      </c>
      <c r="AB256" s="5011">
        <v>5</v>
      </c>
      <c r="AC256" s="5011">
        <v>6</v>
      </c>
      <c r="AD256" s="5011">
        <v>1</v>
      </c>
      <c r="AE256" s="5011">
        <v>18</v>
      </c>
      <c r="AF256" s="5015"/>
    </row>
    <row r="257" spans="1:32" s="5016" customFormat="1" ht="16.5">
      <c r="A257" s="5010">
        <v>11</v>
      </c>
      <c r="B257" s="5010">
        <v>3.5</v>
      </c>
      <c r="C257" s="5010">
        <v>4</v>
      </c>
      <c r="D257" s="5010">
        <f t="shared" si="14"/>
        <v>7.5</v>
      </c>
      <c r="E257" s="5011">
        <v>37502</v>
      </c>
      <c r="F257" s="5011" t="s">
        <v>1063</v>
      </c>
      <c r="G257" s="5012">
        <v>172</v>
      </c>
      <c r="H257" s="5012" t="s">
        <v>3</v>
      </c>
      <c r="I257" s="5012" t="s">
        <v>503</v>
      </c>
      <c r="J257" s="5012">
        <v>0.53</v>
      </c>
      <c r="K257" s="5012">
        <f t="shared" ref="K257:K288" si="15">D257*J257</f>
        <v>3.9750000000000001</v>
      </c>
      <c r="L257" s="5014" t="s">
        <v>5707</v>
      </c>
      <c r="M257" s="5011">
        <v>5311009</v>
      </c>
      <c r="N257" s="5011" t="s">
        <v>5697</v>
      </c>
      <c r="O257" s="5011"/>
      <c r="P257" s="5011"/>
      <c r="Q257" s="5011" t="s">
        <v>5345</v>
      </c>
      <c r="R257" s="5011" t="s">
        <v>5262</v>
      </c>
      <c r="S257" s="5011" t="s">
        <v>1822</v>
      </c>
      <c r="T257" s="5011" t="s">
        <v>5262</v>
      </c>
      <c r="U257" s="5011" t="s">
        <v>5345</v>
      </c>
      <c r="V257" s="5011" t="s">
        <v>5262</v>
      </c>
      <c r="W257" s="5011"/>
      <c r="X257" s="5011"/>
      <c r="Y257" s="5013" t="s">
        <v>506</v>
      </c>
      <c r="Z257" s="5011">
        <v>2</v>
      </c>
      <c r="AA257" s="5011">
        <v>5</v>
      </c>
      <c r="AB257" s="5011">
        <v>5</v>
      </c>
      <c r="AC257" s="5011">
        <v>6</v>
      </c>
      <c r="AD257" s="5011">
        <v>1</v>
      </c>
      <c r="AE257" s="5011">
        <v>18</v>
      </c>
      <c r="AF257" s="5015"/>
    </row>
    <row r="258" spans="1:32" s="5016" customFormat="1" ht="16.5">
      <c r="A258" s="5010">
        <v>6</v>
      </c>
      <c r="B258" s="5010"/>
      <c r="C258" s="5010">
        <v>6</v>
      </c>
      <c r="D258" s="5010">
        <f t="shared" si="14"/>
        <v>6</v>
      </c>
      <c r="E258" s="5011">
        <v>36059</v>
      </c>
      <c r="F258" s="5011" t="s">
        <v>1063</v>
      </c>
      <c r="G258" s="5012">
        <v>172</v>
      </c>
      <c r="H258" s="5012" t="s">
        <v>3</v>
      </c>
      <c r="I258" s="5012" t="s">
        <v>497</v>
      </c>
      <c r="J258" s="5012">
        <v>0.5</v>
      </c>
      <c r="K258" s="5012">
        <f t="shared" si="15"/>
        <v>3</v>
      </c>
      <c r="L258" s="5013" t="s">
        <v>5349</v>
      </c>
      <c r="M258" s="5011">
        <v>5311010</v>
      </c>
      <c r="N258" s="5011" t="s">
        <v>5697</v>
      </c>
      <c r="O258" s="5011"/>
      <c r="P258" s="5011"/>
      <c r="Q258" s="5011"/>
      <c r="R258" s="5011"/>
      <c r="S258" s="5011" t="s">
        <v>1791</v>
      </c>
      <c r="T258" s="5011" t="s">
        <v>5270</v>
      </c>
      <c r="U258" s="5011"/>
      <c r="V258" s="5011"/>
      <c r="W258" s="5011"/>
      <c r="X258" s="5011"/>
      <c r="Y258" s="5013" t="s">
        <v>5708</v>
      </c>
      <c r="Z258" s="5011">
        <v>2</v>
      </c>
      <c r="AA258" s="5011">
        <v>11</v>
      </c>
      <c r="AB258" s="5011">
        <v>0</v>
      </c>
      <c r="AC258" s="5011">
        <v>0</v>
      </c>
      <c r="AD258" s="5011">
        <v>0</v>
      </c>
      <c r="AE258" s="5011">
        <v>13</v>
      </c>
      <c r="AF258" s="5015"/>
    </row>
    <row r="259" spans="1:32" s="5016" customFormat="1" ht="16.5">
      <c r="A259" s="5010">
        <v>6</v>
      </c>
      <c r="B259" s="5010"/>
      <c r="C259" s="5010">
        <v>6</v>
      </c>
      <c r="D259" s="5010">
        <f t="shared" si="14"/>
        <v>6</v>
      </c>
      <c r="E259" s="5011">
        <v>37502</v>
      </c>
      <c r="F259" s="5011" t="s">
        <v>1063</v>
      </c>
      <c r="G259" s="5012">
        <v>172</v>
      </c>
      <c r="H259" s="5012" t="s">
        <v>3</v>
      </c>
      <c r="I259" s="5012" t="s">
        <v>503</v>
      </c>
      <c r="J259" s="5012">
        <v>0.5</v>
      </c>
      <c r="K259" s="5012">
        <f t="shared" si="15"/>
        <v>3</v>
      </c>
      <c r="L259" s="5014" t="s">
        <v>5707</v>
      </c>
      <c r="M259" s="5011">
        <v>5311010</v>
      </c>
      <c r="N259" s="5011" t="s">
        <v>5697</v>
      </c>
      <c r="O259" s="5011"/>
      <c r="P259" s="5011"/>
      <c r="Q259" s="5011"/>
      <c r="R259" s="5011"/>
      <c r="S259" s="5011" t="s">
        <v>1791</v>
      </c>
      <c r="T259" s="5011" t="s">
        <v>5270</v>
      </c>
      <c r="U259" s="5011"/>
      <c r="V259" s="5011"/>
      <c r="W259" s="5011"/>
      <c r="X259" s="5011"/>
      <c r="Y259" s="5013" t="s">
        <v>5708</v>
      </c>
      <c r="Z259" s="5011">
        <v>2</v>
      </c>
      <c r="AA259" s="5011">
        <v>11</v>
      </c>
      <c r="AB259" s="5011">
        <v>0</v>
      </c>
      <c r="AC259" s="5011">
        <v>0</v>
      </c>
      <c r="AD259" s="5011">
        <v>0</v>
      </c>
      <c r="AE259" s="5011">
        <v>13</v>
      </c>
      <c r="AF259" s="5015"/>
    </row>
    <row r="260" spans="1:32" s="5016" customFormat="1" ht="16.5">
      <c r="A260" s="5010">
        <v>8</v>
      </c>
      <c r="B260" s="5010">
        <v>2</v>
      </c>
      <c r="C260" s="5010">
        <v>4</v>
      </c>
      <c r="D260" s="5010">
        <f t="shared" si="14"/>
        <v>6</v>
      </c>
      <c r="E260" s="5011">
        <v>39395</v>
      </c>
      <c r="F260" s="5011" t="s">
        <v>1063</v>
      </c>
      <c r="G260" s="5012">
        <v>172</v>
      </c>
      <c r="H260" s="5012" t="s">
        <v>3</v>
      </c>
      <c r="I260" s="5012" t="s">
        <v>497</v>
      </c>
      <c r="J260" s="5012">
        <v>1</v>
      </c>
      <c r="K260" s="5012">
        <f t="shared" si="15"/>
        <v>6</v>
      </c>
      <c r="L260" s="5013" t="s">
        <v>5351</v>
      </c>
      <c r="M260" s="5011">
        <v>5311011</v>
      </c>
      <c r="N260" s="5011" t="s">
        <v>5709</v>
      </c>
      <c r="O260" s="5011" t="s">
        <v>5686</v>
      </c>
      <c r="P260" s="5011" t="s">
        <v>1849</v>
      </c>
      <c r="Q260" s="5011" t="s">
        <v>5670</v>
      </c>
      <c r="R260" s="5011" t="s">
        <v>5348</v>
      </c>
      <c r="S260" s="5011"/>
      <c r="T260" s="5011"/>
      <c r="U260" s="5011" t="s">
        <v>5280</v>
      </c>
      <c r="V260" s="5011" t="s">
        <v>5710</v>
      </c>
      <c r="W260" s="5011"/>
      <c r="X260" s="5011"/>
      <c r="Y260" s="5013" t="s">
        <v>5711</v>
      </c>
      <c r="Z260" s="5011">
        <v>0</v>
      </c>
      <c r="AA260" s="5011">
        <v>14</v>
      </c>
      <c r="AB260" s="5011">
        <v>3</v>
      </c>
      <c r="AC260" s="5011">
        <v>3</v>
      </c>
      <c r="AD260" s="5011">
        <v>0</v>
      </c>
      <c r="AE260" s="5011">
        <v>20</v>
      </c>
      <c r="AF260" s="5015"/>
    </row>
    <row r="261" spans="1:32" s="5016" customFormat="1" ht="16.5">
      <c r="A261" s="5010">
        <v>8</v>
      </c>
      <c r="B261" s="5010">
        <v>2</v>
      </c>
      <c r="C261" s="5010">
        <v>4</v>
      </c>
      <c r="D261" s="5010">
        <f t="shared" si="14"/>
        <v>6</v>
      </c>
      <c r="E261" s="5011">
        <v>35657</v>
      </c>
      <c r="F261" s="5011" t="s">
        <v>1063</v>
      </c>
      <c r="G261" s="5012">
        <v>172</v>
      </c>
      <c r="H261" s="5012" t="s">
        <v>3</v>
      </c>
      <c r="I261" s="5012" t="s">
        <v>503</v>
      </c>
      <c r="J261" s="5012">
        <v>1</v>
      </c>
      <c r="K261" s="5012">
        <f t="shared" si="15"/>
        <v>6</v>
      </c>
      <c r="L261" s="5013" t="s">
        <v>5347</v>
      </c>
      <c r="M261" s="5011">
        <v>5311012</v>
      </c>
      <c r="N261" s="5011" t="s">
        <v>5709</v>
      </c>
      <c r="O261" s="5011"/>
      <c r="P261" s="5011"/>
      <c r="Q261" s="5011" t="s">
        <v>5345</v>
      </c>
      <c r="R261" s="5011" t="s">
        <v>5348</v>
      </c>
      <c r="S261" s="5011"/>
      <c r="T261" s="5011"/>
      <c r="U261" s="5011" t="s">
        <v>5345</v>
      </c>
      <c r="V261" s="5011" t="s">
        <v>5348</v>
      </c>
      <c r="W261" s="5011"/>
      <c r="X261" s="5011"/>
      <c r="Y261" s="5013" t="s">
        <v>5712</v>
      </c>
      <c r="Z261" s="5011">
        <v>8</v>
      </c>
      <c r="AA261" s="5011">
        <v>6</v>
      </c>
      <c r="AB261" s="5011">
        <v>4</v>
      </c>
      <c r="AC261" s="5011">
        <v>4</v>
      </c>
      <c r="AD261" s="5011">
        <v>0</v>
      </c>
      <c r="AE261" s="5011">
        <v>22</v>
      </c>
      <c r="AF261" s="5015"/>
    </row>
    <row r="262" spans="1:32" s="5016" customFormat="1" ht="16.5">
      <c r="A262" s="5010">
        <v>8</v>
      </c>
      <c r="B262" s="5010">
        <v>2</v>
      </c>
      <c r="C262" s="5010">
        <v>4</v>
      </c>
      <c r="D262" s="5010">
        <f t="shared" si="14"/>
        <v>6</v>
      </c>
      <c r="E262" s="5011">
        <v>37502</v>
      </c>
      <c r="F262" s="5011" t="s">
        <v>1063</v>
      </c>
      <c r="G262" s="5012">
        <v>172</v>
      </c>
      <c r="H262" s="5012" t="s">
        <v>3</v>
      </c>
      <c r="I262" s="5012" t="s">
        <v>503</v>
      </c>
      <c r="J262" s="5012">
        <v>1</v>
      </c>
      <c r="K262" s="5012">
        <f t="shared" si="15"/>
        <v>6</v>
      </c>
      <c r="L262" s="5013" t="s">
        <v>5707</v>
      </c>
      <c r="M262" s="5011">
        <v>5311013</v>
      </c>
      <c r="N262" s="5011" t="s">
        <v>5709</v>
      </c>
      <c r="O262" s="5011" t="s">
        <v>1890</v>
      </c>
      <c r="P262" s="5011" t="s">
        <v>5348</v>
      </c>
      <c r="Q262" s="5011"/>
      <c r="R262" s="5011"/>
      <c r="S262" s="5011" t="s">
        <v>1890</v>
      </c>
      <c r="T262" s="5011" t="s">
        <v>5348</v>
      </c>
      <c r="U262" s="5011"/>
      <c r="V262" s="5011"/>
      <c r="W262" s="5011" t="s">
        <v>1791</v>
      </c>
      <c r="X262" s="5011" t="s">
        <v>5348</v>
      </c>
      <c r="Y262" s="5013" t="s">
        <v>5713</v>
      </c>
      <c r="Z262" s="5011">
        <v>2</v>
      </c>
      <c r="AA262" s="5011">
        <v>11</v>
      </c>
      <c r="AB262" s="5011">
        <v>6</v>
      </c>
      <c r="AC262" s="5011">
        <v>2</v>
      </c>
      <c r="AD262" s="5011">
        <v>0</v>
      </c>
      <c r="AE262" s="5011">
        <v>21</v>
      </c>
      <c r="AF262" s="5015"/>
    </row>
    <row r="263" spans="1:32" s="5016" customFormat="1" ht="31.5">
      <c r="A263" s="5010">
        <v>8</v>
      </c>
      <c r="B263" s="5010">
        <v>2</v>
      </c>
      <c r="C263" s="5010">
        <v>4</v>
      </c>
      <c r="D263" s="5010">
        <f t="shared" si="14"/>
        <v>6</v>
      </c>
      <c r="E263" s="5011">
        <v>36002</v>
      </c>
      <c r="F263" s="5011" t="s">
        <v>1063</v>
      </c>
      <c r="G263" s="5012">
        <v>172</v>
      </c>
      <c r="H263" s="5012" t="s">
        <v>3</v>
      </c>
      <c r="I263" s="5012" t="s">
        <v>497</v>
      </c>
      <c r="J263" s="5012">
        <v>1</v>
      </c>
      <c r="K263" s="5012">
        <f t="shared" si="15"/>
        <v>6</v>
      </c>
      <c r="L263" s="5013" t="s">
        <v>5255</v>
      </c>
      <c r="M263" s="5011">
        <v>5311015</v>
      </c>
      <c r="N263" s="5011" t="s">
        <v>5714</v>
      </c>
      <c r="O263" s="5011" t="s">
        <v>1822</v>
      </c>
      <c r="P263" s="5011" t="s">
        <v>5262</v>
      </c>
      <c r="Q263" s="5011"/>
      <c r="R263" s="5011"/>
      <c r="S263" s="5011"/>
      <c r="T263" s="5011"/>
      <c r="U263" s="5011" t="s">
        <v>1822</v>
      </c>
      <c r="V263" s="5011" t="s">
        <v>5262</v>
      </c>
      <c r="W263" s="5011" t="s">
        <v>5715</v>
      </c>
      <c r="X263" s="5011" t="s">
        <v>5262</v>
      </c>
      <c r="Y263" s="5013" t="s">
        <v>5716</v>
      </c>
      <c r="Z263" s="5011">
        <v>0</v>
      </c>
      <c r="AA263" s="5011">
        <v>2</v>
      </c>
      <c r="AB263" s="5011">
        <v>11</v>
      </c>
      <c r="AC263" s="5011">
        <v>5</v>
      </c>
      <c r="AD263" s="5011">
        <v>0</v>
      </c>
      <c r="AE263" s="5011">
        <v>18</v>
      </c>
      <c r="AF263" s="5015"/>
    </row>
    <row r="264" spans="1:32" s="5016" customFormat="1" ht="16.5">
      <c r="A264" s="5010">
        <v>6</v>
      </c>
      <c r="B264" s="5010">
        <v>1.5</v>
      </c>
      <c r="C264" s="5010">
        <v>3</v>
      </c>
      <c r="D264" s="5010">
        <f t="shared" si="14"/>
        <v>4.5</v>
      </c>
      <c r="E264" s="5011">
        <v>35657</v>
      </c>
      <c r="F264" s="5011" t="s">
        <v>1063</v>
      </c>
      <c r="G264" s="5012">
        <v>172</v>
      </c>
      <c r="H264" s="5012" t="s">
        <v>3</v>
      </c>
      <c r="I264" s="5012" t="s">
        <v>503</v>
      </c>
      <c r="J264" s="5012">
        <v>0.5</v>
      </c>
      <c r="K264" s="5012">
        <f t="shared" si="15"/>
        <v>2.25</v>
      </c>
      <c r="L264" s="5013" t="s">
        <v>5717</v>
      </c>
      <c r="M264" s="5011">
        <v>5311016</v>
      </c>
      <c r="N264" s="5011" t="s">
        <v>5709</v>
      </c>
      <c r="O264" s="5011"/>
      <c r="P264" s="5011"/>
      <c r="Q264" s="5011"/>
      <c r="R264" s="5011"/>
      <c r="S264" s="5011" t="s">
        <v>1791</v>
      </c>
      <c r="T264" s="5011" t="s">
        <v>5270</v>
      </c>
      <c r="U264" s="5011"/>
      <c r="V264" s="5011"/>
      <c r="W264" s="5011"/>
      <c r="X264" s="5011"/>
      <c r="Y264" s="5013" t="s">
        <v>5718</v>
      </c>
      <c r="Z264" s="5011">
        <v>6</v>
      </c>
      <c r="AA264" s="5011">
        <v>11</v>
      </c>
      <c r="AB264" s="5011">
        <v>1</v>
      </c>
      <c r="AC264" s="5011">
        <v>0</v>
      </c>
      <c r="AD264" s="5011">
        <v>1</v>
      </c>
      <c r="AE264" s="5011">
        <v>18</v>
      </c>
      <c r="AF264" s="5015"/>
    </row>
    <row r="265" spans="1:32" s="5016" customFormat="1" ht="16.5">
      <c r="A265" s="5010">
        <v>6</v>
      </c>
      <c r="B265" s="5010">
        <v>1.5</v>
      </c>
      <c r="C265" s="5010">
        <v>3</v>
      </c>
      <c r="D265" s="5010">
        <f t="shared" si="14"/>
        <v>4.5</v>
      </c>
      <c r="E265" s="5011">
        <v>37900</v>
      </c>
      <c r="F265" s="5011" t="s">
        <v>1063</v>
      </c>
      <c r="G265" s="5012">
        <v>172</v>
      </c>
      <c r="H265" s="5012" t="s">
        <v>3</v>
      </c>
      <c r="I265" s="5012" t="s">
        <v>503</v>
      </c>
      <c r="J265" s="5012">
        <v>0.5</v>
      </c>
      <c r="K265" s="5012">
        <f t="shared" si="15"/>
        <v>2.25</v>
      </c>
      <c r="L265" s="5013" t="s">
        <v>5350</v>
      </c>
      <c r="M265" s="5011">
        <v>5311016</v>
      </c>
      <c r="N265" s="5011" t="s">
        <v>5709</v>
      </c>
      <c r="O265" s="5011"/>
      <c r="P265" s="5011"/>
      <c r="Q265" s="5011"/>
      <c r="R265" s="5011"/>
      <c r="S265" s="5011" t="s">
        <v>1791</v>
      </c>
      <c r="T265" s="5011" t="s">
        <v>5270</v>
      </c>
      <c r="U265" s="5011"/>
      <c r="V265" s="5011"/>
      <c r="W265" s="5011"/>
      <c r="X265" s="5011"/>
      <c r="Y265" s="5013" t="s">
        <v>5718</v>
      </c>
      <c r="Z265" s="5011">
        <v>6</v>
      </c>
      <c r="AA265" s="5011">
        <v>11</v>
      </c>
      <c r="AB265" s="5011">
        <v>1</v>
      </c>
      <c r="AC265" s="5011">
        <v>0</v>
      </c>
      <c r="AD265" s="5011">
        <v>1</v>
      </c>
      <c r="AE265" s="5011">
        <v>18</v>
      </c>
      <c r="AF265" s="5015"/>
    </row>
    <row r="266" spans="1:32" s="5016" customFormat="1" ht="16.5">
      <c r="A266" s="5010">
        <v>8</v>
      </c>
      <c r="B266" s="5010">
        <v>2</v>
      </c>
      <c r="C266" s="5010">
        <v>4</v>
      </c>
      <c r="D266" s="5010">
        <f t="shared" si="14"/>
        <v>6</v>
      </c>
      <c r="E266" s="5011">
        <v>39395</v>
      </c>
      <c r="F266" s="5011" t="s">
        <v>1063</v>
      </c>
      <c r="G266" s="5012">
        <v>172</v>
      </c>
      <c r="H266" s="5012" t="s">
        <v>3</v>
      </c>
      <c r="I266" s="5012" t="s">
        <v>497</v>
      </c>
      <c r="J266" s="5012">
        <v>1</v>
      </c>
      <c r="K266" s="5012">
        <f t="shared" si="15"/>
        <v>6</v>
      </c>
      <c r="L266" s="5013" t="s">
        <v>5351</v>
      </c>
      <c r="M266" s="5011">
        <v>5311017</v>
      </c>
      <c r="N266" s="5011" t="s">
        <v>5714</v>
      </c>
      <c r="O266" s="5011"/>
      <c r="P266" s="5011"/>
      <c r="Q266" s="5011" t="s">
        <v>5719</v>
      </c>
      <c r="R266" s="5011" t="s">
        <v>5720</v>
      </c>
      <c r="S266" s="5011" t="s">
        <v>5721</v>
      </c>
      <c r="T266" s="5011" t="s">
        <v>1849</v>
      </c>
      <c r="U266" s="5011" t="s">
        <v>5722</v>
      </c>
      <c r="V266" s="5011" t="s">
        <v>5354</v>
      </c>
      <c r="W266" s="5011"/>
      <c r="X266" s="5011"/>
      <c r="Y266" s="5013" t="s">
        <v>2033</v>
      </c>
      <c r="Z266" s="5011">
        <v>10</v>
      </c>
      <c r="AA266" s="5011">
        <v>0</v>
      </c>
      <c r="AB266" s="5011">
        <v>0</v>
      </c>
      <c r="AC266" s="5011">
        <v>0</v>
      </c>
      <c r="AD266" s="5011">
        <v>0</v>
      </c>
      <c r="AE266" s="5011">
        <v>10</v>
      </c>
      <c r="AF266" s="5015"/>
    </row>
    <row r="267" spans="1:32" s="5016" customFormat="1" ht="16.5">
      <c r="A267" s="5010">
        <v>6</v>
      </c>
      <c r="B267" s="5010">
        <v>1.5</v>
      </c>
      <c r="C267" s="5010">
        <v>3</v>
      </c>
      <c r="D267" s="5010">
        <f t="shared" ref="D267:D298" si="16">B267+C267</f>
        <v>4.5</v>
      </c>
      <c r="E267" s="5011">
        <v>36941</v>
      </c>
      <c r="F267" s="5011" t="s">
        <v>1063</v>
      </c>
      <c r="G267" s="5012">
        <v>172</v>
      </c>
      <c r="H267" s="5012" t="s">
        <v>3</v>
      </c>
      <c r="I267" s="5012" t="s">
        <v>497</v>
      </c>
      <c r="J267" s="5012">
        <v>1</v>
      </c>
      <c r="K267" s="5012">
        <f t="shared" si="15"/>
        <v>4.5</v>
      </c>
      <c r="L267" s="5013" t="s">
        <v>5322</v>
      </c>
      <c r="M267" s="5011">
        <v>5311018</v>
      </c>
      <c r="N267" s="5011" t="s">
        <v>5714</v>
      </c>
      <c r="O267" s="5011" t="s">
        <v>1822</v>
      </c>
      <c r="P267" s="5011" t="s">
        <v>5354</v>
      </c>
      <c r="Q267" s="5011"/>
      <c r="R267" s="5011"/>
      <c r="S267" s="5011" t="s">
        <v>1859</v>
      </c>
      <c r="T267" s="5011" t="s">
        <v>5354</v>
      </c>
      <c r="U267" s="5011"/>
      <c r="V267" s="5011"/>
      <c r="W267" s="5011"/>
      <c r="X267" s="5011"/>
      <c r="Y267" s="5013" t="s">
        <v>5723</v>
      </c>
      <c r="Z267" s="5011">
        <v>10</v>
      </c>
      <c r="AA267" s="5011">
        <v>3</v>
      </c>
      <c r="AB267" s="5011">
        <v>1</v>
      </c>
      <c r="AC267" s="5011">
        <v>2</v>
      </c>
      <c r="AD267" s="5011">
        <v>1</v>
      </c>
      <c r="AE267" s="5011">
        <v>16</v>
      </c>
      <c r="AF267" s="5015"/>
    </row>
    <row r="268" spans="1:32" s="5016" customFormat="1" ht="16.5">
      <c r="A268" s="5010">
        <v>11</v>
      </c>
      <c r="B268" s="5010">
        <v>3.5</v>
      </c>
      <c r="C268" s="5010">
        <v>4</v>
      </c>
      <c r="D268" s="5010">
        <f t="shared" si="16"/>
        <v>7.5</v>
      </c>
      <c r="E268" s="5011">
        <v>35805</v>
      </c>
      <c r="F268" s="5011" t="s">
        <v>1063</v>
      </c>
      <c r="G268" s="5012">
        <v>172</v>
      </c>
      <c r="H268" s="5012" t="s">
        <v>3</v>
      </c>
      <c r="I268" s="5012" t="s">
        <v>497</v>
      </c>
      <c r="J268" s="5012">
        <v>0.5</v>
      </c>
      <c r="K268" s="5012">
        <f t="shared" si="15"/>
        <v>3.75</v>
      </c>
      <c r="L268" s="5013" t="s">
        <v>5724</v>
      </c>
      <c r="M268" s="5011">
        <v>5311019</v>
      </c>
      <c r="N268" s="5011" t="s">
        <v>5714</v>
      </c>
      <c r="O268" s="5011"/>
      <c r="P268" s="5011"/>
      <c r="Q268" s="5011" t="s">
        <v>5725</v>
      </c>
      <c r="R268" s="5011" t="s">
        <v>5354</v>
      </c>
      <c r="S268" s="5011" t="s">
        <v>5726</v>
      </c>
      <c r="T268" s="5011" t="s">
        <v>5354</v>
      </c>
      <c r="U268" s="5011"/>
      <c r="V268" s="5011"/>
      <c r="W268" s="5011" t="s">
        <v>5727</v>
      </c>
      <c r="X268" s="5011" t="s">
        <v>5348</v>
      </c>
      <c r="Y268" s="5013" t="s">
        <v>5728</v>
      </c>
      <c r="Z268" s="5011">
        <v>3</v>
      </c>
      <c r="AA268" s="5011">
        <v>5</v>
      </c>
      <c r="AB268" s="5011">
        <v>2</v>
      </c>
      <c r="AC268" s="5011">
        <v>2</v>
      </c>
      <c r="AD268" s="5011">
        <v>0</v>
      </c>
      <c r="AE268" s="5011">
        <v>12</v>
      </c>
      <c r="AF268" s="5015"/>
    </row>
    <row r="269" spans="1:32" s="5016" customFormat="1" ht="16.5">
      <c r="A269" s="5010">
        <v>11</v>
      </c>
      <c r="B269" s="5010">
        <v>3.5</v>
      </c>
      <c r="C269" s="5010">
        <v>4</v>
      </c>
      <c r="D269" s="5010">
        <f t="shared" si="16"/>
        <v>7.5</v>
      </c>
      <c r="E269" s="5011">
        <v>36941</v>
      </c>
      <c r="F269" s="5011" t="s">
        <v>1063</v>
      </c>
      <c r="G269" s="5012">
        <v>172</v>
      </c>
      <c r="H269" s="5012" t="s">
        <v>3</v>
      </c>
      <c r="I269" s="5012" t="s">
        <v>497</v>
      </c>
      <c r="J269" s="5012">
        <v>0.5</v>
      </c>
      <c r="K269" s="5012">
        <f t="shared" si="15"/>
        <v>3.75</v>
      </c>
      <c r="L269" s="5013" t="s">
        <v>5322</v>
      </c>
      <c r="M269" s="5011">
        <v>5311019</v>
      </c>
      <c r="N269" s="5011" t="s">
        <v>5714</v>
      </c>
      <c r="O269" s="5011"/>
      <c r="P269" s="5011"/>
      <c r="Q269" s="5011" t="s">
        <v>5729</v>
      </c>
      <c r="R269" s="5011" t="s">
        <v>5354</v>
      </c>
      <c r="S269" s="5011" t="s">
        <v>5730</v>
      </c>
      <c r="T269" s="5011" t="s">
        <v>5354</v>
      </c>
      <c r="U269" s="5011"/>
      <c r="V269" s="5011"/>
      <c r="W269" s="5011" t="s">
        <v>5727</v>
      </c>
      <c r="X269" s="5011" t="s">
        <v>5348</v>
      </c>
      <c r="Y269" s="5013" t="s">
        <v>5728</v>
      </c>
      <c r="Z269" s="5011">
        <v>3</v>
      </c>
      <c r="AA269" s="5011">
        <v>5</v>
      </c>
      <c r="AB269" s="5011">
        <v>2</v>
      </c>
      <c r="AC269" s="5011">
        <v>2</v>
      </c>
      <c r="AD269" s="5011">
        <v>0</v>
      </c>
      <c r="AE269" s="5011">
        <v>12</v>
      </c>
      <c r="AF269" s="5015"/>
    </row>
    <row r="270" spans="1:32" s="5016" customFormat="1" ht="16.5">
      <c r="A270" s="5010">
        <v>8</v>
      </c>
      <c r="B270" s="5010">
        <v>2</v>
      </c>
      <c r="C270" s="5010">
        <v>4</v>
      </c>
      <c r="D270" s="5010">
        <f t="shared" si="16"/>
        <v>6</v>
      </c>
      <c r="E270" s="5011">
        <v>35722</v>
      </c>
      <c r="F270" s="5011" t="s">
        <v>1063</v>
      </c>
      <c r="G270" s="5012">
        <v>172</v>
      </c>
      <c r="H270" s="5012" t="s">
        <v>3</v>
      </c>
      <c r="I270" s="5012" t="s">
        <v>497</v>
      </c>
      <c r="J270" s="5012">
        <v>1</v>
      </c>
      <c r="K270" s="5012">
        <f t="shared" si="15"/>
        <v>6</v>
      </c>
      <c r="L270" s="5013" t="s">
        <v>4868</v>
      </c>
      <c r="M270" s="5011">
        <v>5311020</v>
      </c>
      <c r="N270" s="5011" t="s">
        <v>5714</v>
      </c>
      <c r="O270" s="5011" t="s">
        <v>2131</v>
      </c>
      <c r="P270" s="5011" t="s">
        <v>5354</v>
      </c>
      <c r="Q270" s="5011"/>
      <c r="R270" s="5011"/>
      <c r="S270" s="5011"/>
      <c r="T270" s="5011"/>
      <c r="U270" s="5011" t="s">
        <v>2131</v>
      </c>
      <c r="V270" s="5011" t="s">
        <v>5354</v>
      </c>
      <c r="W270" s="5011"/>
      <c r="X270" s="5011"/>
      <c r="Y270" s="5013" t="s">
        <v>5731</v>
      </c>
      <c r="Z270" s="5011">
        <v>5</v>
      </c>
      <c r="AA270" s="5011">
        <v>3</v>
      </c>
      <c r="AB270" s="5011">
        <v>5</v>
      </c>
      <c r="AC270" s="5011">
        <v>2</v>
      </c>
      <c r="AD270" s="5011">
        <v>2</v>
      </c>
      <c r="AE270" s="5011">
        <v>15</v>
      </c>
      <c r="AF270" s="5015"/>
    </row>
    <row r="271" spans="1:32" s="5016" customFormat="1" ht="31.5">
      <c r="A271" s="5010">
        <v>8</v>
      </c>
      <c r="B271" s="5010">
        <v>3.5</v>
      </c>
      <c r="C271" s="5010">
        <v>1</v>
      </c>
      <c r="D271" s="5010">
        <f t="shared" si="16"/>
        <v>4.5</v>
      </c>
      <c r="E271" s="5011">
        <v>35966</v>
      </c>
      <c r="F271" s="5011" t="s">
        <v>1063</v>
      </c>
      <c r="G271" s="5012">
        <v>172</v>
      </c>
      <c r="H271" s="5012" t="s">
        <v>3</v>
      </c>
      <c r="I271" s="5012" t="s">
        <v>497</v>
      </c>
      <c r="J271" s="5012">
        <v>1</v>
      </c>
      <c r="K271" s="5012">
        <f t="shared" si="15"/>
        <v>4.5</v>
      </c>
      <c r="L271" s="5013" t="s">
        <v>5251</v>
      </c>
      <c r="M271" s="5011">
        <v>5311028</v>
      </c>
      <c r="N271" s="5011" t="s">
        <v>5709</v>
      </c>
      <c r="O271" s="5011"/>
      <c r="P271" s="5011"/>
      <c r="Q271" s="5011"/>
      <c r="R271" s="5011"/>
      <c r="S271" s="5011"/>
      <c r="T271" s="5011"/>
      <c r="U271" s="5011" t="s">
        <v>5732</v>
      </c>
      <c r="V271" s="5011" t="s">
        <v>1849</v>
      </c>
      <c r="W271" s="5011" t="s">
        <v>5733</v>
      </c>
      <c r="X271" s="5011" t="s">
        <v>5348</v>
      </c>
      <c r="Y271" s="5013" t="s">
        <v>5734</v>
      </c>
      <c r="Z271" s="5011">
        <v>2</v>
      </c>
      <c r="AA271" s="5011">
        <v>9</v>
      </c>
      <c r="AB271" s="5011">
        <v>2</v>
      </c>
      <c r="AC271" s="5011">
        <v>2</v>
      </c>
      <c r="AD271" s="5011">
        <v>0</v>
      </c>
      <c r="AE271" s="5011">
        <v>15</v>
      </c>
      <c r="AF271" s="5015"/>
    </row>
    <row r="272" spans="1:32" s="5016" customFormat="1" ht="31.5">
      <c r="A272" s="5010">
        <v>11</v>
      </c>
      <c r="B272" s="5010">
        <v>3.5</v>
      </c>
      <c r="C272" s="5010">
        <v>4</v>
      </c>
      <c r="D272" s="5010">
        <f t="shared" si="16"/>
        <v>7.5</v>
      </c>
      <c r="E272" s="5011">
        <v>35805</v>
      </c>
      <c r="F272" s="5011" t="s">
        <v>1063</v>
      </c>
      <c r="G272" s="5012">
        <v>172</v>
      </c>
      <c r="H272" s="5012" t="s">
        <v>3</v>
      </c>
      <c r="I272" s="5012" t="s">
        <v>497</v>
      </c>
      <c r="J272" s="5012">
        <v>0.5</v>
      </c>
      <c r="K272" s="5012">
        <f t="shared" si="15"/>
        <v>3.75</v>
      </c>
      <c r="L272" s="5013" t="s">
        <v>5735</v>
      </c>
      <c r="M272" s="5011">
        <v>5311029</v>
      </c>
      <c r="N272" s="5011" t="s">
        <v>5709</v>
      </c>
      <c r="O272" s="5011" t="s">
        <v>5736</v>
      </c>
      <c r="P272" s="5011" t="s">
        <v>5262</v>
      </c>
      <c r="Q272" s="5011"/>
      <c r="R272" s="5011"/>
      <c r="S272" s="5011" t="s">
        <v>5736</v>
      </c>
      <c r="T272" s="5011" t="s">
        <v>5262</v>
      </c>
      <c r="U272" s="5011"/>
      <c r="V272" s="5011"/>
      <c r="W272" s="5011" t="s">
        <v>5737</v>
      </c>
      <c r="X272" s="5011" t="s">
        <v>5262</v>
      </c>
      <c r="Y272" s="5013" t="s">
        <v>5738</v>
      </c>
      <c r="Z272" s="5011">
        <v>2</v>
      </c>
      <c r="AA272" s="5011">
        <v>10</v>
      </c>
      <c r="AB272" s="5011">
        <v>4</v>
      </c>
      <c r="AC272" s="5011">
        <v>2</v>
      </c>
      <c r="AD272" s="5011">
        <v>0</v>
      </c>
      <c r="AE272" s="5011">
        <v>18</v>
      </c>
      <c r="AF272" s="5015"/>
    </row>
    <row r="273" spans="1:32" s="5016" customFormat="1" ht="31.5">
      <c r="A273" s="5010">
        <v>11</v>
      </c>
      <c r="B273" s="5010">
        <v>3.5</v>
      </c>
      <c r="C273" s="5010">
        <v>4</v>
      </c>
      <c r="D273" s="5010">
        <f t="shared" si="16"/>
        <v>7.5</v>
      </c>
      <c r="E273" s="5011">
        <v>36941</v>
      </c>
      <c r="F273" s="5011" t="s">
        <v>1063</v>
      </c>
      <c r="G273" s="5012">
        <v>172</v>
      </c>
      <c r="H273" s="5012" t="s">
        <v>3</v>
      </c>
      <c r="I273" s="5012" t="s">
        <v>497</v>
      </c>
      <c r="J273" s="5012">
        <v>0.5</v>
      </c>
      <c r="K273" s="5012">
        <f t="shared" si="15"/>
        <v>3.75</v>
      </c>
      <c r="L273" s="5013" t="s">
        <v>5322</v>
      </c>
      <c r="M273" s="5011">
        <v>5311029</v>
      </c>
      <c r="N273" s="5011" t="s">
        <v>5709</v>
      </c>
      <c r="O273" s="5011" t="s">
        <v>5736</v>
      </c>
      <c r="P273" s="5011" t="s">
        <v>5262</v>
      </c>
      <c r="Q273" s="5011"/>
      <c r="R273" s="5011"/>
      <c r="S273" s="5011" t="s">
        <v>5736</v>
      </c>
      <c r="T273" s="5011" t="s">
        <v>5262</v>
      </c>
      <c r="U273" s="5011"/>
      <c r="V273" s="5011"/>
      <c r="W273" s="5011" t="s">
        <v>5737</v>
      </c>
      <c r="X273" s="5011" t="s">
        <v>5262</v>
      </c>
      <c r="Y273" s="5013" t="s">
        <v>5738</v>
      </c>
      <c r="Z273" s="5011">
        <v>2</v>
      </c>
      <c r="AA273" s="5011">
        <v>10</v>
      </c>
      <c r="AB273" s="5011">
        <v>4</v>
      </c>
      <c r="AC273" s="5011">
        <v>2</v>
      </c>
      <c r="AD273" s="5011">
        <v>0</v>
      </c>
      <c r="AE273" s="5011">
        <v>18</v>
      </c>
      <c r="AF273" s="5015"/>
    </row>
    <row r="274" spans="1:32" s="5016" customFormat="1" ht="16.5">
      <c r="A274" s="5010">
        <v>7</v>
      </c>
      <c r="B274" s="5010">
        <v>2.5</v>
      </c>
      <c r="C274" s="5010">
        <v>2</v>
      </c>
      <c r="D274" s="5010">
        <f t="shared" si="16"/>
        <v>4.5</v>
      </c>
      <c r="E274" s="5011">
        <v>35966</v>
      </c>
      <c r="F274" s="5011" t="s">
        <v>1063</v>
      </c>
      <c r="G274" s="5012">
        <v>172</v>
      </c>
      <c r="H274" s="5012" t="s">
        <v>3</v>
      </c>
      <c r="I274" s="5012" t="s">
        <v>497</v>
      </c>
      <c r="J274" s="5012">
        <v>1</v>
      </c>
      <c r="K274" s="5012">
        <f t="shared" si="15"/>
        <v>4.5</v>
      </c>
      <c r="L274" s="5013" t="s">
        <v>5251</v>
      </c>
      <c r="M274" s="5011">
        <v>5311031</v>
      </c>
      <c r="N274" s="5011" t="s">
        <v>5709</v>
      </c>
      <c r="O274" s="5011" t="s">
        <v>5739</v>
      </c>
      <c r="P274" s="5011" t="s">
        <v>5348</v>
      </c>
      <c r="Q274" s="5011" t="s">
        <v>5686</v>
      </c>
      <c r="R274" s="5011" t="s">
        <v>1849</v>
      </c>
      <c r="S274" s="5011"/>
      <c r="T274" s="5011"/>
      <c r="U274" s="5011"/>
      <c r="V274" s="5011"/>
      <c r="W274" s="5011"/>
      <c r="X274" s="5011"/>
      <c r="Y274" s="5013" t="s">
        <v>5740</v>
      </c>
      <c r="Z274" s="5011">
        <v>5</v>
      </c>
      <c r="AA274" s="5011">
        <v>5</v>
      </c>
      <c r="AB274" s="5011">
        <v>2</v>
      </c>
      <c r="AC274" s="5011">
        <v>1</v>
      </c>
      <c r="AD274" s="5011">
        <v>0</v>
      </c>
      <c r="AE274" s="5011">
        <v>13</v>
      </c>
      <c r="AF274" s="5015"/>
    </row>
    <row r="275" spans="1:32" s="5016" customFormat="1" ht="16.5">
      <c r="A275" s="5010">
        <v>11</v>
      </c>
      <c r="B275" s="5010">
        <v>3.5</v>
      </c>
      <c r="C275" s="5010">
        <v>4</v>
      </c>
      <c r="D275" s="5010">
        <f t="shared" si="16"/>
        <v>7.5</v>
      </c>
      <c r="E275" s="5011">
        <v>35988</v>
      </c>
      <c r="F275" s="5011" t="s">
        <v>314</v>
      </c>
      <c r="G275" s="5012">
        <v>172</v>
      </c>
      <c r="H275" s="5012" t="s">
        <v>3</v>
      </c>
      <c r="I275" s="5012" t="s">
        <v>497</v>
      </c>
      <c r="J275" s="5012">
        <v>0.5</v>
      </c>
      <c r="K275" s="5012">
        <f t="shared" si="15"/>
        <v>3.75</v>
      </c>
      <c r="L275" s="5013" t="s">
        <v>5741</v>
      </c>
      <c r="M275" s="5011">
        <v>5311032</v>
      </c>
      <c r="N275" s="5011" t="s">
        <v>5449</v>
      </c>
      <c r="O275" s="5011" t="s">
        <v>1791</v>
      </c>
      <c r="P275" s="5011" t="s">
        <v>5354</v>
      </c>
      <c r="Q275" s="5011"/>
      <c r="R275" s="5011"/>
      <c r="S275" s="5011" t="s">
        <v>1791</v>
      </c>
      <c r="T275" s="5011" t="s">
        <v>5354</v>
      </c>
      <c r="U275" s="5011"/>
      <c r="V275" s="5011"/>
      <c r="W275" s="5011" t="s">
        <v>1902</v>
      </c>
      <c r="X275" s="5011" t="s">
        <v>5354</v>
      </c>
      <c r="Y275" s="5013" t="s">
        <v>5742</v>
      </c>
      <c r="Z275" s="5011">
        <v>5</v>
      </c>
      <c r="AA275" s="5011">
        <v>7</v>
      </c>
      <c r="AB275" s="5011">
        <v>1</v>
      </c>
      <c r="AC275" s="5011">
        <v>1</v>
      </c>
      <c r="AD275" s="5011">
        <v>0</v>
      </c>
      <c r="AE275" s="5011">
        <v>14</v>
      </c>
      <c r="AF275" s="5015"/>
    </row>
    <row r="276" spans="1:32" s="5016" customFormat="1" ht="16.5">
      <c r="A276" s="5010">
        <v>11</v>
      </c>
      <c r="B276" s="5010">
        <v>3.5</v>
      </c>
      <c r="C276" s="5010">
        <v>4</v>
      </c>
      <c r="D276" s="5010">
        <f t="shared" si="16"/>
        <v>7.5</v>
      </c>
      <c r="E276" s="5011">
        <v>37044</v>
      </c>
      <c r="F276" s="5011" t="s">
        <v>314</v>
      </c>
      <c r="G276" s="5012">
        <v>172</v>
      </c>
      <c r="H276" s="5012" t="s">
        <v>3</v>
      </c>
      <c r="I276" s="5012" t="s">
        <v>497</v>
      </c>
      <c r="J276" s="5012">
        <v>0.5</v>
      </c>
      <c r="K276" s="5012">
        <f t="shared" si="15"/>
        <v>3.75</v>
      </c>
      <c r="L276" s="5013" t="s">
        <v>5342</v>
      </c>
      <c r="M276" s="5011">
        <v>5311032</v>
      </c>
      <c r="N276" s="5011" t="s">
        <v>5449</v>
      </c>
      <c r="O276" s="5011" t="s">
        <v>1791</v>
      </c>
      <c r="P276" s="5011" t="s">
        <v>5354</v>
      </c>
      <c r="Q276" s="5011"/>
      <c r="R276" s="5011"/>
      <c r="S276" s="5011" t="s">
        <v>1791</v>
      </c>
      <c r="T276" s="5011" t="s">
        <v>5354</v>
      </c>
      <c r="U276" s="5011"/>
      <c r="V276" s="5011"/>
      <c r="W276" s="5011" t="s">
        <v>1902</v>
      </c>
      <c r="X276" s="5011" t="s">
        <v>5354</v>
      </c>
      <c r="Y276" s="5013" t="s">
        <v>5742</v>
      </c>
      <c r="Z276" s="5011">
        <v>5</v>
      </c>
      <c r="AA276" s="5011">
        <v>7</v>
      </c>
      <c r="AB276" s="5011">
        <v>1</v>
      </c>
      <c r="AC276" s="5011">
        <v>1</v>
      </c>
      <c r="AD276" s="5011">
        <v>0</v>
      </c>
      <c r="AE276" s="5011">
        <v>14</v>
      </c>
      <c r="AF276" s="5015"/>
    </row>
    <row r="277" spans="1:32" s="5016" customFormat="1" ht="16.5">
      <c r="A277" s="5010">
        <v>8</v>
      </c>
      <c r="B277" s="5010">
        <v>4</v>
      </c>
      <c r="C277" s="5010">
        <v>2</v>
      </c>
      <c r="D277" s="5010">
        <f t="shared" si="16"/>
        <v>6</v>
      </c>
      <c r="E277" s="5011">
        <v>37900</v>
      </c>
      <c r="F277" s="5011" t="s">
        <v>1063</v>
      </c>
      <c r="G277" s="5012">
        <v>172</v>
      </c>
      <c r="H277" s="5012" t="s">
        <v>3</v>
      </c>
      <c r="I277" s="5012" t="s">
        <v>503</v>
      </c>
      <c r="J277" s="5012">
        <v>1</v>
      </c>
      <c r="K277" s="5012">
        <f t="shared" si="15"/>
        <v>6</v>
      </c>
      <c r="L277" s="5013" t="s">
        <v>5350</v>
      </c>
      <c r="M277" s="5011">
        <v>5311033</v>
      </c>
      <c r="N277" s="5011" t="s">
        <v>5709</v>
      </c>
      <c r="O277" s="5011" t="s">
        <v>5743</v>
      </c>
      <c r="P277" s="5011" t="s">
        <v>5354</v>
      </c>
      <c r="Q277" s="5011" t="s">
        <v>5744</v>
      </c>
      <c r="R277" s="5011" t="s">
        <v>5354</v>
      </c>
      <c r="S277" s="5011" t="s">
        <v>5745</v>
      </c>
      <c r="T277" s="5011" t="s">
        <v>5354</v>
      </c>
      <c r="U277" s="5011"/>
      <c r="V277" s="5011"/>
      <c r="W277" s="5011" t="s">
        <v>5746</v>
      </c>
      <c r="X277" s="5011" t="s">
        <v>5354</v>
      </c>
      <c r="Y277" s="5013" t="s">
        <v>5747</v>
      </c>
      <c r="Z277" s="5011">
        <v>3</v>
      </c>
      <c r="AA277" s="5011">
        <v>3</v>
      </c>
      <c r="AB277" s="5011">
        <v>7</v>
      </c>
      <c r="AC277" s="5011">
        <v>3</v>
      </c>
      <c r="AD277" s="5011">
        <v>1</v>
      </c>
      <c r="AE277" s="5011">
        <v>16</v>
      </c>
      <c r="AF277" s="5015"/>
    </row>
    <row r="278" spans="1:32" s="5016" customFormat="1" ht="31.5">
      <c r="A278" s="5010">
        <v>11</v>
      </c>
      <c r="B278" s="5010">
        <v>3.5</v>
      </c>
      <c r="C278" s="5010">
        <v>4</v>
      </c>
      <c r="D278" s="5010">
        <f t="shared" si="16"/>
        <v>7.5</v>
      </c>
      <c r="E278" s="5011">
        <v>35657</v>
      </c>
      <c r="F278" s="5011" t="s">
        <v>1063</v>
      </c>
      <c r="G278" s="5012">
        <v>172</v>
      </c>
      <c r="H278" s="5012" t="s">
        <v>3</v>
      </c>
      <c r="I278" s="5012" t="s">
        <v>503</v>
      </c>
      <c r="J278" s="5012">
        <v>0.5</v>
      </c>
      <c r="K278" s="5012">
        <f t="shared" si="15"/>
        <v>3.75</v>
      </c>
      <c r="L278" s="5013" t="s">
        <v>5748</v>
      </c>
      <c r="M278" s="5011">
        <v>5311034</v>
      </c>
      <c r="N278" s="5011" t="s">
        <v>5714</v>
      </c>
      <c r="O278" s="5011"/>
      <c r="P278" s="5011"/>
      <c r="Q278" s="5011" t="s">
        <v>5749</v>
      </c>
      <c r="R278" s="5011" t="s">
        <v>5710</v>
      </c>
      <c r="S278" s="5011" t="s">
        <v>5750</v>
      </c>
      <c r="T278" s="5011" t="s">
        <v>5348</v>
      </c>
      <c r="U278" s="5011" t="s">
        <v>5751</v>
      </c>
      <c r="V278" s="5011" t="s">
        <v>5354</v>
      </c>
      <c r="W278" s="5011"/>
      <c r="X278" s="5011"/>
      <c r="Y278" s="5013" t="s">
        <v>5752</v>
      </c>
      <c r="Z278" s="5011">
        <v>6</v>
      </c>
      <c r="AA278" s="5011">
        <v>4</v>
      </c>
      <c r="AB278" s="5011">
        <v>2</v>
      </c>
      <c r="AC278" s="5011">
        <v>1</v>
      </c>
      <c r="AD278" s="5011">
        <v>0</v>
      </c>
      <c r="AE278" s="5011">
        <v>13</v>
      </c>
      <c r="AF278" s="5015"/>
    </row>
    <row r="279" spans="1:32" s="5016" customFormat="1" ht="31.5">
      <c r="A279" s="5010">
        <v>11</v>
      </c>
      <c r="B279" s="5010">
        <v>3.5</v>
      </c>
      <c r="C279" s="5010">
        <v>4</v>
      </c>
      <c r="D279" s="5010">
        <f t="shared" si="16"/>
        <v>7.5</v>
      </c>
      <c r="E279" s="5011">
        <v>37900</v>
      </c>
      <c r="F279" s="5011" t="s">
        <v>1063</v>
      </c>
      <c r="G279" s="5012">
        <v>172</v>
      </c>
      <c r="H279" s="5012" t="s">
        <v>3</v>
      </c>
      <c r="I279" s="5012" t="s">
        <v>503</v>
      </c>
      <c r="J279" s="5012">
        <v>0.5</v>
      </c>
      <c r="K279" s="5012">
        <f t="shared" si="15"/>
        <v>3.75</v>
      </c>
      <c r="L279" s="5013" t="s">
        <v>5350</v>
      </c>
      <c r="M279" s="5011">
        <v>5311034</v>
      </c>
      <c r="N279" s="5011" t="s">
        <v>5714</v>
      </c>
      <c r="O279" s="5011"/>
      <c r="P279" s="5011"/>
      <c r="Q279" s="5011" t="s">
        <v>5749</v>
      </c>
      <c r="R279" s="5011" t="s">
        <v>5710</v>
      </c>
      <c r="S279" s="5011" t="s">
        <v>5750</v>
      </c>
      <c r="T279" s="5011" t="s">
        <v>5348</v>
      </c>
      <c r="U279" s="5011" t="s">
        <v>5751</v>
      </c>
      <c r="V279" s="5011" t="s">
        <v>5354</v>
      </c>
      <c r="W279" s="5011"/>
      <c r="X279" s="5011"/>
      <c r="Y279" s="5013" t="s">
        <v>5752</v>
      </c>
      <c r="Z279" s="5011">
        <v>6</v>
      </c>
      <c r="AA279" s="5011">
        <v>4</v>
      </c>
      <c r="AB279" s="5011">
        <v>2</v>
      </c>
      <c r="AC279" s="5011">
        <v>1</v>
      </c>
      <c r="AD279" s="5011">
        <v>0</v>
      </c>
      <c r="AE279" s="5011">
        <v>13</v>
      </c>
      <c r="AF279" s="5015"/>
    </row>
    <row r="280" spans="1:32" s="5016" customFormat="1" ht="31.5">
      <c r="A280" s="5010">
        <v>11</v>
      </c>
      <c r="B280" s="5010">
        <v>3.5</v>
      </c>
      <c r="C280" s="5010">
        <v>4</v>
      </c>
      <c r="D280" s="5010">
        <f t="shared" si="16"/>
        <v>7.5</v>
      </c>
      <c r="E280" s="5011">
        <v>35473</v>
      </c>
      <c r="F280" s="5011" t="s">
        <v>1063</v>
      </c>
      <c r="G280" s="5012">
        <v>172</v>
      </c>
      <c r="H280" s="5012" t="s">
        <v>3</v>
      </c>
      <c r="I280" s="5012" t="s">
        <v>497</v>
      </c>
      <c r="J280" s="5012">
        <v>0.5</v>
      </c>
      <c r="K280" s="5012">
        <f t="shared" si="15"/>
        <v>3.75</v>
      </c>
      <c r="L280" s="5013" t="s">
        <v>5753</v>
      </c>
      <c r="M280" s="5011">
        <v>5311035</v>
      </c>
      <c r="N280" s="5011" t="s">
        <v>5709</v>
      </c>
      <c r="O280" s="5011"/>
      <c r="P280" s="5011"/>
      <c r="Q280" s="5011" t="s">
        <v>5754</v>
      </c>
      <c r="R280" s="5011" t="s">
        <v>5354</v>
      </c>
      <c r="S280" s="5011"/>
      <c r="T280" s="5011"/>
      <c r="U280" s="5011" t="s">
        <v>5755</v>
      </c>
      <c r="V280" s="5011" t="s">
        <v>5756</v>
      </c>
      <c r="W280" s="5011" t="s">
        <v>5757</v>
      </c>
      <c r="X280" s="5011" t="s">
        <v>5354</v>
      </c>
      <c r="Y280" s="5013" t="s">
        <v>5758</v>
      </c>
      <c r="Z280" s="5011">
        <v>0</v>
      </c>
      <c r="AA280" s="5011">
        <v>9</v>
      </c>
      <c r="AB280" s="5011">
        <v>5</v>
      </c>
      <c r="AC280" s="5011">
        <v>0</v>
      </c>
      <c r="AD280" s="5011">
        <v>0</v>
      </c>
      <c r="AE280" s="5011">
        <v>14</v>
      </c>
      <c r="AF280" s="5015"/>
    </row>
    <row r="281" spans="1:32" s="5016" customFormat="1" ht="31.5">
      <c r="A281" s="5010">
        <v>11</v>
      </c>
      <c r="B281" s="5010">
        <v>3.5</v>
      </c>
      <c r="C281" s="5010">
        <v>4</v>
      </c>
      <c r="D281" s="5010">
        <f t="shared" si="16"/>
        <v>7.5</v>
      </c>
      <c r="E281" s="5011">
        <v>35722</v>
      </c>
      <c r="F281" s="5011" t="s">
        <v>1063</v>
      </c>
      <c r="G281" s="5012">
        <v>172</v>
      </c>
      <c r="H281" s="5012" t="s">
        <v>3</v>
      </c>
      <c r="I281" s="5012" t="s">
        <v>497</v>
      </c>
      <c r="J281" s="5012">
        <v>0.5</v>
      </c>
      <c r="K281" s="5012">
        <f t="shared" si="15"/>
        <v>3.75</v>
      </c>
      <c r="L281" s="5013" t="s">
        <v>4868</v>
      </c>
      <c r="M281" s="5011">
        <v>5311035</v>
      </c>
      <c r="N281" s="5011" t="s">
        <v>5709</v>
      </c>
      <c r="O281" s="5011"/>
      <c r="P281" s="5011"/>
      <c r="Q281" s="5011" t="s">
        <v>5754</v>
      </c>
      <c r="R281" s="5011" t="s">
        <v>5354</v>
      </c>
      <c r="S281" s="5011"/>
      <c r="T281" s="5011"/>
      <c r="U281" s="5011" t="s">
        <v>5755</v>
      </c>
      <c r="V281" s="5011" t="s">
        <v>5756</v>
      </c>
      <c r="W281" s="5011" t="s">
        <v>5757</v>
      </c>
      <c r="X281" s="5011" t="s">
        <v>5354</v>
      </c>
      <c r="Y281" s="5013" t="s">
        <v>5758</v>
      </c>
      <c r="Z281" s="5011">
        <v>0</v>
      </c>
      <c r="AA281" s="5011">
        <v>9</v>
      </c>
      <c r="AB281" s="5011">
        <v>5</v>
      </c>
      <c r="AC281" s="5011">
        <v>0</v>
      </c>
      <c r="AD281" s="5011">
        <v>0</v>
      </c>
      <c r="AE281" s="5011">
        <v>14</v>
      </c>
      <c r="AF281" s="5015"/>
    </row>
    <row r="282" spans="1:32" s="5016" customFormat="1" ht="16.5">
      <c r="A282" s="5010">
        <v>6</v>
      </c>
      <c r="B282" s="5010">
        <v>3</v>
      </c>
      <c r="C282" s="5010"/>
      <c r="D282" s="5010">
        <f t="shared" si="16"/>
        <v>3</v>
      </c>
      <c r="E282" s="5011">
        <v>36002</v>
      </c>
      <c r="F282" s="5011" t="s">
        <v>1063</v>
      </c>
      <c r="G282" s="5012">
        <v>172</v>
      </c>
      <c r="H282" s="5012" t="s">
        <v>3</v>
      </c>
      <c r="I282" s="5012" t="s">
        <v>497</v>
      </c>
      <c r="J282" s="5012">
        <v>1</v>
      </c>
      <c r="K282" s="5012">
        <f t="shared" si="15"/>
        <v>3</v>
      </c>
      <c r="L282" s="5013" t="s">
        <v>5255</v>
      </c>
      <c r="M282" s="5011" t="s">
        <v>5574</v>
      </c>
      <c r="N282" s="5011" t="s">
        <v>5759</v>
      </c>
      <c r="O282" s="5011" t="s">
        <v>1904</v>
      </c>
      <c r="P282" s="5011" t="s">
        <v>5253</v>
      </c>
      <c r="Q282" s="5011"/>
      <c r="R282" s="5011"/>
      <c r="S282" s="5011"/>
      <c r="T282" s="5011"/>
      <c r="U282" s="5011" t="s">
        <v>1904</v>
      </c>
      <c r="V282" s="5011" t="s">
        <v>5253</v>
      </c>
      <c r="W282" s="5011"/>
      <c r="X282" s="5011"/>
      <c r="Y282" s="5013" t="s">
        <v>5760</v>
      </c>
      <c r="Z282" s="5011">
        <v>1</v>
      </c>
      <c r="AA282" s="5011">
        <v>1</v>
      </c>
      <c r="AB282" s="5011">
        <v>6</v>
      </c>
      <c r="AC282" s="5011">
        <v>7</v>
      </c>
      <c r="AD282" s="5011">
        <v>1</v>
      </c>
      <c r="AE282" s="5011">
        <v>15</v>
      </c>
      <c r="AF282" s="5015"/>
    </row>
    <row r="283" spans="1:32" s="5016" customFormat="1" ht="31.5">
      <c r="A283" s="5010">
        <v>6</v>
      </c>
      <c r="B283" s="5010">
        <v>3</v>
      </c>
      <c r="C283" s="5010"/>
      <c r="D283" s="5010">
        <f t="shared" si="16"/>
        <v>3</v>
      </c>
      <c r="E283" s="5011">
        <v>35722</v>
      </c>
      <c r="F283" s="5011" t="s">
        <v>1063</v>
      </c>
      <c r="G283" s="5012">
        <v>172</v>
      </c>
      <c r="H283" s="5012" t="s">
        <v>3</v>
      </c>
      <c r="I283" s="5012" t="s">
        <v>497</v>
      </c>
      <c r="J283" s="5012">
        <v>1</v>
      </c>
      <c r="K283" s="5012">
        <f t="shared" si="15"/>
        <v>3</v>
      </c>
      <c r="L283" s="5013" t="s">
        <v>4868</v>
      </c>
      <c r="M283" s="5011" t="s">
        <v>5574</v>
      </c>
      <c r="N283" s="5011" t="s">
        <v>5761</v>
      </c>
      <c r="O283" s="5011"/>
      <c r="P283" s="5011"/>
      <c r="Q283" s="5011"/>
      <c r="R283" s="5011"/>
      <c r="S283" s="5011"/>
      <c r="T283" s="5011"/>
      <c r="U283" s="5011" t="s">
        <v>1904</v>
      </c>
      <c r="V283" s="5011" t="s">
        <v>5354</v>
      </c>
      <c r="W283" s="5011" t="s">
        <v>1904</v>
      </c>
      <c r="X283" s="5011" t="s">
        <v>5354</v>
      </c>
      <c r="Y283" s="5013" t="s">
        <v>5762</v>
      </c>
      <c r="Z283" s="5011">
        <v>3</v>
      </c>
      <c r="AA283" s="5011">
        <v>11</v>
      </c>
      <c r="AB283" s="5011">
        <v>1</v>
      </c>
      <c r="AC283" s="5011">
        <v>3</v>
      </c>
      <c r="AD283" s="5011">
        <v>2</v>
      </c>
      <c r="AE283" s="5011">
        <v>18</v>
      </c>
      <c r="AF283" s="5015"/>
    </row>
    <row r="284" spans="1:32" s="5016" customFormat="1" ht="16.5">
      <c r="A284" s="5010">
        <v>21</v>
      </c>
      <c r="B284" s="5010">
        <v>3</v>
      </c>
      <c r="C284" s="5010">
        <v>15</v>
      </c>
      <c r="D284" s="5010">
        <f t="shared" si="16"/>
        <v>18</v>
      </c>
      <c r="E284" s="5011">
        <v>35473</v>
      </c>
      <c r="F284" s="5011" t="s">
        <v>1063</v>
      </c>
      <c r="G284" s="5012">
        <v>172</v>
      </c>
      <c r="H284" s="5012" t="s">
        <v>3</v>
      </c>
      <c r="I284" s="5012" t="s">
        <v>497</v>
      </c>
      <c r="J284" s="5012">
        <v>1</v>
      </c>
      <c r="K284" s="5012">
        <f t="shared" si="15"/>
        <v>18</v>
      </c>
      <c r="L284" s="5013" t="s">
        <v>5254</v>
      </c>
      <c r="M284" s="5011">
        <v>5311071</v>
      </c>
      <c r="N284" s="5011" t="s">
        <v>5763</v>
      </c>
      <c r="O284" s="5011"/>
      <c r="P284" s="5011"/>
      <c r="Q284" s="5011" t="s">
        <v>1859</v>
      </c>
      <c r="R284" s="5011" t="s">
        <v>5262</v>
      </c>
      <c r="S284" s="5011"/>
      <c r="T284" s="5011"/>
      <c r="U284" s="5011"/>
      <c r="V284" s="5011"/>
      <c r="W284" s="5011"/>
      <c r="X284" s="5011"/>
      <c r="Y284" s="5013" t="s">
        <v>5764</v>
      </c>
      <c r="Z284" s="5011">
        <v>4</v>
      </c>
      <c r="AA284" s="5011">
        <v>1</v>
      </c>
      <c r="AB284" s="5011">
        <v>0</v>
      </c>
      <c r="AC284" s="5011">
        <v>1</v>
      </c>
      <c r="AD284" s="5011">
        <v>0</v>
      </c>
      <c r="AE284" s="5011">
        <v>6</v>
      </c>
      <c r="AF284" s="5015"/>
    </row>
    <row r="285" spans="1:32" s="5016" customFormat="1" ht="16.5">
      <c r="A285" s="5010">
        <v>21</v>
      </c>
      <c r="B285" s="5010">
        <v>3</v>
      </c>
      <c r="C285" s="5010">
        <v>15</v>
      </c>
      <c r="D285" s="5010">
        <f t="shared" si="16"/>
        <v>18</v>
      </c>
      <c r="E285" s="5011">
        <v>35473</v>
      </c>
      <c r="F285" s="5011" t="s">
        <v>1063</v>
      </c>
      <c r="G285" s="5012">
        <v>172</v>
      </c>
      <c r="H285" s="5012" t="s">
        <v>3</v>
      </c>
      <c r="I285" s="5012" t="s">
        <v>497</v>
      </c>
      <c r="J285" s="5012">
        <v>1</v>
      </c>
      <c r="K285" s="5012">
        <f t="shared" si="15"/>
        <v>18</v>
      </c>
      <c r="L285" s="5013" t="s">
        <v>5254</v>
      </c>
      <c r="M285" s="5011">
        <v>5311072</v>
      </c>
      <c r="N285" s="5011" t="s">
        <v>5763</v>
      </c>
      <c r="O285" s="5011"/>
      <c r="P285" s="5011"/>
      <c r="Q285" s="5011" t="s">
        <v>1859</v>
      </c>
      <c r="R285" s="5011" t="s">
        <v>5262</v>
      </c>
      <c r="S285" s="5011"/>
      <c r="T285" s="5011"/>
      <c r="U285" s="5011"/>
      <c r="V285" s="5011"/>
      <c r="W285" s="5011"/>
      <c r="X285" s="5011"/>
      <c r="Y285" s="5013" t="s">
        <v>5765</v>
      </c>
      <c r="Z285" s="5011">
        <v>10</v>
      </c>
      <c r="AA285" s="5011">
        <v>2</v>
      </c>
      <c r="AB285" s="5011">
        <v>0</v>
      </c>
      <c r="AC285" s="5011">
        <v>0</v>
      </c>
      <c r="AD285" s="5011">
        <v>2</v>
      </c>
      <c r="AE285" s="5011">
        <v>12</v>
      </c>
      <c r="AF285" s="5015"/>
    </row>
    <row r="286" spans="1:32" s="5016" customFormat="1" ht="31.5">
      <c r="A286" s="5010">
        <v>6</v>
      </c>
      <c r="B286" s="5010">
        <v>3</v>
      </c>
      <c r="C286" s="5010"/>
      <c r="D286" s="5010">
        <f t="shared" si="16"/>
        <v>3</v>
      </c>
      <c r="E286" s="5011">
        <v>11798</v>
      </c>
      <c r="F286" s="5011" t="s">
        <v>1063</v>
      </c>
      <c r="G286" s="5012">
        <v>172</v>
      </c>
      <c r="H286" s="5012" t="s">
        <v>3</v>
      </c>
      <c r="I286" s="5012" t="s">
        <v>497</v>
      </c>
      <c r="J286" s="5012">
        <v>1</v>
      </c>
      <c r="K286" s="5012">
        <f t="shared" si="15"/>
        <v>3</v>
      </c>
      <c r="L286" s="5013" t="s">
        <v>5311</v>
      </c>
      <c r="M286" s="5011" t="s">
        <v>1739</v>
      </c>
      <c r="N286" s="5011" t="s">
        <v>5766</v>
      </c>
      <c r="O286" s="5011" t="s">
        <v>5767</v>
      </c>
      <c r="P286" s="5011" t="s">
        <v>1849</v>
      </c>
      <c r="Q286" s="5011"/>
      <c r="R286" s="5011"/>
      <c r="S286" s="5011" t="s">
        <v>5579</v>
      </c>
      <c r="T286" s="5011" t="s">
        <v>5253</v>
      </c>
      <c r="U286" s="5011"/>
      <c r="V286" s="5011"/>
      <c r="W286" s="5011"/>
      <c r="X286" s="5011"/>
      <c r="Y286" s="5013" t="s">
        <v>5768</v>
      </c>
      <c r="Z286" s="5011">
        <v>9</v>
      </c>
      <c r="AA286" s="5011">
        <v>14</v>
      </c>
      <c r="AB286" s="5011">
        <v>1</v>
      </c>
      <c r="AC286" s="5011">
        <v>0</v>
      </c>
      <c r="AD286" s="5011">
        <v>1</v>
      </c>
      <c r="AE286" s="5011">
        <v>24</v>
      </c>
      <c r="AF286" s="5015"/>
    </row>
    <row r="287" spans="1:32" s="5016" customFormat="1" ht="16.5">
      <c r="A287" s="5010">
        <v>6</v>
      </c>
      <c r="B287" s="5010">
        <v>3</v>
      </c>
      <c r="C287" s="5010"/>
      <c r="D287" s="5010">
        <f t="shared" si="16"/>
        <v>3</v>
      </c>
      <c r="E287" s="5011">
        <v>40381</v>
      </c>
      <c r="F287" s="5011" t="s">
        <v>487</v>
      </c>
      <c r="G287" s="5012">
        <v>172</v>
      </c>
      <c r="H287" s="5012" t="s">
        <v>3</v>
      </c>
      <c r="I287" s="5012" t="s">
        <v>503</v>
      </c>
      <c r="J287" s="5012">
        <v>1</v>
      </c>
      <c r="K287" s="5012">
        <f t="shared" si="15"/>
        <v>3</v>
      </c>
      <c r="L287" s="5013" t="s">
        <v>5769</v>
      </c>
      <c r="M287" s="5011" t="s">
        <v>1739</v>
      </c>
      <c r="N287" s="5011" t="s">
        <v>5770</v>
      </c>
      <c r="O287" s="5011" t="s">
        <v>1904</v>
      </c>
      <c r="P287" s="5011" t="s">
        <v>5262</v>
      </c>
      <c r="Q287" s="5011"/>
      <c r="R287" s="5011"/>
      <c r="S287" s="5011" t="s">
        <v>1904</v>
      </c>
      <c r="T287" s="5011" t="s">
        <v>5262</v>
      </c>
      <c r="U287" s="5011"/>
      <c r="V287" s="5011"/>
      <c r="W287" s="5011"/>
      <c r="X287" s="5011"/>
      <c r="Y287" s="5013" t="s">
        <v>5265</v>
      </c>
      <c r="Z287" s="5011">
        <v>5</v>
      </c>
      <c r="AA287" s="5011">
        <v>0</v>
      </c>
      <c r="AB287" s="5011">
        <v>0</v>
      </c>
      <c r="AC287" s="5011">
        <v>0</v>
      </c>
      <c r="AD287" s="5011">
        <v>1</v>
      </c>
      <c r="AE287" s="5011">
        <v>5</v>
      </c>
      <c r="AF287" s="5015"/>
    </row>
    <row r="288" spans="1:32" s="5016" customFormat="1" ht="16.5">
      <c r="A288" s="5010">
        <v>6</v>
      </c>
      <c r="B288" s="5010">
        <v>3</v>
      </c>
      <c r="C288" s="5010"/>
      <c r="D288" s="5010">
        <f t="shared" si="16"/>
        <v>3</v>
      </c>
      <c r="E288" s="5011">
        <v>40794</v>
      </c>
      <c r="F288" s="5011" t="s">
        <v>487</v>
      </c>
      <c r="G288" s="5012">
        <v>172</v>
      </c>
      <c r="H288" s="5012" t="s">
        <v>3</v>
      </c>
      <c r="I288" s="5012" t="s">
        <v>503</v>
      </c>
      <c r="J288" s="5012">
        <v>1</v>
      </c>
      <c r="K288" s="5012">
        <f t="shared" si="15"/>
        <v>3</v>
      </c>
      <c r="L288" s="5013" t="s">
        <v>5256</v>
      </c>
      <c r="M288" s="5011" t="s">
        <v>1739</v>
      </c>
      <c r="N288" s="5011" t="s">
        <v>5771</v>
      </c>
      <c r="O288" s="5011"/>
      <c r="P288" s="5011"/>
      <c r="Q288" s="5011" t="s">
        <v>1904</v>
      </c>
      <c r="R288" s="5011" t="s">
        <v>5710</v>
      </c>
      <c r="S288" s="5011"/>
      <c r="T288" s="5011"/>
      <c r="U288" s="5011" t="s">
        <v>1904</v>
      </c>
      <c r="V288" s="5011" t="s">
        <v>5710</v>
      </c>
      <c r="W288" s="5011"/>
      <c r="X288" s="5011"/>
      <c r="Y288" s="5013" t="s">
        <v>5772</v>
      </c>
      <c r="Z288" s="5010">
        <v>3</v>
      </c>
      <c r="AA288" s="5010">
        <v>4</v>
      </c>
      <c r="AB288" s="5010">
        <v>1</v>
      </c>
      <c r="AC288" s="5010">
        <v>0</v>
      </c>
      <c r="AD288" s="5011">
        <v>2</v>
      </c>
      <c r="AE288" s="5011">
        <v>8</v>
      </c>
      <c r="AF288" s="5015"/>
    </row>
    <row r="289" spans="1:32" s="5016" customFormat="1" ht="31.5">
      <c r="A289" s="5010">
        <v>6</v>
      </c>
      <c r="B289" s="5010">
        <v>3</v>
      </c>
      <c r="C289" s="5010"/>
      <c r="D289" s="5010">
        <f t="shared" si="16"/>
        <v>3</v>
      </c>
      <c r="E289" s="5011">
        <v>37902</v>
      </c>
      <c r="F289" s="5011" t="s">
        <v>487</v>
      </c>
      <c r="G289" s="5012">
        <v>172</v>
      </c>
      <c r="H289" s="5012" t="s">
        <v>3</v>
      </c>
      <c r="I289" s="5012" t="s">
        <v>497</v>
      </c>
      <c r="J289" s="5012">
        <v>1</v>
      </c>
      <c r="K289" s="5012">
        <f t="shared" ref="K289:K308" si="17">D289*J289</f>
        <v>3</v>
      </c>
      <c r="L289" s="5014" t="s">
        <v>360</v>
      </c>
      <c r="M289" s="5011" t="s">
        <v>1739</v>
      </c>
      <c r="N289" s="5011" t="s">
        <v>5773</v>
      </c>
      <c r="O289" s="5011"/>
      <c r="P289" s="5011"/>
      <c r="Q289" s="5011" t="s">
        <v>5774</v>
      </c>
      <c r="R289" s="5011" t="s">
        <v>1849</v>
      </c>
      <c r="S289" s="5011"/>
      <c r="T289" s="5011"/>
      <c r="U289" s="5011"/>
      <c r="V289" s="5011"/>
      <c r="W289" s="5011"/>
      <c r="X289" s="5011"/>
      <c r="Y289" s="5013" t="s">
        <v>5775</v>
      </c>
      <c r="Z289" s="5010">
        <v>1</v>
      </c>
      <c r="AA289" s="5010">
        <v>5</v>
      </c>
      <c r="AB289" s="5010">
        <v>4</v>
      </c>
      <c r="AC289" s="5010">
        <v>0</v>
      </c>
      <c r="AD289" s="5011">
        <v>2</v>
      </c>
      <c r="AE289" s="5011">
        <v>10</v>
      </c>
      <c r="AF289" s="5015"/>
    </row>
    <row r="290" spans="1:32" s="5016" customFormat="1" ht="31.5">
      <c r="A290" s="5010">
        <v>6</v>
      </c>
      <c r="B290" s="5010">
        <v>3</v>
      </c>
      <c r="C290" s="5010"/>
      <c r="D290" s="5010">
        <f t="shared" si="16"/>
        <v>3</v>
      </c>
      <c r="E290" s="5011">
        <v>40381</v>
      </c>
      <c r="F290" s="5011" t="s">
        <v>487</v>
      </c>
      <c r="G290" s="5012">
        <v>172</v>
      </c>
      <c r="H290" s="5012" t="s">
        <v>3</v>
      </c>
      <c r="I290" s="5012" t="s">
        <v>503</v>
      </c>
      <c r="J290" s="5012">
        <v>1</v>
      </c>
      <c r="K290" s="5012">
        <f t="shared" si="17"/>
        <v>3</v>
      </c>
      <c r="L290" s="5014" t="s">
        <v>5260</v>
      </c>
      <c r="M290" s="5011" t="s">
        <v>1739</v>
      </c>
      <c r="N290" s="5011" t="s">
        <v>5776</v>
      </c>
      <c r="O290" s="5011"/>
      <c r="P290" s="5011"/>
      <c r="Q290" s="5011" t="s">
        <v>1904</v>
      </c>
      <c r="R290" s="5011" t="s">
        <v>5262</v>
      </c>
      <c r="S290" s="5011"/>
      <c r="T290" s="5011"/>
      <c r="U290" s="5011" t="s">
        <v>1904</v>
      </c>
      <c r="V290" s="5011" t="s">
        <v>5262</v>
      </c>
      <c r="W290" s="5011"/>
      <c r="X290" s="5011"/>
      <c r="Y290" s="5013" t="s">
        <v>5263</v>
      </c>
      <c r="Z290" s="5011">
        <v>3</v>
      </c>
      <c r="AA290" s="5011">
        <v>1</v>
      </c>
      <c r="AB290" s="5011">
        <v>0</v>
      </c>
      <c r="AC290" s="5011">
        <v>0</v>
      </c>
      <c r="AD290" s="5011">
        <v>1</v>
      </c>
      <c r="AE290" s="5011">
        <v>4</v>
      </c>
      <c r="AF290" s="5015"/>
    </row>
    <row r="291" spans="1:32" s="5016" customFormat="1" ht="31.5">
      <c r="A291" s="5010">
        <v>6</v>
      </c>
      <c r="B291" s="5010">
        <v>3</v>
      </c>
      <c r="C291" s="5010"/>
      <c r="D291" s="5010">
        <f t="shared" si="16"/>
        <v>3</v>
      </c>
      <c r="E291" s="5011">
        <v>39145</v>
      </c>
      <c r="F291" s="5011" t="s">
        <v>1065</v>
      </c>
      <c r="G291" s="5012">
        <v>172</v>
      </c>
      <c r="H291" s="5012" t="s">
        <v>3</v>
      </c>
      <c r="I291" s="5012" t="s">
        <v>497</v>
      </c>
      <c r="J291" s="5012">
        <v>1</v>
      </c>
      <c r="K291" s="5012">
        <f t="shared" si="17"/>
        <v>3</v>
      </c>
      <c r="L291" s="5013" t="s">
        <v>4369</v>
      </c>
      <c r="M291" s="5011" t="s">
        <v>1739</v>
      </c>
      <c r="N291" s="5011" t="s">
        <v>5777</v>
      </c>
      <c r="O291" s="5011"/>
      <c r="P291" s="5011"/>
      <c r="Q291" s="5011"/>
      <c r="R291" s="5011"/>
      <c r="S291" s="5011"/>
      <c r="T291" s="5011"/>
      <c r="U291" s="5011" t="s">
        <v>1797</v>
      </c>
      <c r="V291" s="5011" t="s">
        <v>1792</v>
      </c>
      <c r="W291" s="5011"/>
      <c r="X291" s="5011"/>
      <c r="Y291" s="5013" t="s">
        <v>5778</v>
      </c>
      <c r="Z291" s="5011">
        <v>1</v>
      </c>
      <c r="AA291" s="5011">
        <v>1</v>
      </c>
      <c r="AB291" s="5011">
        <v>1</v>
      </c>
      <c r="AC291" s="5011">
        <v>1</v>
      </c>
      <c r="AD291" s="5011">
        <v>0</v>
      </c>
      <c r="AE291" s="5011">
        <v>4</v>
      </c>
      <c r="AF291" s="5015"/>
    </row>
    <row r="292" spans="1:32" s="5016" customFormat="1" ht="31.5">
      <c r="A292" s="5010">
        <v>6</v>
      </c>
      <c r="B292" s="5010">
        <v>3</v>
      </c>
      <c r="C292" s="5010"/>
      <c r="D292" s="5010">
        <f t="shared" si="16"/>
        <v>3</v>
      </c>
      <c r="E292" s="5011">
        <v>36948</v>
      </c>
      <c r="F292" s="5011" t="s">
        <v>1065</v>
      </c>
      <c r="G292" s="5012">
        <v>172</v>
      </c>
      <c r="H292" s="5012" t="s">
        <v>3</v>
      </c>
      <c r="I292" s="5012" t="s">
        <v>497</v>
      </c>
      <c r="J292" s="5012">
        <v>1</v>
      </c>
      <c r="K292" s="5012">
        <f t="shared" si="17"/>
        <v>3</v>
      </c>
      <c r="L292" s="5013" t="s">
        <v>5695</v>
      </c>
      <c r="M292" s="5011" t="s">
        <v>1739</v>
      </c>
      <c r="N292" s="5011" t="s">
        <v>5779</v>
      </c>
      <c r="O292" s="5011"/>
      <c r="P292" s="5011"/>
      <c r="Q292" s="5011"/>
      <c r="R292" s="5011"/>
      <c r="S292" s="5011" t="s">
        <v>1904</v>
      </c>
      <c r="T292" s="5011" t="s">
        <v>5270</v>
      </c>
      <c r="U292" s="5011"/>
      <c r="V292" s="5011"/>
      <c r="W292" s="5011" t="s">
        <v>1904</v>
      </c>
      <c r="X292" s="5011" t="s">
        <v>5270</v>
      </c>
      <c r="Y292" s="5013" t="s">
        <v>5780</v>
      </c>
      <c r="Z292" s="5011">
        <v>14</v>
      </c>
      <c r="AA292" s="5011">
        <v>4</v>
      </c>
      <c r="AB292" s="5011">
        <v>0</v>
      </c>
      <c r="AC292" s="5011">
        <v>2</v>
      </c>
      <c r="AD292" s="5011">
        <v>0</v>
      </c>
      <c r="AE292" s="5011">
        <v>20</v>
      </c>
      <c r="AF292" s="5015"/>
    </row>
    <row r="293" spans="1:32" s="5016" customFormat="1" ht="31.5">
      <c r="A293" s="5010">
        <v>6</v>
      </c>
      <c r="B293" s="5010">
        <v>3</v>
      </c>
      <c r="C293" s="5010"/>
      <c r="D293" s="5010">
        <f t="shared" si="16"/>
        <v>3</v>
      </c>
      <c r="E293" s="5011">
        <v>36948</v>
      </c>
      <c r="F293" s="5011" t="s">
        <v>1065</v>
      </c>
      <c r="G293" s="5012">
        <v>172</v>
      </c>
      <c r="H293" s="5012" t="s">
        <v>3</v>
      </c>
      <c r="I293" s="5012" t="s">
        <v>497</v>
      </c>
      <c r="J293" s="5012">
        <v>1</v>
      </c>
      <c r="K293" s="5012">
        <f t="shared" si="17"/>
        <v>3</v>
      </c>
      <c r="L293" s="5013" t="s">
        <v>5695</v>
      </c>
      <c r="M293" s="5011" t="s">
        <v>1739</v>
      </c>
      <c r="N293" s="5012" t="s">
        <v>5781</v>
      </c>
      <c r="O293" s="5012"/>
      <c r="P293" s="5012"/>
      <c r="Q293" s="5011" t="s">
        <v>1904</v>
      </c>
      <c r="R293" s="5011" t="s">
        <v>5270</v>
      </c>
      <c r="S293" s="5012"/>
      <c r="T293" s="5012"/>
      <c r="U293" s="5011" t="s">
        <v>1904</v>
      </c>
      <c r="V293" s="5011" t="s">
        <v>5270</v>
      </c>
      <c r="W293" s="5012"/>
      <c r="X293" s="5012"/>
      <c r="Y293" s="5013" t="s">
        <v>5782</v>
      </c>
      <c r="Z293" s="5011">
        <v>6</v>
      </c>
      <c r="AA293" s="5011">
        <v>10</v>
      </c>
      <c r="AB293" s="5011">
        <v>0</v>
      </c>
      <c r="AC293" s="5011">
        <v>3</v>
      </c>
      <c r="AD293" s="5011">
        <v>3</v>
      </c>
      <c r="AE293" s="5011">
        <v>19</v>
      </c>
      <c r="AF293" s="5015"/>
    </row>
    <row r="294" spans="1:32" s="5016" customFormat="1" ht="16.5">
      <c r="A294" s="5010">
        <v>6</v>
      </c>
      <c r="B294" s="5010">
        <v>3</v>
      </c>
      <c r="C294" s="5010"/>
      <c r="D294" s="5010">
        <f t="shared" si="16"/>
        <v>3</v>
      </c>
      <c r="E294" s="5012">
        <v>41213</v>
      </c>
      <c r="F294" s="5012" t="s">
        <v>487</v>
      </c>
      <c r="G294" s="5012">
        <v>172</v>
      </c>
      <c r="H294" s="5012" t="s">
        <v>3</v>
      </c>
      <c r="I294" s="5012" t="s">
        <v>503</v>
      </c>
      <c r="J294" s="5012">
        <v>1</v>
      </c>
      <c r="K294" s="5012">
        <f t="shared" si="17"/>
        <v>3</v>
      </c>
      <c r="L294" s="5014" t="s">
        <v>4247</v>
      </c>
      <c r="M294" s="5011" t="s">
        <v>1739</v>
      </c>
      <c r="N294" s="5012" t="s">
        <v>5783</v>
      </c>
      <c r="O294" s="5012"/>
      <c r="P294" s="5012"/>
      <c r="Q294" s="5012"/>
      <c r="R294" s="5012"/>
      <c r="S294" s="5012"/>
      <c r="T294" s="5012"/>
      <c r="U294" s="5012"/>
      <c r="V294" s="5012"/>
      <c r="W294" s="5012" t="s">
        <v>1741</v>
      </c>
      <c r="X294" s="5012" t="s">
        <v>5405</v>
      </c>
      <c r="Y294" s="5013" t="s">
        <v>5784</v>
      </c>
      <c r="Z294" s="5010">
        <v>1</v>
      </c>
      <c r="AA294" s="5010">
        <v>2</v>
      </c>
      <c r="AB294" s="5010">
        <v>1</v>
      </c>
      <c r="AC294" s="5010">
        <v>3</v>
      </c>
      <c r="AD294" s="5011">
        <v>6</v>
      </c>
      <c r="AE294" s="5011">
        <v>7</v>
      </c>
      <c r="AF294" s="5015"/>
    </row>
    <row r="295" spans="1:32" s="5016" customFormat="1" ht="16.5">
      <c r="A295" s="5010">
        <v>6</v>
      </c>
      <c r="B295" s="5010">
        <v>3</v>
      </c>
      <c r="C295" s="5010"/>
      <c r="D295" s="5010">
        <f t="shared" si="16"/>
        <v>3</v>
      </c>
      <c r="E295" s="5012">
        <v>34371</v>
      </c>
      <c r="F295" s="5012" t="s">
        <v>307</v>
      </c>
      <c r="G295" s="5012">
        <v>172</v>
      </c>
      <c r="H295" s="5012" t="s">
        <v>1</v>
      </c>
      <c r="I295" s="5012" t="s">
        <v>497</v>
      </c>
      <c r="J295" s="5012">
        <v>1</v>
      </c>
      <c r="K295" s="5012">
        <f t="shared" si="17"/>
        <v>3</v>
      </c>
      <c r="L295" s="5014" t="s">
        <v>5390</v>
      </c>
      <c r="M295" s="5012">
        <v>5100023</v>
      </c>
      <c r="N295" s="5012" t="s">
        <v>5785</v>
      </c>
      <c r="O295" s="5012"/>
      <c r="P295" s="5012"/>
      <c r="Q295" s="5012"/>
      <c r="R295" s="5012"/>
      <c r="S295" s="5012"/>
      <c r="T295" s="5012"/>
      <c r="U295" s="5012"/>
      <c r="V295" s="5012"/>
      <c r="W295" s="5012" t="s">
        <v>1904</v>
      </c>
      <c r="X295" s="5012" t="s">
        <v>5317</v>
      </c>
      <c r="Y295" s="5014" t="s">
        <v>5517</v>
      </c>
      <c r="Z295" s="5012">
        <v>18</v>
      </c>
      <c r="AA295" s="5012">
        <v>8</v>
      </c>
      <c r="AB295" s="5012">
        <v>3</v>
      </c>
      <c r="AC295" s="5012">
        <v>3</v>
      </c>
      <c r="AD295" s="5012">
        <v>0</v>
      </c>
      <c r="AE295" s="5012">
        <v>32</v>
      </c>
      <c r="AF295" s="5015"/>
    </row>
    <row r="296" spans="1:32" s="5016" customFormat="1" ht="16.5">
      <c r="A296" s="5010">
        <v>6</v>
      </c>
      <c r="B296" s="5010">
        <v>1.5</v>
      </c>
      <c r="C296" s="5010">
        <v>3</v>
      </c>
      <c r="D296" s="5010">
        <f t="shared" si="16"/>
        <v>4.5</v>
      </c>
      <c r="E296" s="5012">
        <v>23524</v>
      </c>
      <c r="F296" s="5012" t="s">
        <v>307</v>
      </c>
      <c r="G296" s="5012">
        <v>172</v>
      </c>
      <c r="H296" s="5012" t="s">
        <v>1</v>
      </c>
      <c r="I296" s="5012" t="s">
        <v>497</v>
      </c>
      <c r="J296" s="5012">
        <v>1</v>
      </c>
      <c r="K296" s="5012">
        <f t="shared" si="17"/>
        <v>4.5</v>
      </c>
      <c r="L296" s="5014" t="s">
        <v>5387</v>
      </c>
      <c r="M296" s="5011">
        <v>5121027</v>
      </c>
      <c r="N296" s="5012" t="s">
        <v>5786</v>
      </c>
      <c r="O296" s="5011" t="s">
        <v>5570</v>
      </c>
      <c r="P296" s="5012" t="s">
        <v>5293</v>
      </c>
      <c r="Q296" s="5011" t="s">
        <v>5570</v>
      </c>
      <c r="R296" s="5012" t="s">
        <v>5293</v>
      </c>
      <c r="S296" s="5012"/>
      <c r="T296" s="5012"/>
      <c r="U296" s="5011" t="s">
        <v>5570</v>
      </c>
      <c r="V296" s="5012" t="s">
        <v>5293</v>
      </c>
      <c r="W296" s="5012"/>
      <c r="X296" s="5012"/>
      <c r="Y296" s="5013" t="s">
        <v>2166</v>
      </c>
      <c r="Z296" s="5010">
        <v>4</v>
      </c>
      <c r="AA296" s="5010">
        <v>1</v>
      </c>
      <c r="AB296" s="5010">
        <v>7</v>
      </c>
      <c r="AC296" s="5010">
        <v>6</v>
      </c>
      <c r="AD296" s="5011">
        <v>1</v>
      </c>
      <c r="AE296" s="5011">
        <v>18</v>
      </c>
      <c r="AF296" s="5015"/>
    </row>
    <row r="297" spans="1:32" s="5016" customFormat="1" ht="16.5">
      <c r="A297" s="5010">
        <v>3</v>
      </c>
      <c r="B297" s="5010"/>
      <c r="C297" s="5010">
        <v>3</v>
      </c>
      <c r="D297" s="5010">
        <f t="shared" si="16"/>
        <v>3</v>
      </c>
      <c r="E297" s="5012">
        <v>31853</v>
      </c>
      <c r="F297" s="5012" t="s">
        <v>306</v>
      </c>
      <c r="G297" s="5012">
        <v>172</v>
      </c>
      <c r="H297" s="5012" t="s">
        <v>1</v>
      </c>
      <c r="I297" s="5012" t="s">
        <v>503</v>
      </c>
      <c r="J297" s="5012">
        <v>1</v>
      </c>
      <c r="K297" s="5012">
        <f t="shared" si="17"/>
        <v>3</v>
      </c>
      <c r="L297" s="5014" t="s">
        <v>5300</v>
      </c>
      <c r="M297" s="5012">
        <v>5111002</v>
      </c>
      <c r="N297" s="5012" t="s">
        <v>5520</v>
      </c>
      <c r="O297" s="5012"/>
      <c r="P297" s="5012"/>
      <c r="Q297" s="5012" t="s">
        <v>1859</v>
      </c>
      <c r="R297" s="5012" t="s">
        <v>5601</v>
      </c>
      <c r="S297" s="5012"/>
      <c r="T297" s="5012"/>
      <c r="U297" s="5012"/>
      <c r="V297" s="5012"/>
      <c r="W297" s="5012"/>
      <c r="X297" s="5012"/>
      <c r="Y297" s="5014" t="s">
        <v>5328</v>
      </c>
      <c r="Z297" s="5012">
        <v>0</v>
      </c>
      <c r="AA297" s="5012">
        <v>1</v>
      </c>
      <c r="AB297" s="5012">
        <v>5</v>
      </c>
      <c r="AC297" s="5012">
        <v>3</v>
      </c>
      <c r="AD297" s="5012">
        <v>1</v>
      </c>
      <c r="AE297" s="5012">
        <v>9</v>
      </c>
      <c r="AF297" s="5015"/>
    </row>
    <row r="298" spans="1:32" s="5016" customFormat="1" ht="16.5">
      <c r="A298" s="5010">
        <v>3</v>
      </c>
      <c r="B298" s="5010"/>
      <c r="C298" s="5010">
        <v>3</v>
      </c>
      <c r="D298" s="5010">
        <f t="shared" si="16"/>
        <v>3</v>
      </c>
      <c r="E298" s="5012">
        <v>31853</v>
      </c>
      <c r="F298" s="5012" t="s">
        <v>306</v>
      </c>
      <c r="G298" s="5012">
        <v>172</v>
      </c>
      <c r="H298" s="5012" t="s">
        <v>1</v>
      </c>
      <c r="I298" s="5012" t="s">
        <v>503</v>
      </c>
      <c r="J298" s="5012">
        <v>1</v>
      </c>
      <c r="K298" s="5012">
        <f t="shared" si="17"/>
        <v>3</v>
      </c>
      <c r="L298" s="5014" t="s">
        <v>5300</v>
      </c>
      <c r="M298" s="5012">
        <v>5111002</v>
      </c>
      <c r="N298" s="5012" t="s">
        <v>5787</v>
      </c>
      <c r="O298" s="5012"/>
      <c r="P298" s="5012"/>
      <c r="Q298" s="5012"/>
      <c r="R298" s="5012"/>
      <c r="S298" s="5012"/>
      <c r="T298" s="5012"/>
      <c r="U298" s="5012" t="s">
        <v>1859</v>
      </c>
      <c r="V298" s="5012" t="s">
        <v>5601</v>
      </c>
      <c r="W298" s="5012"/>
      <c r="X298" s="5012"/>
      <c r="Y298" s="5014" t="s">
        <v>5328</v>
      </c>
      <c r="Z298" s="5012">
        <v>0</v>
      </c>
      <c r="AA298" s="5012">
        <v>5</v>
      </c>
      <c r="AB298" s="5012">
        <v>5</v>
      </c>
      <c r="AC298" s="5012">
        <v>3</v>
      </c>
      <c r="AD298" s="5012">
        <v>0</v>
      </c>
      <c r="AE298" s="5012">
        <v>13</v>
      </c>
      <c r="AF298" s="5015"/>
    </row>
    <row r="299" spans="1:32" s="5016" customFormat="1" ht="16.5">
      <c r="A299" s="5010">
        <v>6</v>
      </c>
      <c r="B299" s="5010">
        <v>3</v>
      </c>
      <c r="C299" s="5010"/>
      <c r="D299" s="5010">
        <f t="shared" ref="D299:D308" si="18">B299+C299</f>
        <v>3</v>
      </c>
      <c r="E299" s="5011">
        <v>37866</v>
      </c>
      <c r="F299" s="5011" t="s">
        <v>308</v>
      </c>
      <c r="G299" s="5012">
        <v>172</v>
      </c>
      <c r="H299" s="5012" t="s">
        <v>1</v>
      </c>
      <c r="I299" s="5012" t="s">
        <v>497</v>
      </c>
      <c r="J299" s="5012">
        <v>1</v>
      </c>
      <c r="K299" s="5012">
        <f t="shared" si="17"/>
        <v>3</v>
      </c>
      <c r="L299" s="5013" t="s">
        <v>5283</v>
      </c>
      <c r="M299" s="5011">
        <v>5121006</v>
      </c>
      <c r="N299" s="5011" t="s">
        <v>5788</v>
      </c>
      <c r="O299" s="5011" t="s">
        <v>5580</v>
      </c>
      <c r="P299" s="5011" t="s">
        <v>5363</v>
      </c>
      <c r="Q299" s="5011" t="s">
        <v>5789</v>
      </c>
      <c r="R299" s="5011" t="s">
        <v>5354</v>
      </c>
      <c r="S299" s="5012"/>
      <c r="T299" s="5011"/>
      <c r="U299" s="5011"/>
      <c r="V299" s="5011"/>
      <c r="W299" s="5012"/>
      <c r="X299" s="5011"/>
      <c r="Y299" s="5013" t="s">
        <v>5541</v>
      </c>
      <c r="Z299" s="5011">
        <v>0</v>
      </c>
      <c r="AA299" s="5011">
        <v>2</v>
      </c>
      <c r="AB299" s="5011">
        <v>2</v>
      </c>
      <c r="AC299" s="5011">
        <v>10</v>
      </c>
      <c r="AD299" s="5011">
        <v>2</v>
      </c>
      <c r="AE299" s="5011">
        <v>14</v>
      </c>
      <c r="AF299" s="5015"/>
    </row>
    <row r="300" spans="1:32" s="5016" customFormat="1" ht="16.5">
      <c r="A300" s="5010">
        <v>9</v>
      </c>
      <c r="B300" s="5010">
        <v>3</v>
      </c>
      <c r="C300" s="5010">
        <v>3</v>
      </c>
      <c r="D300" s="5010">
        <f t="shared" si="18"/>
        <v>6</v>
      </c>
      <c r="E300" s="5012">
        <v>41260</v>
      </c>
      <c r="F300" s="5012" t="s">
        <v>308</v>
      </c>
      <c r="G300" s="5012">
        <v>172</v>
      </c>
      <c r="H300" s="5012" t="s">
        <v>1</v>
      </c>
      <c r="I300" s="5012" t="s">
        <v>503</v>
      </c>
      <c r="J300" s="5012">
        <v>1</v>
      </c>
      <c r="K300" s="5012">
        <f t="shared" si="17"/>
        <v>6</v>
      </c>
      <c r="L300" s="5014" t="s">
        <v>5528</v>
      </c>
      <c r="M300" s="5012">
        <v>5121002</v>
      </c>
      <c r="N300" s="5012" t="s">
        <v>5529</v>
      </c>
      <c r="O300" s="5012" t="s">
        <v>1800</v>
      </c>
      <c r="P300" s="5012" t="s">
        <v>5317</v>
      </c>
      <c r="Q300" s="5012" t="s">
        <v>1800</v>
      </c>
      <c r="R300" s="5012" t="s">
        <v>5317</v>
      </c>
      <c r="S300" s="5012" t="s">
        <v>1800</v>
      </c>
      <c r="T300" s="5012" t="s">
        <v>5317</v>
      </c>
      <c r="U300" s="5012"/>
      <c r="V300" s="5012"/>
      <c r="W300" s="5012" t="s">
        <v>1800</v>
      </c>
      <c r="X300" s="5012" t="s">
        <v>5317</v>
      </c>
      <c r="Y300" s="5014" t="s">
        <v>5534</v>
      </c>
      <c r="Z300" s="5012">
        <v>0</v>
      </c>
      <c r="AA300" s="5012">
        <v>3</v>
      </c>
      <c r="AB300" s="5012">
        <v>4</v>
      </c>
      <c r="AC300" s="5012">
        <v>1</v>
      </c>
      <c r="AD300" s="5012">
        <v>2</v>
      </c>
      <c r="AE300" s="5012">
        <v>8</v>
      </c>
      <c r="AF300" s="5015"/>
    </row>
    <row r="301" spans="1:32" s="5016" customFormat="1" ht="16.5">
      <c r="A301" s="5010">
        <v>7</v>
      </c>
      <c r="B301" s="5010">
        <v>2.5</v>
      </c>
      <c r="C301" s="5010">
        <v>2</v>
      </c>
      <c r="D301" s="5010">
        <f t="shared" si="18"/>
        <v>4.5</v>
      </c>
      <c r="E301" s="5012">
        <v>36702</v>
      </c>
      <c r="F301" s="5012" t="s">
        <v>307</v>
      </c>
      <c r="G301" s="5012">
        <v>172</v>
      </c>
      <c r="H301" s="5012" t="s">
        <v>1</v>
      </c>
      <c r="I301" s="5012" t="s">
        <v>497</v>
      </c>
      <c r="J301" s="5012">
        <v>1</v>
      </c>
      <c r="K301" s="5012">
        <f t="shared" si="17"/>
        <v>4.5</v>
      </c>
      <c r="L301" s="5014" t="s">
        <v>5324</v>
      </c>
      <c r="M301" s="5012">
        <v>5121010</v>
      </c>
      <c r="N301" s="5012" t="s">
        <v>5547</v>
      </c>
      <c r="O301" s="5012"/>
      <c r="P301" s="5012"/>
      <c r="Q301" s="5011" t="s">
        <v>5790</v>
      </c>
      <c r="R301" s="5012" t="s">
        <v>5247</v>
      </c>
      <c r="S301" s="5011" t="s">
        <v>5791</v>
      </c>
      <c r="T301" s="5012" t="s">
        <v>5317</v>
      </c>
      <c r="U301" s="5011" t="s">
        <v>5792</v>
      </c>
      <c r="V301" s="5012" t="s">
        <v>5247</v>
      </c>
      <c r="W301" s="5011"/>
      <c r="X301" s="5011"/>
      <c r="Y301" s="5014" t="s">
        <v>2048</v>
      </c>
      <c r="Z301" s="5010">
        <v>0</v>
      </c>
      <c r="AA301" s="5010">
        <v>1</v>
      </c>
      <c r="AB301" s="5010">
        <v>2</v>
      </c>
      <c r="AC301" s="5010">
        <v>6</v>
      </c>
      <c r="AD301" s="5012">
        <v>2</v>
      </c>
      <c r="AE301" s="5012">
        <v>9</v>
      </c>
      <c r="AF301" s="5015"/>
    </row>
    <row r="302" spans="1:32" s="5016" customFormat="1" ht="31.5">
      <c r="A302" s="5010">
        <v>6</v>
      </c>
      <c r="B302" s="5010">
        <v>3</v>
      </c>
      <c r="C302" s="5010"/>
      <c r="D302" s="5010">
        <f t="shared" si="18"/>
        <v>3</v>
      </c>
      <c r="E302" s="5012">
        <v>40794</v>
      </c>
      <c r="F302" s="5012" t="s">
        <v>487</v>
      </c>
      <c r="G302" s="5012">
        <v>172</v>
      </c>
      <c r="H302" s="5012" t="s">
        <v>3</v>
      </c>
      <c r="I302" s="5012" t="s">
        <v>503</v>
      </c>
      <c r="J302" s="5012">
        <v>1</v>
      </c>
      <c r="K302" s="5012">
        <f t="shared" si="17"/>
        <v>3</v>
      </c>
      <c r="L302" s="5014" t="s">
        <v>5256</v>
      </c>
      <c r="M302" s="5012" t="s">
        <v>1739</v>
      </c>
      <c r="N302" s="5012" t="s">
        <v>5793</v>
      </c>
      <c r="O302" s="5012" t="s">
        <v>1904</v>
      </c>
      <c r="P302" s="5012" t="s">
        <v>5354</v>
      </c>
      <c r="Q302" s="5012"/>
      <c r="R302" s="5012"/>
      <c r="S302" s="5012" t="s">
        <v>1904</v>
      </c>
      <c r="T302" s="5012" t="s">
        <v>5354</v>
      </c>
      <c r="U302" s="5012"/>
      <c r="V302" s="5012"/>
      <c r="W302" s="5012"/>
      <c r="X302" s="5012"/>
      <c r="Y302" s="5013" t="s">
        <v>5794</v>
      </c>
      <c r="Z302" s="5010">
        <v>3</v>
      </c>
      <c r="AA302" s="5010">
        <v>5</v>
      </c>
      <c r="AB302" s="5010">
        <v>2</v>
      </c>
      <c r="AC302" s="5010">
        <v>1</v>
      </c>
      <c r="AD302" s="5011">
        <v>1</v>
      </c>
      <c r="AE302" s="5011">
        <v>11</v>
      </c>
      <c r="AF302" s="5015"/>
    </row>
    <row r="303" spans="1:32" s="5016" customFormat="1" ht="16.5">
      <c r="A303" s="5010">
        <v>7</v>
      </c>
      <c r="B303" s="5010">
        <v>2.5</v>
      </c>
      <c r="C303" s="5010">
        <v>2</v>
      </c>
      <c r="D303" s="5010">
        <f t="shared" si="18"/>
        <v>4.5</v>
      </c>
      <c r="E303" s="5011">
        <v>21359</v>
      </c>
      <c r="F303" s="5011" t="s">
        <v>308</v>
      </c>
      <c r="G303" s="5012">
        <v>172</v>
      </c>
      <c r="H303" s="5012" t="s">
        <v>1</v>
      </c>
      <c r="I303" s="5012" t="s">
        <v>497</v>
      </c>
      <c r="J303" s="5012">
        <v>0.27</v>
      </c>
      <c r="K303" s="5012">
        <f t="shared" si="17"/>
        <v>1.2150000000000001</v>
      </c>
      <c r="L303" s="5013" t="s">
        <v>5795</v>
      </c>
      <c r="M303" s="5012">
        <v>5121009</v>
      </c>
      <c r="N303" s="5012" t="s">
        <v>5560</v>
      </c>
      <c r="O303" s="5011" t="s">
        <v>5796</v>
      </c>
      <c r="P303" s="5012" t="s">
        <v>5317</v>
      </c>
      <c r="Q303" s="5011" t="s">
        <v>5580</v>
      </c>
      <c r="R303" s="5012" t="s">
        <v>5317</v>
      </c>
      <c r="S303" s="5012"/>
      <c r="T303" s="5012"/>
      <c r="U303" s="5011" t="s">
        <v>5797</v>
      </c>
      <c r="V303" s="5012" t="s">
        <v>5317</v>
      </c>
      <c r="W303" s="5012"/>
      <c r="X303" s="5011"/>
      <c r="Y303" s="5014" t="s">
        <v>2050</v>
      </c>
      <c r="Z303" s="5012">
        <v>0</v>
      </c>
      <c r="AA303" s="5012">
        <v>0</v>
      </c>
      <c r="AB303" s="5012">
        <v>14</v>
      </c>
      <c r="AC303" s="5012">
        <v>11</v>
      </c>
      <c r="AD303" s="5012">
        <v>0</v>
      </c>
      <c r="AE303" s="5012">
        <v>25</v>
      </c>
      <c r="AF303" s="5015"/>
    </row>
    <row r="304" spans="1:32" s="5016" customFormat="1" ht="16.5">
      <c r="A304" s="5010">
        <v>7</v>
      </c>
      <c r="B304" s="5010">
        <v>2.5</v>
      </c>
      <c r="C304" s="5010">
        <v>2</v>
      </c>
      <c r="D304" s="5010">
        <f t="shared" si="18"/>
        <v>4.5</v>
      </c>
      <c r="E304" s="5011">
        <v>23524</v>
      </c>
      <c r="F304" s="5011" t="s">
        <v>307</v>
      </c>
      <c r="G304" s="5012">
        <v>172</v>
      </c>
      <c r="H304" s="5012" t="s">
        <v>1</v>
      </c>
      <c r="I304" s="5012" t="s">
        <v>497</v>
      </c>
      <c r="J304" s="5012">
        <v>0.5</v>
      </c>
      <c r="K304" s="5012">
        <f t="shared" si="17"/>
        <v>2.25</v>
      </c>
      <c r="L304" s="5013" t="s">
        <v>5798</v>
      </c>
      <c r="M304" s="5012">
        <v>5121009</v>
      </c>
      <c r="N304" s="5012" t="s">
        <v>5560</v>
      </c>
      <c r="O304" s="5011" t="s">
        <v>5796</v>
      </c>
      <c r="P304" s="5012" t="s">
        <v>5317</v>
      </c>
      <c r="Q304" s="5011" t="s">
        <v>5580</v>
      </c>
      <c r="R304" s="5012" t="s">
        <v>5317</v>
      </c>
      <c r="S304" s="5012"/>
      <c r="T304" s="5012"/>
      <c r="U304" s="5011" t="s">
        <v>5797</v>
      </c>
      <c r="V304" s="5012" t="s">
        <v>5317</v>
      </c>
      <c r="W304" s="5012"/>
      <c r="X304" s="5011"/>
      <c r="Y304" s="5014" t="s">
        <v>2050</v>
      </c>
      <c r="Z304" s="5012">
        <v>0</v>
      </c>
      <c r="AA304" s="5012">
        <v>0</v>
      </c>
      <c r="AB304" s="5012">
        <v>14</v>
      </c>
      <c r="AC304" s="5012">
        <v>11</v>
      </c>
      <c r="AD304" s="5012">
        <v>0</v>
      </c>
      <c r="AE304" s="5012">
        <v>25</v>
      </c>
      <c r="AF304" s="5015"/>
    </row>
    <row r="305" spans="1:32" s="5016" customFormat="1" ht="16.5">
      <c r="A305" s="5010">
        <v>7</v>
      </c>
      <c r="B305" s="5010">
        <v>2.5</v>
      </c>
      <c r="C305" s="5010">
        <v>2</v>
      </c>
      <c r="D305" s="5010">
        <f t="shared" si="18"/>
        <v>4.5</v>
      </c>
      <c r="E305" s="5011">
        <v>31092</v>
      </c>
      <c r="F305" s="5011" t="s">
        <v>308</v>
      </c>
      <c r="G305" s="5012">
        <v>172</v>
      </c>
      <c r="H305" s="5012" t="s">
        <v>1</v>
      </c>
      <c r="I305" s="5012" t="s">
        <v>497</v>
      </c>
      <c r="J305" s="5012">
        <v>0.23</v>
      </c>
      <c r="K305" s="5012">
        <f t="shared" si="17"/>
        <v>1.0350000000000001</v>
      </c>
      <c r="L305" s="5013" t="s">
        <v>5393</v>
      </c>
      <c r="M305" s="5012">
        <v>5121009</v>
      </c>
      <c r="N305" s="5012" t="s">
        <v>5560</v>
      </c>
      <c r="O305" s="5011" t="s">
        <v>5796</v>
      </c>
      <c r="P305" s="5012" t="s">
        <v>5317</v>
      </c>
      <c r="Q305" s="5011" t="s">
        <v>5580</v>
      </c>
      <c r="R305" s="5012" t="s">
        <v>5317</v>
      </c>
      <c r="S305" s="5012"/>
      <c r="T305" s="5012"/>
      <c r="U305" s="5011" t="s">
        <v>5797</v>
      </c>
      <c r="V305" s="5012" t="s">
        <v>5317</v>
      </c>
      <c r="W305" s="5012"/>
      <c r="X305" s="5011"/>
      <c r="Y305" s="5014" t="s">
        <v>2050</v>
      </c>
      <c r="Z305" s="5012">
        <v>0</v>
      </c>
      <c r="AA305" s="5012">
        <v>0</v>
      </c>
      <c r="AB305" s="5012">
        <v>14</v>
      </c>
      <c r="AC305" s="5012">
        <v>11</v>
      </c>
      <c r="AD305" s="5012">
        <v>0</v>
      </c>
      <c r="AE305" s="5012">
        <v>25</v>
      </c>
      <c r="AF305" s="5015"/>
    </row>
    <row r="306" spans="1:32" s="5016" customFormat="1" ht="16.5">
      <c r="A306" s="5010">
        <v>6</v>
      </c>
      <c r="B306" s="5010"/>
      <c r="C306" s="5010">
        <v>6</v>
      </c>
      <c r="D306" s="5010">
        <f t="shared" si="18"/>
        <v>6</v>
      </c>
      <c r="E306" s="5011">
        <v>35805</v>
      </c>
      <c r="F306" s="5011" t="s">
        <v>1063</v>
      </c>
      <c r="G306" s="5012">
        <v>172</v>
      </c>
      <c r="H306" s="5012" t="s">
        <v>3</v>
      </c>
      <c r="I306" s="5012" t="s">
        <v>497</v>
      </c>
      <c r="J306" s="5012">
        <v>0.5</v>
      </c>
      <c r="K306" s="5012">
        <f t="shared" si="17"/>
        <v>3</v>
      </c>
      <c r="L306" s="5013" t="s">
        <v>5799</v>
      </c>
      <c r="M306" s="5012">
        <v>5311021</v>
      </c>
      <c r="N306" s="5012" t="s">
        <v>5800</v>
      </c>
      <c r="O306" s="5012"/>
      <c r="P306" s="5012"/>
      <c r="Q306" s="5012"/>
      <c r="R306" s="5012"/>
      <c r="S306" s="5012"/>
      <c r="T306" s="5012"/>
      <c r="U306" s="5012"/>
      <c r="V306" s="5012"/>
      <c r="W306" s="5012" t="s">
        <v>1859</v>
      </c>
      <c r="X306" s="5011" t="s">
        <v>5354</v>
      </c>
      <c r="Y306" s="5014" t="s">
        <v>5801</v>
      </c>
      <c r="Z306" s="5012">
        <v>5</v>
      </c>
      <c r="AA306" s="5012">
        <v>14</v>
      </c>
      <c r="AB306" s="5012">
        <v>1</v>
      </c>
      <c r="AC306" s="5012">
        <v>0</v>
      </c>
      <c r="AD306" s="5012">
        <v>0</v>
      </c>
      <c r="AE306" s="5012">
        <v>20</v>
      </c>
      <c r="AF306" s="5015"/>
    </row>
    <row r="307" spans="1:32" s="5016" customFormat="1" ht="16.5">
      <c r="A307" s="5010">
        <v>6</v>
      </c>
      <c r="B307" s="5010"/>
      <c r="C307" s="5010">
        <v>6</v>
      </c>
      <c r="D307" s="5010">
        <f t="shared" si="18"/>
        <v>6</v>
      </c>
      <c r="E307" s="5011">
        <v>36941</v>
      </c>
      <c r="F307" s="5011" t="s">
        <v>1063</v>
      </c>
      <c r="G307" s="5012">
        <v>172</v>
      </c>
      <c r="H307" s="5012" t="s">
        <v>3</v>
      </c>
      <c r="I307" s="5012" t="s">
        <v>497</v>
      </c>
      <c r="J307" s="5012">
        <v>0.5</v>
      </c>
      <c r="K307" s="5012">
        <f t="shared" si="17"/>
        <v>3</v>
      </c>
      <c r="L307" s="5013" t="s">
        <v>5322</v>
      </c>
      <c r="M307" s="5012">
        <v>5311021</v>
      </c>
      <c r="N307" s="5012" t="s">
        <v>5800</v>
      </c>
      <c r="O307" s="5012"/>
      <c r="P307" s="5012"/>
      <c r="Q307" s="5012"/>
      <c r="R307" s="5012"/>
      <c r="S307" s="5012"/>
      <c r="T307" s="5012"/>
      <c r="U307" s="5012"/>
      <c r="V307" s="5012"/>
      <c r="W307" s="5012" t="s">
        <v>1859</v>
      </c>
      <c r="X307" s="5011" t="s">
        <v>5354</v>
      </c>
      <c r="Y307" s="5014" t="s">
        <v>5801</v>
      </c>
      <c r="Z307" s="5012">
        <v>5</v>
      </c>
      <c r="AA307" s="5012">
        <v>14</v>
      </c>
      <c r="AB307" s="5012">
        <v>1</v>
      </c>
      <c r="AC307" s="5012">
        <v>0</v>
      </c>
      <c r="AD307" s="5012">
        <v>0</v>
      </c>
      <c r="AE307" s="5012">
        <v>20</v>
      </c>
      <c r="AF307" s="5015"/>
    </row>
    <row r="308" spans="1:32" s="5016" customFormat="1" ht="16.5">
      <c r="A308" s="5010">
        <v>6</v>
      </c>
      <c r="B308" s="5010">
        <v>1.5</v>
      </c>
      <c r="C308" s="5010">
        <v>3</v>
      </c>
      <c r="D308" s="5010">
        <f t="shared" si="18"/>
        <v>4.5</v>
      </c>
      <c r="E308" s="5012">
        <v>31092</v>
      </c>
      <c r="F308" s="5012" t="s">
        <v>308</v>
      </c>
      <c r="G308" s="5012">
        <v>172</v>
      </c>
      <c r="H308" s="5012" t="s">
        <v>1</v>
      </c>
      <c r="I308" s="5012" t="s">
        <v>497</v>
      </c>
      <c r="J308" s="5012">
        <v>1</v>
      </c>
      <c r="K308" s="5012">
        <f t="shared" si="17"/>
        <v>4.5</v>
      </c>
      <c r="L308" s="5013" t="s">
        <v>5393</v>
      </c>
      <c r="M308" s="5012">
        <v>5121008</v>
      </c>
      <c r="N308" s="5012" t="s">
        <v>5529</v>
      </c>
      <c r="O308" s="5012"/>
      <c r="P308" s="5012"/>
      <c r="Q308" s="5012" t="s">
        <v>2131</v>
      </c>
      <c r="R308" s="5012" t="s">
        <v>5276</v>
      </c>
      <c r="S308" s="5012"/>
      <c r="T308" s="5012"/>
      <c r="U308" s="5012"/>
      <c r="V308" s="5012"/>
      <c r="W308" s="5012" t="s">
        <v>1800</v>
      </c>
      <c r="X308" s="5012" t="s">
        <v>5276</v>
      </c>
      <c r="Y308" s="5014" t="s">
        <v>5802</v>
      </c>
      <c r="Z308" s="5012">
        <v>8</v>
      </c>
      <c r="AA308" s="5012">
        <v>0</v>
      </c>
      <c r="AB308" s="5012">
        <v>0</v>
      </c>
      <c r="AC308" s="5012">
        <v>1</v>
      </c>
      <c r="AD308" s="5012">
        <v>2</v>
      </c>
      <c r="AE308" s="5012">
        <v>9</v>
      </c>
      <c r="AF308" s="5015"/>
    </row>
    <row r="309" spans="1:32" s="5024" customFormat="1" ht="16.5">
      <c r="A309" s="5010">
        <v>30</v>
      </c>
      <c r="B309" s="5010">
        <v>10</v>
      </c>
      <c r="C309" s="5010">
        <v>10</v>
      </c>
      <c r="D309" s="5010">
        <f t="shared" ref="D309:D314" si="19">B309+C309</f>
        <v>20</v>
      </c>
      <c r="E309" s="5011">
        <v>6598</v>
      </c>
      <c r="F309" s="5011" t="s">
        <v>314</v>
      </c>
      <c r="G309" s="5011">
        <v>173</v>
      </c>
      <c r="H309" s="5011" t="s">
        <v>1</v>
      </c>
      <c r="I309" s="5011" t="s">
        <v>497</v>
      </c>
      <c r="J309" s="5011">
        <v>0.33300000000000002</v>
      </c>
      <c r="K309" s="5012">
        <f t="shared" ref="K309:K314" si="20">D309*J309</f>
        <v>6.66</v>
      </c>
      <c r="L309" s="5013" t="s">
        <v>5803</v>
      </c>
      <c r="M309" s="5011">
        <v>5010000</v>
      </c>
      <c r="N309" s="5011" t="s">
        <v>5804</v>
      </c>
      <c r="O309" s="5011" t="s">
        <v>2212</v>
      </c>
      <c r="P309" s="5011" t="s">
        <v>5239</v>
      </c>
      <c r="Q309" s="5011" t="s">
        <v>2212</v>
      </c>
      <c r="R309" s="5011" t="s">
        <v>5239</v>
      </c>
      <c r="S309" s="5011"/>
      <c r="T309" s="5011"/>
      <c r="U309" s="5011" t="s">
        <v>2212</v>
      </c>
      <c r="V309" s="5011" t="s">
        <v>5239</v>
      </c>
      <c r="W309" s="5011" t="s">
        <v>5805</v>
      </c>
      <c r="X309" s="5011" t="s">
        <v>5363</v>
      </c>
      <c r="Y309" s="5013" t="s">
        <v>499</v>
      </c>
      <c r="Z309" s="5011">
        <v>7</v>
      </c>
      <c r="AA309" s="5011">
        <v>12</v>
      </c>
      <c r="AB309" s="5011">
        <v>0</v>
      </c>
      <c r="AC309" s="5011">
        <v>2</v>
      </c>
      <c r="AD309" s="5011">
        <v>2</v>
      </c>
      <c r="AE309" s="5011">
        <v>21</v>
      </c>
      <c r="AF309" s="5023"/>
    </row>
    <row r="310" spans="1:32" s="5024" customFormat="1" ht="16.5">
      <c r="A310" s="5010">
        <v>30</v>
      </c>
      <c r="B310" s="5010">
        <v>10</v>
      </c>
      <c r="C310" s="5010">
        <v>10</v>
      </c>
      <c r="D310" s="5010">
        <f t="shared" si="19"/>
        <v>20</v>
      </c>
      <c r="E310" s="5011">
        <v>17734</v>
      </c>
      <c r="F310" s="5011" t="s">
        <v>314</v>
      </c>
      <c r="G310" s="5011">
        <v>173</v>
      </c>
      <c r="H310" s="5011" t="s">
        <v>1</v>
      </c>
      <c r="I310" s="5011" t="s">
        <v>503</v>
      </c>
      <c r="J310" s="5011">
        <v>0.33300000000000002</v>
      </c>
      <c r="K310" s="5012">
        <f t="shared" si="20"/>
        <v>6.66</v>
      </c>
      <c r="L310" s="5013" t="s">
        <v>5806</v>
      </c>
      <c r="M310" s="5011">
        <v>5010000</v>
      </c>
      <c r="N310" s="5011" t="s">
        <v>5804</v>
      </c>
      <c r="O310" s="5011" t="s">
        <v>2212</v>
      </c>
      <c r="P310" s="5011" t="s">
        <v>5239</v>
      </c>
      <c r="Q310" s="5011" t="s">
        <v>2212</v>
      </c>
      <c r="R310" s="5011" t="s">
        <v>5239</v>
      </c>
      <c r="S310" s="5011"/>
      <c r="T310" s="5011"/>
      <c r="U310" s="5011" t="s">
        <v>2212</v>
      </c>
      <c r="V310" s="5011" t="s">
        <v>5239</v>
      </c>
      <c r="W310" s="5011" t="s">
        <v>5805</v>
      </c>
      <c r="X310" s="5011" t="s">
        <v>5363</v>
      </c>
      <c r="Y310" s="5013" t="s">
        <v>499</v>
      </c>
      <c r="Z310" s="5011">
        <v>7</v>
      </c>
      <c r="AA310" s="5011">
        <v>12</v>
      </c>
      <c r="AB310" s="5011">
        <v>0</v>
      </c>
      <c r="AC310" s="5011">
        <v>2</v>
      </c>
      <c r="AD310" s="5011">
        <v>2</v>
      </c>
      <c r="AE310" s="5011">
        <v>21</v>
      </c>
      <c r="AF310" s="5023"/>
    </row>
    <row r="311" spans="1:32" s="5024" customFormat="1" ht="16.5">
      <c r="A311" s="5010">
        <v>30</v>
      </c>
      <c r="B311" s="5010">
        <v>10</v>
      </c>
      <c r="C311" s="5010">
        <v>10</v>
      </c>
      <c r="D311" s="5010">
        <v>10</v>
      </c>
      <c r="E311" s="5011">
        <v>18193</v>
      </c>
      <c r="F311" s="5011" t="s">
        <v>306</v>
      </c>
      <c r="G311" s="5011">
        <v>173</v>
      </c>
      <c r="H311" s="5011" t="s">
        <v>1</v>
      </c>
      <c r="I311" s="5011" t="s">
        <v>497</v>
      </c>
      <c r="J311" s="5011">
        <v>0.33</v>
      </c>
      <c r="K311" s="5012">
        <f t="shared" si="20"/>
        <v>3.3000000000000003</v>
      </c>
      <c r="L311" s="5013" t="s">
        <v>5807</v>
      </c>
      <c r="M311" s="5011">
        <v>5010000</v>
      </c>
      <c r="N311" s="5011" t="s">
        <v>5804</v>
      </c>
      <c r="O311" s="5011" t="s">
        <v>2212</v>
      </c>
      <c r="P311" s="5011" t="s">
        <v>5239</v>
      </c>
      <c r="Q311" s="5011" t="s">
        <v>2212</v>
      </c>
      <c r="R311" s="5011" t="s">
        <v>5239</v>
      </c>
      <c r="S311" s="5011"/>
      <c r="T311" s="5011"/>
      <c r="U311" s="5011" t="s">
        <v>2212</v>
      </c>
      <c r="V311" s="5011" t="s">
        <v>5239</v>
      </c>
      <c r="W311" s="5011" t="s">
        <v>5805</v>
      </c>
      <c r="X311" s="5011" t="s">
        <v>5363</v>
      </c>
      <c r="Y311" s="5013" t="s">
        <v>499</v>
      </c>
      <c r="Z311" s="5011">
        <v>7</v>
      </c>
      <c r="AA311" s="5011">
        <v>12</v>
      </c>
      <c r="AB311" s="5011">
        <v>0</v>
      </c>
      <c r="AC311" s="5011">
        <v>2</v>
      </c>
      <c r="AD311" s="5011">
        <v>2</v>
      </c>
      <c r="AE311" s="5011">
        <v>21</v>
      </c>
      <c r="AF311" s="5023"/>
    </row>
    <row r="312" spans="1:32" s="5024" customFormat="1" ht="31.5">
      <c r="A312" s="5010">
        <v>30</v>
      </c>
      <c r="B312" s="5010">
        <v>10</v>
      </c>
      <c r="C312" s="5010">
        <v>10</v>
      </c>
      <c r="D312" s="5010">
        <f t="shared" si="19"/>
        <v>20</v>
      </c>
      <c r="E312" s="5011">
        <v>36948</v>
      </c>
      <c r="F312" s="5011" t="s">
        <v>1065</v>
      </c>
      <c r="G312" s="5011">
        <v>173</v>
      </c>
      <c r="H312" s="5011" t="s">
        <v>1</v>
      </c>
      <c r="I312" s="5011" t="s">
        <v>497</v>
      </c>
      <c r="J312" s="5011">
        <v>0.33</v>
      </c>
      <c r="K312" s="5012">
        <f t="shared" si="20"/>
        <v>6.6000000000000005</v>
      </c>
      <c r="L312" s="5013" t="s">
        <v>5808</v>
      </c>
      <c r="M312" s="5011">
        <v>5010000</v>
      </c>
      <c r="N312" s="5011" t="s">
        <v>5804</v>
      </c>
      <c r="O312" s="5011" t="s">
        <v>2212</v>
      </c>
      <c r="P312" s="5011" t="s">
        <v>5239</v>
      </c>
      <c r="Q312" s="5011" t="s">
        <v>2212</v>
      </c>
      <c r="R312" s="5011" t="s">
        <v>5239</v>
      </c>
      <c r="S312" s="5011"/>
      <c r="T312" s="5011"/>
      <c r="U312" s="5011" t="s">
        <v>2212</v>
      </c>
      <c r="V312" s="5011" t="s">
        <v>5239</v>
      </c>
      <c r="W312" s="5011" t="s">
        <v>5805</v>
      </c>
      <c r="X312" s="5011" t="s">
        <v>5363</v>
      </c>
      <c r="Y312" s="5013" t="s">
        <v>499</v>
      </c>
      <c r="Z312" s="5011">
        <v>7</v>
      </c>
      <c r="AA312" s="5011">
        <v>12</v>
      </c>
      <c r="AB312" s="5011">
        <v>0</v>
      </c>
      <c r="AC312" s="5011">
        <v>2</v>
      </c>
      <c r="AD312" s="5011">
        <v>2</v>
      </c>
      <c r="AE312" s="5011">
        <v>21</v>
      </c>
      <c r="AF312" s="5023"/>
    </row>
    <row r="313" spans="1:32" s="5024" customFormat="1" ht="16.5">
      <c r="A313" s="5010">
        <v>30</v>
      </c>
      <c r="B313" s="5010">
        <v>8</v>
      </c>
      <c r="C313" s="5010">
        <v>14</v>
      </c>
      <c r="D313" s="5010">
        <f t="shared" si="19"/>
        <v>22</v>
      </c>
      <c r="E313" s="5011">
        <v>26107</v>
      </c>
      <c r="F313" s="5011" t="s">
        <v>312</v>
      </c>
      <c r="G313" s="5011">
        <v>173</v>
      </c>
      <c r="H313" s="5011" t="s">
        <v>1</v>
      </c>
      <c r="I313" s="5011" t="s">
        <v>497</v>
      </c>
      <c r="J313" s="5011">
        <v>0.318</v>
      </c>
      <c r="K313" s="5012">
        <f t="shared" si="20"/>
        <v>6.9960000000000004</v>
      </c>
      <c r="L313" s="5013" t="s">
        <v>5809</v>
      </c>
      <c r="M313" s="5011">
        <v>5010002</v>
      </c>
      <c r="N313" s="5011" t="s">
        <v>5436</v>
      </c>
      <c r="O313" s="5011" t="s">
        <v>5810</v>
      </c>
      <c r="P313" s="5011" t="s">
        <v>5447</v>
      </c>
      <c r="Q313" s="5011" t="s">
        <v>2251</v>
      </c>
      <c r="R313" s="5011" t="s">
        <v>5447</v>
      </c>
      <c r="S313" s="5011"/>
      <c r="T313" s="5011"/>
      <c r="U313" s="5011" t="s">
        <v>5810</v>
      </c>
      <c r="V313" s="5011" t="s">
        <v>5447</v>
      </c>
      <c r="W313" s="5011" t="s">
        <v>2251</v>
      </c>
      <c r="X313" s="5011" t="s">
        <v>5447</v>
      </c>
      <c r="Y313" s="5013" t="s">
        <v>1736</v>
      </c>
      <c r="Z313" s="5011">
        <v>1</v>
      </c>
      <c r="AA313" s="5011">
        <v>2</v>
      </c>
      <c r="AB313" s="5011">
        <v>0</v>
      </c>
      <c r="AC313" s="5011">
        <v>6</v>
      </c>
      <c r="AD313" s="5011">
        <v>0</v>
      </c>
      <c r="AE313" s="5011">
        <v>9</v>
      </c>
      <c r="AF313" s="5023"/>
    </row>
    <row r="314" spans="1:32" s="5024" customFormat="1" ht="16.5">
      <c r="A314" s="5010">
        <v>30</v>
      </c>
      <c r="B314" s="5010">
        <v>8</v>
      </c>
      <c r="C314" s="5010">
        <v>14</v>
      </c>
      <c r="D314" s="5010">
        <f t="shared" si="19"/>
        <v>22</v>
      </c>
      <c r="E314" s="5011">
        <v>38518</v>
      </c>
      <c r="F314" s="5011" t="s">
        <v>312</v>
      </c>
      <c r="G314" s="5011">
        <v>173</v>
      </c>
      <c r="H314" s="5011" t="s">
        <v>1</v>
      </c>
      <c r="I314" s="5011" t="s">
        <v>497</v>
      </c>
      <c r="J314" s="5011">
        <v>0.318</v>
      </c>
      <c r="K314" s="5012">
        <f t="shared" si="20"/>
        <v>6.9960000000000004</v>
      </c>
      <c r="L314" s="5013" t="s">
        <v>5358</v>
      </c>
      <c r="M314" s="5011">
        <v>5010002</v>
      </c>
      <c r="N314" s="5011" t="s">
        <v>5436</v>
      </c>
      <c r="O314" s="5011" t="s">
        <v>5810</v>
      </c>
      <c r="P314" s="5011" t="s">
        <v>5447</v>
      </c>
      <c r="Q314" s="5011" t="s">
        <v>2251</v>
      </c>
      <c r="R314" s="5011" t="s">
        <v>5447</v>
      </c>
      <c r="S314" s="5011"/>
      <c r="T314" s="5011"/>
      <c r="U314" s="5011" t="s">
        <v>5810</v>
      </c>
      <c r="V314" s="5011" t="s">
        <v>5447</v>
      </c>
      <c r="W314" s="5011" t="s">
        <v>2251</v>
      </c>
      <c r="X314" s="5011" t="s">
        <v>5447</v>
      </c>
      <c r="Y314" s="5013" t="s">
        <v>1736</v>
      </c>
      <c r="Z314" s="5011">
        <v>1</v>
      </c>
      <c r="AA314" s="5011">
        <v>2</v>
      </c>
      <c r="AB314" s="5011">
        <v>0</v>
      </c>
      <c r="AC314" s="5011">
        <v>6</v>
      </c>
      <c r="AD314" s="5011">
        <v>0</v>
      </c>
      <c r="AE314" s="5011">
        <v>9</v>
      </c>
      <c r="AF314" s="5023"/>
    </row>
    <row r="315" spans="1:32" s="5024" customFormat="1" ht="16.5">
      <c r="A315" s="5010">
        <v>3</v>
      </c>
      <c r="B315" s="5010">
        <v>1.5</v>
      </c>
      <c r="C315" s="5010"/>
      <c r="D315" s="5010">
        <f>B315+C315</f>
        <v>1.5</v>
      </c>
      <c r="E315" s="5011">
        <v>41067</v>
      </c>
      <c r="F315" s="5011" t="s">
        <v>312</v>
      </c>
      <c r="G315" s="5011">
        <v>173</v>
      </c>
      <c r="H315" s="5011" t="s">
        <v>2</v>
      </c>
      <c r="I315" s="5011" t="s">
        <v>503</v>
      </c>
      <c r="J315" s="5011">
        <v>1</v>
      </c>
      <c r="K315" s="5011">
        <f>D315*J315</f>
        <v>1.5</v>
      </c>
      <c r="L315" s="5013" t="s">
        <v>5364</v>
      </c>
      <c r="M315" s="5011" t="s">
        <v>1739</v>
      </c>
      <c r="N315" s="5011" t="s">
        <v>5811</v>
      </c>
      <c r="O315" s="5011"/>
      <c r="P315" s="5011"/>
      <c r="Q315" s="5011"/>
      <c r="R315" s="5011"/>
      <c r="S315" s="5011" t="s">
        <v>1902</v>
      </c>
      <c r="T315" s="5011" t="s">
        <v>1965</v>
      </c>
      <c r="U315" s="5011"/>
      <c r="V315" s="5011"/>
      <c r="W315" s="5011"/>
      <c r="X315" s="5011"/>
      <c r="Y315" s="5013" t="s">
        <v>5812</v>
      </c>
      <c r="Z315" s="5011">
        <v>14</v>
      </c>
      <c r="AA315" s="5011">
        <v>12</v>
      </c>
      <c r="AB315" s="5011">
        <v>2</v>
      </c>
      <c r="AC315" s="5011">
        <v>3</v>
      </c>
      <c r="AD315" s="5011">
        <v>0</v>
      </c>
      <c r="AE315" s="5011">
        <v>31</v>
      </c>
      <c r="AF315" s="5023"/>
    </row>
    <row r="316" spans="1:32" s="5024" customFormat="1" ht="16.5">
      <c r="A316" s="5010">
        <v>3</v>
      </c>
      <c r="B316" s="5010">
        <v>1.5</v>
      </c>
      <c r="C316" s="5010"/>
      <c r="D316" s="5010">
        <f t="shared" ref="D316:D380" si="21">B316+C316</f>
        <v>1.5</v>
      </c>
      <c r="E316" s="5011">
        <v>35988</v>
      </c>
      <c r="F316" s="5011" t="s">
        <v>314</v>
      </c>
      <c r="G316" s="5011">
        <v>173</v>
      </c>
      <c r="H316" s="5011" t="s">
        <v>2</v>
      </c>
      <c r="I316" s="5011" t="s">
        <v>497</v>
      </c>
      <c r="J316" s="5011">
        <v>1</v>
      </c>
      <c r="K316" s="5011">
        <f t="shared" ref="K316:K380" si="22">D316*J316</f>
        <v>1.5</v>
      </c>
      <c r="L316" s="5013" t="s">
        <v>5234</v>
      </c>
      <c r="M316" s="5011" t="s">
        <v>1739</v>
      </c>
      <c r="N316" s="5011" t="s">
        <v>5813</v>
      </c>
      <c r="O316" s="5011"/>
      <c r="P316" s="5011"/>
      <c r="Q316" s="5011"/>
      <c r="R316" s="5011"/>
      <c r="S316" s="5011" t="s">
        <v>1890</v>
      </c>
      <c r="T316" s="5011" t="s">
        <v>5227</v>
      </c>
      <c r="U316" s="5011"/>
      <c r="V316" s="5011"/>
      <c r="W316" s="5011"/>
      <c r="X316" s="5011"/>
      <c r="Y316" s="5013" t="s">
        <v>5814</v>
      </c>
      <c r="Z316" s="5011">
        <v>0</v>
      </c>
      <c r="AA316" s="5011">
        <v>18</v>
      </c>
      <c r="AB316" s="5011">
        <v>0</v>
      </c>
      <c r="AC316" s="5011">
        <v>4</v>
      </c>
      <c r="AD316" s="5011">
        <v>0</v>
      </c>
      <c r="AE316" s="5011">
        <v>22</v>
      </c>
      <c r="AF316" s="5023"/>
    </row>
    <row r="317" spans="1:32" s="5024" customFormat="1" ht="16.5">
      <c r="A317" s="5010">
        <v>3</v>
      </c>
      <c r="B317" s="5010">
        <v>1.5</v>
      </c>
      <c r="C317" s="5010"/>
      <c r="D317" s="5010">
        <f t="shared" si="21"/>
        <v>1.5</v>
      </c>
      <c r="E317" s="5011">
        <v>36935</v>
      </c>
      <c r="F317" s="5011" t="s">
        <v>314</v>
      </c>
      <c r="G317" s="5011">
        <v>173</v>
      </c>
      <c r="H317" s="5011" t="s">
        <v>2</v>
      </c>
      <c r="I317" s="5011" t="s">
        <v>497</v>
      </c>
      <c r="J317" s="5011">
        <v>1</v>
      </c>
      <c r="K317" s="5011">
        <f t="shared" si="22"/>
        <v>1.5</v>
      </c>
      <c r="L317" s="5013" t="s">
        <v>5815</v>
      </c>
      <c r="M317" s="5011" t="s">
        <v>1739</v>
      </c>
      <c r="N317" s="5011" t="s">
        <v>5482</v>
      </c>
      <c r="O317" s="5011"/>
      <c r="P317" s="5011"/>
      <c r="Q317" s="5011"/>
      <c r="R317" s="5011"/>
      <c r="S317" s="5011" t="s">
        <v>1904</v>
      </c>
      <c r="T317" s="5011" t="s">
        <v>5227</v>
      </c>
      <c r="U317" s="5011"/>
      <c r="V317" s="5011"/>
      <c r="W317" s="5011"/>
      <c r="X317" s="5011"/>
      <c r="Y317" s="5013" t="s">
        <v>5483</v>
      </c>
      <c r="Z317" s="5011">
        <v>37</v>
      </c>
      <c r="AA317" s="5011">
        <v>0</v>
      </c>
      <c r="AB317" s="5011">
        <v>0</v>
      </c>
      <c r="AC317" s="5011">
        <v>0</v>
      </c>
      <c r="AD317" s="5011">
        <v>0</v>
      </c>
      <c r="AE317" s="5011">
        <v>37</v>
      </c>
      <c r="AF317" s="5023"/>
    </row>
    <row r="318" spans="1:32" s="5024" customFormat="1" ht="16.5">
      <c r="A318" s="5010">
        <v>3</v>
      </c>
      <c r="B318" s="5010">
        <v>1.5</v>
      </c>
      <c r="C318" s="5010"/>
      <c r="D318" s="5010">
        <f t="shared" si="21"/>
        <v>1.5</v>
      </c>
      <c r="E318" s="5011">
        <v>40692</v>
      </c>
      <c r="F318" s="5011" t="s">
        <v>314</v>
      </c>
      <c r="G318" s="5011">
        <v>173</v>
      </c>
      <c r="H318" s="5011" t="s">
        <v>2</v>
      </c>
      <c r="I318" s="5011" t="s">
        <v>503</v>
      </c>
      <c r="J318" s="5011">
        <v>1</v>
      </c>
      <c r="K318" s="5011">
        <f t="shared" si="22"/>
        <v>1.5</v>
      </c>
      <c r="L318" s="5013" t="s">
        <v>4866</v>
      </c>
      <c r="M318" s="5011" t="s">
        <v>1739</v>
      </c>
      <c r="N318" s="5011" t="s">
        <v>5816</v>
      </c>
      <c r="O318" s="5011"/>
      <c r="P318" s="5011"/>
      <c r="Q318" s="5011"/>
      <c r="R318" s="5011"/>
      <c r="S318" s="5011" t="s">
        <v>1822</v>
      </c>
      <c r="T318" s="5011" t="s">
        <v>5219</v>
      </c>
      <c r="U318" s="5011"/>
      <c r="V318" s="5011"/>
      <c r="W318" s="5011"/>
      <c r="X318" s="5011"/>
      <c r="Y318" s="5013" t="s">
        <v>5817</v>
      </c>
      <c r="Z318" s="5011">
        <v>6</v>
      </c>
      <c r="AA318" s="5011">
        <v>0</v>
      </c>
      <c r="AB318" s="5011">
        <v>4</v>
      </c>
      <c r="AC318" s="5011">
        <v>5</v>
      </c>
      <c r="AD318" s="5011">
        <v>0</v>
      </c>
      <c r="AE318" s="5011">
        <v>15</v>
      </c>
      <c r="AF318" s="5023"/>
    </row>
    <row r="319" spans="1:32" s="5024" customFormat="1" ht="31.5">
      <c r="A319" s="5010">
        <v>3</v>
      </c>
      <c r="B319" s="5010">
        <v>1.5</v>
      </c>
      <c r="C319" s="5010"/>
      <c r="D319" s="5010">
        <f t="shared" si="21"/>
        <v>1.5</v>
      </c>
      <c r="E319" s="5011">
        <v>36171</v>
      </c>
      <c r="F319" s="5011" t="s">
        <v>312</v>
      </c>
      <c r="G319" s="5011">
        <v>173</v>
      </c>
      <c r="H319" s="5011" t="s">
        <v>2</v>
      </c>
      <c r="I319" s="5011" t="s">
        <v>497</v>
      </c>
      <c r="J319" s="5011">
        <v>1</v>
      </c>
      <c r="K319" s="5011">
        <f t="shared" si="22"/>
        <v>1.5</v>
      </c>
      <c r="L319" s="5013" t="s">
        <v>5356</v>
      </c>
      <c r="M319" s="5011" t="s">
        <v>1739</v>
      </c>
      <c r="N319" s="5011" t="s">
        <v>5459</v>
      </c>
      <c r="O319" s="5011"/>
      <c r="P319" s="5011"/>
      <c r="Q319" s="5011"/>
      <c r="R319" s="5011"/>
      <c r="S319" s="5011" t="s">
        <v>1894</v>
      </c>
      <c r="T319" s="5011" t="s">
        <v>5405</v>
      </c>
      <c r="U319" s="5011"/>
      <c r="V319" s="5011"/>
      <c r="W319" s="5011"/>
      <c r="X319" s="5011"/>
      <c r="Y319" s="5013" t="s">
        <v>5460</v>
      </c>
      <c r="Z319" s="5011">
        <v>8</v>
      </c>
      <c r="AA319" s="5011">
        <v>9</v>
      </c>
      <c r="AB319" s="5011">
        <v>0</v>
      </c>
      <c r="AC319" s="5011">
        <v>0</v>
      </c>
      <c r="AD319" s="5011">
        <v>3</v>
      </c>
      <c r="AE319" s="5011">
        <v>17</v>
      </c>
      <c r="AF319" s="5023"/>
    </row>
    <row r="320" spans="1:32" s="5024" customFormat="1" ht="21.75" customHeight="1">
      <c r="A320" s="5010">
        <v>3</v>
      </c>
      <c r="B320" s="5010">
        <v>1.5</v>
      </c>
      <c r="C320" s="5010"/>
      <c r="D320" s="5010">
        <f t="shared" si="21"/>
        <v>1.5</v>
      </c>
      <c r="E320" s="5011">
        <v>41090</v>
      </c>
      <c r="F320" s="5011" t="s">
        <v>313</v>
      </c>
      <c r="G320" s="5011">
        <v>173</v>
      </c>
      <c r="H320" s="5011" t="s">
        <v>2</v>
      </c>
      <c r="I320" s="5011" t="s">
        <v>503</v>
      </c>
      <c r="J320" s="5011">
        <v>1</v>
      </c>
      <c r="K320" s="5011">
        <f t="shared" si="22"/>
        <v>1.5</v>
      </c>
      <c r="L320" s="5013" t="s">
        <v>5471</v>
      </c>
      <c r="M320" s="5011" t="s">
        <v>1739</v>
      </c>
      <c r="N320" s="5011" t="s">
        <v>5818</v>
      </c>
      <c r="O320" s="5011"/>
      <c r="P320" s="5011"/>
      <c r="Q320" s="5011"/>
      <c r="R320" s="5011"/>
      <c r="S320" s="5011" t="s">
        <v>1894</v>
      </c>
      <c r="T320" s="5011" t="s">
        <v>5363</v>
      </c>
      <c r="U320" s="5011"/>
      <c r="V320" s="5011"/>
      <c r="W320" s="5011"/>
      <c r="X320" s="5011"/>
      <c r="Y320" s="5013" t="s">
        <v>5819</v>
      </c>
      <c r="Z320" s="5011">
        <v>16</v>
      </c>
      <c r="AA320" s="5011">
        <v>2</v>
      </c>
      <c r="AB320" s="5011">
        <v>0</v>
      </c>
      <c r="AC320" s="5011">
        <v>2</v>
      </c>
      <c r="AD320" s="5011">
        <v>0</v>
      </c>
      <c r="AE320" s="5011">
        <v>20</v>
      </c>
      <c r="AF320" s="5023"/>
    </row>
    <row r="321" spans="1:32" s="5024" customFormat="1" ht="31.5" customHeight="1">
      <c r="A321" s="5010">
        <v>3</v>
      </c>
      <c r="B321" s="5010">
        <v>1.5</v>
      </c>
      <c r="C321" s="5010"/>
      <c r="D321" s="5010">
        <f t="shared" si="21"/>
        <v>1.5</v>
      </c>
      <c r="E321" s="5011">
        <v>37044</v>
      </c>
      <c r="F321" s="5011" t="s">
        <v>314</v>
      </c>
      <c r="G321" s="5011">
        <v>173</v>
      </c>
      <c r="H321" s="5011" t="s">
        <v>2</v>
      </c>
      <c r="I321" s="5011" t="s">
        <v>497</v>
      </c>
      <c r="J321" s="5011">
        <v>1</v>
      </c>
      <c r="K321" s="5011">
        <f t="shared" si="22"/>
        <v>1.5</v>
      </c>
      <c r="L321" s="5013" t="s">
        <v>5342</v>
      </c>
      <c r="M321" s="5011" t="s">
        <v>1739</v>
      </c>
      <c r="N321" s="5011" t="s">
        <v>5820</v>
      </c>
      <c r="O321" s="5011"/>
      <c r="P321" s="5011"/>
      <c r="Q321" s="5011"/>
      <c r="R321" s="5011"/>
      <c r="S321" s="5011" t="s">
        <v>1894</v>
      </c>
      <c r="T321" s="5011" t="s">
        <v>5227</v>
      </c>
      <c r="U321" s="5011"/>
      <c r="V321" s="5011"/>
      <c r="W321" s="5011"/>
      <c r="X321" s="5011"/>
      <c r="Y321" s="5013" t="s">
        <v>5346</v>
      </c>
      <c r="Z321" s="5011">
        <v>12</v>
      </c>
      <c r="AA321" s="5011">
        <v>3</v>
      </c>
      <c r="AB321" s="5011">
        <v>4</v>
      </c>
      <c r="AC321" s="5011">
        <v>3</v>
      </c>
      <c r="AD321" s="5011">
        <v>0</v>
      </c>
      <c r="AE321" s="5011">
        <v>22</v>
      </c>
      <c r="AF321" s="5023"/>
    </row>
    <row r="322" spans="1:32" s="5024" customFormat="1" ht="31.5">
      <c r="A322" s="5010">
        <v>3</v>
      </c>
      <c r="B322" s="5010">
        <v>1.5</v>
      </c>
      <c r="C322" s="5010"/>
      <c r="D322" s="5010">
        <f t="shared" si="21"/>
        <v>1.5</v>
      </c>
      <c r="E322" s="5011">
        <v>36007</v>
      </c>
      <c r="F322" s="5011" t="s">
        <v>314</v>
      </c>
      <c r="G322" s="5011">
        <v>173</v>
      </c>
      <c r="H322" s="5011" t="s">
        <v>2</v>
      </c>
      <c r="I322" s="5011" t="s">
        <v>497</v>
      </c>
      <c r="J322" s="5011">
        <v>1</v>
      </c>
      <c r="K322" s="5011">
        <f t="shared" si="22"/>
        <v>1.5</v>
      </c>
      <c r="L322" s="5013" t="s">
        <v>5503</v>
      </c>
      <c r="M322" s="5011" t="s">
        <v>1739</v>
      </c>
      <c r="N322" s="5011" t="s">
        <v>5504</v>
      </c>
      <c r="O322" s="5011"/>
      <c r="P322" s="5011"/>
      <c r="Q322" s="5011"/>
      <c r="R322" s="5011"/>
      <c r="S322" s="5011" t="s">
        <v>1894</v>
      </c>
      <c r="T322" s="5011" t="s">
        <v>5336</v>
      </c>
      <c r="U322" s="5011"/>
      <c r="V322" s="5011"/>
      <c r="W322" s="5011"/>
      <c r="X322" s="5011"/>
      <c r="Y322" s="5013" t="s">
        <v>5505</v>
      </c>
      <c r="Z322" s="5011">
        <v>15</v>
      </c>
      <c r="AA322" s="5011">
        <v>6</v>
      </c>
      <c r="AB322" s="5011">
        <v>1</v>
      </c>
      <c r="AC322" s="5011">
        <v>4</v>
      </c>
      <c r="AD322" s="5011">
        <v>0</v>
      </c>
      <c r="AE322" s="5011">
        <v>26</v>
      </c>
      <c r="AF322" s="5023"/>
    </row>
    <row r="323" spans="1:32" s="5024" customFormat="1" ht="21.75" customHeight="1">
      <c r="A323" s="5010">
        <v>3</v>
      </c>
      <c r="B323" s="5010">
        <v>1.5</v>
      </c>
      <c r="C323" s="5010"/>
      <c r="D323" s="5010">
        <f t="shared" si="21"/>
        <v>1.5</v>
      </c>
      <c r="E323" s="5011">
        <v>31071</v>
      </c>
      <c r="F323" s="5011" t="s">
        <v>312</v>
      </c>
      <c r="G323" s="5011">
        <v>173</v>
      </c>
      <c r="H323" s="5011" t="s">
        <v>2</v>
      </c>
      <c r="I323" s="5011" t="s">
        <v>5821</v>
      </c>
      <c r="J323" s="5011">
        <v>1</v>
      </c>
      <c r="K323" s="5011">
        <f t="shared" si="22"/>
        <v>1.5</v>
      </c>
      <c r="L323" s="5013" t="s">
        <v>5822</v>
      </c>
      <c r="M323" s="5011" t="s">
        <v>1739</v>
      </c>
      <c r="N323" s="5011" t="s">
        <v>5823</v>
      </c>
      <c r="O323" s="5011"/>
      <c r="P323" s="5011"/>
      <c r="Q323" s="5011"/>
      <c r="R323" s="5011"/>
      <c r="S323" s="5011" t="s">
        <v>1902</v>
      </c>
      <c r="T323" s="5011" t="s">
        <v>5405</v>
      </c>
      <c r="U323" s="5011"/>
      <c r="V323" s="5011"/>
      <c r="W323" s="5011"/>
      <c r="X323" s="5011"/>
      <c r="Y323" s="5013" t="s">
        <v>5824</v>
      </c>
      <c r="Z323" s="5011">
        <v>20</v>
      </c>
      <c r="AA323" s="5011">
        <v>0</v>
      </c>
      <c r="AB323" s="5011">
        <v>0</v>
      </c>
      <c r="AC323" s="5011">
        <v>0</v>
      </c>
      <c r="AD323" s="5011">
        <v>0</v>
      </c>
      <c r="AE323" s="5011">
        <v>20</v>
      </c>
      <c r="AF323" s="5023" t="s">
        <v>5825</v>
      </c>
    </row>
    <row r="324" spans="1:32" s="5024" customFormat="1" ht="22.5" customHeight="1">
      <c r="A324" s="5010">
        <v>3</v>
      </c>
      <c r="B324" s="5010">
        <v>1.5</v>
      </c>
      <c r="C324" s="5010"/>
      <c r="D324" s="5010">
        <f t="shared" si="21"/>
        <v>1.5</v>
      </c>
      <c r="E324" s="5011">
        <v>36933</v>
      </c>
      <c r="F324" s="5011" t="s">
        <v>313</v>
      </c>
      <c r="G324" s="5011">
        <v>173</v>
      </c>
      <c r="H324" s="5011" t="s">
        <v>2</v>
      </c>
      <c r="I324" s="5011" t="s">
        <v>497</v>
      </c>
      <c r="J324" s="5011">
        <v>1</v>
      </c>
      <c r="K324" s="5011">
        <f t="shared" si="22"/>
        <v>1.5</v>
      </c>
      <c r="L324" s="5013" t="s">
        <v>5373</v>
      </c>
      <c r="M324" s="5011" t="s">
        <v>1739</v>
      </c>
      <c r="N324" s="5011" t="s">
        <v>5826</v>
      </c>
      <c r="O324" s="5011"/>
      <c r="P324" s="5011"/>
      <c r="Q324" s="5011"/>
      <c r="R324" s="5011"/>
      <c r="S324" s="5011" t="s">
        <v>1902</v>
      </c>
      <c r="T324" s="5011" t="s">
        <v>5363</v>
      </c>
      <c r="U324" s="5011"/>
      <c r="V324" s="5011"/>
      <c r="W324" s="5011"/>
      <c r="X324" s="5011"/>
      <c r="Y324" s="5013" t="s">
        <v>5827</v>
      </c>
      <c r="Z324" s="5011">
        <v>5</v>
      </c>
      <c r="AA324" s="5011">
        <v>5</v>
      </c>
      <c r="AB324" s="5011">
        <v>3</v>
      </c>
      <c r="AC324" s="5011">
        <v>3</v>
      </c>
      <c r="AD324" s="5011">
        <v>3</v>
      </c>
      <c r="AE324" s="5011">
        <v>16</v>
      </c>
      <c r="AF324" s="5023"/>
    </row>
    <row r="325" spans="1:32" s="5024" customFormat="1" ht="31.5">
      <c r="A325" s="5010">
        <v>3</v>
      </c>
      <c r="B325" s="5010">
        <v>1.5</v>
      </c>
      <c r="C325" s="5010"/>
      <c r="D325" s="5010">
        <f t="shared" si="21"/>
        <v>1.5</v>
      </c>
      <c r="E325" s="5011">
        <v>38809</v>
      </c>
      <c r="F325" s="5011" t="s">
        <v>313</v>
      </c>
      <c r="G325" s="5011">
        <v>173</v>
      </c>
      <c r="H325" s="5011" t="s">
        <v>2</v>
      </c>
      <c r="I325" s="5011" t="s">
        <v>497</v>
      </c>
      <c r="J325" s="5011">
        <v>1</v>
      </c>
      <c r="K325" s="5011">
        <f t="shared" si="22"/>
        <v>1.5</v>
      </c>
      <c r="L325" s="5013" t="s">
        <v>5375</v>
      </c>
      <c r="M325" s="5011" t="s">
        <v>1739</v>
      </c>
      <c r="N325" s="5011" t="s">
        <v>5828</v>
      </c>
      <c r="O325" s="5011"/>
      <c r="P325" s="5011"/>
      <c r="Q325" s="5011"/>
      <c r="R325" s="5011"/>
      <c r="S325" s="5011" t="s">
        <v>1822</v>
      </c>
      <c r="T325" s="5011" t="s">
        <v>5363</v>
      </c>
      <c r="U325" s="5011"/>
      <c r="V325" s="5011"/>
      <c r="W325" s="5011"/>
      <c r="X325" s="5011"/>
      <c r="Y325" s="5013" t="s">
        <v>5829</v>
      </c>
      <c r="Z325" s="5011">
        <v>9</v>
      </c>
      <c r="AA325" s="5011">
        <v>1</v>
      </c>
      <c r="AB325" s="5011">
        <v>7</v>
      </c>
      <c r="AC325" s="5011">
        <v>3</v>
      </c>
      <c r="AD325" s="5011">
        <v>1</v>
      </c>
      <c r="AE325" s="5011">
        <v>20</v>
      </c>
      <c r="AF325" s="5023"/>
    </row>
    <row r="326" spans="1:32" s="5024" customFormat="1" ht="16.5">
      <c r="A326" s="5010">
        <v>3</v>
      </c>
      <c r="B326" s="5010"/>
      <c r="C326" s="5010">
        <v>3</v>
      </c>
      <c r="D326" s="5010">
        <f t="shared" si="21"/>
        <v>3</v>
      </c>
      <c r="E326" s="5011">
        <v>38518</v>
      </c>
      <c r="F326" s="5011" t="s">
        <v>312</v>
      </c>
      <c r="G326" s="5011">
        <v>173</v>
      </c>
      <c r="H326" s="5011" t="s">
        <v>2</v>
      </c>
      <c r="I326" s="5011" t="s">
        <v>497</v>
      </c>
      <c r="J326" s="5011">
        <v>1</v>
      </c>
      <c r="K326" s="5011">
        <f t="shared" si="22"/>
        <v>3</v>
      </c>
      <c r="L326" s="5013" t="s">
        <v>5358</v>
      </c>
      <c r="M326" s="5011" t="s">
        <v>1739</v>
      </c>
      <c r="N326" s="5011" t="s">
        <v>5830</v>
      </c>
      <c r="O326" s="5011"/>
      <c r="P326" s="5011"/>
      <c r="Q326" s="5011"/>
      <c r="R326" s="5011"/>
      <c r="S326" s="5011" t="s">
        <v>1854</v>
      </c>
      <c r="T326" s="5011" t="s">
        <v>1999</v>
      </c>
      <c r="U326" s="5011"/>
      <c r="V326" s="5011"/>
      <c r="W326" s="5011"/>
      <c r="X326" s="5011"/>
      <c r="Y326" s="5013" t="s">
        <v>5466</v>
      </c>
      <c r="Z326" s="5011">
        <v>1</v>
      </c>
      <c r="AA326" s="5011">
        <v>5</v>
      </c>
      <c r="AB326" s="5011">
        <v>1</v>
      </c>
      <c r="AC326" s="5011">
        <v>5</v>
      </c>
      <c r="AD326" s="5011">
        <v>0</v>
      </c>
      <c r="AE326" s="5011">
        <v>12</v>
      </c>
      <c r="AF326" s="5023"/>
    </row>
    <row r="327" spans="1:32" s="5024" customFormat="1" ht="16.5">
      <c r="A327" s="5010">
        <v>3</v>
      </c>
      <c r="B327" s="5010"/>
      <c r="C327" s="5010">
        <v>3</v>
      </c>
      <c r="D327" s="5010">
        <f t="shared" si="21"/>
        <v>3</v>
      </c>
      <c r="E327" s="5011">
        <v>40170</v>
      </c>
      <c r="F327" s="5011" t="s">
        <v>312</v>
      </c>
      <c r="G327" s="5011">
        <v>173</v>
      </c>
      <c r="H327" s="5011" t="s">
        <v>2</v>
      </c>
      <c r="I327" s="5011" t="s">
        <v>497</v>
      </c>
      <c r="J327" s="5011">
        <v>1</v>
      </c>
      <c r="K327" s="5011">
        <f t="shared" si="22"/>
        <v>3</v>
      </c>
      <c r="L327" s="5013" t="s">
        <v>4864</v>
      </c>
      <c r="M327" s="5011" t="s">
        <v>1739</v>
      </c>
      <c r="N327" s="5011" t="s">
        <v>5831</v>
      </c>
      <c r="O327" s="5011"/>
      <c r="P327" s="5011"/>
      <c r="Q327" s="5011"/>
      <c r="R327" s="5011"/>
      <c r="S327" s="5011" t="s">
        <v>5345</v>
      </c>
      <c r="T327" s="5011" t="s">
        <v>5832</v>
      </c>
      <c r="U327" s="5011"/>
      <c r="V327" s="5011"/>
      <c r="W327" s="5011"/>
      <c r="X327" s="5011"/>
      <c r="Y327" s="5013" t="s">
        <v>533</v>
      </c>
      <c r="Z327" s="5011">
        <v>13</v>
      </c>
      <c r="AA327" s="5011">
        <v>15</v>
      </c>
      <c r="AB327" s="5011">
        <v>0</v>
      </c>
      <c r="AC327" s="5011">
        <v>3</v>
      </c>
      <c r="AD327" s="5011">
        <v>0</v>
      </c>
      <c r="AE327" s="5011">
        <v>31</v>
      </c>
      <c r="AF327" s="5023"/>
    </row>
    <row r="328" spans="1:32" s="5024" customFormat="1" ht="31.5">
      <c r="A328" s="5010">
        <v>3</v>
      </c>
      <c r="B328" s="5010"/>
      <c r="C328" s="5010">
        <v>3</v>
      </c>
      <c r="D328" s="5010">
        <f t="shared" si="21"/>
        <v>3</v>
      </c>
      <c r="E328" s="5011">
        <v>38809</v>
      </c>
      <c r="F328" s="5011" t="s">
        <v>313</v>
      </c>
      <c r="G328" s="5011">
        <v>173</v>
      </c>
      <c r="H328" s="5011" t="s">
        <v>2</v>
      </c>
      <c r="I328" s="5011" t="s">
        <v>497</v>
      </c>
      <c r="J328" s="5011">
        <v>1</v>
      </c>
      <c r="K328" s="5011">
        <f t="shared" si="22"/>
        <v>3</v>
      </c>
      <c r="L328" s="5013" t="s">
        <v>5375</v>
      </c>
      <c r="M328" s="5011" t="s">
        <v>1739</v>
      </c>
      <c r="N328" s="5011" t="s">
        <v>5833</v>
      </c>
      <c r="O328" s="5011"/>
      <c r="P328" s="5011"/>
      <c r="Q328" s="5011"/>
      <c r="R328" s="5011"/>
      <c r="S328" s="5011" t="s">
        <v>1854</v>
      </c>
      <c r="T328" s="5011" t="s">
        <v>5363</v>
      </c>
      <c r="U328" s="5011"/>
      <c r="V328" s="5011"/>
      <c r="W328" s="5011"/>
      <c r="X328" s="5011"/>
      <c r="Y328" s="5013" t="s">
        <v>5834</v>
      </c>
      <c r="Z328" s="5011">
        <v>8</v>
      </c>
      <c r="AA328" s="5011">
        <v>3</v>
      </c>
      <c r="AB328" s="5011">
        <v>8</v>
      </c>
      <c r="AC328" s="5011">
        <v>2</v>
      </c>
      <c r="AD328" s="5011">
        <v>0</v>
      </c>
      <c r="AE328" s="5011">
        <v>21</v>
      </c>
      <c r="AF328" s="5023"/>
    </row>
    <row r="329" spans="1:32" s="5024" customFormat="1" ht="16.5">
      <c r="A329" s="5010">
        <v>3</v>
      </c>
      <c r="B329" s="5010"/>
      <c r="C329" s="5010">
        <v>3</v>
      </c>
      <c r="D329" s="5010">
        <f t="shared" si="21"/>
        <v>3</v>
      </c>
      <c r="E329" s="5011">
        <v>40130</v>
      </c>
      <c r="F329" s="5011" t="s">
        <v>314</v>
      </c>
      <c r="G329" s="5011">
        <v>173</v>
      </c>
      <c r="H329" s="5011" t="s">
        <v>2</v>
      </c>
      <c r="I329" s="5011" t="s">
        <v>497</v>
      </c>
      <c r="J329" s="5011">
        <v>1</v>
      </c>
      <c r="K329" s="5011">
        <f t="shared" si="22"/>
        <v>3</v>
      </c>
      <c r="L329" s="5013" t="s">
        <v>5241</v>
      </c>
      <c r="M329" s="5011" t="s">
        <v>1739</v>
      </c>
      <c r="N329" s="5011" t="s">
        <v>5835</v>
      </c>
      <c r="O329" s="5011"/>
      <c r="P329" s="5011"/>
      <c r="Q329" s="5011"/>
      <c r="R329" s="5011"/>
      <c r="S329" s="5011" t="s">
        <v>1854</v>
      </c>
      <c r="T329" s="5011" t="s">
        <v>5239</v>
      </c>
      <c r="U329" s="5011"/>
      <c r="V329" s="5011"/>
      <c r="W329" s="5011"/>
      <c r="X329" s="5011"/>
      <c r="Y329" s="5013" t="s">
        <v>5836</v>
      </c>
      <c r="Z329" s="5011">
        <v>8</v>
      </c>
      <c r="AA329" s="5011">
        <v>10</v>
      </c>
      <c r="AB329" s="5011">
        <v>0</v>
      </c>
      <c r="AC329" s="5011">
        <v>6</v>
      </c>
      <c r="AD329" s="5011">
        <v>1</v>
      </c>
      <c r="AE329" s="5011">
        <v>24</v>
      </c>
      <c r="AF329" s="5023"/>
    </row>
    <row r="330" spans="1:32" s="5024" customFormat="1" ht="31.5">
      <c r="A330" s="5010">
        <v>3</v>
      </c>
      <c r="B330" s="5010"/>
      <c r="C330" s="5010">
        <v>3</v>
      </c>
      <c r="D330" s="5010">
        <f t="shared" si="21"/>
        <v>3</v>
      </c>
      <c r="E330" s="5011">
        <v>40253</v>
      </c>
      <c r="F330" s="5011" t="s">
        <v>314</v>
      </c>
      <c r="G330" s="5011">
        <v>173</v>
      </c>
      <c r="H330" s="5011" t="s">
        <v>2</v>
      </c>
      <c r="I330" s="5011" t="s">
        <v>497</v>
      </c>
      <c r="J330" s="5011">
        <v>1</v>
      </c>
      <c r="K330" s="5011">
        <f t="shared" si="22"/>
        <v>3</v>
      </c>
      <c r="L330" s="5013" t="s">
        <v>357</v>
      </c>
      <c r="M330" s="5011" t="s">
        <v>1739</v>
      </c>
      <c r="N330" s="5011" t="s">
        <v>5837</v>
      </c>
      <c r="O330" s="5011"/>
      <c r="P330" s="5011"/>
      <c r="Q330" s="5011"/>
      <c r="R330" s="5011"/>
      <c r="S330" s="5011" t="s">
        <v>1859</v>
      </c>
      <c r="T330" s="5011" t="s">
        <v>5239</v>
      </c>
      <c r="U330" s="5011"/>
      <c r="V330" s="5011"/>
      <c r="W330" s="5011"/>
      <c r="X330" s="5011"/>
      <c r="Y330" s="5013" t="s">
        <v>5838</v>
      </c>
      <c r="Z330" s="5011">
        <v>31</v>
      </c>
      <c r="AA330" s="5011">
        <v>0</v>
      </c>
      <c r="AB330" s="5011">
        <v>0</v>
      </c>
      <c r="AC330" s="5011">
        <v>6</v>
      </c>
      <c r="AD330" s="5011">
        <v>0</v>
      </c>
      <c r="AE330" s="5011">
        <v>37</v>
      </c>
      <c r="AF330" s="5023"/>
    </row>
    <row r="331" spans="1:32" s="5024" customFormat="1" ht="16.5">
      <c r="A331" s="5010">
        <v>3</v>
      </c>
      <c r="B331" s="5010"/>
      <c r="C331" s="5010">
        <v>3</v>
      </c>
      <c r="D331" s="5010">
        <f t="shared" si="21"/>
        <v>3</v>
      </c>
      <c r="E331" s="5011">
        <v>39289</v>
      </c>
      <c r="F331" s="5011" t="s">
        <v>314</v>
      </c>
      <c r="G331" s="5011">
        <v>173</v>
      </c>
      <c r="H331" s="5011" t="s">
        <v>2</v>
      </c>
      <c r="I331" s="5011" t="s">
        <v>497</v>
      </c>
      <c r="J331" s="5011">
        <v>1</v>
      </c>
      <c r="K331" s="5011">
        <f t="shared" si="22"/>
        <v>3</v>
      </c>
      <c r="L331" s="5013" t="s">
        <v>4752</v>
      </c>
      <c r="M331" s="5011" t="s">
        <v>1739</v>
      </c>
      <c r="N331" s="5011" t="s">
        <v>5839</v>
      </c>
      <c r="O331" s="5011"/>
      <c r="P331" s="5011"/>
      <c r="Q331" s="5011"/>
      <c r="R331" s="5011"/>
      <c r="S331" s="5011" t="s">
        <v>1854</v>
      </c>
      <c r="T331" s="5011" t="s">
        <v>1849</v>
      </c>
      <c r="U331" s="5011"/>
      <c r="V331" s="5011"/>
      <c r="W331" s="5011"/>
      <c r="X331" s="5011"/>
      <c r="Y331" s="5013" t="s">
        <v>5840</v>
      </c>
      <c r="Z331" s="5011">
        <v>3</v>
      </c>
      <c r="AA331" s="5011">
        <v>5</v>
      </c>
      <c r="AB331" s="5011">
        <v>4</v>
      </c>
      <c r="AC331" s="5011">
        <v>4</v>
      </c>
      <c r="AD331" s="5011">
        <v>4</v>
      </c>
      <c r="AE331" s="5011">
        <v>16</v>
      </c>
      <c r="AF331" s="5023"/>
    </row>
    <row r="332" spans="1:32" s="5024" customFormat="1" ht="31.5">
      <c r="A332" s="5010">
        <v>3</v>
      </c>
      <c r="B332" s="5010"/>
      <c r="C332" s="5010">
        <v>3</v>
      </c>
      <c r="D332" s="5010">
        <f t="shared" si="21"/>
        <v>3</v>
      </c>
      <c r="E332" s="5011">
        <v>20178</v>
      </c>
      <c r="F332" s="5011" t="s">
        <v>314</v>
      </c>
      <c r="G332" s="5011">
        <v>173</v>
      </c>
      <c r="H332" s="5011" t="s">
        <v>2</v>
      </c>
      <c r="I332" s="5011" t="s">
        <v>497</v>
      </c>
      <c r="J332" s="5011">
        <v>1</v>
      </c>
      <c r="K332" s="5011">
        <f t="shared" si="22"/>
        <v>3</v>
      </c>
      <c r="L332" s="5013" t="s">
        <v>4753</v>
      </c>
      <c r="M332" s="5011" t="s">
        <v>1739</v>
      </c>
      <c r="N332" s="5011" t="s">
        <v>5841</v>
      </c>
      <c r="O332" s="5011"/>
      <c r="P332" s="5011"/>
      <c r="Q332" s="5011"/>
      <c r="R332" s="5011"/>
      <c r="S332" s="5011" t="s">
        <v>1791</v>
      </c>
      <c r="T332" s="5011" t="s">
        <v>5239</v>
      </c>
      <c r="U332" s="5011"/>
      <c r="V332" s="5011"/>
      <c r="W332" s="5011"/>
      <c r="X332" s="5011"/>
      <c r="Y332" s="5013" t="s">
        <v>5842</v>
      </c>
      <c r="Z332" s="5011">
        <v>5</v>
      </c>
      <c r="AA332" s="5011">
        <v>4</v>
      </c>
      <c r="AB332" s="5011">
        <v>11</v>
      </c>
      <c r="AC332" s="5011">
        <v>3</v>
      </c>
      <c r="AD332" s="5011">
        <v>4</v>
      </c>
      <c r="AE332" s="5011">
        <v>23</v>
      </c>
      <c r="AF332" s="5023"/>
    </row>
    <row r="333" spans="1:32" s="5024" customFormat="1" ht="16.5">
      <c r="A333" s="5010">
        <v>3</v>
      </c>
      <c r="B333" s="5010"/>
      <c r="C333" s="5010">
        <v>3</v>
      </c>
      <c r="D333" s="5010">
        <f t="shared" si="21"/>
        <v>3</v>
      </c>
      <c r="E333" s="5011">
        <v>32325</v>
      </c>
      <c r="F333" s="5011" t="s">
        <v>911</v>
      </c>
      <c r="G333" s="5011">
        <v>173</v>
      </c>
      <c r="H333" s="5011" t="s">
        <v>2</v>
      </c>
      <c r="I333" s="5013" t="s">
        <v>5313</v>
      </c>
      <c r="J333" s="5011">
        <v>1</v>
      </c>
      <c r="K333" s="5011">
        <f t="shared" si="22"/>
        <v>3</v>
      </c>
      <c r="L333" s="5013" t="s">
        <v>5429</v>
      </c>
      <c r="M333" s="5011" t="s">
        <v>1739</v>
      </c>
      <c r="N333" s="5011" t="s">
        <v>5843</v>
      </c>
      <c r="O333" s="5011"/>
      <c r="P333" s="5011"/>
      <c r="Q333" s="5011"/>
      <c r="R333" s="5011"/>
      <c r="S333" s="5011" t="s">
        <v>1791</v>
      </c>
      <c r="T333" s="5011" t="s">
        <v>1849</v>
      </c>
      <c r="U333" s="5011"/>
      <c r="V333" s="5011"/>
      <c r="W333" s="5011"/>
      <c r="X333" s="5011"/>
      <c r="Y333" s="5013" t="s">
        <v>5844</v>
      </c>
      <c r="Z333" s="5011">
        <v>5</v>
      </c>
      <c r="AA333" s="5011">
        <v>5</v>
      </c>
      <c r="AB333" s="5011">
        <v>1</v>
      </c>
      <c r="AC333" s="5011">
        <v>3</v>
      </c>
      <c r="AD333" s="5011">
        <v>1</v>
      </c>
      <c r="AE333" s="5011">
        <v>14</v>
      </c>
      <c r="AF333" s="5023"/>
    </row>
    <row r="334" spans="1:32" s="5024" customFormat="1" ht="16.5">
      <c r="A334" s="5010">
        <v>3</v>
      </c>
      <c r="B334" s="5010"/>
      <c r="C334" s="5010">
        <v>3</v>
      </c>
      <c r="D334" s="5010">
        <f t="shared" si="21"/>
        <v>3</v>
      </c>
      <c r="E334" s="5011">
        <v>32325</v>
      </c>
      <c r="F334" s="5011" t="s">
        <v>911</v>
      </c>
      <c r="G334" s="5011">
        <v>173</v>
      </c>
      <c r="H334" s="5011" t="s">
        <v>2</v>
      </c>
      <c r="I334" s="5011" t="s">
        <v>5313</v>
      </c>
      <c r="J334" s="5011">
        <v>1</v>
      </c>
      <c r="K334" s="5011">
        <f t="shared" si="22"/>
        <v>3</v>
      </c>
      <c r="L334" s="5013" t="s">
        <v>5429</v>
      </c>
      <c r="M334" s="5011" t="s">
        <v>1739</v>
      </c>
      <c r="N334" s="5011" t="s">
        <v>5845</v>
      </c>
      <c r="O334" s="5011"/>
      <c r="P334" s="5011"/>
      <c r="Q334" s="5011"/>
      <c r="R334" s="5011"/>
      <c r="S334" s="5011" t="s">
        <v>1854</v>
      </c>
      <c r="T334" s="5011" t="s">
        <v>5219</v>
      </c>
      <c r="U334" s="5011"/>
      <c r="V334" s="5011"/>
      <c r="W334" s="5011"/>
      <c r="X334" s="5011"/>
      <c r="Y334" s="5013" t="s">
        <v>5846</v>
      </c>
      <c r="Z334" s="5011">
        <v>14</v>
      </c>
      <c r="AA334" s="5011">
        <v>4</v>
      </c>
      <c r="AB334" s="5011">
        <v>0</v>
      </c>
      <c r="AC334" s="5011">
        <v>2</v>
      </c>
      <c r="AD334" s="5011">
        <v>0</v>
      </c>
      <c r="AE334" s="5011">
        <v>20</v>
      </c>
      <c r="AF334" s="5023"/>
    </row>
    <row r="335" spans="1:32" s="5024" customFormat="1" ht="16.5">
      <c r="A335" s="5010">
        <v>3</v>
      </c>
      <c r="B335" s="5010"/>
      <c r="C335" s="5010">
        <v>3</v>
      </c>
      <c r="D335" s="5010">
        <f t="shared" si="21"/>
        <v>3</v>
      </c>
      <c r="E335" s="5011">
        <v>27455</v>
      </c>
      <c r="F335" s="5011" t="s">
        <v>314</v>
      </c>
      <c r="G335" s="5011">
        <v>173</v>
      </c>
      <c r="H335" s="5011" t="s">
        <v>2</v>
      </c>
      <c r="I335" s="5011" t="s">
        <v>497</v>
      </c>
      <c r="J335" s="5011">
        <v>1</v>
      </c>
      <c r="K335" s="5011">
        <f t="shared" si="22"/>
        <v>3</v>
      </c>
      <c r="L335" s="5013" t="s">
        <v>5221</v>
      </c>
      <c r="M335" s="5011" t="s">
        <v>1739</v>
      </c>
      <c r="N335" s="5011" t="s">
        <v>5847</v>
      </c>
      <c r="O335" s="5011"/>
      <c r="P335" s="5011"/>
      <c r="Q335" s="5011"/>
      <c r="R335" s="5011"/>
      <c r="S335" s="5011" t="s">
        <v>1791</v>
      </c>
      <c r="T335" s="5011" t="s">
        <v>5219</v>
      </c>
      <c r="U335" s="5011"/>
      <c r="V335" s="5011"/>
      <c r="W335" s="5011"/>
      <c r="X335" s="5011"/>
      <c r="Y335" s="5013" t="s">
        <v>5848</v>
      </c>
      <c r="Z335" s="5011">
        <v>4</v>
      </c>
      <c r="AA335" s="5011">
        <v>0</v>
      </c>
      <c r="AB335" s="5011">
        <v>0</v>
      </c>
      <c r="AC335" s="5011">
        <v>4</v>
      </c>
      <c r="AD335" s="5011">
        <v>1</v>
      </c>
      <c r="AE335" s="5011">
        <v>8</v>
      </c>
      <c r="AF335" s="5023"/>
    </row>
    <row r="336" spans="1:32" s="5024" customFormat="1" ht="31.5">
      <c r="A336" s="5010">
        <v>3</v>
      </c>
      <c r="B336" s="5010"/>
      <c r="C336" s="5010">
        <v>3</v>
      </c>
      <c r="D336" s="5010">
        <f t="shared" si="21"/>
        <v>3</v>
      </c>
      <c r="E336" s="5011">
        <v>21359</v>
      </c>
      <c r="F336" s="5011" t="s">
        <v>308</v>
      </c>
      <c r="G336" s="5011">
        <v>173</v>
      </c>
      <c r="H336" s="5011" t="s">
        <v>1</v>
      </c>
      <c r="I336" s="5011" t="s">
        <v>497</v>
      </c>
      <c r="J336" s="5011">
        <v>1</v>
      </c>
      <c r="K336" s="5012">
        <f t="shared" si="22"/>
        <v>3</v>
      </c>
      <c r="L336" s="5013" t="s">
        <v>5382</v>
      </c>
      <c r="M336" s="5011">
        <v>5100004</v>
      </c>
      <c r="N336" s="5011" t="s">
        <v>5508</v>
      </c>
      <c r="O336" s="5011"/>
      <c r="P336" s="5011"/>
      <c r="Q336" s="5011"/>
      <c r="R336" s="5011"/>
      <c r="S336" s="5011"/>
      <c r="T336" s="5011"/>
      <c r="U336" s="5011"/>
      <c r="V336" s="5011"/>
      <c r="W336" s="5011"/>
      <c r="X336" s="5011"/>
      <c r="Y336" s="5013" t="s">
        <v>2140</v>
      </c>
      <c r="Z336" s="5011">
        <v>14</v>
      </c>
      <c r="AA336" s="5011">
        <v>0</v>
      </c>
      <c r="AB336" s="5011">
        <v>0</v>
      </c>
      <c r="AC336" s="5011">
        <v>0</v>
      </c>
      <c r="AD336" s="5011">
        <v>0</v>
      </c>
      <c r="AE336" s="5011">
        <v>14</v>
      </c>
      <c r="AF336" s="5023"/>
    </row>
    <row r="337" spans="1:32" s="5024" customFormat="1" ht="31.5">
      <c r="A337" s="5010">
        <v>3</v>
      </c>
      <c r="B337" s="5010"/>
      <c r="C337" s="5010">
        <v>3</v>
      </c>
      <c r="D337" s="5010">
        <f t="shared" si="21"/>
        <v>3</v>
      </c>
      <c r="E337" s="5011">
        <v>21359</v>
      </c>
      <c r="F337" s="5011" t="s">
        <v>308</v>
      </c>
      <c r="G337" s="5011">
        <v>173</v>
      </c>
      <c r="H337" s="5011" t="s">
        <v>1</v>
      </c>
      <c r="I337" s="5011" t="s">
        <v>497</v>
      </c>
      <c r="J337" s="5011">
        <v>1</v>
      </c>
      <c r="K337" s="5012">
        <f t="shared" si="22"/>
        <v>3</v>
      </c>
      <c r="L337" s="5013" t="s">
        <v>5382</v>
      </c>
      <c r="M337" s="5011">
        <v>5100005</v>
      </c>
      <c r="N337" s="5011" t="s">
        <v>5508</v>
      </c>
      <c r="O337" s="5011"/>
      <c r="P337" s="5011"/>
      <c r="Q337" s="5011"/>
      <c r="R337" s="5011"/>
      <c r="S337" s="5011"/>
      <c r="T337" s="5011"/>
      <c r="U337" s="5011"/>
      <c r="V337" s="5011"/>
      <c r="W337" s="5011"/>
      <c r="X337" s="5011"/>
      <c r="Y337" s="5013" t="s">
        <v>2142</v>
      </c>
      <c r="Z337" s="5011">
        <v>1</v>
      </c>
      <c r="AA337" s="5011">
        <v>0</v>
      </c>
      <c r="AB337" s="5011">
        <v>0</v>
      </c>
      <c r="AC337" s="5011">
        <v>3</v>
      </c>
      <c r="AD337" s="5011">
        <v>1</v>
      </c>
      <c r="AE337" s="5011">
        <v>4</v>
      </c>
      <c r="AF337" s="5023"/>
    </row>
    <row r="338" spans="1:32" s="5024" customFormat="1" ht="16.5">
      <c r="A338" s="5010">
        <v>21</v>
      </c>
      <c r="B338" s="5010">
        <v>3</v>
      </c>
      <c r="C338" s="5010">
        <v>15</v>
      </c>
      <c r="D338" s="5010">
        <v>3</v>
      </c>
      <c r="E338" s="5011">
        <v>39425</v>
      </c>
      <c r="F338" s="5011" t="s">
        <v>308</v>
      </c>
      <c r="G338" s="5011">
        <v>173</v>
      </c>
      <c r="H338" s="5011" t="s">
        <v>1</v>
      </c>
      <c r="I338" s="5011" t="s">
        <v>497</v>
      </c>
      <c r="J338" s="5011">
        <v>1</v>
      </c>
      <c r="K338" s="5012">
        <f t="shared" si="22"/>
        <v>3</v>
      </c>
      <c r="L338" s="5013" t="s">
        <v>5273</v>
      </c>
      <c r="M338" s="5011">
        <v>5100006</v>
      </c>
      <c r="N338" s="5011" t="s">
        <v>5508</v>
      </c>
      <c r="O338" s="5011"/>
      <c r="P338" s="5011"/>
      <c r="Q338" s="5011"/>
      <c r="R338" s="5011"/>
      <c r="S338" s="5011"/>
      <c r="T338" s="5011"/>
      <c r="U338" s="5011"/>
      <c r="V338" s="5011"/>
      <c r="W338" s="5011"/>
      <c r="X338" s="5011"/>
      <c r="Y338" s="5013" t="s">
        <v>2136</v>
      </c>
      <c r="Z338" s="5011">
        <v>2</v>
      </c>
      <c r="AA338" s="5011">
        <v>1</v>
      </c>
      <c r="AB338" s="5011">
        <v>0</v>
      </c>
      <c r="AC338" s="5011">
        <v>0</v>
      </c>
      <c r="AD338" s="5011">
        <v>0</v>
      </c>
      <c r="AE338" s="5011">
        <v>3</v>
      </c>
      <c r="AF338" s="5023"/>
    </row>
    <row r="339" spans="1:32" s="5024" customFormat="1" ht="16.5">
      <c r="A339" s="5010">
        <v>21</v>
      </c>
      <c r="B339" s="5010">
        <v>3</v>
      </c>
      <c r="C339" s="5010">
        <v>15</v>
      </c>
      <c r="D339" s="5010">
        <v>2</v>
      </c>
      <c r="E339" s="5011">
        <v>39425</v>
      </c>
      <c r="F339" s="5011" t="s">
        <v>308</v>
      </c>
      <c r="G339" s="5011">
        <v>173</v>
      </c>
      <c r="H339" s="5011" t="s">
        <v>1</v>
      </c>
      <c r="I339" s="5011" t="s">
        <v>497</v>
      </c>
      <c r="J339" s="5011">
        <v>1</v>
      </c>
      <c r="K339" s="5012">
        <f t="shared" si="22"/>
        <v>2</v>
      </c>
      <c r="L339" s="5013" t="s">
        <v>5273</v>
      </c>
      <c r="M339" s="5011">
        <v>5100007</v>
      </c>
      <c r="N339" s="5011" t="s">
        <v>5508</v>
      </c>
      <c r="O339" s="5011"/>
      <c r="P339" s="5011"/>
      <c r="Q339" s="5011"/>
      <c r="R339" s="5011"/>
      <c r="S339" s="5011"/>
      <c r="T339" s="5011"/>
      <c r="U339" s="5011"/>
      <c r="V339" s="5011"/>
      <c r="W339" s="5011"/>
      <c r="X339" s="5011"/>
      <c r="Y339" s="5013" t="s">
        <v>2138</v>
      </c>
      <c r="Z339" s="5011">
        <v>1</v>
      </c>
      <c r="AA339" s="5011">
        <v>0</v>
      </c>
      <c r="AB339" s="5011">
        <v>0</v>
      </c>
      <c r="AC339" s="5011">
        <v>2</v>
      </c>
      <c r="AD339" s="5011">
        <v>1</v>
      </c>
      <c r="AE339" s="5011">
        <v>3</v>
      </c>
      <c r="AF339" s="5023"/>
    </row>
    <row r="340" spans="1:32" s="5024" customFormat="1" ht="16.5">
      <c r="A340" s="5010">
        <v>3</v>
      </c>
      <c r="B340" s="5010">
        <v>1.5</v>
      </c>
      <c r="C340" s="5010"/>
      <c r="D340" s="5010">
        <f t="shared" si="21"/>
        <v>1.5</v>
      </c>
      <c r="E340" s="5011">
        <v>31853</v>
      </c>
      <c r="F340" s="5011" t="s">
        <v>306</v>
      </c>
      <c r="G340" s="5011">
        <v>173</v>
      </c>
      <c r="H340" s="5011" t="s">
        <v>1</v>
      </c>
      <c r="I340" s="5011" t="s">
        <v>503</v>
      </c>
      <c r="J340" s="5011">
        <v>1</v>
      </c>
      <c r="K340" s="5012">
        <f t="shared" si="22"/>
        <v>1.5</v>
      </c>
      <c r="L340" s="5013" t="s">
        <v>5300</v>
      </c>
      <c r="M340" s="5011" t="s">
        <v>1739</v>
      </c>
      <c r="N340" s="5011" t="s">
        <v>5849</v>
      </c>
      <c r="O340" s="5011" t="s">
        <v>1904</v>
      </c>
      <c r="P340" s="5011" t="s">
        <v>5850</v>
      </c>
      <c r="Q340" s="5011"/>
      <c r="R340" s="5011"/>
      <c r="S340" s="5011"/>
      <c r="T340" s="5011"/>
      <c r="U340" s="5011"/>
      <c r="V340" s="5011"/>
      <c r="W340" s="5011"/>
      <c r="X340" s="5011"/>
      <c r="Y340" s="5013" t="s">
        <v>5851</v>
      </c>
      <c r="Z340" s="5011">
        <v>0</v>
      </c>
      <c r="AA340" s="5011">
        <v>4</v>
      </c>
      <c r="AB340" s="5011">
        <v>8</v>
      </c>
      <c r="AC340" s="5011">
        <v>2</v>
      </c>
      <c r="AD340" s="5011">
        <v>1</v>
      </c>
      <c r="AE340" s="5011">
        <v>14</v>
      </c>
      <c r="AF340" s="5023"/>
    </row>
    <row r="341" spans="1:32" s="5024" customFormat="1" ht="16.5">
      <c r="A341" s="5010">
        <v>3</v>
      </c>
      <c r="B341" s="5010">
        <v>1.5</v>
      </c>
      <c r="C341" s="5010"/>
      <c r="D341" s="5010">
        <f t="shared" si="21"/>
        <v>1.5</v>
      </c>
      <c r="E341" s="5011">
        <v>35470</v>
      </c>
      <c r="F341" s="5011" t="s">
        <v>306</v>
      </c>
      <c r="G341" s="5011">
        <v>173</v>
      </c>
      <c r="H341" s="5011" t="s">
        <v>1</v>
      </c>
      <c r="I341" s="5011" t="s">
        <v>497</v>
      </c>
      <c r="J341" s="5011">
        <v>1</v>
      </c>
      <c r="K341" s="5012">
        <f t="shared" si="22"/>
        <v>1.5</v>
      </c>
      <c r="L341" s="5013" t="s">
        <v>5285</v>
      </c>
      <c r="M341" s="5011" t="s">
        <v>1739</v>
      </c>
      <c r="N341" s="5011" t="s">
        <v>5852</v>
      </c>
      <c r="O341" s="5011"/>
      <c r="P341" s="5011"/>
      <c r="Q341" s="5011"/>
      <c r="R341" s="5011"/>
      <c r="S341" s="5011" t="s">
        <v>1894</v>
      </c>
      <c r="T341" s="5011" t="s">
        <v>5850</v>
      </c>
      <c r="U341" s="5011"/>
      <c r="V341" s="5011"/>
      <c r="W341" s="5011"/>
      <c r="X341" s="5011"/>
      <c r="Y341" s="5013" t="s">
        <v>5851</v>
      </c>
      <c r="Z341" s="5011">
        <v>0</v>
      </c>
      <c r="AA341" s="5011">
        <v>11</v>
      </c>
      <c r="AB341" s="5011">
        <v>0</v>
      </c>
      <c r="AC341" s="5011">
        <v>2</v>
      </c>
      <c r="AD341" s="5011">
        <v>4</v>
      </c>
      <c r="AE341" s="5011">
        <v>13</v>
      </c>
      <c r="AF341" s="5023"/>
    </row>
    <row r="342" spans="1:32" s="5024" customFormat="1" ht="16.5">
      <c r="A342" s="5010">
        <v>3</v>
      </c>
      <c r="B342" s="5010"/>
      <c r="C342" s="5010">
        <v>3</v>
      </c>
      <c r="D342" s="5010">
        <f t="shared" si="21"/>
        <v>3</v>
      </c>
      <c r="E342" s="5011">
        <v>14842</v>
      </c>
      <c r="F342" s="5011" t="s">
        <v>306</v>
      </c>
      <c r="G342" s="5011">
        <v>173</v>
      </c>
      <c r="H342" s="5011" t="s">
        <v>1</v>
      </c>
      <c r="I342" s="5011" t="s">
        <v>497</v>
      </c>
      <c r="J342" s="5011">
        <v>1</v>
      </c>
      <c r="K342" s="5012">
        <f t="shared" si="22"/>
        <v>3</v>
      </c>
      <c r="L342" s="5013" t="s">
        <v>531</v>
      </c>
      <c r="M342" s="5011" t="s">
        <v>1739</v>
      </c>
      <c r="N342" s="5011" t="s">
        <v>5495</v>
      </c>
      <c r="O342" s="5011"/>
      <c r="P342" s="5011"/>
      <c r="Q342" s="5011" t="s">
        <v>1822</v>
      </c>
      <c r="R342" s="5011" t="s">
        <v>5428</v>
      </c>
      <c r="S342" s="5011" t="s">
        <v>1822</v>
      </c>
      <c r="T342" s="5011" t="s">
        <v>5428</v>
      </c>
      <c r="U342" s="5011"/>
      <c r="V342" s="5011"/>
      <c r="W342" s="5011"/>
      <c r="X342" s="5011"/>
      <c r="Y342" s="5013" t="s">
        <v>5496</v>
      </c>
      <c r="Z342" s="5011">
        <v>0</v>
      </c>
      <c r="AA342" s="5011">
        <v>0</v>
      </c>
      <c r="AB342" s="5011">
        <v>1</v>
      </c>
      <c r="AC342" s="5011">
        <v>0</v>
      </c>
      <c r="AD342" s="5011">
        <v>0</v>
      </c>
      <c r="AE342" s="5011">
        <v>1</v>
      </c>
      <c r="AF342" s="5023"/>
    </row>
    <row r="343" spans="1:32" s="5024" customFormat="1" ht="16.5">
      <c r="A343" s="5010">
        <v>9</v>
      </c>
      <c r="B343" s="5010">
        <v>3</v>
      </c>
      <c r="C343" s="5010">
        <v>3</v>
      </c>
      <c r="D343" s="5010">
        <f t="shared" si="21"/>
        <v>6</v>
      </c>
      <c r="E343" s="5011">
        <v>40667</v>
      </c>
      <c r="F343" s="5011" t="s">
        <v>307</v>
      </c>
      <c r="G343" s="5011">
        <v>173</v>
      </c>
      <c r="H343" s="5011" t="s">
        <v>1</v>
      </c>
      <c r="I343" s="5011" t="s">
        <v>503</v>
      </c>
      <c r="J343" s="5011">
        <v>1</v>
      </c>
      <c r="K343" s="5012">
        <f t="shared" si="22"/>
        <v>6</v>
      </c>
      <c r="L343" s="5013" t="s">
        <v>5305</v>
      </c>
      <c r="M343" s="5011" t="s">
        <v>1739</v>
      </c>
      <c r="N343" s="5011" t="s">
        <v>5853</v>
      </c>
      <c r="O343" s="5011" t="s">
        <v>2059</v>
      </c>
      <c r="P343" s="5011" t="s">
        <v>5293</v>
      </c>
      <c r="Q343" s="5011" t="s">
        <v>2059</v>
      </c>
      <c r="R343" s="5011" t="s">
        <v>5293</v>
      </c>
      <c r="S343" s="5011" t="s">
        <v>2059</v>
      </c>
      <c r="T343" s="5011" t="s">
        <v>5293</v>
      </c>
      <c r="U343" s="5011" t="s">
        <v>2059</v>
      </c>
      <c r="V343" s="5011" t="s">
        <v>5293</v>
      </c>
      <c r="W343" s="5011"/>
      <c r="X343" s="5011"/>
      <c r="Y343" s="5013" t="s">
        <v>5854</v>
      </c>
      <c r="Z343" s="5011">
        <v>4</v>
      </c>
      <c r="AA343" s="5011">
        <v>5</v>
      </c>
      <c r="AB343" s="5011">
        <v>2</v>
      </c>
      <c r="AC343" s="5011">
        <v>5</v>
      </c>
      <c r="AD343" s="5011">
        <v>2</v>
      </c>
      <c r="AE343" s="5011">
        <v>16</v>
      </c>
      <c r="AF343" s="5023"/>
    </row>
    <row r="344" spans="1:32" s="5024" customFormat="1" ht="16.5">
      <c r="A344" s="5010">
        <v>3</v>
      </c>
      <c r="B344" s="5010">
        <v>1.5</v>
      </c>
      <c r="C344" s="5010">
        <v>1.5</v>
      </c>
      <c r="D344" s="5010">
        <f t="shared" si="21"/>
        <v>3</v>
      </c>
      <c r="E344" s="5011">
        <v>18193</v>
      </c>
      <c r="F344" s="5011" t="s">
        <v>306</v>
      </c>
      <c r="G344" s="5011">
        <v>173</v>
      </c>
      <c r="H344" s="5011" t="s">
        <v>1</v>
      </c>
      <c r="I344" s="5011" t="s">
        <v>497</v>
      </c>
      <c r="J344" s="5011">
        <v>1</v>
      </c>
      <c r="K344" s="5012">
        <f t="shared" si="22"/>
        <v>3</v>
      </c>
      <c r="L344" s="5013" t="s">
        <v>5510</v>
      </c>
      <c r="M344" s="5011" t="s">
        <v>1739</v>
      </c>
      <c r="N344" s="5011" t="s">
        <v>5855</v>
      </c>
      <c r="O344" s="5011"/>
      <c r="P344" s="5011"/>
      <c r="Q344" s="5011"/>
      <c r="R344" s="5011"/>
      <c r="S344" s="5011" t="s">
        <v>1904</v>
      </c>
      <c r="T344" s="5011" t="s">
        <v>5428</v>
      </c>
      <c r="U344" s="5011"/>
      <c r="V344" s="5011"/>
      <c r="W344" s="5011"/>
      <c r="X344" s="5011"/>
      <c r="Y344" s="5013" t="s">
        <v>2149</v>
      </c>
      <c r="Z344" s="5011">
        <v>13</v>
      </c>
      <c r="AA344" s="5011">
        <v>5</v>
      </c>
      <c r="AB344" s="5011">
        <v>3</v>
      </c>
      <c r="AC344" s="5011">
        <v>10</v>
      </c>
      <c r="AD344" s="5011">
        <v>0</v>
      </c>
      <c r="AE344" s="5011">
        <v>31</v>
      </c>
      <c r="AF344" s="5023"/>
    </row>
    <row r="345" spans="1:32" s="5024" customFormat="1" ht="16.5">
      <c r="A345" s="5010">
        <v>6</v>
      </c>
      <c r="B345" s="5010">
        <v>3</v>
      </c>
      <c r="C345" s="5010"/>
      <c r="D345" s="5010">
        <f t="shared" si="21"/>
        <v>3</v>
      </c>
      <c r="E345" s="5011">
        <v>34371</v>
      </c>
      <c r="F345" s="5011" t="s">
        <v>307</v>
      </c>
      <c r="G345" s="5011">
        <v>173</v>
      </c>
      <c r="H345" s="5011" t="s">
        <v>1</v>
      </c>
      <c r="I345" s="5011" t="s">
        <v>497</v>
      </c>
      <c r="J345" s="5011">
        <v>1</v>
      </c>
      <c r="K345" s="5012">
        <f t="shared" si="22"/>
        <v>3</v>
      </c>
      <c r="L345" s="5013" t="s">
        <v>5390</v>
      </c>
      <c r="M345" s="5011">
        <v>5100023</v>
      </c>
      <c r="N345" s="5011" t="s">
        <v>5516</v>
      </c>
      <c r="O345" s="5011"/>
      <c r="P345" s="5011"/>
      <c r="Q345" s="5011"/>
      <c r="R345" s="5011"/>
      <c r="S345" s="5011" t="s">
        <v>1904</v>
      </c>
      <c r="T345" s="5011" t="s">
        <v>5253</v>
      </c>
      <c r="U345" s="5011"/>
      <c r="V345" s="5011"/>
      <c r="W345" s="5011"/>
      <c r="X345" s="5011"/>
      <c r="Y345" s="5013" t="s">
        <v>5517</v>
      </c>
      <c r="Z345" s="5011">
        <v>11</v>
      </c>
      <c r="AA345" s="5011">
        <v>2</v>
      </c>
      <c r="AB345" s="5011">
        <v>8</v>
      </c>
      <c r="AC345" s="5011">
        <v>5</v>
      </c>
      <c r="AD345" s="5011">
        <v>0</v>
      </c>
      <c r="AE345" s="5011">
        <v>26</v>
      </c>
      <c r="AF345" s="5023"/>
    </row>
    <row r="346" spans="1:32" s="5024" customFormat="1" ht="16.5">
      <c r="A346" s="5010">
        <v>9</v>
      </c>
      <c r="B346" s="5010">
        <v>3</v>
      </c>
      <c r="C346" s="5010">
        <v>3</v>
      </c>
      <c r="D346" s="5010">
        <f t="shared" si="21"/>
        <v>6</v>
      </c>
      <c r="E346" s="5011">
        <v>36946</v>
      </c>
      <c r="F346" s="5011" t="s">
        <v>306</v>
      </c>
      <c r="G346" s="5011">
        <v>173</v>
      </c>
      <c r="H346" s="5011" t="s">
        <v>1</v>
      </c>
      <c r="I346" s="5011" t="s">
        <v>497</v>
      </c>
      <c r="J346" s="5011">
        <v>1</v>
      </c>
      <c r="K346" s="5012">
        <f t="shared" si="22"/>
        <v>6</v>
      </c>
      <c r="L346" s="5013" t="s">
        <v>5303</v>
      </c>
      <c r="M346" s="5011">
        <v>5111001</v>
      </c>
      <c r="N346" s="5011" t="s">
        <v>5856</v>
      </c>
      <c r="O346" s="5011" t="s">
        <v>1904</v>
      </c>
      <c r="P346" s="5011" t="s">
        <v>5293</v>
      </c>
      <c r="Q346" s="5011" t="s">
        <v>1904</v>
      </c>
      <c r="R346" s="5011" t="s">
        <v>5293</v>
      </c>
      <c r="S346" s="5011"/>
      <c r="T346" s="5011"/>
      <c r="U346" s="5011" t="s">
        <v>1904</v>
      </c>
      <c r="V346" s="5011" t="s">
        <v>5293</v>
      </c>
      <c r="W346" s="5011" t="s">
        <v>1904</v>
      </c>
      <c r="X346" s="5011" t="s">
        <v>5293</v>
      </c>
      <c r="Y346" s="5013" t="s">
        <v>2035</v>
      </c>
      <c r="Z346" s="5011">
        <v>10</v>
      </c>
      <c r="AA346" s="5011">
        <v>8</v>
      </c>
      <c r="AB346" s="5011">
        <v>2</v>
      </c>
      <c r="AC346" s="5011">
        <v>10</v>
      </c>
      <c r="AD346" s="5011">
        <v>1</v>
      </c>
      <c r="AE346" s="5011">
        <v>31</v>
      </c>
      <c r="AF346" s="5023"/>
    </row>
    <row r="347" spans="1:32" s="5024" customFormat="1" ht="16.5">
      <c r="A347" s="5010">
        <v>9</v>
      </c>
      <c r="B347" s="5010">
        <v>3</v>
      </c>
      <c r="C347" s="5010">
        <v>3</v>
      </c>
      <c r="D347" s="5010">
        <f t="shared" si="21"/>
        <v>6</v>
      </c>
      <c r="E347" s="5011">
        <v>23524</v>
      </c>
      <c r="F347" s="5011" t="s">
        <v>307</v>
      </c>
      <c r="G347" s="5011">
        <v>173</v>
      </c>
      <c r="H347" s="5011" t="s">
        <v>1</v>
      </c>
      <c r="I347" s="5011" t="s">
        <v>497</v>
      </c>
      <c r="J347" s="5011">
        <v>1</v>
      </c>
      <c r="K347" s="5012">
        <f t="shared" si="22"/>
        <v>6</v>
      </c>
      <c r="L347" s="5013" t="s">
        <v>5387</v>
      </c>
      <c r="M347" s="5011">
        <v>5111001</v>
      </c>
      <c r="N347" s="5011" t="s">
        <v>5588</v>
      </c>
      <c r="O347" s="5011" t="s">
        <v>1902</v>
      </c>
      <c r="P347" s="5011" t="s">
        <v>5293</v>
      </c>
      <c r="Q347" s="5011" t="s">
        <v>1902</v>
      </c>
      <c r="R347" s="5011" t="s">
        <v>5293</v>
      </c>
      <c r="S347" s="5011"/>
      <c r="T347" s="5011"/>
      <c r="U347" s="5011" t="s">
        <v>1902</v>
      </c>
      <c r="V347" s="5011" t="s">
        <v>5293</v>
      </c>
      <c r="W347" s="5011" t="s">
        <v>1902</v>
      </c>
      <c r="X347" s="5011" t="s">
        <v>5293</v>
      </c>
      <c r="Y347" s="5013" t="s">
        <v>2035</v>
      </c>
      <c r="Z347" s="5011">
        <v>3</v>
      </c>
      <c r="AA347" s="5011">
        <v>6</v>
      </c>
      <c r="AB347" s="5011">
        <v>14</v>
      </c>
      <c r="AC347" s="5011">
        <v>4</v>
      </c>
      <c r="AD347" s="5011">
        <v>0</v>
      </c>
      <c r="AE347" s="5011">
        <v>27</v>
      </c>
      <c r="AF347" s="5023"/>
    </row>
    <row r="348" spans="1:32" s="5024" customFormat="1" ht="16.5">
      <c r="A348" s="5010">
        <v>3</v>
      </c>
      <c r="B348" s="5010"/>
      <c r="C348" s="5010">
        <v>3</v>
      </c>
      <c r="D348" s="5010">
        <f t="shared" si="21"/>
        <v>3</v>
      </c>
      <c r="E348" s="5011">
        <v>31853</v>
      </c>
      <c r="F348" s="5011" t="s">
        <v>306</v>
      </c>
      <c r="G348" s="5011">
        <v>173</v>
      </c>
      <c r="H348" s="5011" t="s">
        <v>1</v>
      </c>
      <c r="I348" s="5011" t="s">
        <v>503</v>
      </c>
      <c r="J348" s="5011">
        <v>1</v>
      </c>
      <c r="K348" s="5012">
        <f t="shared" si="22"/>
        <v>3</v>
      </c>
      <c r="L348" s="5013" t="s">
        <v>5300</v>
      </c>
      <c r="M348" s="5011">
        <v>5111002</v>
      </c>
      <c r="N348" s="5011" t="s">
        <v>5518</v>
      </c>
      <c r="O348" s="5011"/>
      <c r="P348" s="5011"/>
      <c r="Q348" s="5011"/>
      <c r="R348" s="5011"/>
      <c r="S348" s="5011"/>
      <c r="T348" s="5011"/>
      <c r="U348" s="5011"/>
      <c r="V348" s="5011"/>
      <c r="W348" s="5011" t="s">
        <v>1791</v>
      </c>
      <c r="X348" s="5011" t="s">
        <v>5850</v>
      </c>
      <c r="Y348" s="5013" t="s">
        <v>5328</v>
      </c>
      <c r="Z348" s="5011">
        <v>3</v>
      </c>
      <c r="AA348" s="5011">
        <v>7</v>
      </c>
      <c r="AB348" s="5011">
        <v>10</v>
      </c>
      <c r="AC348" s="5011">
        <v>5</v>
      </c>
      <c r="AD348" s="5011">
        <v>0</v>
      </c>
      <c r="AE348" s="5011">
        <v>25</v>
      </c>
      <c r="AF348" s="5023"/>
    </row>
    <row r="349" spans="1:32" s="5024" customFormat="1" ht="16.5">
      <c r="A349" s="5010">
        <v>7</v>
      </c>
      <c r="B349" s="5010">
        <v>2.5</v>
      </c>
      <c r="C349" s="5010">
        <v>2</v>
      </c>
      <c r="D349" s="5010">
        <f t="shared" si="21"/>
        <v>4.5</v>
      </c>
      <c r="E349" s="5011">
        <v>36702</v>
      </c>
      <c r="F349" s="5011" t="s">
        <v>307</v>
      </c>
      <c r="G349" s="5011">
        <v>173</v>
      </c>
      <c r="H349" s="5011" t="s">
        <v>1</v>
      </c>
      <c r="I349" s="5011" t="s">
        <v>497</v>
      </c>
      <c r="J349" s="5011">
        <v>1</v>
      </c>
      <c r="K349" s="5012">
        <f t="shared" si="22"/>
        <v>4.5</v>
      </c>
      <c r="L349" s="5013" t="s">
        <v>5324</v>
      </c>
      <c r="M349" s="5011">
        <v>5111003</v>
      </c>
      <c r="N349" s="5011" t="s">
        <v>5857</v>
      </c>
      <c r="O349" s="5011" t="s">
        <v>1800</v>
      </c>
      <c r="P349" s="5011" t="s">
        <v>5293</v>
      </c>
      <c r="Q349" s="5011"/>
      <c r="R349" s="5011"/>
      <c r="S349" s="5011" t="s">
        <v>1800</v>
      </c>
      <c r="T349" s="5011" t="s">
        <v>5293</v>
      </c>
      <c r="U349" s="5011"/>
      <c r="V349" s="5011"/>
      <c r="W349" s="5011" t="s">
        <v>1800</v>
      </c>
      <c r="X349" s="5011" t="s">
        <v>5293</v>
      </c>
      <c r="Y349" s="5013" t="s">
        <v>5380</v>
      </c>
      <c r="Z349" s="5011">
        <v>1</v>
      </c>
      <c r="AA349" s="5011">
        <v>3</v>
      </c>
      <c r="AB349" s="5011">
        <v>10</v>
      </c>
      <c r="AC349" s="5011">
        <v>17</v>
      </c>
      <c r="AD349" s="5011">
        <v>9</v>
      </c>
      <c r="AE349" s="5011">
        <v>31</v>
      </c>
      <c r="AF349" s="5023"/>
    </row>
    <row r="350" spans="1:32" s="5024" customFormat="1" ht="16.5">
      <c r="A350" s="5010">
        <v>7</v>
      </c>
      <c r="B350" s="5010">
        <v>2.5</v>
      </c>
      <c r="C350" s="5010">
        <v>2</v>
      </c>
      <c r="D350" s="5010">
        <f t="shared" si="21"/>
        <v>4.5</v>
      </c>
      <c r="E350" s="5011">
        <v>36019</v>
      </c>
      <c r="F350" s="5011" t="s">
        <v>308</v>
      </c>
      <c r="G350" s="5011">
        <v>173</v>
      </c>
      <c r="H350" s="5011" t="s">
        <v>1</v>
      </c>
      <c r="I350" s="5011" t="s">
        <v>497</v>
      </c>
      <c r="J350" s="5011">
        <v>1</v>
      </c>
      <c r="K350" s="5012">
        <f t="shared" si="22"/>
        <v>4.5</v>
      </c>
      <c r="L350" s="5013" t="s">
        <v>5381</v>
      </c>
      <c r="M350" s="5011">
        <v>5111004</v>
      </c>
      <c r="N350" s="5011" t="s">
        <v>5858</v>
      </c>
      <c r="O350" s="5011"/>
      <c r="P350" s="5011"/>
      <c r="Q350" s="5011" t="s">
        <v>1800</v>
      </c>
      <c r="R350" s="5011" t="s">
        <v>5293</v>
      </c>
      <c r="S350" s="5011" t="s">
        <v>1822</v>
      </c>
      <c r="T350" s="5011" t="s">
        <v>5293</v>
      </c>
      <c r="U350" s="5011" t="s">
        <v>1800</v>
      </c>
      <c r="V350" s="5011" t="s">
        <v>5293</v>
      </c>
      <c r="W350" s="5011"/>
      <c r="X350" s="5011"/>
      <c r="Y350" s="5013" t="s">
        <v>2033</v>
      </c>
      <c r="Z350" s="5011">
        <v>1</v>
      </c>
      <c r="AA350" s="5011">
        <v>0</v>
      </c>
      <c r="AB350" s="5011">
        <v>9</v>
      </c>
      <c r="AC350" s="5011">
        <v>16</v>
      </c>
      <c r="AD350" s="5011">
        <v>13</v>
      </c>
      <c r="AE350" s="5011">
        <v>26</v>
      </c>
      <c r="AF350" s="5023"/>
    </row>
    <row r="351" spans="1:32" s="5024" customFormat="1" ht="32.25" customHeight="1">
      <c r="A351" s="5010">
        <v>6</v>
      </c>
      <c r="B351" s="5010">
        <v>1.5</v>
      </c>
      <c r="C351" s="5010">
        <v>3</v>
      </c>
      <c r="D351" s="5010">
        <f t="shared" si="21"/>
        <v>4.5</v>
      </c>
      <c r="E351" s="5011">
        <v>40664</v>
      </c>
      <c r="F351" s="5011" t="s">
        <v>306</v>
      </c>
      <c r="G351" s="5011">
        <v>173</v>
      </c>
      <c r="H351" s="5011" t="s">
        <v>1</v>
      </c>
      <c r="I351" s="5011" t="s">
        <v>503</v>
      </c>
      <c r="J351" s="5011">
        <v>1</v>
      </c>
      <c r="K351" s="5012">
        <f t="shared" si="22"/>
        <v>4.5</v>
      </c>
      <c r="L351" s="5013" t="s">
        <v>5295</v>
      </c>
      <c r="M351" s="5011">
        <v>5111008</v>
      </c>
      <c r="N351" s="5011" t="s">
        <v>5859</v>
      </c>
      <c r="O351" s="5011"/>
      <c r="P351" s="5011"/>
      <c r="Q351" s="5011" t="s">
        <v>1890</v>
      </c>
      <c r="R351" s="5011" t="s">
        <v>5379</v>
      </c>
      <c r="S351" s="5011"/>
      <c r="T351" s="5011"/>
      <c r="U351" s="5011" t="s">
        <v>1890</v>
      </c>
      <c r="V351" s="5011" t="s">
        <v>5379</v>
      </c>
      <c r="W351" s="5011" t="s">
        <v>1894</v>
      </c>
      <c r="X351" s="5011" t="s">
        <v>5379</v>
      </c>
      <c r="Y351" s="5013" t="s">
        <v>2153</v>
      </c>
      <c r="Z351" s="5011">
        <v>3</v>
      </c>
      <c r="AA351" s="5011">
        <v>2</v>
      </c>
      <c r="AB351" s="5011">
        <v>4</v>
      </c>
      <c r="AC351" s="5011">
        <v>11</v>
      </c>
      <c r="AD351" s="5011">
        <v>0</v>
      </c>
      <c r="AE351" s="5011">
        <v>20</v>
      </c>
      <c r="AF351" s="5023"/>
    </row>
    <row r="352" spans="1:32" s="5024" customFormat="1" ht="31.5">
      <c r="A352" s="5010">
        <v>6</v>
      </c>
      <c r="B352" s="5010">
        <v>1.5</v>
      </c>
      <c r="C352" s="5010">
        <v>3</v>
      </c>
      <c r="D352" s="5010">
        <f t="shared" si="21"/>
        <v>4.5</v>
      </c>
      <c r="E352" s="5011">
        <v>41260</v>
      </c>
      <c r="F352" s="5011" t="s">
        <v>308</v>
      </c>
      <c r="G352" s="5011">
        <v>173</v>
      </c>
      <c r="H352" s="5011" t="s">
        <v>1</v>
      </c>
      <c r="I352" s="5011" t="s">
        <v>503</v>
      </c>
      <c r="J352" s="5011">
        <v>1</v>
      </c>
      <c r="K352" s="5012">
        <f t="shared" si="22"/>
        <v>4.5</v>
      </c>
      <c r="L352" s="5013" t="s">
        <v>5528</v>
      </c>
      <c r="M352" s="5011">
        <v>5121001</v>
      </c>
      <c r="N352" s="5011" t="s">
        <v>5532</v>
      </c>
      <c r="O352" s="5011"/>
      <c r="P352" s="5011"/>
      <c r="Q352" s="5011" t="s">
        <v>1894</v>
      </c>
      <c r="R352" s="5011" t="s">
        <v>5293</v>
      </c>
      <c r="S352" s="5011" t="s">
        <v>5860</v>
      </c>
      <c r="T352" s="5011" t="s">
        <v>5861</v>
      </c>
      <c r="U352" s="5011"/>
      <c r="V352" s="5011"/>
      <c r="W352" s="5011"/>
      <c r="X352" s="5011"/>
      <c r="Y352" s="5013" t="s">
        <v>2077</v>
      </c>
      <c r="Z352" s="5011">
        <v>3</v>
      </c>
      <c r="AA352" s="5011">
        <v>9</v>
      </c>
      <c r="AB352" s="5011">
        <v>5</v>
      </c>
      <c r="AC352" s="5011">
        <v>15</v>
      </c>
      <c r="AD352" s="5011">
        <v>0</v>
      </c>
      <c r="AE352" s="5011">
        <v>32</v>
      </c>
      <c r="AF352" s="5023"/>
    </row>
    <row r="353" spans="1:32" s="5024" customFormat="1" ht="19.5" customHeight="1">
      <c r="A353" s="5010">
        <v>9</v>
      </c>
      <c r="B353" s="5010">
        <v>3</v>
      </c>
      <c r="C353" s="5010">
        <v>3</v>
      </c>
      <c r="D353" s="5010">
        <f t="shared" si="21"/>
        <v>6</v>
      </c>
      <c r="E353" s="5011">
        <v>35091</v>
      </c>
      <c r="F353" s="5011" t="s">
        <v>308</v>
      </c>
      <c r="G353" s="5011">
        <v>173</v>
      </c>
      <c r="H353" s="5011" t="s">
        <v>1</v>
      </c>
      <c r="I353" s="5011" t="s">
        <v>497</v>
      </c>
      <c r="J353" s="5011">
        <v>1</v>
      </c>
      <c r="K353" s="5012">
        <f t="shared" si="22"/>
        <v>6</v>
      </c>
      <c r="L353" s="5013" t="s">
        <v>5298</v>
      </c>
      <c r="M353" s="5011">
        <v>5121003</v>
      </c>
      <c r="N353" s="5011" t="s">
        <v>5532</v>
      </c>
      <c r="O353" s="5011"/>
      <c r="P353" s="5011"/>
      <c r="Q353" s="5011" t="s">
        <v>1902</v>
      </c>
      <c r="R353" s="5011" t="s">
        <v>5379</v>
      </c>
      <c r="S353" s="5011" t="s">
        <v>1902</v>
      </c>
      <c r="T353" s="5011" t="s">
        <v>5379</v>
      </c>
      <c r="U353" s="5011" t="s">
        <v>1791</v>
      </c>
      <c r="V353" s="5011" t="s">
        <v>1792</v>
      </c>
      <c r="W353" s="5011"/>
      <c r="X353" s="5011"/>
      <c r="Y353" s="5013" t="s">
        <v>5294</v>
      </c>
      <c r="Z353" s="5011">
        <v>2</v>
      </c>
      <c r="AA353" s="5011">
        <v>3</v>
      </c>
      <c r="AB353" s="5011">
        <v>1</v>
      </c>
      <c r="AC353" s="5011">
        <v>3</v>
      </c>
      <c r="AD353" s="5011">
        <v>1</v>
      </c>
      <c r="AE353" s="5011">
        <v>9</v>
      </c>
      <c r="AF353" s="5023"/>
    </row>
    <row r="354" spans="1:32" s="5024" customFormat="1" ht="18.75" customHeight="1">
      <c r="A354" s="5010">
        <v>9</v>
      </c>
      <c r="B354" s="5010">
        <v>3</v>
      </c>
      <c r="C354" s="5010">
        <v>3</v>
      </c>
      <c r="D354" s="5010">
        <f t="shared" si="21"/>
        <v>6</v>
      </c>
      <c r="E354" s="5011">
        <v>35716</v>
      </c>
      <c r="F354" s="5011" t="s">
        <v>308</v>
      </c>
      <c r="G354" s="5011">
        <v>173</v>
      </c>
      <c r="H354" s="5011" t="s">
        <v>1</v>
      </c>
      <c r="I354" s="5011" t="s">
        <v>497</v>
      </c>
      <c r="J354" s="5011">
        <v>1</v>
      </c>
      <c r="K354" s="5012">
        <f t="shared" si="22"/>
        <v>6</v>
      </c>
      <c r="L354" s="5013" t="s">
        <v>5289</v>
      </c>
      <c r="M354" s="5011">
        <v>5121003</v>
      </c>
      <c r="N354" s="5011" t="s">
        <v>5788</v>
      </c>
      <c r="O354" s="5011" t="s">
        <v>1894</v>
      </c>
      <c r="P354" s="5011" t="s">
        <v>5379</v>
      </c>
      <c r="Q354" s="5011" t="s">
        <v>1894</v>
      </c>
      <c r="R354" s="5011" t="s">
        <v>5379</v>
      </c>
      <c r="S354" s="5011" t="s">
        <v>1894</v>
      </c>
      <c r="T354" s="5011" t="s">
        <v>5379</v>
      </c>
      <c r="U354" s="5011" t="s">
        <v>1894</v>
      </c>
      <c r="V354" s="5011" t="s">
        <v>5379</v>
      </c>
      <c r="W354" s="5011"/>
      <c r="X354" s="5011"/>
      <c r="Y354" s="5013" t="s">
        <v>5294</v>
      </c>
      <c r="Z354" s="5011">
        <v>1</v>
      </c>
      <c r="AA354" s="5011">
        <v>6</v>
      </c>
      <c r="AB354" s="5011">
        <v>9</v>
      </c>
      <c r="AC354" s="5011">
        <v>3</v>
      </c>
      <c r="AD354" s="5011">
        <v>1</v>
      </c>
      <c r="AE354" s="5011">
        <v>19</v>
      </c>
      <c r="AF354" s="5023"/>
    </row>
    <row r="355" spans="1:32" s="5024" customFormat="1" ht="20.25" customHeight="1">
      <c r="A355" s="5010">
        <v>9</v>
      </c>
      <c r="B355" s="5010">
        <v>3</v>
      </c>
      <c r="C355" s="5010">
        <v>3</v>
      </c>
      <c r="D355" s="5010">
        <f t="shared" si="21"/>
        <v>6</v>
      </c>
      <c r="E355" s="5011">
        <v>40667</v>
      </c>
      <c r="F355" s="5011" t="s">
        <v>307</v>
      </c>
      <c r="G355" s="5011">
        <v>173</v>
      </c>
      <c r="H355" s="5011" t="s">
        <v>1</v>
      </c>
      <c r="I355" s="5011" t="s">
        <v>503</v>
      </c>
      <c r="J355" s="5011">
        <v>1</v>
      </c>
      <c r="K355" s="5012">
        <f t="shared" si="22"/>
        <v>6</v>
      </c>
      <c r="L355" s="5013" t="s">
        <v>5305</v>
      </c>
      <c r="M355" s="5011">
        <v>5121004</v>
      </c>
      <c r="N355" s="5011" t="s">
        <v>5862</v>
      </c>
      <c r="O355" s="5011" t="s">
        <v>1800</v>
      </c>
      <c r="P355" s="5011" t="s">
        <v>5379</v>
      </c>
      <c r="Q355" s="5011" t="s">
        <v>1800</v>
      </c>
      <c r="R355" s="5011" t="s">
        <v>5379</v>
      </c>
      <c r="S355" s="5011" t="s">
        <v>1800</v>
      </c>
      <c r="T355" s="5011" t="s">
        <v>5379</v>
      </c>
      <c r="U355" s="5011" t="s">
        <v>1800</v>
      </c>
      <c r="V355" s="5011" t="s">
        <v>5379</v>
      </c>
      <c r="W355" s="5011"/>
      <c r="X355" s="5011"/>
      <c r="Y355" s="5013" t="s">
        <v>5296</v>
      </c>
      <c r="Z355" s="5011">
        <v>3</v>
      </c>
      <c r="AA355" s="5011">
        <v>1</v>
      </c>
      <c r="AB355" s="5011">
        <v>2</v>
      </c>
      <c r="AC355" s="5011">
        <v>1</v>
      </c>
      <c r="AD355" s="5011">
        <v>3</v>
      </c>
      <c r="AE355" s="5011">
        <v>7</v>
      </c>
      <c r="AF355" s="5023"/>
    </row>
    <row r="356" spans="1:32" s="5024" customFormat="1" ht="21.75" customHeight="1">
      <c r="A356" s="5010">
        <v>3</v>
      </c>
      <c r="B356" s="5010"/>
      <c r="C356" s="5010">
        <v>3</v>
      </c>
      <c r="D356" s="5010">
        <f t="shared" si="21"/>
        <v>3</v>
      </c>
      <c r="E356" s="5011">
        <v>37350</v>
      </c>
      <c r="F356" s="5011" t="s">
        <v>308</v>
      </c>
      <c r="G356" s="5011">
        <v>173</v>
      </c>
      <c r="H356" s="5011" t="s">
        <v>1</v>
      </c>
      <c r="I356" s="5011" t="s">
        <v>503</v>
      </c>
      <c r="J356" s="5011">
        <v>1</v>
      </c>
      <c r="K356" s="5012">
        <f t="shared" si="22"/>
        <v>3</v>
      </c>
      <c r="L356" s="5013" t="s">
        <v>505</v>
      </c>
      <c r="M356" s="5011">
        <v>5121005</v>
      </c>
      <c r="N356" s="5011" t="s">
        <v>5532</v>
      </c>
      <c r="O356" s="5011"/>
      <c r="P356" s="5011"/>
      <c r="Q356" s="5011"/>
      <c r="R356" s="5011"/>
      <c r="S356" s="5011"/>
      <c r="T356" s="5011"/>
      <c r="U356" s="5011"/>
      <c r="V356" s="5011"/>
      <c r="W356" s="5011" t="s">
        <v>1854</v>
      </c>
      <c r="X356" s="5011" t="s">
        <v>1792</v>
      </c>
      <c r="Y356" s="5013" t="s">
        <v>5863</v>
      </c>
      <c r="Z356" s="5011">
        <v>10</v>
      </c>
      <c r="AA356" s="5011">
        <v>0</v>
      </c>
      <c r="AB356" s="5011">
        <v>0</v>
      </c>
      <c r="AC356" s="5011">
        <v>0</v>
      </c>
      <c r="AD356" s="5011">
        <v>0</v>
      </c>
      <c r="AE356" s="5011">
        <v>10</v>
      </c>
      <c r="AF356" s="5023"/>
    </row>
    <row r="357" spans="1:32" s="5024" customFormat="1" ht="20.25" customHeight="1">
      <c r="A357" s="5010">
        <v>6</v>
      </c>
      <c r="B357" s="5010">
        <v>3</v>
      </c>
      <c r="C357" s="5010"/>
      <c r="D357" s="5010">
        <f t="shared" si="21"/>
        <v>3</v>
      </c>
      <c r="E357" s="5011">
        <v>35091</v>
      </c>
      <c r="F357" s="5011" t="s">
        <v>308</v>
      </c>
      <c r="G357" s="5011">
        <v>173</v>
      </c>
      <c r="H357" s="5011" t="s">
        <v>1</v>
      </c>
      <c r="I357" s="5011" t="s">
        <v>497</v>
      </c>
      <c r="J357" s="5011">
        <v>1</v>
      </c>
      <c r="K357" s="5012">
        <f t="shared" si="22"/>
        <v>3</v>
      </c>
      <c r="L357" s="5013" t="s">
        <v>5298</v>
      </c>
      <c r="M357" s="5011">
        <v>5121006</v>
      </c>
      <c r="N357" s="5011" t="s">
        <v>5532</v>
      </c>
      <c r="O357" s="5011"/>
      <c r="P357" s="5011"/>
      <c r="Q357" s="5011"/>
      <c r="R357" s="5011"/>
      <c r="S357" s="5011" t="s">
        <v>1904</v>
      </c>
      <c r="T357" s="5011" t="s">
        <v>5317</v>
      </c>
      <c r="U357" s="5011"/>
      <c r="V357" s="5011"/>
      <c r="W357" s="5011" t="s">
        <v>1904</v>
      </c>
      <c r="X357" s="5011" t="s">
        <v>5317</v>
      </c>
      <c r="Y357" s="5013" t="s">
        <v>5541</v>
      </c>
      <c r="Z357" s="5011">
        <v>0</v>
      </c>
      <c r="AA357" s="5011">
        <v>0</v>
      </c>
      <c r="AB357" s="5011">
        <v>2</v>
      </c>
      <c r="AC357" s="5011">
        <v>18</v>
      </c>
      <c r="AD357" s="5011">
        <v>4</v>
      </c>
      <c r="AE357" s="5011">
        <v>20</v>
      </c>
      <c r="AF357" s="5023"/>
    </row>
    <row r="358" spans="1:32" s="5024" customFormat="1" ht="22.5" customHeight="1">
      <c r="A358" s="5010">
        <v>6</v>
      </c>
      <c r="B358" s="5010">
        <v>3</v>
      </c>
      <c r="C358" s="5010"/>
      <c r="D358" s="5010">
        <f t="shared" si="21"/>
        <v>3</v>
      </c>
      <c r="E358" s="5011">
        <v>31092</v>
      </c>
      <c r="F358" s="5011" t="s">
        <v>308</v>
      </c>
      <c r="G358" s="5011">
        <v>173</v>
      </c>
      <c r="H358" s="5011" t="s">
        <v>1</v>
      </c>
      <c r="I358" s="5011" t="s">
        <v>497</v>
      </c>
      <c r="J358" s="5011">
        <v>1</v>
      </c>
      <c r="K358" s="5012">
        <f t="shared" si="22"/>
        <v>3</v>
      </c>
      <c r="L358" s="5013" t="s">
        <v>5393</v>
      </c>
      <c r="M358" s="5011">
        <v>5121006</v>
      </c>
      <c r="N358" s="5011" t="s">
        <v>5529</v>
      </c>
      <c r="O358" s="5011" t="s">
        <v>1800</v>
      </c>
      <c r="P358" s="5011" t="s">
        <v>5219</v>
      </c>
      <c r="Q358" s="5011"/>
      <c r="R358" s="5011"/>
      <c r="S358" s="5011" t="s">
        <v>1800</v>
      </c>
      <c r="T358" s="5011" t="s">
        <v>5219</v>
      </c>
      <c r="U358" s="5011"/>
      <c r="V358" s="5011"/>
      <c r="W358" s="5011"/>
      <c r="X358" s="5011"/>
      <c r="Y358" s="5013" t="s">
        <v>5541</v>
      </c>
      <c r="Z358" s="5011">
        <v>1</v>
      </c>
      <c r="AA358" s="5011">
        <v>2</v>
      </c>
      <c r="AB358" s="5011">
        <v>2</v>
      </c>
      <c r="AC358" s="5011">
        <v>6</v>
      </c>
      <c r="AD358" s="5011">
        <v>3</v>
      </c>
      <c r="AE358" s="5011">
        <v>11</v>
      </c>
      <c r="AF358" s="5023"/>
    </row>
    <row r="359" spans="1:32" s="5024" customFormat="1" ht="16.5">
      <c r="A359" s="5010">
        <v>9</v>
      </c>
      <c r="B359" s="5010">
        <v>3</v>
      </c>
      <c r="C359" s="5010">
        <v>3</v>
      </c>
      <c r="D359" s="5010">
        <f t="shared" si="21"/>
        <v>6</v>
      </c>
      <c r="E359" s="5011">
        <v>18193</v>
      </c>
      <c r="F359" s="5011" t="s">
        <v>306</v>
      </c>
      <c r="G359" s="5011">
        <v>173</v>
      </c>
      <c r="H359" s="5011" t="s">
        <v>1</v>
      </c>
      <c r="I359" s="5011" t="s">
        <v>497</v>
      </c>
      <c r="J359" s="5011">
        <v>1</v>
      </c>
      <c r="K359" s="5012">
        <f t="shared" si="22"/>
        <v>6</v>
      </c>
      <c r="L359" s="5013" t="s">
        <v>5510</v>
      </c>
      <c r="M359" s="5011">
        <v>5121007</v>
      </c>
      <c r="N359" s="5011" t="s">
        <v>5518</v>
      </c>
      <c r="O359" s="5011" t="s">
        <v>1890</v>
      </c>
      <c r="P359" s="5011" t="s">
        <v>5293</v>
      </c>
      <c r="Q359" s="5011" t="s">
        <v>1890</v>
      </c>
      <c r="R359" s="5011" t="s">
        <v>5293</v>
      </c>
      <c r="S359" s="5011" t="s">
        <v>1890</v>
      </c>
      <c r="T359" s="5011" t="s">
        <v>5293</v>
      </c>
      <c r="U359" s="5011" t="s">
        <v>1890</v>
      </c>
      <c r="V359" s="5011" t="s">
        <v>5293</v>
      </c>
      <c r="W359" s="5011"/>
      <c r="X359" s="5011"/>
      <c r="Y359" s="5013" t="s">
        <v>2046</v>
      </c>
      <c r="Z359" s="5011">
        <v>3</v>
      </c>
      <c r="AA359" s="5011">
        <v>11</v>
      </c>
      <c r="AB359" s="5011">
        <v>12</v>
      </c>
      <c r="AC359" s="5011">
        <v>17</v>
      </c>
      <c r="AD359" s="5011">
        <v>0</v>
      </c>
      <c r="AE359" s="5011">
        <v>43</v>
      </c>
      <c r="AF359" s="5023"/>
    </row>
    <row r="360" spans="1:32" s="5024" customFormat="1" ht="21.75" customHeight="1">
      <c r="A360" s="5010">
        <v>9</v>
      </c>
      <c r="B360" s="5010">
        <v>3</v>
      </c>
      <c r="C360" s="5010">
        <v>3</v>
      </c>
      <c r="D360" s="5010">
        <f t="shared" si="21"/>
        <v>6</v>
      </c>
      <c r="E360" s="5011">
        <v>36702</v>
      </c>
      <c r="F360" s="5011" t="s">
        <v>307</v>
      </c>
      <c r="G360" s="5011">
        <v>173</v>
      </c>
      <c r="H360" s="5011" t="s">
        <v>1</v>
      </c>
      <c r="I360" s="5011" t="s">
        <v>497</v>
      </c>
      <c r="J360" s="5011">
        <v>1</v>
      </c>
      <c r="K360" s="5012">
        <f t="shared" si="22"/>
        <v>6</v>
      </c>
      <c r="L360" s="5013" t="s">
        <v>5324</v>
      </c>
      <c r="M360" s="5011">
        <v>5121007</v>
      </c>
      <c r="N360" s="5011" t="s">
        <v>5547</v>
      </c>
      <c r="O360" s="5011" t="s">
        <v>1894</v>
      </c>
      <c r="P360" s="5011" t="s">
        <v>5293</v>
      </c>
      <c r="Q360" s="5011"/>
      <c r="R360" s="5011"/>
      <c r="S360" s="5011" t="s">
        <v>1902</v>
      </c>
      <c r="T360" s="5011" t="s">
        <v>5293</v>
      </c>
      <c r="U360" s="5011" t="s">
        <v>1894</v>
      </c>
      <c r="V360" s="5011" t="s">
        <v>5276</v>
      </c>
      <c r="W360" s="5011" t="s">
        <v>1756</v>
      </c>
      <c r="X360" s="5011" t="s">
        <v>5336</v>
      </c>
      <c r="Y360" s="5013" t="s">
        <v>2046</v>
      </c>
      <c r="Z360" s="5011">
        <v>0</v>
      </c>
      <c r="AA360" s="5011">
        <v>4</v>
      </c>
      <c r="AB360" s="5011">
        <v>7</v>
      </c>
      <c r="AC360" s="5011">
        <v>20</v>
      </c>
      <c r="AD360" s="5011">
        <v>0</v>
      </c>
      <c r="AE360" s="5011">
        <v>31</v>
      </c>
      <c r="AF360" s="5023"/>
    </row>
    <row r="361" spans="1:32" s="5024" customFormat="1" ht="20.25" customHeight="1">
      <c r="A361" s="5010">
        <v>6</v>
      </c>
      <c r="B361" s="5010">
        <v>1.5</v>
      </c>
      <c r="C361" s="5010">
        <v>3</v>
      </c>
      <c r="D361" s="5010">
        <f t="shared" si="21"/>
        <v>4.5</v>
      </c>
      <c r="E361" s="5011">
        <v>37866</v>
      </c>
      <c r="F361" s="5011" t="s">
        <v>308</v>
      </c>
      <c r="G361" s="5011">
        <v>173</v>
      </c>
      <c r="H361" s="5011" t="s">
        <v>1</v>
      </c>
      <c r="I361" s="5011" t="s">
        <v>497</v>
      </c>
      <c r="J361" s="5011">
        <v>1</v>
      </c>
      <c r="K361" s="5012">
        <f t="shared" si="22"/>
        <v>4.5</v>
      </c>
      <c r="L361" s="5013" t="s">
        <v>5283</v>
      </c>
      <c r="M361" s="5011">
        <v>5121008</v>
      </c>
      <c r="N361" s="5011" t="s">
        <v>5532</v>
      </c>
      <c r="O361" s="5011" t="s">
        <v>1904</v>
      </c>
      <c r="P361" s="5011" t="s">
        <v>5317</v>
      </c>
      <c r="Q361" s="5011" t="s">
        <v>1822</v>
      </c>
      <c r="R361" s="5011" t="s">
        <v>5317</v>
      </c>
      <c r="S361" s="5011"/>
      <c r="T361" s="5011"/>
      <c r="U361" s="5011" t="s">
        <v>1822</v>
      </c>
      <c r="V361" s="5011" t="s">
        <v>5317</v>
      </c>
      <c r="W361" s="5011"/>
      <c r="X361" s="5011"/>
      <c r="Y361" s="5013" t="s">
        <v>5802</v>
      </c>
      <c r="Z361" s="5011">
        <v>0</v>
      </c>
      <c r="AA361" s="5011">
        <v>2</v>
      </c>
      <c r="AB361" s="5011">
        <v>5</v>
      </c>
      <c r="AC361" s="5011">
        <v>0</v>
      </c>
      <c r="AD361" s="5011">
        <v>0</v>
      </c>
      <c r="AE361" s="5011">
        <v>7</v>
      </c>
      <c r="AF361" s="5023"/>
    </row>
    <row r="362" spans="1:32" s="5024" customFormat="1" ht="21.75" customHeight="1">
      <c r="A362" s="5010">
        <v>6</v>
      </c>
      <c r="B362" s="5010">
        <v>1.5</v>
      </c>
      <c r="C362" s="5010">
        <v>3</v>
      </c>
      <c r="D362" s="5010">
        <f t="shared" si="21"/>
        <v>4.5</v>
      </c>
      <c r="E362" s="5011">
        <v>37866</v>
      </c>
      <c r="F362" s="5011" t="s">
        <v>308</v>
      </c>
      <c r="G362" s="5011">
        <v>173</v>
      </c>
      <c r="H362" s="5011" t="s">
        <v>1</v>
      </c>
      <c r="I362" s="5011" t="s">
        <v>497</v>
      </c>
      <c r="J362" s="5011">
        <v>1</v>
      </c>
      <c r="K362" s="5012">
        <f t="shared" si="22"/>
        <v>4.5</v>
      </c>
      <c r="L362" s="5013" t="s">
        <v>5283</v>
      </c>
      <c r="M362" s="5011">
        <v>5121008</v>
      </c>
      <c r="N362" s="5011" t="s">
        <v>5788</v>
      </c>
      <c r="O362" s="5011"/>
      <c r="P362" s="5011"/>
      <c r="Q362" s="5011" t="s">
        <v>1904</v>
      </c>
      <c r="R362" s="5011" t="s">
        <v>5317</v>
      </c>
      <c r="S362" s="5011"/>
      <c r="T362" s="5011"/>
      <c r="U362" s="5011" t="s">
        <v>1904</v>
      </c>
      <c r="V362" s="5011" t="s">
        <v>5317</v>
      </c>
      <c r="W362" s="5011" t="s">
        <v>1822</v>
      </c>
      <c r="X362" s="5011" t="s">
        <v>5317</v>
      </c>
      <c r="Y362" s="5013" t="s">
        <v>5802</v>
      </c>
      <c r="Z362" s="5011">
        <v>0</v>
      </c>
      <c r="AA362" s="5011">
        <v>0</v>
      </c>
      <c r="AB362" s="5011">
        <v>5</v>
      </c>
      <c r="AC362" s="5011">
        <v>4</v>
      </c>
      <c r="AD362" s="5011">
        <v>1</v>
      </c>
      <c r="AE362" s="5011">
        <v>9</v>
      </c>
      <c r="AF362" s="5023"/>
    </row>
    <row r="363" spans="1:32" s="5024" customFormat="1" ht="23.25" customHeight="1">
      <c r="A363" s="5010">
        <v>7</v>
      </c>
      <c r="B363" s="5010">
        <v>2.5</v>
      </c>
      <c r="C363" s="5010">
        <v>2</v>
      </c>
      <c r="D363" s="5010">
        <f t="shared" si="21"/>
        <v>4.5</v>
      </c>
      <c r="E363" s="5011">
        <v>36946</v>
      </c>
      <c r="F363" s="5011" t="s">
        <v>306</v>
      </c>
      <c r="G363" s="5011">
        <v>173</v>
      </c>
      <c r="H363" s="5011" t="s">
        <v>1</v>
      </c>
      <c r="I363" s="5011" t="s">
        <v>497</v>
      </c>
      <c r="J363" s="5011">
        <v>1</v>
      </c>
      <c r="K363" s="5012">
        <f t="shared" si="22"/>
        <v>4.5</v>
      </c>
      <c r="L363" s="5013" t="s">
        <v>5303</v>
      </c>
      <c r="M363" s="5011">
        <v>5121009</v>
      </c>
      <c r="N363" s="5011" t="s">
        <v>5518</v>
      </c>
      <c r="O363" s="5011"/>
      <c r="P363" s="5011"/>
      <c r="Q363" s="5011" t="s">
        <v>1890</v>
      </c>
      <c r="R363" s="5011" t="s">
        <v>5276</v>
      </c>
      <c r="S363" s="5011"/>
      <c r="T363" s="5011"/>
      <c r="U363" s="5011" t="s">
        <v>1890</v>
      </c>
      <c r="V363" s="5011" t="s">
        <v>5276</v>
      </c>
      <c r="W363" s="5011" t="s">
        <v>1890</v>
      </c>
      <c r="X363" s="5011" t="s">
        <v>5276</v>
      </c>
      <c r="Y363" s="5013" t="s">
        <v>2050</v>
      </c>
      <c r="Z363" s="5011">
        <v>6</v>
      </c>
      <c r="AA363" s="5011">
        <v>4</v>
      </c>
      <c r="AB363" s="5011">
        <v>2</v>
      </c>
      <c r="AC363" s="5011">
        <v>9</v>
      </c>
      <c r="AD363" s="5011">
        <v>2</v>
      </c>
      <c r="AE363" s="5011">
        <v>21</v>
      </c>
      <c r="AF363" s="5023"/>
    </row>
    <row r="364" spans="1:32" s="5024" customFormat="1" ht="19.5" customHeight="1">
      <c r="A364" s="5010">
        <v>7</v>
      </c>
      <c r="B364" s="5010">
        <v>2.5</v>
      </c>
      <c r="C364" s="5010">
        <v>2</v>
      </c>
      <c r="D364" s="5010">
        <f t="shared" si="21"/>
        <v>4.5</v>
      </c>
      <c r="E364" s="5011">
        <v>36019</v>
      </c>
      <c r="F364" s="5011" t="s">
        <v>308</v>
      </c>
      <c r="G364" s="5011">
        <v>173</v>
      </c>
      <c r="H364" s="5011" t="s">
        <v>1</v>
      </c>
      <c r="I364" s="5011" t="s">
        <v>497</v>
      </c>
      <c r="J364" s="5011">
        <v>1</v>
      </c>
      <c r="K364" s="5012">
        <f t="shared" si="22"/>
        <v>4.5</v>
      </c>
      <c r="L364" s="5013" t="s">
        <v>5381</v>
      </c>
      <c r="M364" s="5011">
        <v>5121009</v>
      </c>
      <c r="N364" s="5011" t="s">
        <v>5864</v>
      </c>
      <c r="O364" s="5011"/>
      <c r="P364" s="5011"/>
      <c r="Q364" s="5011"/>
      <c r="R364" s="5011"/>
      <c r="S364" s="5011" t="s">
        <v>1904</v>
      </c>
      <c r="T364" s="5011" t="s">
        <v>5247</v>
      </c>
      <c r="U364" s="5011" t="s">
        <v>1890</v>
      </c>
      <c r="V364" s="5011" t="s">
        <v>5247</v>
      </c>
      <c r="W364" s="5011" t="s">
        <v>1890</v>
      </c>
      <c r="X364" s="5011" t="s">
        <v>5247</v>
      </c>
      <c r="Y364" s="5013" t="s">
        <v>2050</v>
      </c>
      <c r="Z364" s="5011">
        <v>0</v>
      </c>
      <c r="AA364" s="5011">
        <v>0</v>
      </c>
      <c r="AB364" s="5011">
        <v>2</v>
      </c>
      <c r="AC364" s="5011">
        <v>2</v>
      </c>
      <c r="AD364" s="5011">
        <v>0</v>
      </c>
      <c r="AE364" s="5011">
        <v>4</v>
      </c>
      <c r="AF364" s="5023"/>
    </row>
    <row r="365" spans="1:32" s="5024" customFormat="1" ht="20.25" customHeight="1">
      <c r="A365" s="5010">
        <v>7</v>
      </c>
      <c r="B365" s="5010">
        <v>2.5</v>
      </c>
      <c r="C365" s="5010">
        <v>2</v>
      </c>
      <c r="D365" s="5010">
        <f t="shared" si="21"/>
        <v>4.5</v>
      </c>
      <c r="E365" s="5011">
        <v>28181</v>
      </c>
      <c r="F365" s="5011" t="s">
        <v>308</v>
      </c>
      <c r="G365" s="5011">
        <v>173</v>
      </c>
      <c r="H365" s="5011" t="s">
        <v>1</v>
      </c>
      <c r="I365" s="5011" t="s">
        <v>503</v>
      </c>
      <c r="J365" s="5011">
        <v>1</v>
      </c>
      <c r="K365" s="5012">
        <f t="shared" si="22"/>
        <v>4.5</v>
      </c>
      <c r="L365" s="5013" t="s">
        <v>504</v>
      </c>
      <c r="M365" s="5011">
        <v>5121010</v>
      </c>
      <c r="N365" s="5011" t="s">
        <v>5864</v>
      </c>
      <c r="O365" s="5011"/>
      <c r="P365" s="5011"/>
      <c r="Q365" s="5011"/>
      <c r="R365" s="5011"/>
      <c r="S365" s="5011" t="s">
        <v>1904</v>
      </c>
      <c r="T365" s="5011" t="s">
        <v>5379</v>
      </c>
      <c r="U365" s="5011" t="s">
        <v>1822</v>
      </c>
      <c r="V365" s="5011" t="s">
        <v>5379</v>
      </c>
      <c r="W365" s="5011" t="s">
        <v>1904</v>
      </c>
      <c r="X365" s="5011" t="s">
        <v>5379</v>
      </c>
      <c r="Y365" s="5013" t="s">
        <v>2048</v>
      </c>
      <c r="Z365" s="5011">
        <v>0</v>
      </c>
      <c r="AA365" s="5011">
        <v>0</v>
      </c>
      <c r="AB365" s="5011">
        <v>3</v>
      </c>
      <c r="AC365" s="5011">
        <v>12</v>
      </c>
      <c r="AD365" s="5011">
        <v>1</v>
      </c>
      <c r="AE365" s="5011">
        <v>15</v>
      </c>
      <c r="AF365" s="5023"/>
    </row>
    <row r="366" spans="1:32" s="5024" customFormat="1" ht="16.5">
      <c r="A366" s="5010">
        <v>7</v>
      </c>
      <c r="B366" s="5010">
        <v>2.5</v>
      </c>
      <c r="C366" s="5010">
        <v>2</v>
      </c>
      <c r="D366" s="5010">
        <f t="shared" si="21"/>
        <v>4.5</v>
      </c>
      <c r="E366" s="5011">
        <v>28181</v>
      </c>
      <c r="F366" s="5011" t="s">
        <v>308</v>
      </c>
      <c r="G366" s="5011">
        <v>173</v>
      </c>
      <c r="H366" s="5011" t="s">
        <v>1</v>
      </c>
      <c r="I366" s="5011" t="s">
        <v>503</v>
      </c>
      <c r="J366" s="5011">
        <v>1</v>
      </c>
      <c r="K366" s="5012">
        <f t="shared" si="22"/>
        <v>4.5</v>
      </c>
      <c r="L366" s="5013" t="s">
        <v>504</v>
      </c>
      <c r="M366" s="5011">
        <v>5121010</v>
      </c>
      <c r="N366" s="5011" t="s">
        <v>5858</v>
      </c>
      <c r="O366" s="5011" t="s">
        <v>1822</v>
      </c>
      <c r="P366" s="5011" t="s">
        <v>5379</v>
      </c>
      <c r="Q366" s="5011" t="s">
        <v>1822</v>
      </c>
      <c r="R366" s="5011" t="s">
        <v>5379</v>
      </c>
      <c r="S366" s="5011" t="s">
        <v>1822</v>
      </c>
      <c r="T366" s="5011" t="s">
        <v>5379</v>
      </c>
      <c r="U366" s="5011"/>
      <c r="V366" s="5011"/>
      <c r="W366" s="5011"/>
      <c r="X366" s="5011"/>
      <c r="Y366" s="5013" t="s">
        <v>2048</v>
      </c>
      <c r="Z366" s="5011">
        <v>0</v>
      </c>
      <c r="AA366" s="5011">
        <v>0</v>
      </c>
      <c r="AB366" s="5011">
        <v>5</v>
      </c>
      <c r="AC366" s="5011">
        <v>11</v>
      </c>
      <c r="AD366" s="5011">
        <v>4</v>
      </c>
      <c r="AE366" s="5011">
        <v>16</v>
      </c>
      <c r="AF366" s="5023"/>
    </row>
    <row r="367" spans="1:32" s="5024" customFormat="1" ht="31.5">
      <c r="A367" s="5010">
        <v>9</v>
      </c>
      <c r="B367" s="5010">
        <v>3</v>
      </c>
      <c r="C367" s="5010">
        <v>3</v>
      </c>
      <c r="D367" s="5010">
        <f t="shared" si="21"/>
        <v>6</v>
      </c>
      <c r="E367" s="5011">
        <v>21359</v>
      </c>
      <c r="F367" s="5011" t="s">
        <v>308</v>
      </c>
      <c r="G367" s="5011">
        <v>173</v>
      </c>
      <c r="H367" s="5011" t="s">
        <v>1</v>
      </c>
      <c r="I367" s="5011" t="s">
        <v>497</v>
      </c>
      <c r="J367" s="5011">
        <v>0.5</v>
      </c>
      <c r="K367" s="5012">
        <f t="shared" si="22"/>
        <v>3</v>
      </c>
      <c r="L367" s="5013" t="s">
        <v>5382</v>
      </c>
      <c r="M367" s="5011">
        <v>5121011</v>
      </c>
      <c r="N367" s="5011" t="s">
        <v>5529</v>
      </c>
      <c r="O367" s="5011" t="s">
        <v>1797</v>
      </c>
      <c r="P367" s="5011" t="s">
        <v>2070</v>
      </c>
      <c r="Q367" s="5011" t="s">
        <v>1822</v>
      </c>
      <c r="R367" s="5011" t="s">
        <v>5276</v>
      </c>
      <c r="S367" s="5011"/>
      <c r="T367" s="5011"/>
      <c r="U367" s="5011" t="s">
        <v>1822</v>
      </c>
      <c r="V367" s="5011" t="s">
        <v>5276</v>
      </c>
      <c r="W367" s="5011"/>
      <c r="X367" s="5011"/>
      <c r="Y367" s="5013" t="s">
        <v>2083</v>
      </c>
      <c r="Z367" s="5011">
        <v>2</v>
      </c>
      <c r="AA367" s="5011">
        <v>8</v>
      </c>
      <c r="AB367" s="5011">
        <v>9</v>
      </c>
      <c r="AC367" s="5011">
        <v>11</v>
      </c>
      <c r="AD367" s="5011">
        <v>1</v>
      </c>
      <c r="AE367" s="5011">
        <v>30</v>
      </c>
      <c r="AF367" s="5023"/>
    </row>
    <row r="368" spans="1:32" s="5024" customFormat="1" ht="31.5">
      <c r="A368" s="5010">
        <v>9</v>
      </c>
      <c r="B368" s="5010">
        <v>3</v>
      </c>
      <c r="C368" s="5010">
        <v>3</v>
      </c>
      <c r="D368" s="5010">
        <f t="shared" si="21"/>
        <v>6</v>
      </c>
      <c r="E368" s="5011">
        <v>18655</v>
      </c>
      <c r="F368" s="5011" t="s">
        <v>308</v>
      </c>
      <c r="G368" s="5011">
        <v>173</v>
      </c>
      <c r="H368" s="5011" t="s">
        <v>1</v>
      </c>
      <c r="I368" s="5011" t="s">
        <v>503</v>
      </c>
      <c r="J368" s="5011">
        <v>0.5</v>
      </c>
      <c r="K368" s="5012">
        <f t="shared" si="22"/>
        <v>3</v>
      </c>
      <c r="L368" s="5013" t="s">
        <v>5866</v>
      </c>
      <c r="M368" s="5011">
        <v>5121011</v>
      </c>
      <c r="N368" s="5011" t="s">
        <v>5529</v>
      </c>
      <c r="O368" s="5011" t="s">
        <v>1797</v>
      </c>
      <c r="P368" s="5011" t="s">
        <v>2070</v>
      </c>
      <c r="Q368" s="5011" t="s">
        <v>1822</v>
      </c>
      <c r="R368" s="5011" t="s">
        <v>5276</v>
      </c>
      <c r="S368" s="5011"/>
      <c r="T368" s="5011"/>
      <c r="U368" s="5011" t="s">
        <v>1822</v>
      </c>
      <c r="V368" s="5011" t="s">
        <v>5276</v>
      </c>
      <c r="W368" s="5011"/>
      <c r="X368" s="5011"/>
      <c r="Y368" s="5013" t="s">
        <v>2083</v>
      </c>
      <c r="Z368" s="5011">
        <v>2</v>
      </c>
      <c r="AA368" s="5011">
        <v>8</v>
      </c>
      <c r="AB368" s="5011">
        <v>9</v>
      </c>
      <c r="AC368" s="5011">
        <v>11</v>
      </c>
      <c r="AD368" s="5011">
        <v>1</v>
      </c>
      <c r="AE368" s="5011">
        <v>30</v>
      </c>
      <c r="AF368" s="5023"/>
    </row>
    <row r="369" spans="1:32" s="5024" customFormat="1" ht="20.25" customHeight="1">
      <c r="A369" s="5010">
        <v>7</v>
      </c>
      <c r="B369" s="5010">
        <v>2.5</v>
      </c>
      <c r="C369" s="5010">
        <v>2</v>
      </c>
      <c r="D369" s="5010">
        <f t="shared" si="21"/>
        <v>4.5</v>
      </c>
      <c r="E369" s="5011">
        <v>37350</v>
      </c>
      <c r="F369" s="5011" t="s">
        <v>308</v>
      </c>
      <c r="G369" s="5011">
        <v>173</v>
      </c>
      <c r="H369" s="5011" t="s">
        <v>1</v>
      </c>
      <c r="I369" s="5011" t="s">
        <v>503</v>
      </c>
      <c r="J369" s="5011">
        <v>1</v>
      </c>
      <c r="K369" s="5012">
        <f t="shared" si="22"/>
        <v>4.5</v>
      </c>
      <c r="L369" s="5013" t="s">
        <v>505</v>
      </c>
      <c r="M369" s="5011">
        <v>5121013</v>
      </c>
      <c r="N369" s="5011" t="s">
        <v>5532</v>
      </c>
      <c r="O369" s="5011"/>
      <c r="P369" s="5011"/>
      <c r="Q369" s="5011"/>
      <c r="R369" s="5011"/>
      <c r="S369" s="5011" t="s">
        <v>1904</v>
      </c>
      <c r="T369" s="5011" t="s">
        <v>5293</v>
      </c>
      <c r="U369" s="5011"/>
      <c r="V369" s="5011"/>
      <c r="W369" s="5011" t="s">
        <v>5345</v>
      </c>
      <c r="X369" s="5011" t="s">
        <v>5293</v>
      </c>
      <c r="Y369" s="5013" t="s">
        <v>5865</v>
      </c>
      <c r="Z369" s="5011">
        <v>4</v>
      </c>
      <c r="AA369" s="5011">
        <v>13</v>
      </c>
      <c r="AB369" s="5011">
        <v>5</v>
      </c>
      <c r="AC369" s="5011">
        <v>4</v>
      </c>
      <c r="AD369" s="5011">
        <v>2</v>
      </c>
      <c r="AE369" s="5011">
        <v>26</v>
      </c>
      <c r="AF369" s="5023"/>
    </row>
    <row r="370" spans="1:32" s="5024" customFormat="1" ht="19.5" customHeight="1">
      <c r="A370" s="5010">
        <v>6</v>
      </c>
      <c r="B370" s="5010">
        <v>3</v>
      </c>
      <c r="C370" s="5010"/>
      <c r="D370" s="5010">
        <f t="shared" si="21"/>
        <v>3</v>
      </c>
      <c r="E370" s="5011">
        <v>18655</v>
      </c>
      <c r="F370" s="5011" t="s">
        <v>308</v>
      </c>
      <c r="G370" s="5011">
        <v>173</v>
      </c>
      <c r="H370" s="5011" t="s">
        <v>1</v>
      </c>
      <c r="I370" s="5011" t="s">
        <v>503</v>
      </c>
      <c r="J370" s="5011">
        <v>1</v>
      </c>
      <c r="K370" s="5012">
        <f t="shared" si="22"/>
        <v>3</v>
      </c>
      <c r="L370" s="5013" t="s">
        <v>5866</v>
      </c>
      <c r="M370" s="5011">
        <v>5121014</v>
      </c>
      <c r="N370" s="5011" t="s">
        <v>5867</v>
      </c>
      <c r="O370" s="5011"/>
      <c r="P370" s="5011"/>
      <c r="Q370" s="5011"/>
      <c r="R370" s="5011"/>
      <c r="S370" s="5011"/>
      <c r="T370" s="5011"/>
      <c r="U370" s="5011"/>
      <c r="V370" s="5011"/>
      <c r="W370" s="5011"/>
      <c r="X370" s="5011"/>
      <c r="Y370" s="5013" t="s">
        <v>2074</v>
      </c>
      <c r="Z370" s="5011">
        <v>5</v>
      </c>
      <c r="AA370" s="5011">
        <v>7</v>
      </c>
      <c r="AB370" s="5011">
        <v>15</v>
      </c>
      <c r="AC370" s="5011">
        <v>25</v>
      </c>
      <c r="AD370" s="5011">
        <v>1</v>
      </c>
      <c r="AE370" s="5011">
        <v>52</v>
      </c>
      <c r="AF370" s="5023"/>
    </row>
    <row r="371" spans="1:32" s="5024" customFormat="1" ht="19.5" customHeight="1">
      <c r="A371" s="5010">
        <v>12</v>
      </c>
      <c r="B371" s="5010">
        <v>4.5</v>
      </c>
      <c r="C371" s="5010">
        <v>3</v>
      </c>
      <c r="D371" s="5010">
        <f t="shared" si="21"/>
        <v>7.5</v>
      </c>
      <c r="E371" s="5011">
        <v>18655</v>
      </c>
      <c r="F371" s="5011" t="s">
        <v>308</v>
      </c>
      <c r="G371" s="5011">
        <v>173</v>
      </c>
      <c r="H371" s="5011" t="s">
        <v>1</v>
      </c>
      <c r="I371" s="5011" t="s">
        <v>503</v>
      </c>
      <c r="J371" s="5011">
        <v>1</v>
      </c>
      <c r="K371" s="5012">
        <f t="shared" si="22"/>
        <v>7.5</v>
      </c>
      <c r="L371" s="5013" t="s">
        <v>5866</v>
      </c>
      <c r="M371" s="5011">
        <v>5121015</v>
      </c>
      <c r="N371" s="5011" t="s">
        <v>5532</v>
      </c>
      <c r="O371" s="5011" t="s">
        <v>1890</v>
      </c>
      <c r="P371" s="5011" t="s">
        <v>5276</v>
      </c>
      <c r="Q371" s="5011" t="s">
        <v>1854</v>
      </c>
      <c r="R371" s="5011" t="s">
        <v>2070</v>
      </c>
      <c r="S371" s="5011" t="s">
        <v>1890</v>
      </c>
      <c r="T371" s="5011" t="s">
        <v>5276</v>
      </c>
      <c r="U371" s="5011" t="s">
        <v>1904</v>
      </c>
      <c r="V371" s="5011" t="s">
        <v>5276</v>
      </c>
      <c r="W371" s="5011"/>
      <c r="X371" s="5011"/>
      <c r="Y371" s="5013" t="s">
        <v>2071</v>
      </c>
      <c r="Z371" s="5011">
        <v>0</v>
      </c>
      <c r="AA371" s="5011">
        <v>8</v>
      </c>
      <c r="AB371" s="5011">
        <v>7</v>
      </c>
      <c r="AC371" s="5011">
        <v>14</v>
      </c>
      <c r="AD371" s="5011">
        <v>0</v>
      </c>
      <c r="AE371" s="5011">
        <v>29</v>
      </c>
      <c r="AF371" s="5023"/>
    </row>
    <row r="372" spans="1:32" s="5024" customFormat="1" ht="19.5" customHeight="1">
      <c r="A372" s="5010">
        <v>7</v>
      </c>
      <c r="B372" s="5010">
        <v>2.5</v>
      </c>
      <c r="C372" s="5010">
        <v>2</v>
      </c>
      <c r="D372" s="5010">
        <f t="shared" si="21"/>
        <v>4.5</v>
      </c>
      <c r="E372" s="5011">
        <v>40114</v>
      </c>
      <c r="F372" s="5011" t="s">
        <v>308</v>
      </c>
      <c r="G372" s="5011">
        <v>173</v>
      </c>
      <c r="H372" s="5011" t="s">
        <v>1</v>
      </c>
      <c r="I372" s="5011" t="s">
        <v>503</v>
      </c>
      <c r="J372" s="5011">
        <v>1</v>
      </c>
      <c r="K372" s="5012">
        <f t="shared" si="22"/>
        <v>4.5</v>
      </c>
      <c r="L372" s="5013" t="s">
        <v>5282</v>
      </c>
      <c r="M372" s="5011">
        <v>5121017</v>
      </c>
      <c r="N372" s="5011" t="s">
        <v>5566</v>
      </c>
      <c r="O372" s="5011" t="s">
        <v>1890</v>
      </c>
      <c r="P372" s="5011" t="s">
        <v>5247</v>
      </c>
      <c r="Q372" s="5011" t="s">
        <v>1890</v>
      </c>
      <c r="R372" s="5011" t="s">
        <v>5247</v>
      </c>
      <c r="S372" s="5011" t="s">
        <v>1890</v>
      </c>
      <c r="T372" s="5011" t="s">
        <v>5247</v>
      </c>
      <c r="U372" s="5011"/>
      <c r="V372" s="5011"/>
      <c r="W372" s="5011"/>
      <c r="X372" s="5011"/>
      <c r="Y372" s="5013" t="s">
        <v>2121</v>
      </c>
      <c r="Z372" s="5011">
        <v>1</v>
      </c>
      <c r="AA372" s="5011">
        <v>5</v>
      </c>
      <c r="AB372" s="5011">
        <v>0</v>
      </c>
      <c r="AC372" s="5011">
        <v>0</v>
      </c>
      <c r="AD372" s="5011">
        <v>0</v>
      </c>
      <c r="AE372" s="5011">
        <v>6</v>
      </c>
      <c r="AF372" s="5023"/>
    </row>
    <row r="373" spans="1:32" s="5024" customFormat="1" ht="16.5">
      <c r="A373" s="5010">
        <v>7</v>
      </c>
      <c r="B373" s="5010">
        <v>2.5</v>
      </c>
      <c r="C373" s="5010">
        <v>2</v>
      </c>
      <c r="D373" s="5010">
        <f t="shared" si="21"/>
        <v>4.5</v>
      </c>
      <c r="E373" s="5011">
        <v>37016</v>
      </c>
      <c r="F373" s="5011" t="s">
        <v>308</v>
      </c>
      <c r="G373" s="5011">
        <v>173</v>
      </c>
      <c r="H373" s="5011" t="s">
        <v>1</v>
      </c>
      <c r="I373" s="5011" t="s">
        <v>497</v>
      </c>
      <c r="J373" s="5011">
        <v>1</v>
      </c>
      <c r="K373" s="5012">
        <f t="shared" si="22"/>
        <v>4.5</v>
      </c>
      <c r="L373" s="5013" t="s">
        <v>501</v>
      </c>
      <c r="M373" s="5011">
        <v>5121018</v>
      </c>
      <c r="N373" s="5011" t="s">
        <v>5566</v>
      </c>
      <c r="O373" s="5011" t="s">
        <v>1894</v>
      </c>
      <c r="P373" s="5011" t="s">
        <v>5317</v>
      </c>
      <c r="Q373" s="5011"/>
      <c r="R373" s="5011"/>
      <c r="S373" s="5011" t="s">
        <v>1894</v>
      </c>
      <c r="T373" s="5011" t="s">
        <v>5317</v>
      </c>
      <c r="U373" s="5011"/>
      <c r="V373" s="5011"/>
      <c r="W373" s="5011" t="s">
        <v>1894</v>
      </c>
      <c r="X373" s="5011" t="s">
        <v>5317</v>
      </c>
      <c r="Y373" s="5013" t="s">
        <v>5868</v>
      </c>
      <c r="Z373" s="5011">
        <v>8</v>
      </c>
      <c r="AA373" s="5011">
        <v>0</v>
      </c>
      <c r="AB373" s="5011">
        <v>3</v>
      </c>
      <c r="AC373" s="5011">
        <v>0</v>
      </c>
      <c r="AD373" s="5011">
        <v>0</v>
      </c>
      <c r="AE373" s="5011">
        <v>11</v>
      </c>
      <c r="AF373" s="5023"/>
    </row>
    <row r="374" spans="1:32" s="5024" customFormat="1" ht="21.75" customHeight="1">
      <c r="A374" s="5010">
        <v>9</v>
      </c>
      <c r="B374" s="5010">
        <v>3</v>
      </c>
      <c r="C374" s="5010">
        <v>3</v>
      </c>
      <c r="D374" s="5010">
        <f t="shared" si="21"/>
        <v>6</v>
      </c>
      <c r="E374" s="5011">
        <v>32841</v>
      </c>
      <c r="F374" s="5011" t="s">
        <v>308</v>
      </c>
      <c r="G374" s="5011">
        <v>173</v>
      </c>
      <c r="H374" s="5011" t="s">
        <v>1</v>
      </c>
      <c r="I374" s="5011" t="s">
        <v>497</v>
      </c>
      <c r="J374" s="5011">
        <v>1</v>
      </c>
      <c r="K374" s="5012">
        <f t="shared" si="22"/>
        <v>6</v>
      </c>
      <c r="L374" s="5013" t="s">
        <v>5384</v>
      </c>
      <c r="M374" s="5011">
        <v>5121020</v>
      </c>
      <c r="N374" s="5011" t="s">
        <v>5566</v>
      </c>
      <c r="O374" s="5011" t="s">
        <v>1902</v>
      </c>
      <c r="P374" s="5011" t="s">
        <v>5317</v>
      </c>
      <c r="Q374" s="5011" t="s">
        <v>1902</v>
      </c>
      <c r="R374" s="5011" t="s">
        <v>5317</v>
      </c>
      <c r="S374" s="5011"/>
      <c r="T374" s="5011"/>
      <c r="U374" s="5011" t="s">
        <v>1902</v>
      </c>
      <c r="V374" s="5011" t="s">
        <v>5317</v>
      </c>
      <c r="W374" s="5011" t="s">
        <v>1902</v>
      </c>
      <c r="X374" s="5011" t="s">
        <v>5317</v>
      </c>
      <c r="Y374" s="5013" t="s">
        <v>5385</v>
      </c>
      <c r="Z374" s="5011">
        <v>2</v>
      </c>
      <c r="AA374" s="5011">
        <v>1</v>
      </c>
      <c r="AB374" s="5011">
        <v>4</v>
      </c>
      <c r="AC374" s="5011">
        <v>1</v>
      </c>
      <c r="AD374" s="5011">
        <v>0</v>
      </c>
      <c r="AE374" s="5011">
        <v>8</v>
      </c>
      <c r="AF374" s="5023"/>
    </row>
    <row r="375" spans="1:32" s="5024" customFormat="1" ht="19.5" customHeight="1">
      <c r="A375" s="5010">
        <v>9</v>
      </c>
      <c r="B375" s="5010">
        <v>3</v>
      </c>
      <c r="C375" s="5010">
        <v>3</v>
      </c>
      <c r="D375" s="5010">
        <f t="shared" si="21"/>
        <v>6</v>
      </c>
      <c r="E375" s="5011">
        <v>39425</v>
      </c>
      <c r="F375" s="5011" t="s">
        <v>308</v>
      </c>
      <c r="G375" s="5011">
        <v>173</v>
      </c>
      <c r="H375" s="5011" t="s">
        <v>1</v>
      </c>
      <c r="I375" s="5011" t="s">
        <v>497</v>
      </c>
      <c r="J375" s="5011">
        <v>1</v>
      </c>
      <c r="K375" s="5012">
        <f t="shared" si="22"/>
        <v>6</v>
      </c>
      <c r="L375" s="5013" t="s">
        <v>5273</v>
      </c>
      <c r="M375" s="5011">
        <v>5121021</v>
      </c>
      <c r="N375" s="5011" t="s">
        <v>5566</v>
      </c>
      <c r="O375" s="5011" t="s">
        <v>1902</v>
      </c>
      <c r="P375" s="5011" t="s">
        <v>5276</v>
      </c>
      <c r="Q375" s="5011" t="s">
        <v>1902</v>
      </c>
      <c r="R375" s="5011" t="s">
        <v>5276</v>
      </c>
      <c r="S375" s="5011" t="s">
        <v>1902</v>
      </c>
      <c r="T375" s="5011" t="s">
        <v>5276</v>
      </c>
      <c r="U375" s="5011" t="s">
        <v>1902</v>
      </c>
      <c r="V375" s="5011" t="s">
        <v>5276</v>
      </c>
      <c r="W375" s="5011"/>
      <c r="X375" s="5011"/>
      <c r="Y375" s="5013" t="s">
        <v>5281</v>
      </c>
      <c r="Z375" s="5011">
        <v>5</v>
      </c>
      <c r="AA375" s="5011">
        <v>9</v>
      </c>
      <c r="AB375" s="5011">
        <v>2</v>
      </c>
      <c r="AC375" s="5011">
        <v>4</v>
      </c>
      <c r="AD375" s="5011">
        <v>0</v>
      </c>
      <c r="AE375" s="5011">
        <v>20</v>
      </c>
      <c r="AF375" s="5023"/>
    </row>
    <row r="376" spans="1:32" s="5024" customFormat="1" ht="16.5">
      <c r="A376" s="5010">
        <v>9</v>
      </c>
      <c r="B376" s="5010">
        <v>3</v>
      </c>
      <c r="C376" s="5010">
        <v>3</v>
      </c>
      <c r="D376" s="5010">
        <f t="shared" si="21"/>
        <v>6</v>
      </c>
      <c r="E376" s="5011">
        <v>37016</v>
      </c>
      <c r="F376" s="5011" t="s">
        <v>308</v>
      </c>
      <c r="G376" s="5011">
        <v>173</v>
      </c>
      <c r="H376" s="5011" t="s">
        <v>1</v>
      </c>
      <c r="I376" s="5011" t="s">
        <v>497</v>
      </c>
      <c r="J376" s="5011">
        <v>1</v>
      </c>
      <c r="K376" s="5012">
        <f t="shared" si="22"/>
        <v>6</v>
      </c>
      <c r="L376" s="5013" t="s">
        <v>501</v>
      </c>
      <c r="M376" s="5011">
        <v>5121022</v>
      </c>
      <c r="N376" s="5011" t="s">
        <v>5566</v>
      </c>
      <c r="O376" s="5011" t="s">
        <v>1890</v>
      </c>
      <c r="P376" s="5011" t="s">
        <v>5317</v>
      </c>
      <c r="Q376" s="5011" t="s">
        <v>1890</v>
      </c>
      <c r="R376" s="5011" t="s">
        <v>5317</v>
      </c>
      <c r="S376" s="5011"/>
      <c r="T376" s="5011"/>
      <c r="U376" s="5011" t="s">
        <v>1890</v>
      </c>
      <c r="V376" s="5011" t="s">
        <v>5317</v>
      </c>
      <c r="W376" s="5011" t="s">
        <v>1890</v>
      </c>
      <c r="X376" s="5011" t="s">
        <v>5317</v>
      </c>
      <c r="Y376" s="5013" t="s">
        <v>5291</v>
      </c>
      <c r="Z376" s="5011">
        <v>15</v>
      </c>
      <c r="AA376" s="5011">
        <v>0</v>
      </c>
      <c r="AB376" s="5011">
        <v>0</v>
      </c>
      <c r="AC376" s="5011">
        <v>1</v>
      </c>
      <c r="AD376" s="5011">
        <v>0</v>
      </c>
      <c r="AE376" s="5011">
        <v>16</v>
      </c>
      <c r="AF376" s="5023"/>
    </row>
    <row r="377" spans="1:32" s="5024" customFormat="1" ht="31.5">
      <c r="A377" s="5010">
        <v>9</v>
      </c>
      <c r="B377" s="5010">
        <v>3</v>
      </c>
      <c r="C377" s="5010">
        <v>3</v>
      </c>
      <c r="D377" s="5010">
        <f t="shared" si="21"/>
        <v>6</v>
      </c>
      <c r="E377" s="5011">
        <v>14436</v>
      </c>
      <c r="F377" s="5011" t="s">
        <v>1155</v>
      </c>
      <c r="G377" s="5011">
        <v>173</v>
      </c>
      <c r="H377" s="5011" t="s">
        <v>1</v>
      </c>
      <c r="I377" s="5011" t="s">
        <v>497</v>
      </c>
      <c r="J377" s="5011">
        <v>1</v>
      </c>
      <c r="K377" s="5012">
        <f t="shared" si="22"/>
        <v>6</v>
      </c>
      <c r="L377" s="5013" t="s">
        <v>5869</v>
      </c>
      <c r="M377" s="5011">
        <v>5121023</v>
      </c>
      <c r="N377" s="5011" t="s">
        <v>5870</v>
      </c>
      <c r="O377" s="5011" t="s">
        <v>1894</v>
      </c>
      <c r="P377" s="5011" t="s">
        <v>5276</v>
      </c>
      <c r="Q377" s="5011" t="s">
        <v>1894</v>
      </c>
      <c r="R377" s="5011" t="s">
        <v>5276</v>
      </c>
      <c r="S377" s="5011" t="s">
        <v>1894</v>
      </c>
      <c r="T377" s="5011" t="s">
        <v>5276</v>
      </c>
      <c r="U377" s="5011"/>
      <c r="V377" s="5011"/>
      <c r="W377" s="5011" t="s">
        <v>1894</v>
      </c>
      <c r="X377" s="5011" t="s">
        <v>5276</v>
      </c>
      <c r="Y377" s="5013" t="s">
        <v>5278</v>
      </c>
      <c r="Z377" s="5011">
        <v>4</v>
      </c>
      <c r="AA377" s="5011">
        <v>6</v>
      </c>
      <c r="AB377" s="5011">
        <v>1</v>
      </c>
      <c r="AC377" s="5011">
        <v>3</v>
      </c>
      <c r="AD377" s="5011">
        <v>0</v>
      </c>
      <c r="AE377" s="5011">
        <v>14</v>
      </c>
      <c r="AF377" s="5023"/>
    </row>
    <row r="378" spans="1:32" s="5024" customFormat="1" ht="19.5" customHeight="1">
      <c r="A378" s="5010">
        <v>6</v>
      </c>
      <c r="B378" s="5010">
        <v>3</v>
      </c>
      <c r="C378" s="5010"/>
      <c r="D378" s="5010">
        <f t="shared" si="21"/>
        <v>3</v>
      </c>
      <c r="E378" s="5011">
        <v>21359</v>
      </c>
      <c r="F378" s="5011" t="s">
        <v>308</v>
      </c>
      <c r="G378" s="5011">
        <v>173</v>
      </c>
      <c r="H378" s="5011" t="s">
        <v>1</v>
      </c>
      <c r="I378" s="5011" t="s">
        <v>497</v>
      </c>
      <c r="J378" s="5011">
        <v>1</v>
      </c>
      <c r="K378" s="5012">
        <f t="shared" si="22"/>
        <v>3</v>
      </c>
      <c r="L378" s="5013" t="s">
        <v>5382</v>
      </c>
      <c r="M378" s="5011">
        <v>5121024</v>
      </c>
      <c r="N378" s="5011" t="s">
        <v>5871</v>
      </c>
      <c r="O378" s="5011"/>
      <c r="P378" s="5011"/>
      <c r="Q378" s="5011"/>
      <c r="R378" s="5011"/>
      <c r="S378" s="5011"/>
      <c r="T378" s="5011"/>
      <c r="U378" s="5011"/>
      <c r="V378" s="5011"/>
      <c r="W378" s="5011"/>
      <c r="X378" s="5011"/>
      <c r="Y378" s="5013" t="s">
        <v>2117</v>
      </c>
      <c r="Z378" s="5011">
        <v>4</v>
      </c>
      <c r="AA378" s="5011">
        <v>4</v>
      </c>
      <c r="AB378" s="5011">
        <v>2</v>
      </c>
      <c r="AC378" s="5011">
        <v>5</v>
      </c>
      <c r="AD378" s="5011">
        <v>1</v>
      </c>
      <c r="AE378" s="5011">
        <v>15</v>
      </c>
      <c r="AF378" s="5023"/>
    </row>
    <row r="379" spans="1:32" s="5024" customFormat="1" ht="21.75" customHeight="1">
      <c r="A379" s="5010">
        <v>7</v>
      </c>
      <c r="B379" s="5010">
        <v>2.5</v>
      </c>
      <c r="C379" s="5010">
        <v>2</v>
      </c>
      <c r="D379" s="5010">
        <f t="shared" si="21"/>
        <v>4.5</v>
      </c>
      <c r="E379" s="5011">
        <v>40114</v>
      </c>
      <c r="F379" s="5011" t="s">
        <v>308</v>
      </c>
      <c r="G379" s="5011">
        <v>173</v>
      </c>
      <c r="H379" s="5011" t="s">
        <v>1</v>
      </c>
      <c r="I379" s="5011" t="s">
        <v>503</v>
      </c>
      <c r="J379" s="5011">
        <v>1</v>
      </c>
      <c r="K379" s="5012">
        <f t="shared" si="22"/>
        <v>4.5</v>
      </c>
      <c r="L379" s="5013" t="s">
        <v>5282</v>
      </c>
      <c r="M379" s="5011">
        <v>5121025</v>
      </c>
      <c r="N379" s="5011" t="s">
        <v>5566</v>
      </c>
      <c r="O379" s="5011" t="s">
        <v>1894</v>
      </c>
      <c r="P379" s="5011" t="s">
        <v>5247</v>
      </c>
      <c r="Q379" s="5011"/>
      <c r="R379" s="5011"/>
      <c r="S379" s="5011" t="s">
        <v>1894</v>
      </c>
      <c r="T379" s="5011" t="s">
        <v>5247</v>
      </c>
      <c r="U379" s="5011"/>
      <c r="V379" s="5011"/>
      <c r="W379" s="5011" t="s">
        <v>1894</v>
      </c>
      <c r="X379" s="5011" t="s">
        <v>5247</v>
      </c>
      <c r="Y379" s="5013" t="s">
        <v>2113</v>
      </c>
      <c r="Z379" s="5011">
        <v>3</v>
      </c>
      <c r="AA379" s="5011">
        <v>9</v>
      </c>
      <c r="AB379" s="5011">
        <v>0</v>
      </c>
      <c r="AC379" s="5011">
        <v>0</v>
      </c>
      <c r="AD379" s="5011">
        <v>1</v>
      </c>
      <c r="AE379" s="5011">
        <v>12</v>
      </c>
      <c r="AF379" s="5023"/>
    </row>
    <row r="380" spans="1:32" s="5024" customFormat="1" ht="20.25" customHeight="1">
      <c r="A380" s="5010">
        <v>6</v>
      </c>
      <c r="B380" s="5010">
        <v>3</v>
      </c>
      <c r="C380" s="5010">
        <v>3</v>
      </c>
      <c r="D380" s="5010">
        <f t="shared" si="21"/>
        <v>6</v>
      </c>
      <c r="E380" s="5011">
        <v>31092</v>
      </c>
      <c r="F380" s="5011" t="s">
        <v>308</v>
      </c>
      <c r="G380" s="5011">
        <v>173</v>
      </c>
      <c r="H380" s="5011" t="s">
        <v>1</v>
      </c>
      <c r="I380" s="5011" t="s">
        <v>497</v>
      </c>
      <c r="J380" s="5011">
        <v>1</v>
      </c>
      <c r="K380" s="5012">
        <f t="shared" si="22"/>
        <v>6</v>
      </c>
      <c r="L380" s="5013" t="s">
        <v>5393</v>
      </c>
      <c r="M380" s="5011">
        <v>5121026</v>
      </c>
      <c r="N380" s="5011" t="s">
        <v>5872</v>
      </c>
      <c r="O380" s="5011"/>
      <c r="P380" s="5011"/>
      <c r="Q380" s="5011" t="s">
        <v>1894</v>
      </c>
      <c r="R380" s="5011" t="s">
        <v>5247</v>
      </c>
      <c r="S380" s="5011"/>
      <c r="T380" s="5011"/>
      <c r="U380" s="5011" t="s">
        <v>1894</v>
      </c>
      <c r="V380" s="5011" t="s">
        <v>5247</v>
      </c>
      <c r="W380" s="5011"/>
      <c r="X380" s="5011"/>
      <c r="Y380" s="5013" t="s">
        <v>2115</v>
      </c>
      <c r="Z380" s="5011">
        <v>0</v>
      </c>
      <c r="AA380" s="5011">
        <v>3</v>
      </c>
      <c r="AB380" s="5011">
        <v>2</v>
      </c>
      <c r="AC380" s="5011">
        <v>8</v>
      </c>
      <c r="AD380" s="5011">
        <v>0</v>
      </c>
      <c r="AE380" s="5011">
        <v>13</v>
      </c>
      <c r="AF380" s="5023"/>
    </row>
    <row r="381" spans="1:32" s="5024" customFormat="1" ht="33" customHeight="1">
      <c r="A381" s="5010">
        <v>6</v>
      </c>
      <c r="B381" s="5010">
        <v>1.5</v>
      </c>
      <c r="C381" s="5010">
        <v>3</v>
      </c>
      <c r="D381" s="5010">
        <f t="shared" ref="D381:D437" si="23">B381+C381</f>
        <v>4.5</v>
      </c>
      <c r="E381" s="5011">
        <v>40664</v>
      </c>
      <c r="F381" s="5011" t="s">
        <v>306</v>
      </c>
      <c r="G381" s="5011">
        <v>173</v>
      </c>
      <c r="H381" s="5011" t="s">
        <v>1</v>
      </c>
      <c r="I381" s="5011" t="s">
        <v>503</v>
      </c>
      <c r="J381" s="5011">
        <v>1</v>
      </c>
      <c r="K381" s="5012">
        <f t="shared" ref="K381:K444" si="24">D381*J381</f>
        <v>4.5</v>
      </c>
      <c r="L381" s="5013" t="s">
        <v>5295</v>
      </c>
      <c r="M381" s="5011">
        <v>5121027</v>
      </c>
      <c r="N381" s="5011" t="s">
        <v>5873</v>
      </c>
      <c r="O381" s="5011" t="s">
        <v>1904</v>
      </c>
      <c r="P381" s="5011" t="s">
        <v>5247</v>
      </c>
      <c r="Q381" s="5011" t="s">
        <v>1904</v>
      </c>
      <c r="R381" s="5011" t="s">
        <v>5247</v>
      </c>
      <c r="S381" s="5011"/>
      <c r="T381" s="5011"/>
      <c r="U381" s="5011" t="s">
        <v>1904</v>
      </c>
      <c r="V381" s="5011" t="s">
        <v>5247</v>
      </c>
      <c r="W381" s="5011"/>
      <c r="X381" s="5011"/>
      <c r="Y381" s="5013" t="s">
        <v>2166</v>
      </c>
      <c r="Z381" s="5011">
        <v>5</v>
      </c>
      <c r="AA381" s="5011">
        <v>1</v>
      </c>
      <c r="AB381" s="5011">
        <v>7</v>
      </c>
      <c r="AC381" s="5011">
        <v>6</v>
      </c>
      <c r="AD381" s="5011">
        <v>0</v>
      </c>
      <c r="AE381" s="5011">
        <v>19</v>
      </c>
      <c r="AF381" s="5023"/>
    </row>
    <row r="382" spans="1:32" s="5024" customFormat="1" ht="21.75" customHeight="1">
      <c r="A382" s="5010">
        <v>6</v>
      </c>
      <c r="B382" s="5010">
        <v>1.5</v>
      </c>
      <c r="C382" s="5010">
        <v>3</v>
      </c>
      <c r="D382" s="5010">
        <f t="shared" si="23"/>
        <v>4.5</v>
      </c>
      <c r="E382" s="5011">
        <v>36702</v>
      </c>
      <c r="F382" s="5011" t="s">
        <v>307</v>
      </c>
      <c r="G382" s="5011">
        <v>173</v>
      </c>
      <c r="H382" s="5011" t="s">
        <v>1</v>
      </c>
      <c r="I382" s="5011" t="s">
        <v>497</v>
      </c>
      <c r="J382" s="5011">
        <v>1</v>
      </c>
      <c r="K382" s="5012">
        <f t="shared" si="24"/>
        <v>4.5</v>
      </c>
      <c r="L382" s="5013" t="s">
        <v>5324</v>
      </c>
      <c r="M382" s="5011">
        <v>5121027</v>
      </c>
      <c r="N382" s="5011" t="s">
        <v>5874</v>
      </c>
      <c r="O382" s="5011" t="s">
        <v>1904</v>
      </c>
      <c r="P382" s="5011" t="s">
        <v>5379</v>
      </c>
      <c r="Q382" s="5011" t="s">
        <v>1904</v>
      </c>
      <c r="R382" s="5011" t="s">
        <v>5379</v>
      </c>
      <c r="S382" s="5011"/>
      <c r="T382" s="5011"/>
      <c r="U382" s="5011" t="s">
        <v>1904</v>
      </c>
      <c r="V382" s="5011" t="s">
        <v>5379</v>
      </c>
      <c r="W382" s="5011"/>
      <c r="X382" s="5011"/>
      <c r="Y382" s="5013" t="s">
        <v>2166</v>
      </c>
      <c r="Z382" s="5011">
        <v>0</v>
      </c>
      <c r="AA382" s="5011">
        <v>4</v>
      </c>
      <c r="AB382" s="5011">
        <v>8</v>
      </c>
      <c r="AC382" s="5011">
        <v>8</v>
      </c>
      <c r="AD382" s="5011">
        <v>1</v>
      </c>
      <c r="AE382" s="5011">
        <v>20</v>
      </c>
      <c r="AF382" s="5023"/>
    </row>
    <row r="383" spans="1:32" s="5024" customFormat="1" ht="21.75" customHeight="1">
      <c r="A383" s="5010">
        <v>3</v>
      </c>
      <c r="B383" s="5010"/>
      <c r="C383" s="5010">
        <v>3</v>
      </c>
      <c r="D383" s="5010">
        <f t="shared" si="23"/>
        <v>3</v>
      </c>
      <c r="E383" s="5011">
        <v>17114</v>
      </c>
      <c r="F383" s="5011" t="s">
        <v>307</v>
      </c>
      <c r="G383" s="5011">
        <v>173</v>
      </c>
      <c r="H383" s="5011" t="s">
        <v>1</v>
      </c>
      <c r="I383" s="5011" t="s">
        <v>497</v>
      </c>
      <c r="J383" s="5011">
        <v>1</v>
      </c>
      <c r="K383" s="5012">
        <f t="shared" si="24"/>
        <v>3</v>
      </c>
      <c r="L383" s="5013" t="s">
        <v>1066</v>
      </c>
      <c r="M383" s="5011">
        <v>5121029</v>
      </c>
      <c r="N383" s="5011" t="s">
        <v>5875</v>
      </c>
      <c r="O383" s="5011"/>
      <c r="P383" s="5011"/>
      <c r="Q383" s="5011" t="s">
        <v>1800</v>
      </c>
      <c r="R383" s="5011" t="s">
        <v>5276</v>
      </c>
      <c r="S383" s="5011"/>
      <c r="T383" s="5011"/>
      <c r="U383" s="5011"/>
      <c r="V383" s="5011"/>
      <c r="W383" s="5011"/>
      <c r="X383" s="5011"/>
      <c r="Y383" s="5013" t="s">
        <v>2162</v>
      </c>
      <c r="Z383" s="5011">
        <v>5</v>
      </c>
      <c r="AA383" s="5011">
        <v>7</v>
      </c>
      <c r="AB383" s="5011">
        <v>5</v>
      </c>
      <c r="AC383" s="5011">
        <v>12</v>
      </c>
      <c r="AD383" s="5011">
        <v>4</v>
      </c>
      <c r="AE383" s="5011">
        <v>29</v>
      </c>
      <c r="AF383" s="5023"/>
    </row>
    <row r="384" spans="1:32" s="5024" customFormat="1" ht="20.25" customHeight="1">
      <c r="A384" s="5010">
        <v>6</v>
      </c>
      <c r="B384" s="5010">
        <v>3</v>
      </c>
      <c r="C384" s="5010"/>
      <c r="D384" s="5010">
        <f t="shared" si="23"/>
        <v>3</v>
      </c>
      <c r="E384" s="5011">
        <v>39425</v>
      </c>
      <c r="F384" s="5011" t="s">
        <v>308</v>
      </c>
      <c r="G384" s="5011">
        <v>173</v>
      </c>
      <c r="H384" s="5011" t="s">
        <v>1</v>
      </c>
      <c r="I384" s="5011" t="s">
        <v>497</v>
      </c>
      <c r="J384" s="5011">
        <v>1</v>
      </c>
      <c r="K384" s="5012">
        <f t="shared" si="24"/>
        <v>3</v>
      </c>
      <c r="L384" s="5013" t="s">
        <v>5273</v>
      </c>
      <c r="M384" s="5011" t="s">
        <v>5574</v>
      </c>
      <c r="N384" s="5011" t="s">
        <v>5577</v>
      </c>
      <c r="O384" s="5011"/>
      <c r="P384" s="5011"/>
      <c r="Q384" s="5011"/>
      <c r="R384" s="5011"/>
      <c r="S384" s="5011" t="s">
        <v>1890</v>
      </c>
      <c r="T384" s="5011" t="s">
        <v>5317</v>
      </c>
      <c r="U384" s="5011"/>
      <c r="V384" s="5011"/>
      <c r="W384" s="5011"/>
      <c r="X384" s="5011"/>
      <c r="Y384" s="5013" t="s">
        <v>5876</v>
      </c>
      <c r="Z384" s="5011">
        <v>4</v>
      </c>
      <c r="AA384" s="5011">
        <v>3</v>
      </c>
      <c r="AB384" s="5011">
        <v>2</v>
      </c>
      <c r="AC384" s="5011">
        <v>1</v>
      </c>
      <c r="AD384" s="5011">
        <v>1</v>
      </c>
      <c r="AE384" s="5011">
        <v>10</v>
      </c>
      <c r="AF384" s="5023"/>
    </row>
    <row r="385" spans="1:32" s="5024" customFormat="1" ht="20.25" customHeight="1">
      <c r="A385" s="5010">
        <v>9</v>
      </c>
      <c r="B385" s="5010">
        <v>3</v>
      </c>
      <c r="C385" s="5010">
        <v>3</v>
      </c>
      <c r="D385" s="5010">
        <f t="shared" si="23"/>
        <v>6</v>
      </c>
      <c r="E385" s="5011">
        <v>31092</v>
      </c>
      <c r="F385" s="5011" t="s">
        <v>308</v>
      </c>
      <c r="G385" s="5011">
        <v>173</v>
      </c>
      <c r="H385" s="5011" t="s">
        <v>1</v>
      </c>
      <c r="I385" s="5011" t="s">
        <v>497</v>
      </c>
      <c r="J385" s="5011">
        <v>1</v>
      </c>
      <c r="K385" s="5012">
        <f t="shared" si="24"/>
        <v>6</v>
      </c>
      <c r="L385" s="5013" t="s">
        <v>5393</v>
      </c>
      <c r="M385" s="5011" t="s">
        <v>5574</v>
      </c>
      <c r="N385" s="5011" t="s">
        <v>5877</v>
      </c>
      <c r="O385" s="5011" t="s">
        <v>1822</v>
      </c>
      <c r="P385" s="5011" t="s">
        <v>5317</v>
      </c>
      <c r="Q385" s="5011"/>
      <c r="R385" s="5011"/>
      <c r="S385" s="5011" t="s">
        <v>1822</v>
      </c>
      <c r="T385" s="5011" t="s">
        <v>5247</v>
      </c>
      <c r="U385" s="5011"/>
      <c r="V385" s="5011"/>
      <c r="W385" s="5011"/>
      <c r="X385" s="5011"/>
      <c r="Y385" s="5013" t="s">
        <v>2189</v>
      </c>
      <c r="Z385" s="5011">
        <v>0</v>
      </c>
      <c r="AA385" s="5011">
        <v>5</v>
      </c>
      <c r="AB385" s="5011">
        <v>0</v>
      </c>
      <c r="AC385" s="5011">
        <v>0</v>
      </c>
      <c r="AD385" s="5011">
        <v>0</v>
      </c>
      <c r="AE385" s="5011">
        <v>5</v>
      </c>
      <c r="AF385" s="5023"/>
    </row>
    <row r="386" spans="1:32" s="5024" customFormat="1" ht="19.5" customHeight="1">
      <c r="A386" s="5010">
        <v>9</v>
      </c>
      <c r="B386" s="5010">
        <v>3</v>
      </c>
      <c r="C386" s="5010">
        <v>3</v>
      </c>
      <c r="D386" s="5010">
        <f t="shared" si="23"/>
        <v>6</v>
      </c>
      <c r="E386" s="5011">
        <v>35716</v>
      </c>
      <c r="F386" s="5011" t="s">
        <v>308</v>
      </c>
      <c r="G386" s="5011">
        <v>173</v>
      </c>
      <c r="H386" s="5011" t="s">
        <v>1</v>
      </c>
      <c r="I386" s="5011" t="s">
        <v>497</v>
      </c>
      <c r="J386" s="5011">
        <v>1</v>
      </c>
      <c r="K386" s="5012">
        <f t="shared" si="24"/>
        <v>6</v>
      </c>
      <c r="L386" s="5013" t="s">
        <v>5289</v>
      </c>
      <c r="M386" s="5011" t="s">
        <v>5574</v>
      </c>
      <c r="N386" s="5011" t="s">
        <v>5878</v>
      </c>
      <c r="O386" s="5011" t="s">
        <v>1822</v>
      </c>
      <c r="P386" s="5011" t="s">
        <v>5247</v>
      </c>
      <c r="Q386" s="5011" t="s">
        <v>1822</v>
      </c>
      <c r="R386" s="5011" t="s">
        <v>5247</v>
      </c>
      <c r="S386" s="5011" t="s">
        <v>1822</v>
      </c>
      <c r="T386" s="5011" t="s">
        <v>5317</v>
      </c>
      <c r="U386" s="5011" t="s">
        <v>1822</v>
      </c>
      <c r="V386" s="5011" t="s">
        <v>5247</v>
      </c>
      <c r="W386" s="5011"/>
      <c r="X386" s="5011"/>
      <c r="Y386" s="5013" t="s">
        <v>5879</v>
      </c>
      <c r="Z386" s="5011">
        <v>1</v>
      </c>
      <c r="AA386" s="5011">
        <v>3</v>
      </c>
      <c r="AB386" s="5011">
        <v>0</v>
      </c>
      <c r="AC386" s="5011">
        <v>0</v>
      </c>
      <c r="AD386" s="5011">
        <v>0</v>
      </c>
      <c r="AE386" s="5011">
        <v>4</v>
      </c>
      <c r="AF386" s="5023"/>
    </row>
    <row r="387" spans="1:32" s="5024" customFormat="1" ht="19.5" customHeight="1">
      <c r="A387" s="5010">
        <v>7</v>
      </c>
      <c r="B387" s="5010">
        <v>2.5</v>
      </c>
      <c r="C387" s="5010">
        <v>2</v>
      </c>
      <c r="D387" s="5010">
        <f t="shared" si="23"/>
        <v>4.5</v>
      </c>
      <c r="E387" s="5011">
        <v>41260</v>
      </c>
      <c r="F387" s="5011" t="s">
        <v>308</v>
      </c>
      <c r="G387" s="5011">
        <v>173</v>
      </c>
      <c r="H387" s="5011" t="s">
        <v>1</v>
      </c>
      <c r="I387" s="5011" t="s">
        <v>503</v>
      </c>
      <c r="J387" s="5011">
        <v>1</v>
      </c>
      <c r="K387" s="5012">
        <f t="shared" si="24"/>
        <v>4.5</v>
      </c>
      <c r="L387" s="5013" t="s">
        <v>5528</v>
      </c>
      <c r="M387" s="5011">
        <v>5121050</v>
      </c>
      <c r="N387" s="5011" t="s">
        <v>5529</v>
      </c>
      <c r="O387" s="5011" t="s">
        <v>1822</v>
      </c>
      <c r="P387" s="5011" t="s">
        <v>5293</v>
      </c>
      <c r="Q387" s="5011"/>
      <c r="R387" s="5011"/>
      <c r="S387" s="5011"/>
      <c r="T387" s="5011"/>
      <c r="U387" s="5011" t="s">
        <v>1822</v>
      </c>
      <c r="V387" s="5011" t="s">
        <v>5293</v>
      </c>
      <c r="W387" s="5011" t="s">
        <v>1822</v>
      </c>
      <c r="X387" s="5011" t="s">
        <v>5293</v>
      </c>
      <c r="Y387" s="5013" t="s">
        <v>5587</v>
      </c>
      <c r="Z387" s="5011">
        <v>1</v>
      </c>
      <c r="AA387" s="5011">
        <v>2</v>
      </c>
      <c r="AB387" s="5011">
        <v>7</v>
      </c>
      <c r="AC387" s="5011">
        <v>10</v>
      </c>
      <c r="AD387" s="5011">
        <v>0</v>
      </c>
      <c r="AE387" s="5011">
        <v>26</v>
      </c>
      <c r="AF387" s="5023"/>
    </row>
    <row r="388" spans="1:32" s="5024" customFormat="1" ht="20.25" customHeight="1">
      <c r="A388" s="5010">
        <v>9</v>
      </c>
      <c r="B388" s="5010">
        <v>3</v>
      </c>
      <c r="C388" s="5010">
        <v>3</v>
      </c>
      <c r="D388" s="5010">
        <f t="shared" si="23"/>
        <v>6</v>
      </c>
      <c r="E388" s="5011">
        <v>41298</v>
      </c>
      <c r="F388" s="5011" t="s">
        <v>306</v>
      </c>
      <c r="G388" s="5011">
        <v>173</v>
      </c>
      <c r="H388" s="5011" t="s">
        <v>1</v>
      </c>
      <c r="I388" s="5011" t="s">
        <v>497</v>
      </c>
      <c r="J388" s="5011">
        <v>1</v>
      </c>
      <c r="K388" s="5012">
        <f t="shared" si="24"/>
        <v>6</v>
      </c>
      <c r="L388" s="5013" t="s">
        <v>5525</v>
      </c>
      <c r="M388" s="5011">
        <v>5131005</v>
      </c>
      <c r="N388" s="5011" t="s">
        <v>5532</v>
      </c>
      <c r="O388" s="5011" t="s">
        <v>1904</v>
      </c>
      <c r="P388" s="5011" t="s">
        <v>5276</v>
      </c>
      <c r="Q388" s="5011" t="s">
        <v>1904</v>
      </c>
      <c r="R388" s="5011" t="s">
        <v>5276</v>
      </c>
      <c r="S388" s="5011" t="s">
        <v>1822</v>
      </c>
      <c r="T388" s="5011" t="s">
        <v>5276</v>
      </c>
      <c r="U388" s="5011"/>
      <c r="V388" s="5011"/>
      <c r="W388" s="5011" t="s">
        <v>1904</v>
      </c>
      <c r="X388" s="5011" t="s">
        <v>5276</v>
      </c>
      <c r="Y388" s="5013" t="s">
        <v>2089</v>
      </c>
      <c r="Z388" s="5011">
        <v>3</v>
      </c>
      <c r="AA388" s="5011">
        <v>8</v>
      </c>
      <c r="AB388" s="5011">
        <v>2</v>
      </c>
      <c r="AC388" s="5011">
        <v>1</v>
      </c>
      <c r="AD388" s="5011">
        <v>1</v>
      </c>
      <c r="AE388" s="5011">
        <v>14</v>
      </c>
      <c r="AF388" s="5023"/>
    </row>
    <row r="389" spans="1:32" s="5024" customFormat="1" ht="20.25" customHeight="1">
      <c r="A389" s="5010">
        <v>9</v>
      </c>
      <c r="B389" s="5010">
        <v>3</v>
      </c>
      <c r="C389" s="5010">
        <v>3</v>
      </c>
      <c r="D389" s="5010">
        <f t="shared" si="23"/>
        <v>6</v>
      </c>
      <c r="E389" s="5011">
        <v>41298</v>
      </c>
      <c r="F389" s="5011" t="s">
        <v>306</v>
      </c>
      <c r="G389" s="5011">
        <v>173</v>
      </c>
      <c r="H389" s="5011" t="s">
        <v>1</v>
      </c>
      <c r="I389" s="5011" t="s">
        <v>497</v>
      </c>
      <c r="J389" s="5011">
        <v>1</v>
      </c>
      <c r="K389" s="5012">
        <f t="shared" si="24"/>
        <v>6</v>
      </c>
      <c r="L389" s="5013" t="s">
        <v>5525</v>
      </c>
      <c r="M389" s="5011">
        <v>5131007</v>
      </c>
      <c r="N389" s="5011" t="s">
        <v>5524</v>
      </c>
      <c r="O389" s="5011" t="s">
        <v>1902</v>
      </c>
      <c r="P389" s="5011" t="s">
        <v>5247</v>
      </c>
      <c r="Q389" s="5011" t="s">
        <v>1902</v>
      </c>
      <c r="R389" s="5011" t="s">
        <v>5247</v>
      </c>
      <c r="S389" s="5011"/>
      <c r="T389" s="5011"/>
      <c r="U389" s="5011" t="s">
        <v>1902</v>
      </c>
      <c r="V389" s="5011" t="s">
        <v>5247</v>
      </c>
      <c r="W389" s="5011" t="s">
        <v>1902</v>
      </c>
      <c r="X389" s="5011" t="s">
        <v>5247</v>
      </c>
      <c r="Y389" s="5013" t="s">
        <v>5592</v>
      </c>
      <c r="Z389" s="5011">
        <v>4</v>
      </c>
      <c r="AA389" s="5011">
        <v>5</v>
      </c>
      <c r="AB389" s="5011">
        <v>1</v>
      </c>
      <c r="AC389" s="5011">
        <v>0</v>
      </c>
      <c r="AD389" s="5011">
        <v>0</v>
      </c>
      <c r="AE389" s="5011">
        <v>10</v>
      </c>
      <c r="AF389" s="5023"/>
    </row>
    <row r="390" spans="1:32" s="5024" customFormat="1" ht="21.75" customHeight="1">
      <c r="A390" s="5010">
        <v>7</v>
      </c>
      <c r="B390" s="5010">
        <v>2.5</v>
      </c>
      <c r="C390" s="5010">
        <v>2</v>
      </c>
      <c r="D390" s="5010">
        <f t="shared" si="23"/>
        <v>4.5</v>
      </c>
      <c r="E390" s="5011">
        <v>35470</v>
      </c>
      <c r="F390" s="5011" t="s">
        <v>306</v>
      </c>
      <c r="G390" s="5011">
        <v>173</v>
      </c>
      <c r="H390" s="5011" t="s">
        <v>1</v>
      </c>
      <c r="I390" s="5011" t="s">
        <v>497</v>
      </c>
      <c r="J390" s="5011">
        <v>1</v>
      </c>
      <c r="K390" s="5012">
        <f t="shared" si="24"/>
        <v>4.5</v>
      </c>
      <c r="L390" s="5013" t="s">
        <v>5285</v>
      </c>
      <c r="M390" s="5011">
        <v>5131008</v>
      </c>
      <c r="N390" s="5011" t="s">
        <v>5521</v>
      </c>
      <c r="O390" s="5011"/>
      <c r="P390" s="5011"/>
      <c r="Q390" s="5011" t="s">
        <v>1894</v>
      </c>
      <c r="R390" s="5011" t="s">
        <v>5317</v>
      </c>
      <c r="S390" s="5011" t="s">
        <v>1902</v>
      </c>
      <c r="T390" s="5011" t="s">
        <v>5317</v>
      </c>
      <c r="U390" s="5011" t="s">
        <v>1894</v>
      </c>
      <c r="V390" s="5011" t="s">
        <v>5317</v>
      </c>
      <c r="W390" s="5011"/>
      <c r="X390" s="5011"/>
      <c r="Y390" s="5013" t="s">
        <v>2124</v>
      </c>
      <c r="Z390" s="5011">
        <v>2</v>
      </c>
      <c r="AA390" s="5011">
        <v>0</v>
      </c>
      <c r="AB390" s="5011">
        <v>0</v>
      </c>
      <c r="AC390" s="5011">
        <v>1</v>
      </c>
      <c r="AD390" s="5011">
        <v>1</v>
      </c>
      <c r="AE390" s="5011">
        <v>3</v>
      </c>
      <c r="AF390" s="5023"/>
    </row>
    <row r="391" spans="1:32" s="5024" customFormat="1" ht="21.75" customHeight="1">
      <c r="A391" s="5010">
        <v>6</v>
      </c>
      <c r="B391" s="5010">
        <v>1.5</v>
      </c>
      <c r="C391" s="5010">
        <v>3</v>
      </c>
      <c r="D391" s="5010">
        <f t="shared" si="23"/>
        <v>4.5</v>
      </c>
      <c r="E391" s="5011">
        <v>23524</v>
      </c>
      <c r="F391" s="5011" t="s">
        <v>307</v>
      </c>
      <c r="G391" s="5011">
        <v>173</v>
      </c>
      <c r="H391" s="5011" t="s">
        <v>1</v>
      </c>
      <c r="I391" s="5011" t="s">
        <v>497</v>
      </c>
      <c r="J391" s="5011">
        <v>1</v>
      </c>
      <c r="K391" s="5012">
        <f t="shared" si="24"/>
        <v>4.5</v>
      </c>
      <c r="L391" s="5013" t="s">
        <v>5387</v>
      </c>
      <c r="M391" s="5011">
        <v>5131009</v>
      </c>
      <c r="N391" s="5011" t="s">
        <v>5597</v>
      </c>
      <c r="O391" s="5011" t="s">
        <v>1890</v>
      </c>
      <c r="P391" s="5011" t="s">
        <v>5379</v>
      </c>
      <c r="Q391" s="5011"/>
      <c r="R391" s="5011"/>
      <c r="S391" s="5011" t="s">
        <v>1890</v>
      </c>
      <c r="T391" s="5011" t="s">
        <v>5379</v>
      </c>
      <c r="U391" s="5011"/>
      <c r="V391" s="5011"/>
      <c r="W391" s="5011" t="s">
        <v>1890</v>
      </c>
      <c r="X391" s="5011" t="s">
        <v>5379</v>
      </c>
      <c r="Y391" s="5013" t="s">
        <v>2172</v>
      </c>
      <c r="Z391" s="5011">
        <v>2</v>
      </c>
      <c r="AA391" s="5011">
        <v>5</v>
      </c>
      <c r="AB391" s="5011">
        <v>8</v>
      </c>
      <c r="AC391" s="5011">
        <v>6</v>
      </c>
      <c r="AD391" s="5011">
        <v>0</v>
      </c>
      <c r="AE391" s="5011">
        <v>21</v>
      </c>
      <c r="AF391" s="5023"/>
    </row>
    <row r="392" spans="1:32" s="5024" customFormat="1" ht="20.25" customHeight="1">
      <c r="A392" s="5010">
        <v>3</v>
      </c>
      <c r="B392" s="5010">
        <v>3</v>
      </c>
      <c r="C392" s="5010">
        <v>3</v>
      </c>
      <c r="D392" s="5010">
        <f t="shared" si="23"/>
        <v>6</v>
      </c>
      <c r="E392" s="5011">
        <v>34371</v>
      </c>
      <c r="F392" s="5011" t="s">
        <v>307</v>
      </c>
      <c r="G392" s="5011">
        <v>173</v>
      </c>
      <c r="H392" s="5011" t="s">
        <v>1</v>
      </c>
      <c r="I392" s="5011" t="s">
        <v>497</v>
      </c>
      <c r="J392" s="5011">
        <v>1</v>
      </c>
      <c r="K392" s="5012">
        <f t="shared" si="24"/>
        <v>6</v>
      </c>
      <c r="L392" s="5013" t="s">
        <v>5390</v>
      </c>
      <c r="M392" s="5011">
        <v>5131018</v>
      </c>
      <c r="N392" s="5011" t="s">
        <v>5862</v>
      </c>
      <c r="O392" s="5011" t="s">
        <v>1822</v>
      </c>
      <c r="P392" s="5011" t="s">
        <v>5276</v>
      </c>
      <c r="Q392" s="5011" t="s">
        <v>1797</v>
      </c>
      <c r="R392" s="5011" t="s">
        <v>5601</v>
      </c>
      <c r="S392" s="5011"/>
      <c r="T392" s="5011"/>
      <c r="U392" s="5011"/>
      <c r="V392" s="5011"/>
      <c r="W392" s="5011" t="s">
        <v>1822</v>
      </c>
      <c r="X392" s="5011" t="s">
        <v>5276</v>
      </c>
      <c r="Y392" s="5013" t="s">
        <v>5880</v>
      </c>
      <c r="Z392" s="5011">
        <v>1</v>
      </c>
      <c r="AA392" s="5011">
        <v>2</v>
      </c>
      <c r="AB392" s="5011">
        <v>6</v>
      </c>
      <c r="AC392" s="5011">
        <v>14</v>
      </c>
      <c r="AD392" s="5011">
        <v>4</v>
      </c>
      <c r="AE392" s="5011">
        <v>23</v>
      </c>
      <c r="AF392" s="5023"/>
    </row>
    <row r="393" spans="1:32" s="5024" customFormat="1" ht="23.25" customHeight="1">
      <c r="A393" s="5010">
        <v>9</v>
      </c>
      <c r="B393" s="5010">
        <v>4.5</v>
      </c>
      <c r="C393" s="5010"/>
      <c r="D393" s="5010">
        <f t="shared" si="23"/>
        <v>4.5</v>
      </c>
      <c r="E393" s="5011">
        <v>17114</v>
      </c>
      <c r="F393" s="5011" t="s">
        <v>307</v>
      </c>
      <c r="G393" s="5011">
        <v>173</v>
      </c>
      <c r="H393" s="5011" t="s">
        <v>1</v>
      </c>
      <c r="I393" s="5011" t="s">
        <v>497</v>
      </c>
      <c r="J393" s="5011">
        <v>1</v>
      </c>
      <c r="K393" s="5012">
        <f t="shared" si="24"/>
        <v>4.5</v>
      </c>
      <c r="L393" s="5013" t="s">
        <v>1066</v>
      </c>
      <c r="M393" s="5011">
        <v>5131019</v>
      </c>
      <c r="N393" s="5011" t="s">
        <v>5862</v>
      </c>
      <c r="O393" s="5011" t="s">
        <v>1800</v>
      </c>
      <c r="P393" s="5011" t="s">
        <v>5276</v>
      </c>
      <c r="Q393" s="5011"/>
      <c r="R393" s="5011"/>
      <c r="S393" s="5011" t="s">
        <v>1800</v>
      </c>
      <c r="T393" s="5011" t="s">
        <v>5276</v>
      </c>
      <c r="U393" s="5011"/>
      <c r="V393" s="5011"/>
      <c r="W393" s="5011" t="s">
        <v>1800</v>
      </c>
      <c r="X393" s="5011" t="s">
        <v>5276</v>
      </c>
      <c r="Y393" s="5013" t="s">
        <v>5881</v>
      </c>
      <c r="Z393" s="5011">
        <v>3</v>
      </c>
      <c r="AA393" s="5011">
        <v>2</v>
      </c>
      <c r="AB393" s="5011">
        <v>2</v>
      </c>
      <c r="AC393" s="5011">
        <v>15</v>
      </c>
      <c r="AD393" s="5011">
        <v>2</v>
      </c>
      <c r="AE393" s="5011">
        <v>22</v>
      </c>
      <c r="AF393" s="5023"/>
    </row>
    <row r="394" spans="1:32" s="5024" customFormat="1" ht="31.5">
      <c r="A394" s="5010">
        <v>3</v>
      </c>
      <c r="B394" s="5010">
        <v>1.5</v>
      </c>
      <c r="C394" s="5010"/>
      <c r="D394" s="5010">
        <f t="shared" si="23"/>
        <v>1.5</v>
      </c>
      <c r="E394" s="5011">
        <v>31853</v>
      </c>
      <c r="F394" s="5011" t="s">
        <v>306</v>
      </c>
      <c r="G394" s="5011">
        <v>173</v>
      </c>
      <c r="H394" s="5011" t="s">
        <v>1</v>
      </c>
      <c r="I394" s="5011" t="s">
        <v>503</v>
      </c>
      <c r="J394" s="5011">
        <v>1</v>
      </c>
      <c r="K394" s="5012">
        <f t="shared" si="24"/>
        <v>1.5</v>
      </c>
      <c r="L394" s="5013" t="s">
        <v>5300</v>
      </c>
      <c r="M394" s="5011">
        <v>5131029</v>
      </c>
      <c r="N394" s="5011" t="s">
        <v>5882</v>
      </c>
      <c r="O394" s="5011"/>
      <c r="P394" s="5011"/>
      <c r="Q394" s="5011"/>
      <c r="R394" s="5011"/>
      <c r="S394" s="5011" t="s">
        <v>1822</v>
      </c>
      <c r="T394" s="5011" t="s">
        <v>5850</v>
      </c>
      <c r="U394" s="5011"/>
      <c r="V394" s="5011"/>
      <c r="W394" s="5011"/>
      <c r="X394" s="5011"/>
      <c r="Y394" s="5013" t="s">
        <v>5604</v>
      </c>
      <c r="Z394" s="5011">
        <v>6</v>
      </c>
      <c r="AA394" s="5011">
        <v>6</v>
      </c>
      <c r="AB394" s="5011">
        <v>8</v>
      </c>
      <c r="AC394" s="5011">
        <v>6</v>
      </c>
      <c r="AD394" s="5011">
        <v>2</v>
      </c>
      <c r="AE394" s="5011">
        <v>26</v>
      </c>
      <c r="AF394" s="5023"/>
    </row>
    <row r="395" spans="1:32" s="5024" customFormat="1" ht="31.5">
      <c r="A395" s="5010">
        <v>32</v>
      </c>
      <c r="B395" s="5010">
        <v>12</v>
      </c>
      <c r="C395" s="5010">
        <v>8</v>
      </c>
      <c r="D395" s="5010">
        <f t="shared" si="23"/>
        <v>20</v>
      </c>
      <c r="E395" s="5011">
        <v>30037</v>
      </c>
      <c r="F395" s="5011" t="s">
        <v>312</v>
      </c>
      <c r="G395" s="5011">
        <v>173</v>
      </c>
      <c r="H395" s="5011" t="s">
        <v>2</v>
      </c>
      <c r="I395" s="5011" t="s">
        <v>497</v>
      </c>
      <c r="J395" s="5011">
        <v>0.35</v>
      </c>
      <c r="K395" s="5011">
        <f t="shared" si="24"/>
        <v>7</v>
      </c>
      <c r="L395" s="5013" t="s">
        <v>5883</v>
      </c>
      <c r="M395" s="5011">
        <v>5210000</v>
      </c>
      <c r="N395" s="5011" t="s">
        <v>5884</v>
      </c>
      <c r="O395" s="5011" t="s">
        <v>5885</v>
      </c>
      <c r="P395" s="5011" t="s">
        <v>5832</v>
      </c>
      <c r="Q395" s="5011" t="s">
        <v>5810</v>
      </c>
      <c r="R395" s="5011" t="s">
        <v>5832</v>
      </c>
      <c r="S395" s="5011"/>
      <c r="T395" s="5011"/>
      <c r="U395" s="5011" t="s">
        <v>5885</v>
      </c>
      <c r="V395" s="5011" t="s">
        <v>5832</v>
      </c>
      <c r="W395" s="5011" t="s">
        <v>5810</v>
      </c>
      <c r="X395" s="5011" t="s">
        <v>5832</v>
      </c>
      <c r="Y395" s="5013" t="s">
        <v>525</v>
      </c>
      <c r="Z395" s="5011">
        <v>8</v>
      </c>
      <c r="AA395" s="5011">
        <v>17</v>
      </c>
      <c r="AB395" s="5011">
        <v>2</v>
      </c>
      <c r="AC395" s="5011">
        <v>4</v>
      </c>
      <c r="AD395" s="5011">
        <v>0</v>
      </c>
      <c r="AE395" s="5011">
        <v>31</v>
      </c>
      <c r="AF395" s="5023"/>
    </row>
    <row r="396" spans="1:32" s="5024" customFormat="1" ht="31.5">
      <c r="A396" s="5010">
        <v>32</v>
      </c>
      <c r="B396" s="5010">
        <v>12</v>
      </c>
      <c r="C396" s="5010">
        <v>8</v>
      </c>
      <c r="D396" s="5010">
        <f t="shared" si="23"/>
        <v>20</v>
      </c>
      <c r="E396" s="5011">
        <v>30662</v>
      </c>
      <c r="F396" s="5011" t="s">
        <v>312</v>
      </c>
      <c r="G396" s="5011">
        <v>173</v>
      </c>
      <c r="H396" s="5011" t="s">
        <v>2</v>
      </c>
      <c r="I396" s="5011" t="s">
        <v>497</v>
      </c>
      <c r="J396" s="5011">
        <v>0.3</v>
      </c>
      <c r="K396" s="5011">
        <f t="shared" si="24"/>
        <v>6</v>
      </c>
      <c r="L396" s="5013" t="s">
        <v>5886</v>
      </c>
      <c r="M396" s="5011">
        <v>5210000</v>
      </c>
      <c r="N396" s="5011" t="s">
        <v>5884</v>
      </c>
      <c r="O396" s="5011" t="s">
        <v>5885</v>
      </c>
      <c r="P396" s="5011" t="s">
        <v>5832</v>
      </c>
      <c r="Q396" s="5011" t="s">
        <v>5810</v>
      </c>
      <c r="R396" s="5011" t="s">
        <v>5832</v>
      </c>
      <c r="S396" s="5011"/>
      <c r="T396" s="5011"/>
      <c r="U396" s="5011" t="s">
        <v>5885</v>
      </c>
      <c r="V396" s="5011" t="s">
        <v>5832</v>
      </c>
      <c r="W396" s="5011" t="s">
        <v>5810</v>
      </c>
      <c r="X396" s="5011" t="s">
        <v>5832</v>
      </c>
      <c r="Y396" s="5013" t="s">
        <v>525</v>
      </c>
      <c r="Z396" s="5011">
        <v>8</v>
      </c>
      <c r="AA396" s="5011">
        <v>17</v>
      </c>
      <c r="AB396" s="5011">
        <v>2</v>
      </c>
      <c r="AC396" s="5011">
        <v>4</v>
      </c>
      <c r="AD396" s="5011">
        <v>0</v>
      </c>
      <c r="AE396" s="5011">
        <v>31</v>
      </c>
      <c r="AF396" s="5023"/>
    </row>
    <row r="397" spans="1:32" s="5024" customFormat="1" ht="31.5">
      <c r="A397" s="5010">
        <v>32</v>
      </c>
      <c r="B397" s="5010">
        <v>12</v>
      </c>
      <c r="C397" s="5010">
        <v>8</v>
      </c>
      <c r="D397" s="5010">
        <f t="shared" si="23"/>
        <v>20</v>
      </c>
      <c r="E397" s="5011">
        <v>36171</v>
      </c>
      <c r="F397" s="5011" t="s">
        <v>312</v>
      </c>
      <c r="G397" s="5011">
        <v>173</v>
      </c>
      <c r="H397" s="5011" t="s">
        <v>2</v>
      </c>
      <c r="I397" s="5011" t="s">
        <v>497</v>
      </c>
      <c r="J397" s="5011">
        <v>0.35</v>
      </c>
      <c r="K397" s="5011">
        <f t="shared" si="24"/>
        <v>7</v>
      </c>
      <c r="L397" s="5013" t="s">
        <v>5887</v>
      </c>
      <c r="M397" s="5011">
        <v>5210000</v>
      </c>
      <c r="N397" s="5011" t="s">
        <v>5884</v>
      </c>
      <c r="O397" s="5011" t="s">
        <v>5885</v>
      </c>
      <c r="P397" s="5011" t="s">
        <v>5832</v>
      </c>
      <c r="Q397" s="5011" t="s">
        <v>5810</v>
      </c>
      <c r="R397" s="5011" t="s">
        <v>5832</v>
      </c>
      <c r="S397" s="5011"/>
      <c r="T397" s="5011"/>
      <c r="U397" s="5011" t="s">
        <v>5885</v>
      </c>
      <c r="V397" s="5011" t="s">
        <v>5832</v>
      </c>
      <c r="W397" s="5011" t="s">
        <v>5810</v>
      </c>
      <c r="X397" s="5011" t="s">
        <v>5832</v>
      </c>
      <c r="Y397" s="5013" t="s">
        <v>525</v>
      </c>
      <c r="Z397" s="5011">
        <v>8</v>
      </c>
      <c r="AA397" s="5011">
        <v>17</v>
      </c>
      <c r="AB397" s="5011">
        <v>2</v>
      </c>
      <c r="AC397" s="5011">
        <v>4</v>
      </c>
      <c r="AD397" s="5011">
        <v>0</v>
      </c>
      <c r="AE397" s="5011">
        <v>31</v>
      </c>
      <c r="AF397" s="5023"/>
    </row>
    <row r="398" spans="1:32" s="5024" customFormat="1" ht="31.5">
      <c r="A398" s="5010">
        <v>32</v>
      </c>
      <c r="B398" s="5010">
        <v>12</v>
      </c>
      <c r="C398" s="5010">
        <v>8</v>
      </c>
      <c r="D398" s="5010">
        <f t="shared" si="23"/>
        <v>20</v>
      </c>
      <c r="E398" s="5011">
        <v>17734</v>
      </c>
      <c r="F398" s="5011" t="s">
        <v>314</v>
      </c>
      <c r="G398" s="5011">
        <v>173</v>
      </c>
      <c r="H398" s="5011" t="s">
        <v>2</v>
      </c>
      <c r="I398" s="5011" t="s">
        <v>503</v>
      </c>
      <c r="J398" s="5011">
        <v>0.375</v>
      </c>
      <c r="K398" s="5011">
        <f t="shared" si="24"/>
        <v>7.5</v>
      </c>
      <c r="L398" s="5013" t="s">
        <v>5888</v>
      </c>
      <c r="M398" s="5011">
        <v>5210000</v>
      </c>
      <c r="N398" s="5011" t="s">
        <v>5889</v>
      </c>
      <c r="O398" s="5011" t="s">
        <v>5890</v>
      </c>
      <c r="P398" s="5011" t="s">
        <v>5891</v>
      </c>
      <c r="Q398" s="5011" t="s">
        <v>5892</v>
      </c>
      <c r="R398" s="5011" t="s">
        <v>5893</v>
      </c>
      <c r="S398" s="5011"/>
      <c r="T398" s="5011"/>
      <c r="U398" s="5011" t="s">
        <v>5894</v>
      </c>
      <c r="V398" s="5011" t="s">
        <v>5336</v>
      </c>
      <c r="W398" s="5011" t="s">
        <v>5895</v>
      </c>
      <c r="X398" s="5011" t="s">
        <v>5239</v>
      </c>
      <c r="Y398" s="5013" t="s">
        <v>525</v>
      </c>
      <c r="Z398" s="5011">
        <v>0</v>
      </c>
      <c r="AA398" s="5011">
        <v>1</v>
      </c>
      <c r="AB398" s="5011">
        <v>1</v>
      </c>
      <c r="AC398" s="5011">
        <v>22</v>
      </c>
      <c r="AD398" s="5011">
        <v>0</v>
      </c>
      <c r="AE398" s="5011">
        <v>24</v>
      </c>
      <c r="AF398" s="5023"/>
    </row>
    <row r="399" spans="1:32" s="5024" customFormat="1" ht="31.5">
      <c r="A399" s="5010">
        <v>32</v>
      </c>
      <c r="B399" s="5010">
        <v>12</v>
      </c>
      <c r="C399" s="5010">
        <v>8</v>
      </c>
      <c r="D399" s="5010">
        <f t="shared" si="23"/>
        <v>20</v>
      </c>
      <c r="E399" s="5011">
        <v>40253</v>
      </c>
      <c r="F399" s="5011" t="s">
        <v>314</v>
      </c>
      <c r="G399" s="5011">
        <v>173</v>
      </c>
      <c r="H399" s="5011" t="s">
        <v>2</v>
      </c>
      <c r="I399" s="5011" t="s">
        <v>497</v>
      </c>
      <c r="J399" s="5011">
        <v>0.375</v>
      </c>
      <c r="K399" s="5011">
        <f t="shared" si="24"/>
        <v>7.5</v>
      </c>
      <c r="L399" s="5013" t="s">
        <v>5896</v>
      </c>
      <c r="M399" s="5011">
        <v>5210000</v>
      </c>
      <c r="N399" s="5011" t="s">
        <v>5889</v>
      </c>
      <c r="O399" s="5011" t="s">
        <v>5890</v>
      </c>
      <c r="P399" s="5011" t="s">
        <v>5891</v>
      </c>
      <c r="Q399" s="5011" t="s">
        <v>5892</v>
      </c>
      <c r="R399" s="5011" t="s">
        <v>5893</v>
      </c>
      <c r="S399" s="5011"/>
      <c r="T399" s="5011"/>
      <c r="U399" s="5011" t="s">
        <v>5894</v>
      </c>
      <c r="V399" s="5011" t="s">
        <v>5336</v>
      </c>
      <c r="W399" s="5011" t="s">
        <v>5895</v>
      </c>
      <c r="X399" s="5011" t="s">
        <v>5239</v>
      </c>
      <c r="Y399" s="5013" t="s">
        <v>525</v>
      </c>
      <c r="Z399" s="5011">
        <v>0</v>
      </c>
      <c r="AA399" s="5011">
        <v>1</v>
      </c>
      <c r="AB399" s="5011">
        <v>1</v>
      </c>
      <c r="AC399" s="5011">
        <v>22</v>
      </c>
      <c r="AD399" s="5011">
        <v>0</v>
      </c>
      <c r="AE399" s="5011">
        <v>24</v>
      </c>
      <c r="AF399" s="5023"/>
    </row>
    <row r="400" spans="1:32" s="5024" customFormat="1" ht="31.5">
      <c r="A400" s="5010">
        <v>32</v>
      </c>
      <c r="B400" s="5010">
        <v>12</v>
      </c>
      <c r="C400" s="5010">
        <v>8</v>
      </c>
      <c r="D400" s="5010">
        <f t="shared" si="23"/>
        <v>20</v>
      </c>
      <c r="E400" s="5011">
        <v>41090</v>
      </c>
      <c r="F400" s="5011" t="s">
        <v>313</v>
      </c>
      <c r="G400" s="5011">
        <v>173</v>
      </c>
      <c r="H400" s="5011" t="s">
        <v>2</v>
      </c>
      <c r="I400" s="5011" t="s">
        <v>503</v>
      </c>
      <c r="J400" s="5011">
        <v>0.25</v>
      </c>
      <c r="K400" s="5011">
        <f t="shared" si="24"/>
        <v>5</v>
      </c>
      <c r="L400" s="5013" t="s">
        <v>5471</v>
      </c>
      <c r="M400" s="5011">
        <v>5210000</v>
      </c>
      <c r="N400" s="5011" t="s">
        <v>5889</v>
      </c>
      <c r="O400" s="5011" t="s">
        <v>5890</v>
      </c>
      <c r="P400" s="5011" t="s">
        <v>5891</v>
      </c>
      <c r="Q400" s="5011" t="s">
        <v>5892</v>
      </c>
      <c r="R400" s="5011" t="s">
        <v>5893</v>
      </c>
      <c r="S400" s="5011"/>
      <c r="T400" s="5011"/>
      <c r="U400" s="5011" t="s">
        <v>5894</v>
      </c>
      <c r="V400" s="5011" t="s">
        <v>5336</v>
      </c>
      <c r="W400" s="5011" t="s">
        <v>5895</v>
      </c>
      <c r="X400" s="5011" t="s">
        <v>5239</v>
      </c>
      <c r="Y400" s="5013" t="s">
        <v>525</v>
      </c>
      <c r="Z400" s="5011">
        <v>0</v>
      </c>
      <c r="AA400" s="5011">
        <v>1</v>
      </c>
      <c r="AB400" s="5011">
        <v>1</v>
      </c>
      <c r="AC400" s="5011">
        <v>22</v>
      </c>
      <c r="AD400" s="5011">
        <v>0</v>
      </c>
      <c r="AE400" s="5011">
        <v>24</v>
      </c>
      <c r="AF400" s="5023"/>
    </row>
    <row r="401" spans="1:32" s="5024" customFormat="1" ht="31.5">
      <c r="A401" s="5010">
        <v>32</v>
      </c>
      <c r="B401" s="5010">
        <v>12</v>
      </c>
      <c r="C401" s="5010">
        <v>8</v>
      </c>
      <c r="D401" s="5010">
        <f t="shared" si="23"/>
        <v>20</v>
      </c>
      <c r="E401" s="5011">
        <v>35988</v>
      </c>
      <c r="F401" s="5011" t="s">
        <v>314</v>
      </c>
      <c r="G401" s="5011">
        <v>173</v>
      </c>
      <c r="H401" s="5011" t="s">
        <v>2</v>
      </c>
      <c r="I401" s="5011" t="s">
        <v>497</v>
      </c>
      <c r="J401" s="5011">
        <v>0.35</v>
      </c>
      <c r="K401" s="5011">
        <f t="shared" si="24"/>
        <v>7</v>
      </c>
      <c r="L401" s="5013" t="s">
        <v>5897</v>
      </c>
      <c r="M401" s="5011">
        <v>5210000</v>
      </c>
      <c r="N401" s="5011" t="s">
        <v>5606</v>
      </c>
      <c r="O401" s="5011" t="s">
        <v>5898</v>
      </c>
      <c r="P401" s="5011" t="s">
        <v>5227</v>
      </c>
      <c r="Q401" s="5011" t="s">
        <v>5892</v>
      </c>
      <c r="R401" s="5011" t="s">
        <v>5899</v>
      </c>
      <c r="S401" s="5011"/>
      <c r="T401" s="5011"/>
      <c r="U401" s="5011" t="s">
        <v>5892</v>
      </c>
      <c r="V401" s="5011" t="s">
        <v>5227</v>
      </c>
      <c r="W401" s="5011" t="s">
        <v>5892</v>
      </c>
      <c r="X401" s="5011" t="s">
        <v>5227</v>
      </c>
      <c r="Y401" s="5013" t="s">
        <v>525</v>
      </c>
      <c r="Z401" s="5011">
        <v>0</v>
      </c>
      <c r="AA401" s="5011">
        <v>3</v>
      </c>
      <c r="AB401" s="5011">
        <v>4</v>
      </c>
      <c r="AC401" s="5011">
        <v>17</v>
      </c>
      <c r="AD401" s="5011">
        <v>0</v>
      </c>
      <c r="AE401" s="5011">
        <v>24</v>
      </c>
      <c r="AF401" s="5023"/>
    </row>
    <row r="402" spans="1:32" s="5024" customFormat="1" ht="31.5">
      <c r="A402" s="5010">
        <v>32</v>
      </c>
      <c r="B402" s="5010">
        <v>12</v>
      </c>
      <c r="C402" s="5010">
        <v>8</v>
      </c>
      <c r="D402" s="5010">
        <f t="shared" si="23"/>
        <v>20</v>
      </c>
      <c r="E402" s="5011">
        <v>40130</v>
      </c>
      <c r="F402" s="5011" t="s">
        <v>314</v>
      </c>
      <c r="G402" s="5011">
        <v>173</v>
      </c>
      <c r="H402" s="5011" t="s">
        <v>2</v>
      </c>
      <c r="I402" s="5011" t="s">
        <v>497</v>
      </c>
      <c r="J402" s="5011">
        <v>0.35</v>
      </c>
      <c r="K402" s="5011">
        <f t="shared" si="24"/>
        <v>7</v>
      </c>
      <c r="L402" s="5013" t="s">
        <v>5900</v>
      </c>
      <c r="M402" s="5011">
        <v>5210000</v>
      </c>
      <c r="N402" s="5011" t="s">
        <v>5606</v>
      </c>
      <c r="O402" s="5011" t="s">
        <v>5898</v>
      </c>
      <c r="P402" s="5011" t="s">
        <v>5227</v>
      </c>
      <c r="Q402" s="5011" t="s">
        <v>5892</v>
      </c>
      <c r="R402" s="5011" t="s">
        <v>5899</v>
      </c>
      <c r="S402" s="5011"/>
      <c r="T402" s="5011"/>
      <c r="U402" s="5011" t="s">
        <v>5892</v>
      </c>
      <c r="V402" s="5011" t="s">
        <v>5227</v>
      </c>
      <c r="W402" s="5011" t="s">
        <v>5892</v>
      </c>
      <c r="X402" s="5011" t="s">
        <v>5227</v>
      </c>
      <c r="Y402" s="5013" t="s">
        <v>525</v>
      </c>
      <c r="Z402" s="5011">
        <v>0</v>
      </c>
      <c r="AA402" s="5011">
        <v>3</v>
      </c>
      <c r="AB402" s="5011">
        <v>4</v>
      </c>
      <c r="AC402" s="5011">
        <v>17</v>
      </c>
      <c r="AD402" s="5011">
        <v>0</v>
      </c>
      <c r="AE402" s="5011">
        <v>24</v>
      </c>
      <c r="AF402" s="5023"/>
    </row>
    <row r="403" spans="1:32" s="5024" customFormat="1" ht="31.5">
      <c r="A403" s="5010">
        <v>32</v>
      </c>
      <c r="B403" s="5010">
        <v>12</v>
      </c>
      <c r="C403" s="5010">
        <v>8</v>
      </c>
      <c r="D403" s="5010">
        <f t="shared" si="23"/>
        <v>20</v>
      </c>
      <c r="E403" s="5011">
        <v>40253</v>
      </c>
      <c r="F403" s="5011" t="s">
        <v>314</v>
      </c>
      <c r="G403" s="5011">
        <v>173</v>
      </c>
      <c r="H403" s="5011" t="s">
        <v>2</v>
      </c>
      <c r="I403" s="5011" t="s">
        <v>497</v>
      </c>
      <c r="J403" s="5011">
        <v>0.3</v>
      </c>
      <c r="K403" s="5011">
        <f t="shared" si="24"/>
        <v>6</v>
      </c>
      <c r="L403" s="5013" t="s">
        <v>357</v>
      </c>
      <c r="M403" s="5011">
        <v>5210000</v>
      </c>
      <c r="N403" s="5011" t="s">
        <v>5606</v>
      </c>
      <c r="O403" s="5011" t="s">
        <v>5898</v>
      </c>
      <c r="P403" s="5011" t="s">
        <v>5227</v>
      </c>
      <c r="Q403" s="5011" t="s">
        <v>5892</v>
      </c>
      <c r="R403" s="5011" t="s">
        <v>5899</v>
      </c>
      <c r="S403" s="5011"/>
      <c r="T403" s="5011"/>
      <c r="U403" s="5011" t="s">
        <v>5892</v>
      </c>
      <c r="V403" s="5011" t="s">
        <v>5227</v>
      </c>
      <c r="W403" s="5011" t="s">
        <v>5892</v>
      </c>
      <c r="X403" s="5011" t="s">
        <v>5227</v>
      </c>
      <c r="Y403" s="5013" t="s">
        <v>525</v>
      </c>
      <c r="Z403" s="5011">
        <v>0</v>
      </c>
      <c r="AA403" s="5011">
        <v>3</v>
      </c>
      <c r="AB403" s="5011">
        <v>4</v>
      </c>
      <c r="AC403" s="5011">
        <v>17</v>
      </c>
      <c r="AD403" s="5011">
        <v>0</v>
      </c>
      <c r="AE403" s="5011">
        <v>24</v>
      </c>
      <c r="AF403" s="5023"/>
    </row>
    <row r="404" spans="1:32" s="5024" customFormat="1" ht="31.5">
      <c r="A404" s="5010">
        <v>36</v>
      </c>
      <c r="B404" s="5010">
        <v>15</v>
      </c>
      <c r="C404" s="5010">
        <v>6</v>
      </c>
      <c r="D404" s="5010">
        <f t="shared" si="23"/>
        <v>21</v>
      </c>
      <c r="E404" s="5011">
        <v>32206</v>
      </c>
      <c r="F404" s="5011" t="s">
        <v>314</v>
      </c>
      <c r="G404" s="5011">
        <v>173</v>
      </c>
      <c r="H404" s="5011" t="s">
        <v>2</v>
      </c>
      <c r="I404" s="5011" t="s">
        <v>497</v>
      </c>
      <c r="J404" s="5011">
        <v>0.28599999999999998</v>
      </c>
      <c r="K404" s="5011">
        <f t="shared" si="24"/>
        <v>6.0059999999999993</v>
      </c>
      <c r="L404" s="5013" t="s">
        <v>5901</v>
      </c>
      <c r="M404" s="5011">
        <v>5210001</v>
      </c>
      <c r="N404" s="5011" t="s">
        <v>5613</v>
      </c>
      <c r="O404" s="5011" t="s">
        <v>2231</v>
      </c>
      <c r="P404" s="5011" t="s">
        <v>5239</v>
      </c>
      <c r="Q404" s="5011" t="s">
        <v>2231</v>
      </c>
      <c r="R404" s="5011" t="s">
        <v>5239</v>
      </c>
      <c r="S404" s="5011"/>
      <c r="T404" s="5011"/>
      <c r="U404" s="5011" t="s">
        <v>2231</v>
      </c>
      <c r="V404" s="5011" t="s">
        <v>5239</v>
      </c>
      <c r="W404" s="5011" t="s">
        <v>2231</v>
      </c>
      <c r="X404" s="5011" t="s">
        <v>5239</v>
      </c>
      <c r="Y404" s="5013" t="s">
        <v>510</v>
      </c>
      <c r="Z404" s="5011">
        <v>0</v>
      </c>
      <c r="AA404" s="5011">
        <v>0</v>
      </c>
      <c r="AB404" s="5011">
        <v>4</v>
      </c>
      <c r="AC404" s="5011">
        <v>16</v>
      </c>
      <c r="AD404" s="5011">
        <v>1</v>
      </c>
      <c r="AE404" s="5011">
        <v>20</v>
      </c>
      <c r="AF404" s="5023"/>
    </row>
    <row r="405" spans="1:32" s="5024" customFormat="1" ht="31.5">
      <c r="A405" s="5010">
        <v>36</v>
      </c>
      <c r="B405" s="5010">
        <v>15</v>
      </c>
      <c r="C405" s="5010">
        <v>6</v>
      </c>
      <c r="D405" s="5010">
        <f t="shared" si="23"/>
        <v>21</v>
      </c>
      <c r="E405" s="5011">
        <v>38204</v>
      </c>
      <c r="F405" s="5011" t="s">
        <v>314</v>
      </c>
      <c r="G405" s="5011">
        <v>173</v>
      </c>
      <c r="H405" s="5011" t="s">
        <v>2</v>
      </c>
      <c r="I405" s="5011" t="s">
        <v>497</v>
      </c>
      <c r="J405" s="5011">
        <v>0.23799999999999999</v>
      </c>
      <c r="K405" s="5011">
        <f t="shared" si="24"/>
        <v>4.9979999999999993</v>
      </c>
      <c r="L405" s="5013" t="s">
        <v>5232</v>
      </c>
      <c r="M405" s="5011">
        <v>5210001</v>
      </c>
      <c r="N405" s="5011" t="s">
        <v>5613</v>
      </c>
      <c r="O405" s="5011" t="s">
        <v>2231</v>
      </c>
      <c r="P405" s="5011" t="s">
        <v>5239</v>
      </c>
      <c r="Q405" s="5011" t="s">
        <v>2231</v>
      </c>
      <c r="R405" s="5011" t="s">
        <v>5239</v>
      </c>
      <c r="S405" s="5011"/>
      <c r="T405" s="5011"/>
      <c r="U405" s="5011" t="s">
        <v>2231</v>
      </c>
      <c r="V405" s="5011" t="s">
        <v>5239</v>
      </c>
      <c r="W405" s="5011" t="s">
        <v>2231</v>
      </c>
      <c r="X405" s="5011" t="s">
        <v>5239</v>
      </c>
      <c r="Y405" s="5013" t="s">
        <v>510</v>
      </c>
      <c r="Z405" s="5011">
        <v>0</v>
      </c>
      <c r="AA405" s="5011">
        <v>0</v>
      </c>
      <c r="AB405" s="5011">
        <v>4</v>
      </c>
      <c r="AC405" s="5011">
        <v>16</v>
      </c>
      <c r="AD405" s="5011">
        <v>1</v>
      </c>
      <c r="AE405" s="5011">
        <v>20</v>
      </c>
      <c r="AF405" s="5023"/>
    </row>
    <row r="406" spans="1:32" s="5024" customFormat="1" ht="31.5">
      <c r="A406" s="5010">
        <v>36</v>
      </c>
      <c r="B406" s="5010">
        <v>15</v>
      </c>
      <c r="C406" s="5010">
        <v>6</v>
      </c>
      <c r="D406" s="5010">
        <f t="shared" si="23"/>
        <v>21</v>
      </c>
      <c r="E406" s="5011">
        <v>36007</v>
      </c>
      <c r="F406" s="5011" t="s">
        <v>314</v>
      </c>
      <c r="G406" s="5011">
        <v>173</v>
      </c>
      <c r="H406" s="5011" t="s">
        <v>2</v>
      </c>
      <c r="I406" s="5011" t="s">
        <v>497</v>
      </c>
      <c r="J406" s="5011">
        <v>0.23799999999999999</v>
      </c>
      <c r="K406" s="5011">
        <f t="shared" si="24"/>
        <v>4.9979999999999993</v>
      </c>
      <c r="L406" s="5013" t="s">
        <v>5503</v>
      </c>
      <c r="M406" s="5011">
        <v>5210001</v>
      </c>
      <c r="N406" s="5011" t="s">
        <v>5613</v>
      </c>
      <c r="O406" s="5011" t="s">
        <v>2231</v>
      </c>
      <c r="P406" s="5011" t="s">
        <v>5239</v>
      </c>
      <c r="Q406" s="5011" t="s">
        <v>2231</v>
      </c>
      <c r="R406" s="5011" t="s">
        <v>5239</v>
      </c>
      <c r="S406" s="5011"/>
      <c r="T406" s="5011"/>
      <c r="U406" s="5011" t="s">
        <v>2231</v>
      </c>
      <c r="V406" s="5011" t="s">
        <v>5239</v>
      </c>
      <c r="W406" s="5011" t="s">
        <v>2231</v>
      </c>
      <c r="X406" s="5011" t="s">
        <v>5239</v>
      </c>
      <c r="Y406" s="5013" t="s">
        <v>510</v>
      </c>
      <c r="Z406" s="5011">
        <v>0</v>
      </c>
      <c r="AA406" s="5011">
        <v>0</v>
      </c>
      <c r="AB406" s="5011">
        <v>4</v>
      </c>
      <c r="AC406" s="5011">
        <v>16</v>
      </c>
      <c r="AD406" s="5011">
        <v>1</v>
      </c>
      <c r="AE406" s="5011">
        <v>20</v>
      </c>
      <c r="AF406" s="5023"/>
    </row>
    <row r="407" spans="1:32" s="5024" customFormat="1" ht="31.5">
      <c r="A407" s="5010">
        <v>36</v>
      </c>
      <c r="B407" s="5010">
        <v>15</v>
      </c>
      <c r="C407" s="5010">
        <v>6</v>
      </c>
      <c r="D407" s="5010">
        <f t="shared" si="23"/>
        <v>21</v>
      </c>
      <c r="E407" s="5011">
        <v>37911</v>
      </c>
      <c r="F407" s="5011" t="s">
        <v>314</v>
      </c>
      <c r="G407" s="5011">
        <v>173</v>
      </c>
      <c r="H407" s="5011" t="s">
        <v>2</v>
      </c>
      <c r="I407" s="5011" t="s">
        <v>497</v>
      </c>
      <c r="J407" s="5011">
        <v>0.23799999999999999</v>
      </c>
      <c r="K407" s="5011">
        <f t="shared" si="24"/>
        <v>4.9979999999999993</v>
      </c>
      <c r="L407" s="5013" t="s">
        <v>5231</v>
      </c>
      <c r="M407" s="5011">
        <v>5210001</v>
      </c>
      <c r="N407" s="5011" t="s">
        <v>5613</v>
      </c>
      <c r="O407" s="5011" t="s">
        <v>2231</v>
      </c>
      <c r="P407" s="5011" t="s">
        <v>5239</v>
      </c>
      <c r="Q407" s="5011" t="s">
        <v>2231</v>
      </c>
      <c r="R407" s="5011" t="s">
        <v>5239</v>
      </c>
      <c r="S407" s="5011"/>
      <c r="T407" s="5011"/>
      <c r="U407" s="5011" t="s">
        <v>2231</v>
      </c>
      <c r="V407" s="5011" t="s">
        <v>5239</v>
      </c>
      <c r="W407" s="5011" t="s">
        <v>2231</v>
      </c>
      <c r="X407" s="5011" t="s">
        <v>5239</v>
      </c>
      <c r="Y407" s="5013" t="s">
        <v>510</v>
      </c>
      <c r="Z407" s="5011">
        <v>0</v>
      </c>
      <c r="AA407" s="5011">
        <v>0</v>
      </c>
      <c r="AB407" s="5011">
        <v>4</v>
      </c>
      <c r="AC407" s="5011">
        <v>16</v>
      </c>
      <c r="AD407" s="5011">
        <v>1</v>
      </c>
      <c r="AE407" s="5011">
        <v>20</v>
      </c>
      <c r="AF407" s="5023"/>
    </row>
    <row r="408" spans="1:32" s="5024" customFormat="1" ht="31.5">
      <c r="A408" s="5010">
        <v>35</v>
      </c>
      <c r="B408" s="5010">
        <v>15</v>
      </c>
      <c r="C408" s="5010">
        <v>5</v>
      </c>
      <c r="D408" s="5010">
        <f t="shared" si="23"/>
        <v>20</v>
      </c>
      <c r="E408" s="5011">
        <v>40356</v>
      </c>
      <c r="F408" s="5011" t="s">
        <v>314</v>
      </c>
      <c r="G408" s="5011">
        <v>173</v>
      </c>
      <c r="H408" s="5011" t="s">
        <v>2</v>
      </c>
      <c r="I408" s="5011" t="s">
        <v>503</v>
      </c>
      <c r="J408" s="5011">
        <v>0.4</v>
      </c>
      <c r="K408" s="5011">
        <f t="shared" si="24"/>
        <v>8</v>
      </c>
      <c r="L408" s="5013" t="s">
        <v>5902</v>
      </c>
      <c r="M408" s="5011">
        <v>5210003</v>
      </c>
      <c r="N408" s="5011" t="s">
        <v>5613</v>
      </c>
      <c r="O408" s="5011" t="s">
        <v>5903</v>
      </c>
      <c r="P408" s="5011" t="s">
        <v>5227</v>
      </c>
      <c r="Q408" s="5011" t="s">
        <v>5904</v>
      </c>
      <c r="R408" s="5011" t="s">
        <v>5905</v>
      </c>
      <c r="S408" s="5011"/>
      <c r="T408" s="5011"/>
      <c r="U408" s="5011" t="s">
        <v>2231</v>
      </c>
      <c r="V408" s="5011" t="s">
        <v>5905</v>
      </c>
      <c r="W408" s="5011" t="s">
        <v>2231</v>
      </c>
      <c r="X408" s="5011" t="s">
        <v>5905</v>
      </c>
      <c r="Y408" s="5013" t="s">
        <v>519</v>
      </c>
      <c r="Z408" s="5011">
        <v>0</v>
      </c>
      <c r="AA408" s="5011">
        <v>5</v>
      </c>
      <c r="AB408" s="5011">
        <v>14</v>
      </c>
      <c r="AC408" s="5011">
        <v>7</v>
      </c>
      <c r="AD408" s="5011">
        <v>0</v>
      </c>
      <c r="AE408" s="5011">
        <v>26</v>
      </c>
      <c r="AF408" s="5023"/>
    </row>
    <row r="409" spans="1:32" s="5024" customFormat="1" ht="31.5">
      <c r="A409" s="5010">
        <v>35</v>
      </c>
      <c r="B409" s="5010">
        <v>15</v>
      </c>
      <c r="C409" s="5010">
        <v>5</v>
      </c>
      <c r="D409" s="5010">
        <f t="shared" si="23"/>
        <v>20</v>
      </c>
      <c r="E409" s="5011">
        <v>20178</v>
      </c>
      <c r="F409" s="5011" t="s">
        <v>314</v>
      </c>
      <c r="G409" s="5011">
        <v>173</v>
      </c>
      <c r="H409" s="5011" t="s">
        <v>2</v>
      </c>
      <c r="I409" s="5011" t="s">
        <v>497</v>
      </c>
      <c r="J409" s="5011">
        <v>0.35</v>
      </c>
      <c r="K409" s="5011">
        <f t="shared" si="24"/>
        <v>7</v>
      </c>
      <c r="L409" s="5013" t="s">
        <v>4753</v>
      </c>
      <c r="M409" s="5011">
        <v>5210003</v>
      </c>
      <c r="N409" s="5011" t="s">
        <v>5613</v>
      </c>
      <c r="O409" s="5011" t="s">
        <v>5903</v>
      </c>
      <c r="P409" s="5011" t="s">
        <v>5227</v>
      </c>
      <c r="Q409" s="5011" t="s">
        <v>5904</v>
      </c>
      <c r="R409" s="5011" t="s">
        <v>5905</v>
      </c>
      <c r="S409" s="5011"/>
      <c r="T409" s="5011"/>
      <c r="U409" s="5011" t="s">
        <v>2231</v>
      </c>
      <c r="V409" s="5011" t="s">
        <v>5905</v>
      </c>
      <c r="W409" s="5011" t="s">
        <v>2231</v>
      </c>
      <c r="X409" s="5011" t="s">
        <v>5905</v>
      </c>
      <c r="Y409" s="5013" t="s">
        <v>519</v>
      </c>
      <c r="Z409" s="5011">
        <v>0</v>
      </c>
      <c r="AA409" s="5011">
        <v>5</v>
      </c>
      <c r="AB409" s="5011">
        <v>14</v>
      </c>
      <c r="AC409" s="5011">
        <v>7</v>
      </c>
      <c r="AD409" s="5011">
        <v>0</v>
      </c>
      <c r="AE409" s="5011">
        <v>26</v>
      </c>
      <c r="AF409" s="5023"/>
    </row>
    <row r="410" spans="1:32" s="5024" customFormat="1" ht="31.5">
      <c r="A410" s="5010">
        <v>35</v>
      </c>
      <c r="B410" s="5010">
        <v>15</v>
      </c>
      <c r="C410" s="5010">
        <v>5</v>
      </c>
      <c r="D410" s="5010">
        <f t="shared" si="23"/>
        <v>20</v>
      </c>
      <c r="E410" s="5011">
        <v>32206</v>
      </c>
      <c r="F410" s="5011" t="s">
        <v>314</v>
      </c>
      <c r="G410" s="5011">
        <v>173</v>
      </c>
      <c r="H410" s="5011" t="s">
        <v>2</v>
      </c>
      <c r="I410" s="5011" t="s">
        <v>497</v>
      </c>
      <c r="J410" s="5011">
        <v>0.25</v>
      </c>
      <c r="K410" s="5011">
        <f t="shared" si="24"/>
        <v>5</v>
      </c>
      <c r="L410" s="5013" t="s">
        <v>5225</v>
      </c>
      <c r="M410" s="5011">
        <v>5210003</v>
      </c>
      <c r="N410" s="5011" t="s">
        <v>5613</v>
      </c>
      <c r="O410" s="5011" t="s">
        <v>5903</v>
      </c>
      <c r="P410" s="5011" t="s">
        <v>5227</v>
      </c>
      <c r="Q410" s="5011" t="s">
        <v>5904</v>
      </c>
      <c r="R410" s="5011" t="s">
        <v>5905</v>
      </c>
      <c r="S410" s="5011"/>
      <c r="T410" s="5011"/>
      <c r="U410" s="5011" t="s">
        <v>2231</v>
      </c>
      <c r="V410" s="5011" t="s">
        <v>5905</v>
      </c>
      <c r="W410" s="5011" t="s">
        <v>2231</v>
      </c>
      <c r="X410" s="5011" t="s">
        <v>5905</v>
      </c>
      <c r="Y410" s="5013" t="s">
        <v>519</v>
      </c>
      <c r="Z410" s="5011">
        <v>0</v>
      </c>
      <c r="AA410" s="5011">
        <v>5</v>
      </c>
      <c r="AB410" s="5011">
        <v>14</v>
      </c>
      <c r="AC410" s="5011">
        <v>7</v>
      </c>
      <c r="AD410" s="5011">
        <v>0</v>
      </c>
      <c r="AE410" s="5011">
        <v>26</v>
      </c>
      <c r="AF410" s="5023"/>
    </row>
    <row r="411" spans="1:32" s="5024" customFormat="1" ht="31.5">
      <c r="A411" s="5010">
        <v>36</v>
      </c>
      <c r="B411" s="5010">
        <v>15</v>
      </c>
      <c r="C411" s="5010">
        <v>6</v>
      </c>
      <c r="D411" s="5010">
        <f t="shared" si="23"/>
        <v>21</v>
      </c>
      <c r="E411" s="5011">
        <v>39289</v>
      </c>
      <c r="F411" s="5011" t="s">
        <v>314</v>
      </c>
      <c r="G411" s="5011">
        <v>173</v>
      </c>
      <c r="H411" s="5011" t="s">
        <v>2</v>
      </c>
      <c r="I411" s="5011" t="s">
        <v>497</v>
      </c>
      <c r="J411" s="5011">
        <v>0.38100000000000001</v>
      </c>
      <c r="K411" s="5011">
        <f t="shared" si="24"/>
        <v>8.0009999999999994</v>
      </c>
      <c r="L411" s="5013" t="s">
        <v>5906</v>
      </c>
      <c r="M411" s="5011">
        <v>5210005</v>
      </c>
      <c r="N411" s="5011" t="s">
        <v>5449</v>
      </c>
      <c r="O411" s="5011" t="s">
        <v>5907</v>
      </c>
      <c r="P411" s="5011" t="s">
        <v>5363</v>
      </c>
      <c r="Q411" s="5011" t="s">
        <v>5908</v>
      </c>
      <c r="R411" s="5011" t="s">
        <v>5363</v>
      </c>
      <c r="S411" s="5011"/>
      <c r="T411" s="5011"/>
      <c r="U411" s="5011" t="s">
        <v>2251</v>
      </c>
      <c r="V411" s="5011" t="s">
        <v>5363</v>
      </c>
      <c r="W411" s="5011" t="s">
        <v>5909</v>
      </c>
      <c r="X411" s="5011" t="s">
        <v>5363</v>
      </c>
      <c r="Y411" s="5013" t="s">
        <v>524</v>
      </c>
      <c r="Z411" s="5011">
        <v>0</v>
      </c>
      <c r="AA411" s="5011">
        <v>2</v>
      </c>
      <c r="AB411" s="5011">
        <v>0</v>
      </c>
      <c r="AC411" s="5011">
        <v>10</v>
      </c>
      <c r="AD411" s="5011">
        <v>1</v>
      </c>
      <c r="AE411" s="5011">
        <v>12</v>
      </c>
      <c r="AF411" s="5023"/>
    </row>
    <row r="412" spans="1:32" s="5024" customFormat="1" ht="31.5">
      <c r="A412" s="5010">
        <v>36</v>
      </c>
      <c r="B412" s="5010">
        <v>15</v>
      </c>
      <c r="C412" s="5010">
        <v>6</v>
      </c>
      <c r="D412" s="5010">
        <f t="shared" si="23"/>
        <v>21</v>
      </c>
      <c r="E412" s="5011">
        <v>37044</v>
      </c>
      <c r="F412" s="5011" t="s">
        <v>314</v>
      </c>
      <c r="G412" s="5011">
        <v>173</v>
      </c>
      <c r="H412" s="5011" t="s">
        <v>2</v>
      </c>
      <c r="I412" s="5011" t="s">
        <v>497</v>
      </c>
      <c r="J412" s="5011">
        <v>0.38100000000000001</v>
      </c>
      <c r="K412" s="5011">
        <f t="shared" si="24"/>
        <v>8.0009999999999994</v>
      </c>
      <c r="L412" s="5013" t="s">
        <v>5342</v>
      </c>
      <c r="M412" s="5011">
        <v>5210005</v>
      </c>
      <c r="N412" s="5011" t="s">
        <v>5449</v>
      </c>
      <c r="O412" s="5011" t="s">
        <v>5907</v>
      </c>
      <c r="P412" s="5011" t="s">
        <v>5363</v>
      </c>
      <c r="Q412" s="5011" t="s">
        <v>5908</v>
      </c>
      <c r="R412" s="5011" t="s">
        <v>5363</v>
      </c>
      <c r="S412" s="5011"/>
      <c r="T412" s="5011"/>
      <c r="U412" s="5011" t="s">
        <v>2251</v>
      </c>
      <c r="V412" s="5011" t="s">
        <v>5363</v>
      </c>
      <c r="W412" s="5011" t="s">
        <v>5909</v>
      </c>
      <c r="X412" s="5011" t="s">
        <v>5363</v>
      </c>
      <c r="Y412" s="5013" t="s">
        <v>524</v>
      </c>
      <c r="Z412" s="5011">
        <v>0</v>
      </c>
      <c r="AA412" s="5011">
        <v>2</v>
      </c>
      <c r="AB412" s="5011">
        <v>0</v>
      </c>
      <c r="AC412" s="5011">
        <v>10</v>
      </c>
      <c r="AD412" s="5011">
        <v>1</v>
      </c>
      <c r="AE412" s="5011">
        <v>12</v>
      </c>
      <c r="AF412" s="5023"/>
    </row>
    <row r="413" spans="1:32" s="5024" customFormat="1" ht="31.5">
      <c r="A413" s="5010">
        <v>36</v>
      </c>
      <c r="B413" s="5010">
        <v>15</v>
      </c>
      <c r="C413" s="5010">
        <v>6</v>
      </c>
      <c r="D413" s="5010">
        <f t="shared" si="23"/>
        <v>21</v>
      </c>
      <c r="E413" s="5011">
        <v>37911</v>
      </c>
      <c r="F413" s="5011" t="s">
        <v>314</v>
      </c>
      <c r="G413" s="5011">
        <v>173</v>
      </c>
      <c r="H413" s="5011" t="s">
        <v>2</v>
      </c>
      <c r="I413" s="5011" t="s">
        <v>497</v>
      </c>
      <c r="J413" s="5011">
        <v>0.23799999999999999</v>
      </c>
      <c r="K413" s="5011">
        <f t="shared" si="24"/>
        <v>4.9979999999999993</v>
      </c>
      <c r="L413" s="5013" t="s">
        <v>5231</v>
      </c>
      <c r="M413" s="5011">
        <v>5210005</v>
      </c>
      <c r="N413" s="5011" t="s">
        <v>5449</v>
      </c>
      <c r="O413" s="5011" t="s">
        <v>5907</v>
      </c>
      <c r="P413" s="5011" t="s">
        <v>5363</v>
      </c>
      <c r="Q413" s="5011" t="s">
        <v>5908</v>
      </c>
      <c r="R413" s="5011" t="s">
        <v>5363</v>
      </c>
      <c r="S413" s="5011"/>
      <c r="T413" s="5011"/>
      <c r="U413" s="5011" t="s">
        <v>2251</v>
      </c>
      <c r="V413" s="5011" t="s">
        <v>5363</v>
      </c>
      <c r="W413" s="5011" t="s">
        <v>5909</v>
      </c>
      <c r="X413" s="5011" t="s">
        <v>5363</v>
      </c>
      <c r="Y413" s="5013" t="s">
        <v>524</v>
      </c>
      <c r="Z413" s="5011">
        <v>0</v>
      </c>
      <c r="AA413" s="5011">
        <v>2</v>
      </c>
      <c r="AB413" s="5011">
        <v>0</v>
      </c>
      <c r="AC413" s="5011">
        <v>10</v>
      </c>
      <c r="AD413" s="5011">
        <v>1</v>
      </c>
      <c r="AE413" s="5011">
        <v>12</v>
      </c>
      <c r="AF413" s="5023"/>
    </row>
    <row r="414" spans="1:32" s="5024" customFormat="1" ht="31.5">
      <c r="A414" s="5010">
        <v>32</v>
      </c>
      <c r="B414" s="5010">
        <v>12</v>
      </c>
      <c r="C414" s="5010">
        <v>8</v>
      </c>
      <c r="D414" s="5010">
        <f t="shared" si="23"/>
        <v>20</v>
      </c>
      <c r="E414" s="5011">
        <v>26192</v>
      </c>
      <c r="F414" s="5011" t="s">
        <v>314</v>
      </c>
      <c r="G414" s="5011">
        <v>173</v>
      </c>
      <c r="H414" s="5011" t="s">
        <v>2</v>
      </c>
      <c r="I414" s="5011" t="s">
        <v>497</v>
      </c>
      <c r="J414" s="5011">
        <v>0.4</v>
      </c>
      <c r="K414" s="5011">
        <f t="shared" si="24"/>
        <v>8</v>
      </c>
      <c r="L414" s="5013" t="s">
        <v>5910</v>
      </c>
      <c r="M414" s="5011">
        <v>5210008</v>
      </c>
      <c r="N414" s="5011" t="s">
        <v>5449</v>
      </c>
      <c r="O414" s="5011" t="s">
        <v>5911</v>
      </c>
      <c r="P414" s="5011" t="s">
        <v>5912</v>
      </c>
      <c r="Q414" s="5011" t="s">
        <v>5913</v>
      </c>
      <c r="R414" s="5011" t="s">
        <v>5912</v>
      </c>
      <c r="S414" s="5011"/>
      <c r="T414" s="5011"/>
      <c r="U414" s="5011" t="s">
        <v>5914</v>
      </c>
      <c r="V414" s="5011" t="s">
        <v>5915</v>
      </c>
      <c r="W414" s="5011" t="s">
        <v>5916</v>
      </c>
      <c r="X414" s="5011" t="s">
        <v>5912</v>
      </c>
      <c r="Y414" s="5013" t="s">
        <v>526</v>
      </c>
      <c r="Z414" s="5011">
        <v>5</v>
      </c>
      <c r="AA414" s="5011">
        <v>5</v>
      </c>
      <c r="AB414" s="5011">
        <v>3</v>
      </c>
      <c r="AC414" s="5011">
        <v>0</v>
      </c>
      <c r="AD414" s="5011">
        <v>0</v>
      </c>
      <c r="AE414" s="5011">
        <v>13</v>
      </c>
      <c r="AF414" s="5023"/>
    </row>
    <row r="415" spans="1:32" s="5024" customFormat="1" ht="31.5">
      <c r="A415" s="5010">
        <v>32</v>
      </c>
      <c r="B415" s="5010">
        <v>12</v>
      </c>
      <c r="C415" s="5010">
        <v>8</v>
      </c>
      <c r="D415" s="5010">
        <f t="shared" si="23"/>
        <v>20</v>
      </c>
      <c r="E415" s="5011">
        <v>27455</v>
      </c>
      <c r="F415" s="5011" t="s">
        <v>314</v>
      </c>
      <c r="G415" s="5011">
        <v>173</v>
      </c>
      <c r="H415" s="5011" t="s">
        <v>2</v>
      </c>
      <c r="I415" s="5011" t="s">
        <v>497</v>
      </c>
      <c r="J415" s="5011">
        <v>0.35</v>
      </c>
      <c r="K415" s="5011">
        <f t="shared" si="24"/>
        <v>7</v>
      </c>
      <c r="L415" s="5013" t="s">
        <v>5221</v>
      </c>
      <c r="M415" s="5011">
        <v>5210008</v>
      </c>
      <c r="N415" s="5011" t="s">
        <v>5449</v>
      </c>
      <c r="O415" s="5011" t="s">
        <v>5911</v>
      </c>
      <c r="P415" s="5011" t="s">
        <v>5912</v>
      </c>
      <c r="Q415" s="5011" t="s">
        <v>5913</v>
      </c>
      <c r="R415" s="5011" t="s">
        <v>5912</v>
      </c>
      <c r="S415" s="5011"/>
      <c r="T415" s="5011"/>
      <c r="U415" s="5011" t="s">
        <v>5914</v>
      </c>
      <c r="V415" s="5011" t="s">
        <v>5915</v>
      </c>
      <c r="W415" s="5011" t="s">
        <v>5916</v>
      </c>
      <c r="X415" s="5011" t="s">
        <v>5912</v>
      </c>
      <c r="Y415" s="5013" t="s">
        <v>526</v>
      </c>
      <c r="Z415" s="5011">
        <v>5</v>
      </c>
      <c r="AA415" s="5011">
        <v>5</v>
      </c>
      <c r="AB415" s="5011">
        <v>3</v>
      </c>
      <c r="AC415" s="5011">
        <v>0</v>
      </c>
      <c r="AD415" s="5011">
        <v>0</v>
      </c>
      <c r="AE415" s="5011">
        <v>13</v>
      </c>
      <c r="AF415" s="5023"/>
    </row>
    <row r="416" spans="1:32" s="5024" customFormat="1" ht="31.5">
      <c r="A416" s="5010">
        <v>32</v>
      </c>
      <c r="B416" s="5010">
        <v>12</v>
      </c>
      <c r="C416" s="5010">
        <v>8</v>
      </c>
      <c r="D416" s="5010">
        <f t="shared" si="23"/>
        <v>20</v>
      </c>
      <c r="E416" s="5011">
        <v>40692</v>
      </c>
      <c r="F416" s="5011" t="s">
        <v>314</v>
      </c>
      <c r="G416" s="5011">
        <v>173</v>
      </c>
      <c r="H416" s="5011" t="s">
        <v>2</v>
      </c>
      <c r="I416" s="5011" t="s">
        <v>503</v>
      </c>
      <c r="J416" s="5011">
        <v>0.25</v>
      </c>
      <c r="K416" s="5011">
        <f t="shared" si="24"/>
        <v>5</v>
      </c>
      <c r="L416" s="5013" t="s">
        <v>5917</v>
      </c>
      <c r="M416" s="5011">
        <v>5210008</v>
      </c>
      <c r="N416" s="5011" t="s">
        <v>5449</v>
      </c>
      <c r="O416" s="5011" t="s">
        <v>5911</v>
      </c>
      <c r="P416" s="5011" t="s">
        <v>5912</v>
      </c>
      <c r="Q416" s="5011" t="s">
        <v>5913</v>
      </c>
      <c r="R416" s="5011" t="s">
        <v>5912</v>
      </c>
      <c r="S416" s="5011"/>
      <c r="T416" s="5011"/>
      <c r="U416" s="5011" t="s">
        <v>5914</v>
      </c>
      <c r="V416" s="5011" t="s">
        <v>5915</v>
      </c>
      <c r="W416" s="5011" t="s">
        <v>5916</v>
      </c>
      <c r="X416" s="5011" t="s">
        <v>5912</v>
      </c>
      <c r="Y416" s="5013" t="s">
        <v>526</v>
      </c>
      <c r="Z416" s="5011">
        <v>5</v>
      </c>
      <c r="AA416" s="5011">
        <v>5</v>
      </c>
      <c r="AB416" s="5011">
        <v>3</v>
      </c>
      <c r="AC416" s="5011">
        <v>0</v>
      </c>
      <c r="AD416" s="5011">
        <v>0</v>
      </c>
      <c r="AE416" s="5011">
        <v>13</v>
      </c>
      <c r="AF416" s="5023"/>
    </row>
    <row r="417" spans="1:32" s="5024" customFormat="1" ht="31.5">
      <c r="A417" s="5025">
        <v>30</v>
      </c>
      <c r="B417" s="5025">
        <v>10</v>
      </c>
      <c r="C417" s="5025">
        <v>10</v>
      </c>
      <c r="D417" s="5010">
        <f t="shared" si="23"/>
        <v>20</v>
      </c>
      <c r="E417" s="5011" t="s">
        <v>5918</v>
      </c>
      <c r="F417" s="5011" t="s">
        <v>312</v>
      </c>
      <c r="G417" s="5011">
        <v>173</v>
      </c>
      <c r="H417" s="5011" t="s">
        <v>2</v>
      </c>
      <c r="I417" s="5011" t="s">
        <v>497</v>
      </c>
      <c r="J417" s="5011">
        <v>0.35</v>
      </c>
      <c r="K417" s="5011">
        <f t="shared" si="24"/>
        <v>7</v>
      </c>
      <c r="L417" s="5013" t="s">
        <v>4864</v>
      </c>
      <c r="M417" s="5011">
        <v>5211003</v>
      </c>
      <c r="N417" s="5011" t="s">
        <v>5646</v>
      </c>
      <c r="O417" s="5011" t="s">
        <v>2237</v>
      </c>
      <c r="P417" s="5011" t="s">
        <v>5919</v>
      </c>
      <c r="Q417" s="5011" t="s">
        <v>2251</v>
      </c>
      <c r="R417" s="5011" t="s">
        <v>5919</v>
      </c>
      <c r="S417" s="5011"/>
      <c r="T417" s="5011"/>
      <c r="U417" s="5011" t="s">
        <v>2237</v>
      </c>
      <c r="V417" s="5011" t="s">
        <v>5919</v>
      </c>
      <c r="W417" s="5011" t="s">
        <v>2251</v>
      </c>
      <c r="X417" s="5011" t="s">
        <v>5919</v>
      </c>
      <c r="Y417" s="5013" t="s">
        <v>529</v>
      </c>
      <c r="Z417" s="5011">
        <v>2</v>
      </c>
      <c r="AA417" s="5011">
        <v>10</v>
      </c>
      <c r="AB417" s="5011">
        <v>2</v>
      </c>
      <c r="AC417" s="5011">
        <v>3</v>
      </c>
      <c r="AD417" s="5011">
        <v>0</v>
      </c>
      <c r="AE417" s="5011">
        <v>17</v>
      </c>
      <c r="AF417" s="5023"/>
    </row>
    <row r="418" spans="1:32" s="5024" customFormat="1" ht="31.5">
      <c r="A418" s="5025">
        <v>30</v>
      </c>
      <c r="B418" s="5025">
        <v>10</v>
      </c>
      <c r="C418" s="5025">
        <v>10</v>
      </c>
      <c r="D418" s="5010">
        <f t="shared" si="23"/>
        <v>20</v>
      </c>
      <c r="E418" s="5011">
        <v>36929</v>
      </c>
      <c r="F418" s="5011" t="s">
        <v>312</v>
      </c>
      <c r="G418" s="5011">
        <v>173</v>
      </c>
      <c r="H418" s="5011" t="s">
        <v>2</v>
      </c>
      <c r="I418" s="5011" t="s">
        <v>497</v>
      </c>
      <c r="J418" s="5011">
        <v>0.35</v>
      </c>
      <c r="K418" s="5011">
        <f t="shared" si="24"/>
        <v>7</v>
      </c>
      <c r="L418" s="5013" t="s">
        <v>5359</v>
      </c>
      <c r="M418" s="5011">
        <v>5211003</v>
      </c>
      <c r="N418" s="5011" t="s">
        <v>5646</v>
      </c>
      <c r="O418" s="5011" t="s">
        <v>2237</v>
      </c>
      <c r="P418" s="5011" t="s">
        <v>5919</v>
      </c>
      <c r="Q418" s="5011" t="s">
        <v>2251</v>
      </c>
      <c r="R418" s="5011" t="s">
        <v>5919</v>
      </c>
      <c r="S418" s="5011"/>
      <c r="T418" s="5011"/>
      <c r="U418" s="5011" t="s">
        <v>2237</v>
      </c>
      <c r="V418" s="5011" t="s">
        <v>5919</v>
      </c>
      <c r="W418" s="5011" t="s">
        <v>2251</v>
      </c>
      <c r="X418" s="5011" t="s">
        <v>5919</v>
      </c>
      <c r="Y418" s="5013" t="s">
        <v>529</v>
      </c>
      <c r="Z418" s="5011">
        <v>2</v>
      </c>
      <c r="AA418" s="5011">
        <v>10</v>
      </c>
      <c r="AB418" s="5011">
        <v>2</v>
      </c>
      <c r="AC418" s="5011">
        <v>3</v>
      </c>
      <c r="AD418" s="5011">
        <v>0</v>
      </c>
      <c r="AE418" s="5011">
        <v>17</v>
      </c>
      <c r="AF418" s="5023"/>
    </row>
    <row r="419" spans="1:32" s="5024" customFormat="1" ht="31.5">
      <c r="A419" s="5010">
        <v>31</v>
      </c>
      <c r="B419" s="5010">
        <v>10</v>
      </c>
      <c r="C419" s="5010">
        <v>11</v>
      </c>
      <c r="D419" s="5010">
        <f t="shared" si="23"/>
        <v>21</v>
      </c>
      <c r="E419" s="5011">
        <v>26107</v>
      </c>
      <c r="F419" s="5011" t="s">
        <v>312</v>
      </c>
      <c r="G419" s="5011">
        <v>173</v>
      </c>
      <c r="H419" s="5011" t="s">
        <v>2</v>
      </c>
      <c r="I419" s="5011" t="s">
        <v>497</v>
      </c>
      <c r="J419" s="5011">
        <v>0.33300000000000002</v>
      </c>
      <c r="K419" s="5011">
        <f t="shared" si="24"/>
        <v>6.9930000000000003</v>
      </c>
      <c r="L419" s="5013" t="s">
        <v>5920</v>
      </c>
      <c r="M419" s="5011">
        <v>5211005</v>
      </c>
      <c r="N419" s="5011" t="s">
        <v>5651</v>
      </c>
      <c r="O419" s="5011" t="s">
        <v>2237</v>
      </c>
      <c r="P419" s="5011" t="s">
        <v>5405</v>
      </c>
      <c r="Q419" s="5011" t="s">
        <v>2251</v>
      </c>
      <c r="R419" s="5011" t="s">
        <v>5405</v>
      </c>
      <c r="S419" s="5011"/>
      <c r="T419" s="5011"/>
      <c r="U419" s="5011" t="s">
        <v>2237</v>
      </c>
      <c r="V419" s="5011" t="s">
        <v>5405</v>
      </c>
      <c r="W419" s="5011" t="s">
        <v>2251</v>
      </c>
      <c r="X419" s="5011" t="s">
        <v>5405</v>
      </c>
      <c r="Y419" s="5013" t="s">
        <v>527</v>
      </c>
      <c r="Z419" s="5011">
        <v>5</v>
      </c>
      <c r="AA419" s="5011">
        <v>8</v>
      </c>
      <c r="AB419" s="5011">
        <v>2</v>
      </c>
      <c r="AC419" s="5011">
        <v>0</v>
      </c>
      <c r="AD419" s="5011">
        <v>0</v>
      </c>
      <c r="AE419" s="5011">
        <v>15</v>
      </c>
      <c r="AF419" s="5023"/>
    </row>
    <row r="420" spans="1:32" s="5024" customFormat="1" ht="31.5">
      <c r="A420" s="5010">
        <v>31</v>
      </c>
      <c r="B420" s="5010">
        <v>10</v>
      </c>
      <c r="C420" s="5010">
        <v>11</v>
      </c>
      <c r="D420" s="5010">
        <f t="shared" si="23"/>
        <v>21</v>
      </c>
      <c r="E420" s="5011">
        <v>41067</v>
      </c>
      <c r="F420" s="5011" t="s">
        <v>312</v>
      </c>
      <c r="G420" s="5011">
        <v>173</v>
      </c>
      <c r="H420" s="5011" t="s">
        <v>2</v>
      </c>
      <c r="I420" s="5011" t="s">
        <v>503</v>
      </c>
      <c r="J420" s="5011">
        <v>0.33300000000000002</v>
      </c>
      <c r="K420" s="5011">
        <f t="shared" si="24"/>
        <v>6.9930000000000003</v>
      </c>
      <c r="L420" s="5013" t="s">
        <v>5364</v>
      </c>
      <c r="M420" s="5011">
        <v>5211005</v>
      </c>
      <c r="N420" s="5011" t="s">
        <v>5651</v>
      </c>
      <c r="O420" s="5011" t="s">
        <v>2237</v>
      </c>
      <c r="P420" s="5011" t="s">
        <v>5405</v>
      </c>
      <c r="Q420" s="5011" t="s">
        <v>2251</v>
      </c>
      <c r="R420" s="5011" t="s">
        <v>5405</v>
      </c>
      <c r="S420" s="5011"/>
      <c r="T420" s="5011"/>
      <c r="U420" s="5011" t="s">
        <v>2237</v>
      </c>
      <c r="V420" s="5011" t="s">
        <v>5405</v>
      </c>
      <c r="W420" s="5011" t="s">
        <v>2251</v>
      </c>
      <c r="X420" s="5011" t="s">
        <v>5405</v>
      </c>
      <c r="Y420" s="5013" t="s">
        <v>527</v>
      </c>
      <c r="Z420" s="5011">
        <v>5</v>
      </c>
      <c r="AA420" s="5011">
        <v>8</v>
      </c>
      <c r="AB420" s="5011">
        <v>2</v>
      </c>
      <c r="AC420" s="5011">
        <v>0</v>
      </c>
      <c r="AD420" s="5011">
        <v>0</v>
      </c>
      <c r="AE420" s="5011">
        <v>15</v>
      </c>
      <c r="AF420" s="5023"/>
    </row>
    <row r="421" spans="1:32" s="5024" customFormat="1" ht="31.5">
      <c r="A421" s="5010">
        <v>31</v>
      </c>
      <c r="B421" s="5010">
        <v>10</v>
      </c>
      <c r="C421" s="5010">
        <v>11</v>
      </c>
      <c r="D421" s="5010">
        <f t="shared" si="23"/>
        <v>21</v>
      </c>
      <c r="E421" s="5011">
        <v>30037</v>
      </c>
      <c r="F421" s="5011" t="s">
        <v>312</v>
      </c>
      <c r="G421" s="5011">
        <v>173</v>
      </c>
      <c r="H421" s="5011" t="s">
        <v>2</v>
      </c>
      <c r="I421" s="5011" t="s">
        <v>497</v>
      </c>
      <c r="J421" s="5011">
        <v>0.33300000000000002</v>
      </c>
      <c r="K421" s="5011">
        <f t="shared" si="24"/>
        <v>6.9930000000000003</v>
      </c>
      <c r="L421" s="5013" t="s">
        <v>5921</v>
      </c>
      <c r="M421" s="5011">
        <v>5211008</v>
      </c>
      <c r="N421" s="5011" t="s">
        <v>5651</v>
      </c>
      <c r="O421" s="5011" t="s">
        <v>5922</v>
      </c>
      <c r="P421" s="5011" t="s">
        <v>5219</v>
      </c>
      <c r="Q421" s="5011" t="s">
        <v>5923</v>
      </c>
      <c r="R421" s="5011" t="s">
        <v>5924</v>
      </c>
      <c r="S421" s="5011"/>
      <c r="T421" s="5011"/>
      <c r="U421" s="5011" t="s">
        <v>5925</v>
      </c>
      <c r="V421" s="5011" t="s">
        <v>5336</v>
      </c>
      <c r="W421" s="5011" t="s">
        <v>5926</v>
      </c>
      <c r="X421" s="5011" t="s">
        <v>5924</v>
      </c>
      <c r="Y421" s="5013" t="s">
        <v>5406</v>
      </c>
      <c r="Z421" s="5011">
        <v>4</v>
      </c>
      <c r="AA421" s="5011">
        <v>1</v>
      </c>
      <c r="AB421" s="5011">
        <v>0</v>
      </c>
      <c r="AC421" s="5011">
        <v>0</v>
      </c>
      <c r="AD421" s="5011">
        <v>0</v>
      </c>
      <c r="AE421" s="5011">
        <v>5</v>
      </c>
      <c r="AF421" s="5023"/>
    </row>
    <row r="422" spans="1:32" s="5024" customFormat="1" ht="31.5">
      <c r="A422" s="5010">
        <v>31</v>
      </c>
      <c r="B422" s="5010">
        <v>10</v>
      </c>
      <c r="C422" s="5010">
        <v>11</v>
      </c>
      <c r="D422" s="5010">
        <f t="shared" si="23"/>
        <v>21</v>
      </c>
      <c r="E422" s="5011">
        <v>30662</v>
      </c>
      <c r="F422" s="5011" t="s">
        <v>312</v>
      </c>
      <c r="G422" s="5011">
        <v>173</v>
      </c>
      <c r="H422" s="5011" t="s">
        <v>2</v>
      </c>
      <c r="I422" s="5011" t="s">
        <v>497</v>
      </c>
      <c r="J422" s="5011">
        <v>0.33300000000000002</v>
      </c>
      <c r="K422" s="5011">
        <f t="shared" si="24"/>
        <v>6.9930000000000003</v>
      </c>
      <c r="L422" s="5013" t="s">
        <v>5927</v>
      </c>
      <c r="M422" s="5011">
        <v>5211008</v>
      </c>
      <c r="N422" s="5011" t="s">
        <v>5651</v>
      </c>
      <c r="O422" s="5011" t="s">
        <v>5922</v>
      </c>
      <c r="P422" s="5011" t="s">
        <v>5219</v>
      </c>
      <c r="Q422" s="5011" t="s">
        <v>5923</v>
      </c>
      <c r="R422" s="5011" t="s">
        <v>5924</v>
      </c>
      <c r="S422" s="5011"/>
      <c r="T422" s="5011"/>
      <c r="U422" s="5011" t="s">
        <v>5925</v>
      </c>
      <c r="V422" s="5011" t="s">
        <v>5336</v>
      </c>
      <c r="W422" s="5011" t="s">
        <v>5926</v>
      </c>
      <c r="X422" s="5011" t="s">
        <v>5924</v>
      </c>
      <c r="Y422" s="5013" t="s">
        <v>5406</v>
      </c>
      <c r="Z422" s="5011">
        <v>4</v>
      </c>
      <c r="AA422" s="5011">
        <v>1</v>
      </c>
      <c r="AB422" s="5011">
        <v>0</v>
      </c>
      <c r="AC422" s="5011">
        <v>0</v>
      </c>
      <c r="AD422" s="5011">
        <v>0</v>
      </c>
      <c r="AE422" s="5011">
        <v>5</v>
      </c>
      <c r="AF422" s="5023"/>
    </row>
    <row r="423" spans="1:32" s="5024" customFormat="1" ht="31.5">
      <c r="A423" s="5010">
        <v>31</v>
      </c>
      <c r="B423" s="5010">
        <v>10</v>
      </c>
      <c r="C423" s="5010">
        <v>11</v>
      </c>
      <c r="D423" s="5010">
        <f t="shared" si="23"/>
        <v>21</v>
      </c>
      <c r="E423" s="5011">
        <v>41067</v>
      </c>
      <c r="F423" s="5011" t="s">
        <v>312</v>
      </c>
      <c r="G423" s="5011">
        <v>173</v>
      </c>
      <c r="H423" s="5011" t="s">
        <v>2</v>
      </c>
      <c r="I423" s="5011" t="s">
        <v>503</v>
      </c>
      <c r="J423" s="5011">
        <v>0.33300000000000002</v>
      </c>
      <c r="K423" s="5011">
        <f t="shared" si="24"/>
        <v>6.9930000000000003</v>
      </c>
      <c r="L423" s="5013" t="s">
        <v>5364</v>
      </c>
      <c r="M423" s="5011">
        <v>5211008</v>
      </c>
      <c r="N423" s="5011" t="s">
        <v>5651</v>
      </c>
      <c r="O423" s="5011" t="s">
        <v>5922</v>
      </c>
      <c r="P423" s="5011" t="s">
        <v>5219</v>
      </c>
      <c r="Q423" s="5011" t="s">
        <v>5923</v>
      </c>
      <c r="R423" s="5011" t="s">
        <v>5924</v>
      </c>
      <c r="S423" s="5011"/>
      <c r="T423" s="5011"/>
      <c r="U423" s="5011" t="s">
        <v>5925</v>
      </c>
      <c r="V423" s="5011" t="s">
        <v>5336</v>
      </c>
      <c r="W423" s="5011" t="s">
        <v>5926</v>
      </c>
      <c r="X423" s="5011" t="s">
        <v>5924</v>
      </c>
      <c r="Y423" s="5013" t="s">
        <v>5406</v>
      </c>
      <c r="Z423" s="5011">
        <v>4</v>
      </c>
      <c r="AA423" s="5011">
        <v>1</v>
      </c>
      <c r="AB423" s="5011">
        <v>0</v>
      </c>
      <c r="AC423" s="5011">
        <v>0</v>
      </c>
      <c r="AD423" s="5011">
        <v>0</v>
      </c>
      <c r="AE423" s="5011">
        <v>5</v>
      </c>
      <c r="AF423" s="5023"/>
    </row>
    <row r="424" spans="1:32" s="5024" customFormat="1" ht="16.5">
      <c r="A424" s="5010">
        <v>8</v>
      </c>
      <c r="B424" s="5010">
        <v>2</v>
      </c>
      <c r="C424" s="5010">
        <v>4</v>
      </c>
      <c r="D424" s="5010">
        <f t="shared" si="23"/>
        <v>6</v>
      </c>
      <c r="E424" s="5011">
        <v>37901</v>
      </c>
      <c r="F424" s="5011" t="s">
        <v>1065</v>
      </c>
      <c r="G424" s="5011">
        <v>173</v>
      </c>
      <c r="H424" s="5011" t="s">
        <v>3</v>
      </c>
      <c r="I424" s="5011" t="s">
        <v>497</v>
      </c>
      <c r="J424" s="5011">
        <v>1</v>
      </c>
      <c r="K424" s="5011">
        <f t="shared" si="24"/>
        <v>6</v>
      </c>
      <c r="L424" s="5013" t="s">
        <v>361</v>
      </c>
      <c r="M424" s="5011">
        <v>5301001</v>
      </c>
      <c r="N424" s="5011" t="s">
        <v>5928</v>
      </c>
      <c r="O424" s="5011" t="s">
        <v>1904</v>
      </c>
      <c r="P424" s="5011" t="s">
        <v>5253</v>
      </c>
      <c r="Q424" s="5011"/>
      <c r="R424" s="5011"/>
      <c r="S424" s="5011"/>
      <c r="T424" s="5011"/>
      <c r="U424" s="5011" t="s">
        <v>1822</v>
      </c>
      <c r="V424" s="5011" t="s">
        <v>5253</v>
      </c>
      <c r="W424" s="5011" t="s">
        <v>1822</v>
      </c>
      <c r="X424" s="5011" t="s">
        <v>5253</v>
      </c>
      <c r="Y424" s="5013" t="s">
        <v>5660</v>
      </c>
      <c r="Z424" s="5011">
        <v>0</v>
      </c>
      <c r="AA424" s="5011">
        <v>0</v>
      </c>
      <c r="AB424" s="5011">
        <v>23</v>
      </c>
      <c r="AC424" s="5011">
        <v>8</v>
      </c>
      <c r="AD424" s="5011">
        <v>0</v>
      </c>
      <c r="AE424" s="5011">
        <v>31</v>
      </c>
      <c r="AF424" s="5023"/>
    </row>
    <row r="425" spans="1:32" s="5024" customFormat="1" ht="16.5">
      <c r="A425" s="5010">
        <v>8</v>
      </c>
      <c r="B425" s="5010">
        <v>2</v>
      </c>
      <c r="C425" s="5010">
        <v>4</v>
      </c>
      <c r="D425" s="5010">
        <f t="shared" si="23"/>
        <v>6</v>
      </c>
      <c r="E425" s="5011">
        <v>39395</v>
      </c>
      <c r="F425" s="5011" t="s">
        <v>1063</v>
      </c>
      <c r="G425" s="5011">
        <v>173</v>
      </c>
      <c r="H425" s="5011" t="s">
        <v>3</v>
      </c>
      <c r="I425" s="5011" t="s">
        <v>497</v>
      </c>
      <c r="J425" s="5011">
        <v>1</v>
      </c>
      <c r="K425" s="5011">
        <f t="shared" si="24"/>
        <v>6</v>
      </c>
      <c r="L425" s="5013" t="s">
        <v>5351</v>
      </c>
      <c r="M425" s="5011">
        <v>5301001</v>
      </c>
      <c r="N425" s="5011" t="s">
        <v>5665</v>
      </c>
      <c r="O425" s="5011"/>
      <c r="P425" s="5011"/>
      <c r="Q425" s="5011"/>
      <c r="R425" s="5011"/>
      <c r="S425" s="5011" t="s">
        <v>1902</v>
      </c>
      <c r="T425" s="5011" t="s">
        <v>5253</v>
      </c>
      <c r="U425" s="5011"/>
      <c r="V425" s="5011"/>
      <c r="W425" s="5011" t="s">
        <v>1791</v>
      </c>
      <c r="X425" s="5011" t="s">
        <v>5253</v>
      </c>
      <c r="Y425" s="5013" t="s">
        <v>5660</v>
      </c>
      <c r="Z425" s="5011">
        <v>8</v>
      </c>
      <c r="AA425" s="5011">
        <v>5</v>
      </c>
      <c r="AB425" s="5011">
        <v>5</v>
      </c>
      <c r="AC425" s="5011">
        <v>14</v>
      </c>
      <c r="AD425" s="5011">
        <v>0</v>
      </c>
      <c r="AE425" s="5011">
        <v>32</v>
      </c>
      <c r="AF425" s="5023"/>
    </row>
    <row r="426" spans="1:32" s="5024" customFormat="1" ht="31.5">
      <c r="A426" s="5010">
        <v>8</v>
      </c>
      <c r="B426" s="5010">
        <v>2</v>
      </c>
      <c r="C426" s="5010">
        <v>4</v>
      </c>
      <c r="D426" s="5010">
        <f t="shared" si="23"/>
        <v>6</v>
      </c>
      <c r="E426" s="5011">
        <v>35091</v>
      </c>
      <c r="F426" s="5011" t="s">
        <v>308</v>
      </c>
      <c r="G426" s="5011">
        <v>173</v>
      </c>
      <c r="H426" s="5011" t="s">
        <v>3</v>
      </c>
      <c r="I426" s="5011" t="s">
        <v>497</v>
      </c>
      <c r="J426" s="5011">
        <v>1</v>
      </c>
      <c r="K426" s="5011">
        <f t="shared" si="24"/>
        <v>6</v>
      </c>
      <c r="L426" s="5013" t="s">
        <v>5298</v>
      </c>
      <c r="M426" s="5011">
        <v>5301002</v>
      </c>
      <c r="N426" s="5011" t="s">
        <v>5560</v>
      </c>
      <c r="O426" s="5011" t="s">
        <v>5345</v>
      </c>
      <c r="P426" s="5011" t="s">
        <v>5253</v>
      </c>
      <c r="Q426" s="5011" t="s">
        <v>5929</v>
      </c>
      <c r="R426" s="5011" t="s">
        <v>5930</v>
      </c>
      <c r="S426" s="5011"/>
      <c r="T426" s="5011"/>
      <c r="U426" s="5011"/>
      <c r="V426" s="5011"/>
      <c r="W426" s="5011"/>
      <c r="X426" s="5011"/>
      <c r="Y426" s="5013" t="s">
        <v>5664</v>
      </c>
      <c r="Z426" s="5011">
        <v>5</v>
      </c>
      <c r="AA426" s="5011">
        <v>6</v>
      </c>
      <c r="AB426" s="5011">
        <v>9</v>
      </c>
      <c r="AC426" s="5011">
        <v>16</v>
      </c>
      <c r="AD426" s="5011">
        <v>1</v>
      </c>
      <c r="AE426" s="5011">
        <v>36</v>
      </c>
      <c r="AF426" s="5023"/>
    </row>
    <row r="427" spans="1:32" s="5024" customFormat="1" ht="16.5">
      <c r="A427" s="5010">
        <v>8</v>
      </c>
      <c r="B427" s="5010">
        <v>2</v>
      </c>
      <c r="C427" s="5010">
        <v>4</v>
      </c>
      <c r="D427" s="5010">
        <f t="shared" si="23"/>
        <v>6</v>
      </c>
      <c r="E427" s="5011">
        <v>41213</v>
      </c>
      <c r="F427" s="5011" t="s">
        <v>487</v>
      </c>
      <c r="G427" s="5011">
        <v>173</v>
      </c>
      <c r="H427" s="5011" t="s">
        <v>3</v>
      </c>
      <c r="I427" s="5011" t="s">
        <v>503</v>
      </c>
      <c r="J427" s="5011">
        <v>1</v>
      </c>
      <c r="K427" s="5011">
        <f t="shared" si="24"/>
        <v>6</v>
      </c>
      <c r="L427" s="5013" t="s">
        <v>4247</v>
      </c>
      <c r="M427" s="5011">
        <v>5301002</v>
      </c>
      <c r="N427" s="5011" t="s">
        <v>5931</v>
      </c>
      <c r="O427" s="5011"/>
      <c r="P427" s="5011"/>
      <c r="Q427" s="5011" t="s">
        <v>1890</v>
      </c>
      <c r="R427" s="5011" t="s">
        <v>5253</v>
      </c>
      <c r="S427" s="5011"/>
      <c r="T427" s="5011"/>
      <c r="U427" s="5011" t="s">
        <v>1890</v>
      </c>
      <c r="V427" s="5011" t="s">
        <v>5253</v>
      </c>
      <c r="W427" s="5011" t="s">
        <v>1904</v>
      </c>
      <c r="X427" s="5011" t="s">
        <v>5253</v>
      </c>
      <c r="Y427" s="5013" t="s">
        <v>5664</v>
      </c>
      <c r="Z427" s="5011">
        <v>1</v>
      </c>
      <c r="AA427" s="5011">
        <v>4</v>
      </c>
      <c r="AB427" s="5011">
        <v>8</v>
      </c>
      <c r="AC427" s="5011">
        <v>19</v>
      </c>
      <c r="AD427" s="5011">
        <v>1</v>
      </c>
      <c r="AE427" s="5011">
        <v>32</v>
      </c>
      <c r="AF427" s="5023"/>
    </row>
    <row r="428" spans="1:32" s="5024" customFormat="1" ht="16.5">
      <c r="A428" s="5010">
        <v>8</v>
      </c>
      <c r="B428" s="5010">
        <v>2</v>
      </c>
      <c r="C428" s="5010">
        <v>4</v>
      </c>
      <c r="D428" s="5010">
        <f t="shared" si="23"/>
        <v>6</v>
      </c>
      <c r="E428" s="5011">
        <v>39145</v>
      </c>
      <c r="F428" s="5011" t="s">
        <v>1065</v>
      </c>
      <c r="G428" s="5011">
        <v>173</v>
      </c>
      <c r="H428" s="5011" t="s">
        <v>3</v>
      </c>
      <c r="I428" s="5011" t="s">
        <v>497</v>
      </c>
      <c r="J428" s="5011">
        <v>1</v>
      </c>
      <c r="K428" s="5011">
        <f t="shared" si="24"/>
        <v>6</v>
      </c>
      <c r="L428" s="5013" t="s">
        <v>4369</v>
      </c>
      <c r="M428" s="5011">
        <v>5301003</v>
      </c>
      <c r="N428" s="5011" t="s">
        <v>5661</v>
      </c>
      <c r="O428" s="5011" t="s">
        <v>1822</v>
      </c>
      <c r="P428" s="5011" t="s">
        <v>5253</v>
      </c>
      <c r="Q428" s="5011"/>
      <c r="R428" s="5011"/>
      <c r="S428" s="5011"/>
      <c r="T428" s="5011"/>
      <c r="U428" s="5011" t="s">
        <v>1904</v>
      </c>
      <c r="V428" s="5011" t="s">
        <v>5253</v>
      </c>
      <c r="W428" s="5011" t="s">
        <v>1800</v>
      </c>
      <c r="X428" s="5011" t="s">
        <v>5253</v>
      </c>
      <c r="Y428" s="5013" t="s">
        <v>5667</v>
      </c>
      <c r="Z428" s="5011">
        <v>0</v>
      </c>
      <c r="AA428" s="5011">
        <v>2</v>
      </c>
      <c r="AB428" s="5011">
        <v>19</v>
      </c>
      <c r="AC428" s="5011">
        <v>17</v>
      </c>
      <c r="AD428" s="5011">
        <v>2</v>
      </c>
      <c r="AE428" s="5011">
        <v>38</v>
      </c>
      <c r="AF428" s="5023"/>
    </row>
    <row r="429" spans="1:32" s="5024" customFormat="1" ht="16.5">
      <c r="A429" s="5010">
        <v>8</v>
      </c>
      <c r="B429" s="5010">
        <v>2</v>
      </c>
      <c r="C429" s="5010">
        <v>4</v>
      </c>
      <c r="D429" s="5010">
        <f t="shared" si="23"/>
        <v>6</v>
      </c>
      <c r="E429" s="5011">
        <v>35473</v>
      </c>
      <c r="F429" s="5011" t="s">
        <v>1063</v>
      </c>
      <c r="G429" s="5011">
        <v>173</v>
      </c>
      <c r="H429" s="5011" t="s">
        <v>3</v>
      </c>
      <c r="I429" s="5011" t="s">
        <v>497</v>
      </c>
      <c r="J429" s="5011">
        <v>1</v>
      </c>
      <c r="K429" s="5011">
        <f t="shared" si="24"/>
        <v>6</v>
      </c>
      <c r="L429" s="5013" t="s">
        <v>5254</v>
      </c>
      <c r="M429" s="5011">
        <v>5301003</v>
      </c>
      <c r="N429" s="5011" t="s">
        <v>5665</v>
      </c>
      <c r="O429" s="5011" t="s">
        <v>1902</v>
      </c>
      <c r="P429" s="5011" t="s">
        <v>5253</v>
      </c>
      <c r="Q429" s="5011"/>
      <c r="R429" s="5011"/>
      <c r="S429" s="5011"/>
      <c r="T429" s="5011"/>
      <c r="U429" s="5011" t="s">
        <v>1902</v>
      </c>
      <c r="V429" s="5011" t="s">
        <v>5253</v>
      </c>
      <c r="W429" s="5011" t="s">
        <v>1890</v>
      </c>
      <c r="X429" s="5011" t="s">
        <v>5253</v>
      </c>
      <c r="Y429" s="5013" t="s">
        <v>5667</v>
      </c>
      <c r="Z429" s="5011">
        <v>1</v>
      </c>
      <c r="AA429" s="5011">
        <v>3</v>
      </c>
      <c r="AB429" s="5011">
        <v>8</v>
      </c>
      <c r="AC429" s="5011">
        <v>22</v>
      </c>
      <c r="AD429" s="5011">
        <v>1</v>
      </c>
      <c r="AE429" s="5011">
        <v>34</v>
      </c>
      <c r="AF429" s="5023"/>
    </row>
    <row r="430" spans="1:32" s="5024" customFormat="1" ht="31.5">
      <c r="A430" s="5010">
        <v>8</v>
      </c>
      <c r="B430" s="5010">
        <v>2</v>
      </c>
      <c r="C430" s="5010">
        <v>4</v>
      </c>
      <c r="D430" s="5010">
        <f t="shared" si="23"/>
        <v>6</v>
      </c>
      <c r="E430" s="5011">
        <v>39547</v>
      </c>
      <c r="F430" s="5011" t="s">
        <v>487</v>
      </c>
      <c r="G430" s="5011">
        <v>173</v>
      </c>
      <c r="H430" s="5011" t="s">
        <v>3</v>
      </c>
      <c r="I430" s="5011" t="s">
        <v>497</v>
      </c>
      <c r="J430" s="5011">
        <v>1</v>
      </c>
      <c r="K430" s="5011">
        <f t="shared" si="24"/>
        <v>6</v>
      </c>
      <c r="L430" s="5013" t="s">
        <v>5259</v>
      </c>
      <c r="M430" s="5011">
        <v>5301004</v>
      </c>
      <c r="N430" s="5011" t="s">
        <v>5669</v>
      </c>
      <c r="O430" s="5011"/>
      <c r="P430" s="5011"/>
      <c r="Q430" s="5011" t="s">
        <v>1902</v>
      </c>
      <c r="R430" s="5011" t="s">
        <v>5253</v>
      </c>
      <c r="S430" s="5011"/>
      <c r="T430" s="5011"/>
      <c r="U430" s="5011" t="s">
        <v>5932</v>
      </c>
      <c r="V430" s="5011" t="s">
        <v>5933</v>
      </c>
      <c r="W430" s="5011"/>
      <c r="X430" s="5011"/>
      <c r="Y430" s="5013" t="s">
        <v>5673</v>
      </c>
      <c r="Z430" s="5011">
        <v>1</v>
      </c>
      <c r="AA430" s="5011">
        <v>4</v>
      </c>
      <c r="AB430" s="5011">
        <v>12</v>
      </c>
      <c r="AC430" s="5011">
        <v>17</v>
      </c>
      <c r="AD430" s="5011">
        <v>1</v>
      </c>
      <c r="AE430" s="5011">
        <v>34</v>
      </c>
      <c r="AF430" s="5023"/>
    </row>
    <row r="431" spans="1:32" s="5024" customFormat="1" ht="16.5">
      <c r="A431" s="5010">
        <v>8</v>
      </c>
      <c r="B431" s="5010">
        <v>2</v>
      </c>
      <c r="C431" s="5010">
        <v>4</v>
      </c>
      <c r="D431" s="5010">
        <f t="shared" si="23"/>
        <v>6</v>
      </c>
      <c r="E431" s="5011">
        <v>39547</v>
      </c>
      <c r="F431" s="5011" t="s">
        <v>487</v>
      </c>
      <c r="G431" s="5011">
        <v>173</v>
      </c>
      <c r="H431" s="5011" t="s">
        <v>3</v>
      </c>
      <c r="I431" s="5011" t="s">
        <v>497</v>
      </c>
      <c r="J431" s="5011">
        <v>1</v>
      </c>
      <c r="K431" s="5011">
        <f t="shared" si="24"/>
        <v>6</v>
      </c>
      <c r="L431" s="5013" t="s">
        <v>5259</v>
      </c>
      <c r="M431" s="5011">
        <v>5301004</v>
      </c>
      <c r="N431" s="5011" t="s">
        <v>5931</v>
      </c>
      <c r="O431" s="5011"/>
      <c r="P431" s="5011"/>
      <c r="Q431" s="5011" t="s">
        <v>1797</v>
      </c>
      <c r="R431" s="5011" t="s">
        <v>5253</v>
      </c>
      <c r="S431" s="5011" t="s">
        <v>1854</v>
      </c>
      <c r="T431" s="5011" t="s">
        <v>1792</v>
      </c>
      <c r="U431" s="5011"/>
      <c r="V431" s="5011"/>
      <c r="W431" s="5011"/>
      <c r="X431" s="5011"/>
      <c r="Y431" s="5013" t="s">
        <v>5673</v>
      </c>
      <c r="Z431" s="5011">
        <v>1</v>
      </c>
      <c r="AA431" s="5011">
        <v>9</v>
      </c>
      <c r="AB431" s="5011">
        <v>8</v>
      </c>
      <c r="AC431" s="5011">
        <v>14</v>
      </c>
      <c r="AD431" s="5011">
        <v>3</v>
      </c>
      <c r="AE431" s="5011">
        <v>32</v>
      </c>
      <c r="AF431" s="5023"/>
    </row>
    <row r="432" spans="1:32" s="5024" customFormat="1" ht="31.5">
      <c r="A432" s="5010">
        <v>6</v>
      </c>
      <c r="B432" s="5010">
        <v>1.5</v>
      </c>
      <c r="C432" s="5010">
        <v>3</v>
      </c>
      <c r="D432" s="5010">
        <f t="shared" si="23"/>
        <v>4.5</v>
      </c>
      <c r="E432" s="5011">
        <v>39145</v>
      </c>
      <c r="F432" s="5011" t="s">
        <v>1065</v>
      </c>
      <c r="G432" s="5011">
        <v>173</v>
      </c>
      <c r="H432" s="5011" t="s">
        <v>3</v>
      </c>
      <c r="I432" s="5011" t="s">
        <v>497</v>
      </c>
      <c r="J432" s="5011">
        <v>0.5</v>
      </c>
      <c r="K432" s="5011">
        <f t="shared" si="24"/>
        <v>2.25</v>
      </c>
      <c r="L432" s="5013" t="s">
        <v>5934</v>
      </c>
      <c r="M432" s="5011">
        <v>5301005</v>
      </c>
      <c r="N432" s="5011" t="s">
        <v>5661</v>
      </c>
      <c r="O432" s="5011"/>
      <c r="P432" s="5011"/>
      <c r="Q432" s="5011"/>
      <c r="R432" s="5011"/>
      <c r="S432" s="5011" t="s">
        <v>1859</v>
      </c>
      <c r="T432" s="5011" t="s">
        <v>5253</v>
      </c>
      <c r="U432" s="5011"/>
      <c r="V432" s="5011"/>
      <c r="W432" s="5011"/>
      <c r="X432" s="5011"/>
      <c r="Y432" s="5013" t="s">
        <v>5680</v>
      </c>
      <c r="Z432" s="5011">
        <v>0</v>
      </c>
      <c r="AA432" s="5011">
        <v>12</v>
      </c>
      <c r="AB432" s="5011">
        <v>11</v>
      </c>
      <c r="AC432" s="5011">
        <v>7</v>
      </c>
      <c r="AD432" s="5011">
        <v>0</v>
      </c>
      <c r="AE432" s="5011">
        <v>30</v>
      </c>
      <c r="AF432" s="5023"/>
    </row>
    <row r="433" spans="1:32" s="5024" customFormat="1" ht="31.5">
      <c r="A433" s="5010">
        <v>6</v>
      </c>
      <c r="B433" s="5010">
        <v>1.5</v>
      </c>
      <c r="C433" s="5010">
        <v>3</v>
      </c>
      <c r="D433" s="5010">
        <f t="shared" si="23"/>
        <v>4.5</v>
      </c>
      <c r="E433" s="5011">
        <v>37901</v>
      </c>
      <c r="F433" s="5011" t="s">
        <v>1065</v>
      </c>
      <c r="G433" s="5011">
        <v>173</v>
      </c>
      <c r="H433" s="5011" t="s">
        <v>3</v>
      </c>
      <c r="I433" s="5011" t="s">
        <v>497</v>
      </c>
      <c r="J433" s="5011">
        <v>0.5</v>
      </c>
      <c r="K433" s="5011">
        <f t="shared" si="24"/>
        <v>2.25</v>
      </c>
      <c r="L433" s="5013" t="s">
        <v>361</v>
      </c>
      <c r="M433" s="5011">
        <v>5301005</v>
      </c>
      <c r="N433" s="5011" t="s">
        <v>5661</v>
      </c>
      <c r="O433" s="5011"/>
      <c r="P433" s="5011"/>
      <c r="Q433" s="5011"/>
      <c r="R433" s="5011"/>
      <c r="S433" s="5011" t="s">
        <v>1859</v>
      </c>
      <c r="T433" s="5011" t="s">
        <v>5253</v>
      </c>
      <c r="U433" s="5011"/>
      <c r="V433" s="5011"/>
      <c r="W433" s="5011"/>
      <c r="X433" s="5011"/>
      <c r="Y433" s="5013" t="s">
        <v>5680</v>
      </c>
      <c r="Z433" s="5011">
        <v>0</v>
      </c>
      <c r="AA433" s="5011">
        <v>12</v>
      </c>
      <c r="AB433" s="5011">
        <v>11</v>
      </c>
      <c r="AC433" s="5011">
        <v>7</v>
      </c>
      <c r="AD433" s="5011">
        <v>0</v>
      </c>
      <c r="AE433" s="5011">
        <v>30</v>
      </c>
      <c r="AF433" s="5023"/>
    </row>
    <row r="434" spans="1:32" s="5024" customFormat="1" ht="31.5">
      <c r="A434" s="5010">
        <v>6</v>
      </c>
      <c r="B434" s="5010">
        <v>1.5</v>
      </c>
      <c r="C434" s="5010">
        <v>3</v>
      </c>
      <c r="D434" s="5010">
        <f t="shared" si="23"/>
        <v>4.5</v>
      </c>
      <c r="E434" s="5011">
        <v>39145</v>
      </c>
      <c r="F434" s="5011" t="s">
        <v>1065</v>
      </c>
      <c r="G434" s="5011">
        <v>173</v>
      </c>
      <c r="H434" s="5011" t="s">
        <v>3</v>
      </c>
      <c r="I434" s="5011" t="s">
        <v>497</v>
      </c>
      <c r="J434" s="5011">
        <v>0.5</v>
      </c>
      <c r="K434" s="5011">
        <f t="shared" si="24"/>
        <v>2.25</v>
      </c>
      <c r="L434" s="5013" t="s">
        <v>5935</v>
      </c>
      <c r="M434" s="5011">
        <v>5301005</v>
      </c>
      <c r="N434" s="5011" t="s">
        <v>5936</v>
      </c>
      <c r="O434" s="5011"/>
      <c r="P434" s="5011"/>
      <c r="Q434" s="5011"/>
      <c r="R434" s="5011"/>
      <c r="S434" s="5011" t="s">
        <v>5345</v>
      </c>
      <c r="T434" s="5011" t="s">
        <v>5253</v>
      </c>
      <c r="U434" s="5011"/>
      <c r="V434" s="5011"/>
      <c r="W434" s="5011"/>
      <c r="X434" s="5011"/>
      <c r="Y434" s="5013" t="s">
        <v>5680</v>
      </c>
      <c r="Z434" s="5011">
        <v>0</v>
      </c>
      <c r="AA434" s="5011">
        <v>5</v>
      </c>
      <c r="AB434" s="5011">
        <v>11</v>
      </c>
      <c r="AC434" s="5011">
        <v>19</v>
      </c>
      <c r="AD434" s="5011">
        <v>2</v>
      </c>
      <c r="AE434" s="5011">
        <v>35</v>
      </c>
      <c r="AF434" s="5023"/>
    </row>
    <row r="435" spans="1:32" s="5024" customFormat="1" ht="31.5">
      <c r="A435" s="5010">
        <v>6</v>
      </c>
      <c r="B435" s="5010">
        <v>1.5</v>
      </c>
      <c r="C435" s="5010">
        <v>3</v>
      </c>
      <c r="D435" s="5010">
        <f t="shared" si="23"/>
        <v>4.5</v>
      </c>
      <c r="E435" s="5011">
        <v>39547</v>
      </c>
      <c r="F435" s="5011" t="s">
        <v>487</v>
      </c>
      <c r="G435" s="5011">
        <v>173</v>
      </c>
      <c r="H435" s="5011" t="s">
        <v>3</v>
      </c>
      <c r="I435" s="5011" t="s">
        <v>497</v>
      </c>
      <c r="J435" s="5011">
        <v>0.5</v>
      </c>
      <c r="K435" s="5011">
        <f t="shared" si="24"/>
        <v>2.25</v>
      </c>
      <c r="L435" s="5013" t="s">
        <v>5259</v>
      </c>
      <c r="M435" s="5011">
        <v>5301005</v>
      </c>
      <c r="N435" s="5011" t="s">
        <v>5936</v>
      </c>
      <c r="O435" s="5011"/>
      <c r="P435" s="5011"/>
      <c r="Q435" s="5011"/>
      <c r="R435" s="5011"/>
      <c r="S435" s="5011" t="s">
        <v>5345</v>
      </c>
      <c r="T435" s="5011" t="s">
        <v>5253</v>
      </c>
      <c r="U435" s="5011"/>
      <c r="V435" s="5011"/>
      <c r="W435" s="5011"/>
      <c r="X435" s="5011"/>
      <c r="Y435" s="5013" t="s">
        <v>5680</v>
      </c>
      <c r="Z435" s="5011">
        <v>0</v>
      </c>
      <c r="AA435" s="5011">
        <v>5</v>
      </c>
      <c r="AB435" s="5011">
        <v>11</v>
      </c>
      <c r="AC435" s="5011">
        <v>19</v>
      </c>
      <c r="AD435" s="5011">
        <v>2</v>
      </c>
      <c r="AE435" s="5011">
        <v>35</v>
      </c>
      <c r="AF435" s="5023"/>
    </row>
    <row r="436" spans="1:32" s="5024" customFormat="1" ht="16.5">
      <c r="A436" s="5010">
        <v>8</v>
      </c>
      <c r="B436" s="5010">
        <v>2</v>
      </c>
      <c r="C436" s="5010">
        <v>4</v>
      </c>
      <c r="D436" s="5010">
        <f t="shared" si="23"/>
        <v>6</v>
      </c>
      <c r="E436" s="5011">
        <v>36161</v>
      </c>
      <c r="F436" s="5011" t="s">
        <v>487</v>
      </c>
      <c r="G436" s="5011">
        <v>173</v>
      </c>
      <c r="H436" s="5011" t="s">
        <v>3</v>
      </c>
      <c r="I436" s="5011" t="s">
        <v>497</v>
      </c>
      <c r="J436" s="5011">
        <v>1</v>
      </c>
      <c r="K436" s="5011">
        <f t="shared" si="24"/>
        <v>6</v>
      </c>
      <c r="L436" s="5013" t="s">
        <v>5937</v>
      </c>
      <c r="M436" s="5011">
        <v>5301006</v>
      </c>
      <c r="N436" s="5011" t="s">
        <v>5938</v>
      </c>
      <c r="O436" s="5011"/>
      <c r="P436" s="5011"/>
      <c r="Q436" s="5011" t="s">
        <v>1791</v>
      </c>
      <c r="R436" s="5011" t="s">
        <v>5270</v>
      </c>
      <c r="S436" s="5011"/>
      <c r="T436" s="5011"/>
      <c r="U436" s="5011" t="s">
        <v>1902</v>
      </c>
      <c r="V436" s="5011" t="s">
        <v>5270</v>
      </c>
      <c r="W436" s="5011"/>
      <c r="X436" s="5011"/>
      <c r="Y436" s="5013" t="s">
        <v>5939</v>
      </c>
      <c r="Z436" s="5011">
        <v>1</v>
      </c>
      <c r="AA436" s="5011">
        <v>9</v>
      </c>
      <c r="AB436" s="5011">
        <v>11</v>
      </c>
      <c r="AC436" s="5011">
        <v>9</v>
      </c>
      <c r="AD436" s="5011">
        <v>0</v>
      </c>
      <c r="AE436" s="5011">
        <v>30</v>
      </c>
      <c r="AF436" s="5023"/>
    </row>
    <row r="437" spans="1:32" s="5024" customFormat="1" ht="16.5">
      <c r="A437" s="5010">
        <v>8</v>
      </c>
      <c r="B437" s="5010">
        <v>2</v>
      </c>
      <c r="C437" s="5010">
        <v>4</v>
      </c>
      <c r="D437" s="5010">
        <f t="shared" si="23"/>
        <v>6</v>
      </c>
      <c r="E437" s="5011">
        <v>41568</v>
      </c>
      <c r="F437" s="5011" t="s">
        <v>487</v>
      </c>
      <c r="G437" s="5011">
        <v>173</v>
      </c>
      <c r="H437" s="5011" t="s">
        <v>3</v>
      </c>
      <c r="I437" s="5011" t="s">
        <v>503</v>
      </c>
      <c r="J437" s="5011">
        <v>1</v>
      </c>
      <c r="K437" s="5011">
        <f t="shared" si="24"/>
        <v>6</v>
      </c>
      <c r="L437" s="5013" t="s">
        <v>5940</v>
      </c>
      <c r="M437" s="5011">
        <v>5301006</v>
      </c>
      <c r="N437" s="5011" t="s">
        <v>5941</v>
      </c>
      <c r="O437" s="5011" t="s">
        <v>1822</v>
      </c>
      <c r="P437" s="5011" t="s">
        <v>5270</v>
      </c>
      <c r="Q437" s="5011"/>
      <c r="R437" s="5011"/>
      <c r="S437" s="5011"/>
      <c r="T437" s="5011"/>
      <c r="U437" s="5011" t="s">
        <v>1859</v>
      </c>
      <c r="V437" s="5011" t="s">
        <v>5270</v>
      </c>
      <c r="W437" s="5011"/>
      <c r="X437" s="5011"/>
      <c r="Y437" s="5013" t="s">
        <v>5939</v>
      </c>
      <c r="Z437" s="5011">
        <v>1</v>
      </c>
      <c r="AA437" s="5011">
        <v>1</v>
      </c>
      <c r="AB437" s="5011">
        <v>8</v>
      </c>
      <c r="AC437" s="5011">
        <v>6</v>
      </c>
      <c r="AD437" s="5011">
        <v>1</v>
      </c>
      <c r="AE437" s="5011">
        <v>16</v>
      </c>
      <c r="AF437" s="5023"/>
    </row>
    <row r="438" spans="1:32" s="5024" customFormat="1" ht="16.5">
      <c r="A438" s="5010">
        <v>8</v>
      </c>
      <c r="B438" s="5010">
        <v>2</v>
      </c>
      <c r="C438" s="5010">
        <v>4</v>
      </c>
      <c r="D438" s="5010">
        <f>C438+B438</f>
        <v>6</v>
      </c>
      <c r="E438" s="5011">
        <v>36002</v>
      </c>
      <c r="F438" s="5011" t="s">
        <v>1063</v>
      </c>
      <c r="G438" s="5011">
        <v>173</v>
      </c>
      <c r="H438" s="5011" t="s">
        <v>3</v>
      </c>
      <c r="I438" s="5011" t="s">
        <v>497</v>
      </c>
      <c r="J438" s="5011">
        <v>1</v>
      </c>
      <c r="K438" s="5011">
        <f t="shared" si="24"/>
        <v>6</v>
      </c>
      <c r="L438" s="5013" t="s">
        <v>5255</v>
      </c>
      <c r="M438" s="5011">
        <v>5301007</v>
      </c>
      <c r="N438" s="5011" t="s">
        <v>5697</v>
      </c>
      <c r="O438" s="5011"/>
      <c r="P438" s="5011"/>
      <c r="Q438" s="5011" t="s">
        <v>1890</v>
      </c>
      <c r="R438" s="5011" t="s">
        <v>5270</v>
      </c>
      <c r="S438" s="5011"/>
      <c r="T438" s="5011"/>
      <c r="U438" s="5011" t="s">
        <v>1890</v>
      </c>
      <c r="V438" s="5011" t="s">
        <v>5270</v>
      </c>
      <c r="W438" s="5011" t="s">
        <v>1894</v>
      </c>
      <c r="X438" s="5011" t="s">
        <v>5270</v>
      </c>
      <c r="Y438" s="5013" t="s">
        <v>5942</v>
      </c>
      <c r="Z438" s="5011">
        <v>0</v>
      </c>
      <c r="AA438" s="5011">
        <v>0</v>
      </c>
      <c r="AB438" s="5011">
        <v>4</v>
      </c>
      <c r="AC438" s="5011">
        <v>27</v>
      </c>
      <c r="AD438" s="5011">
        <v>7</v>
      </c>
      <c r="AE438" s="5011">
        <v>31</v>
      </c>
      <c r="AF438" s="5023"/>
    </row>
    <row r="439" spans="1:32" s="5024" customFormat="1" ht="16.5">
      <c r="A439" s="5010">
        <v>8</v>
      </c>
      <c r="B439" s="5010">
        <v>2</v>
      </c>
      <c r="C439" s="5010">
        <v>4</v>
      </c>
      <c r="D439" s="5010">
        <f>C439+B439</f>
        <v>6</v>
      </c>
      <c r="E439" s="5011">
        <v>36002</v>
      </c>
      <c r="F439" s="5011" t="s">
        <v>1063</v>
      </c>
      <c r="G439" s="5011">
        <v>173</v>
      </c>
      <c r="H439" s="5011" t="s">
        <v>3</v>
      </c>
      <c r="I439" s="5011" t="s">
        <v>497</v>
      </c>
      <c r="J439" s="5011">
        <v>1</v>
      </c>
      <c r="K439" s="5011">
        <f t="shared" si="24"/>
        <v>6</v>
      </c>
      <c r="L439" s="5013" t="s">
        <v>5255</v>
      </c>
      <c r="M439" s="5011">
        <v>5301007</v>
      </c>
      <c r="N439" s="5011" t="s">
        <v>5943</v>
      </c>
      <c r="O439" s="5011"/>
      <c r="P439" s="5011"/>
      <c r="Q439" s="5011"/>
      <c r="R439" s="5011"/>
      <c r="S439" s="5011" t="s">
        <v>1822</v>
      </c>
      <c r="T439" s="5011" t="s">
        <v>5270</v>
      </c>
      <c r="U439" s="5011" t="s">
        <v>1904</v>
      </c>
      <c r="V439" s="5011" t="s">
        <v>5270</v>
      </c>
      <c r="W439" s="5011" t="s">
        <v>1890</v>
      </c>
      <c r="X439" s="5011" t="s">
        <v>5270</v>
      </c>
      <c r="Y439" s="5013" t="s">
        <v>5942</v>
      </c>
      <c r="Z439" s="5011">
        <v>0</v>
      </c>
      <c r="AA439" s="5011">
        <v>0</v>
      </c>
      <c r="AB439" s="5011">
        <v>0</v>
      </c>
      <c r="AC439" s="5011">
        <v>8</v>
      </c>
      <c r="AD439" s="5011">
        <v>1</v>
      </c>
      <c r="AE439" s="5011">
        <v>8</v>
      </c>
      <c r="AF439" s="5023"/>
    </row>
    <row r="440" spans="1:32" s="5024" customFormat="1" ht="16.5">
      <c r="A440" s="5010">
        <v>8</v>
      </c>
      <c r="B440" s="5010">
        <v>2</v>
      </c>
      <c r="C440" s="5010">
        <v>4</v>
      </c>
      <c r="D440" s="5010">
        <f t="shared" ref="D440:D491" si="25">B440+C440</f>
        <v>6</v>
      </c>
      <c r="E440" s="5011">
        <v>35473</v>
      </c>
      <c r="F440" s="5011" t="s">
        <v>1063</v>
      </c>
      <c r="G440" s="5011">
        <v>173</v>
      </c>
      <c r="H440" s="5011" t="s">
        <v>3</v>
      </c>
      <c r="I440" s="5011" t="s">
        <v>497</v>
      </c>
      <c r="J440" s="5011">
        <v>1</v>
      </c>
      <c r="K440" s="5011">
        <f t="shared" si="24"/>
        <v>6</v>
      </c>
      <c r="L440" s="5013" t="s">
        <v>5254</v>
      </c>
      <c r="M440" s="5011">
        <v>5301008</v>
      </c>
      <c r="N440" s="5011" t="s">
        <v>5697</v>
      </c>
      <c r="O440" s="5011" t="s">
        <v>1894</v>
      </c>
      <c r="P440" s="5011" t="s">
        <v>5270</v>
      </c>
      <c r="Q440" s="5011"/>
      <c r="R440" s="5011"/>
      <c r="S440" s="5011"/>
      <c r="T440" s="5011"/>
      <c r="U440" s="5011" t="s">
        <v>1894</v>
      </c>
      <c r="V440" s="5011" t="s">
        <v>5270</v>
      </c>
      <c r="W440" s="5011" t="s">
        <v>1902</v>
      </c>
      <c r="X440" s="5011" t="s">
        <v>5270</v>
      </c>
      <c r="Y440" s="5013" t="s">
        <v>5865</v>
      </c>
      <c r="Z440" s="5011">
        <v>0</v>
      </c>
      <c r="AA440" s="5011">
        <v>2</v>
      </c>
      <c r="AB440" s="5011">
        <v>6</v>
      </c>
      <c r="AC440" s="5011">
        <v>29</v>
      </c>
      <c r="AD440" s="5011">
        <v>3</v>
      </c>
      <c r="AE440" s="5011">
        <v>37</v>
      </c>
      <c r="AF440" s="5023"/>
    </row>
    <row r="441" spans="1:32" s="5024" customFormat="1" ht="16.5">
      <c r="A441" s="5010">
        <v>8</v>
      </c>
      <c r="B441" s="5010">
        <v>2</v>
      </c>
      <c r="C441" s="5010">
        <v>4</v>
      </c>
      <c r="D441" s="5010">
        <f t="shared" si="25"/>
        <v>6</v>
      </c>
      <c r="E441" s="5011">
        <v>41213</v>
      </c>
      <c r="F441" s="5011" t="s">
        <v>487</v>
      </c>
      <c r="G441" s="5011">
        <v>173</v>
      </c>
      <c r="H441" s="5011" t="s">
        <v>3</v>
      </c>
      <c r="I441" s="5011" t="s">
        <v>503</v>
      </c>
      <c r="J441" s="5011">
        <v>1</v>
      </c>
      <c r="K441" s="5011">
        <f t="shared" si="24"/>
        <v>6</v>
      </c>
      <c r="L441" s="5013" t="s">
        <v>4247</v>
      </c>
      <c r="M441" s="5011">
        <v>5301008</v>
      </c>
      <c r="N441" s="5011" t="s">
        <v>5941</v>
      </c>
      <c r="O441" s="5011"/>
      <c r="P441" s="5011"/>
      <c r="Q441" s="5011"/>
      <c r="R441" s="5011"/>
      <c r="S441" s="5011" t="s">
        <v>1800</v>
      </c>
      <c r="T441" s="5011" t="s">
        <v>5270</v>
      </c>
      <c r="U441" s="5011"/>
      <c r="V441" s="5011"/>
      <c r="W441" s="5011" t="s">
        <v>1859</v>
      </c>
      <c r="X441" s="5011" t="s">
        <v>5270</v>
      </c>
      <c r="Y441" s="5013" t="s">
        <v>5865</v>
      </c>
      <c r="Z441" s="5011">
        <v>0</v>
      </c>
      <c r="AA441" s="5011">
        <v>0</v>
      </c>
      <c r="AB441" s="5011">
        <v>2</v>
      </c>
      <c r="AC441" s="5011">
        <v>5</v>
      </c>
      <c r="AD441" s="5011">
        <v>1</v>
      </c>
      <c r="AE441" s="5011">
        <v>7</v>
      </c>
      <c r="AF441" s="5023"/>
    </row>
    <row r="442" spans="1:32" s="5024" customFormat="1" ht="20.25" customHeight="1">
      <c r="A442" s="5010">
        <v>6</v>
      </c>
      <c r="B442" s="5010">
        <v>1.5</v>
      </c>
      <c r="C442" s="5010">
        <v>3</v>
      </c>
      <c r="D442" s="5010">
        <f t="shared" si="25"/>
        <v>4.5</v>
      </c>
      <c r="E442" s="5011">
        <v>41160</v>
      </c>
      <c r="F442" s="5011" t="s">
        <v>1065</v>
      </c>
      <c r="G442" s="5011">
        <v>173</v>
      </c>
      <c r="H442" s="5011" t="s">
        <v>3</v>
      </c>
      <c r="I442" s="5011" t="s">
        <v>503</v>
      </c>
      <c r="J442" s="5011">
        <v>1</v>
      </c>
      <c r="K442" s="5011">
        <f t="shared" si="24"/>
        <v>4.5</v>
      </c>
      <c r="L442" s="5013" t="s">
        <v>5683</v>
      </c>
      <c r="M442" s="5011">
        <v>5301010</v>
      </c>
      <c r="N442" s="5011" t="s">
        <v>5691</v>
      </c>
      <c r="O442" s="5011" t="s">
        <v>5944</v>
      </c>
      <c r="P442" s="5011" t="s">
        <v>5270</v>
      </c>
      <c r="Q442" s="5011"/>
      <c r="R442" s="5011"/>
      <c r="S442" s="5011" t="s">
        <v>5945</v>
      </c>
      <c r="T442" s="5011" t="s">
        <v>5946</v>
      </c>
      <c r="U442" s="5011"/>
      <c r="V442" s="5011"/>
      <c r="W442" s="5011"/>
      <c r="X442" s="5011"/>
      <c r="Y442" s="5013" t="s">
        <v>5947</v>
      </c>
      <c r="Z442" s="5011">
        <v>5</v>
      </c>
      <c r="AA442" s="5011">
        <v>10</v>
      </c>
      <c r="AB442" s="5011">
        <v>10</v>
      </c>
      <c r="AC442" s="5011">
        <v>13</v>
      </c>
      <c r="AD442" s="5011">
        <v>1</v>
      </c>
      <c r="AE442" s="5011">
        <v>38</v>
      </c>
      <c r="AF442" s="5023"/>
    </row>
    <row r="443" spans="1:32" s="5024" customFormat="1" ht="16.5">
      <c r="A443" s="5010">
        <v>6</v>
      </c>
      <c r="B443" s="5010">
        <v>1.5</v>
      </c>
      <c r="C443" s="5010">
        <v>3</v>
      </c>
      <c r="D443" s="5010">
        <f t="shared" si="25"/>
        <v>4.5</v>
      </c>
      <c r="E443" s="5011">
        <v>41160</v>
      </c>
      <c r="F443" s="5011" t="s">
        <v>1065</v>
      </c>
      <c r="G443" s="5011">
        <v>173</v>
      </c>
      <c r="H443" s="5011" t="s">
        <v>3</v>
      </c>
      <c r="I443" s="5011" t="s">
        <v>503</v>
      </c>
      <c r="J443" s="5011">
        <v>1</v>
      </c>
      <c r="K443" s="5011">
        <f t="shared" si="24"/>
        <v>4.5</v>
      </c>
      <c r="L443" s="5013" t="s">
        <v>5683</v>
      </c>
      <c r="M443" s="5011">
        <v>5301010</v>
      </c>
      <c r="N443" s="5011" t="s">
        <v>5948</v>
      </c>
      <c r="O443" s="5011" t="s">
        <v>5949</v>
      </c>
      <c r="P443" s="5011" t="s">
        <v>5270</v>
      </c>
      <c r="Q443" s="5011" t="s">
        <v>5950</v>
      </c>
      <c r="R443" s="5011" t="s">
        <v>1792</v>
      </c>
      <c r="S443" s="5011"/>
      <c r="T443" s="5011"/>
      <c r="U443" s="5011"/>
      <c r="V443" s="5011"/>
      <c r="W443" s="5011"/>
      <c r="X443" s="5011"/>
      <c r="Y443" s="5013" t="s">
        <v>5947</v>
      </c>
      <c r="Z443" s="5011">
        <v>0</v>
      </c>
      <c r="AA443" s="5011">
        <v>0</v>
      </c>
      <c r="AB443" s="5011">
        <v>1</v>
      </c>
      <c r="AC443" s="5011">
        <v>5</v>
      </c>
      <c r="AD443" s="5011">
        <v>1</v>
      </c>
      <c r="AE443" s="5011">
        <v>6</v>
      </c>
      <c r="AF443" s="5023"/>
    </row>
    <row r="444" spans="1:32" s="5024" customFormat="1" ht="16.5">
      <c r="A444" s="5010">
        <v>8</v>
      </c>
      <c r="B444" s="5010">
        <v>2</v>
      </c>
      <c r="C444" s="5010">
        <v>4</v>
      </c>
      <c r="D444" s="5010">
        <f t="shared" si="25"/>
        <v>6</v>
      </c>
      <c r="E444" s="5011">
        <v>35966</v>
      </c>
      <c r="F444" s="5011" t="s">
        <v>1063</v>
      </c>
      <c r="G444" s="5012">
        <v>173</v>
      </c>
      <c r="H444" s="5012" t="s">
        <v>3</v>
      </c>
      <c r="I444" s="5012" t="s">
        <v>497</v>
      </c>
      <c r="J444" s="5012">
        <v>1</v>
      </c>
      <c r="K444" s="5012">
        <f t="shared" si="24"/>
        <v>6</v>
      </c>
      <c r="L444" s="5026" t="s">
        <v>5251</v>
      </c>
      <c r="M444" s="5011">
        <v>5311001</v>
      </c>
      <c r="N444" s="5011" t="s">
        <v>5697</v>
      </c>
      <c r="O444" s="5011" t="s">
        <v>5951</v>
      </c>
      <c r="P444" s="5011" t="s">
        <v>5262</v>
      </c>
      <c r="Q444" s="5011" t="s">
        <v>5949</v>
      </c>
      <c r="R444" s="5011" t="s">
        <v>5270</v>
      </c>
      <c r="S444" s="5011"/>
      <c r="T444" s="5011"/>
      <c r="U444" s="5011"/>
      <c r="V444" s="5011"/>
      <c r="W444" s="5011" t="s">
        <v>5952</v>
      </c>
      <c r="X444" s="5011" t="s">
        <v>1849</v>
      </c>
      <c r="Y444" s="5026" t="s">
        <v>5953</v>
      </c>
      <c r="Z444" s="5011">
        <v>1</v>
      </c>
      <c r="AA444" s="5011">
        <v>6</v>
      </c>
      <c r="AB444" s="5011">
        <v>10</v>
      </c>
      <c r="AC444" s="5011">
        <v>12</v>
      </c>
      <c r="AD444" s="5011">
        <v>1</v>
      </c>
      <c r="AE444" s="5011">
        <v>29</v>
      </c>
      <c r="AF444" s="5023"/>
    </row>
    <row r="445" spans="1:32" s="5024" customFormat="1" ht="16.5">
      <c r="A445" s="5010">
        <v>8</v>
      </c>
      <c r="B445" s="5010">
        <v>2</v>
      </c>
      <c r="C445" s="5010">
        <v>4</v>
      </c>
      <c r="D445" s="5010">
        <f t="shared" si="25"/>
        <v>6</v>
      </c>
      <c r="E445" s="5011">
        <v>37902</v>
      </c>
      <c r="F445" s="5011" t="s">
        <v>487</v>
      </c>
      <c r="G445" s="5012">
        <v>173</v>
      </c>
      <c r="H445" s="5012" t="s">
        <v>3</v>
      </c>
      <c r="I445" s="5012" t="s">
        <v>497</v>
      </c>
      <c r="J445" s="5012">
        <v>1</v>
      </c>
      <c r="K445" s="5012">
        <f t="shared" ref="K445:K491" si="26">D445*J445</f>
        <v>6</v>
      </c>
      <c r="L445" s="5026" t="s">
        <v>360</v>
      </c>
      <c r="M445" s="5011">
        <v>5311001</v>
      </c>
      <c r="N445" s="5011" t="s">
        <v>5941</v>
      </c>
      <c r="O445" s="5011" t="s">
        <v>1800</v>
      </c>
      <c r="P445" s="5011" t="s">
        <v>5270</v>
      </c>
      <c r="Q445" s="5011" t="s">
        <v>1859</v>
      </c>
      <c r="R445" s="5011" t="s">
        <v>1849</v>
      </c>
      <c r="S445" s="5011"/>
      <c r="T445" s="5011"/>
      <c r="U445" s="5011"/>
      <c r="V445" s="5011"/>
      <c r="W445" s="5011" t="s">
        <v>1904</v>
      </c>
      <c r="X445" s="5011" t="s">
        <v>5270</v>
      </c>
      <c r="Y445" s="5026" t="s">
        <v>5953</v>
      </c>
      <c r="Z445" s="5011">
        <v>0</v>
      </c>
      <c r="AA445" s="5011">
        <v>2</v>
      </c>
      <c r="AB445" s="5011">
        <v>6</v>
      </c>
      <c r="AC445" s="5011">
        <v>8</v>
      </c>
      <c r="AD445" s="5011">
        <v>2</v>
      </c>
      <c r="AE445" s="5011">
        <v>16</v>
      </c>
      <c r="AF445" s="5023"/>
    </row>
    <row r="446" spans="1:32" s="5024" customFormat="1" ht="16.5">
      <c r="A446" s="5010">
        <v>7</v>
      </c>
      <c r="B446" s="5010">
        <v>2.5</v>
      </c>
      <c r="C446" s="5010">
        <v>2</v>
      </c>
      <c r="D446" s="5010">
        <f t="shared" si="25"/>
        <v>4.5</v>
      </c>
      <c r="E446" s="5011">
        <v>11798</v>
      </c>
      <c r="F446" s="5011" t="s">
        <v>1063</v>
      </c>
      <c r="G446" s="5011">
        <v>173</v>
      </c>
      <c r="H446" s="5011" t="s">
        <v>3</v>
      </c>
      <c r="I446" s="5011" t="s">
        <v>497</v>
      </c>
      <c r="J446" s="5011">
        <v>1</v>
      </c>
      <c r="K446" s="5011">
        <f t="shared" si="26"/>
        <v>4.5</v>
      </c>
      <c r="L446" s="5013" t="s">
        <v>5311</v>
      </c>
      <c r="M446" s="5011">
        <v>5311005</v>
      </c>
      <c r="N446" s="5011" t="s">
        <v>5697</v>
      </c>
      <c r="O446" s="5011"/>
      <c r="P446" s="5011"/>
      <c r="Q446" s="5011"/>
      <c r="R446" s="5011"/>
      <c r="S446" s="5011" t="s">
        <v>5950</v>
      </c>
      <c r="T446" s="5011" t="s">
        <v>5348</v>
      </c>
      <c r="U446" s="5011"/>
      <c r="V446" s="5011"/>
      <c r="W446" s="5011" t="s">
        <v>5954</v>
      </c>
      <c r="X446" s="5011" t="s">
        <v>5262</v>
      </c>
      <c r="Y446" s="5013" t="s">
        <v>5955</v>
      </c>
      <c r="Z446" s="5011">
        <v>14</v>
      </c>
      <c r="AA446" s="5011">
        <v>0</v>
      </c>
      <c r="AB446" s="5011">
        <v>1</v>
      </c>
      <c r="AC446" s="5011">
        <v>1</v>
      </c>
      <c r="AD446" s="5011">
        <v>1</v>
      </c>
      <c r="AE446" s="5011">
        <v>16</v>
      </c>
      <c r="AF446" s="5023"/>
    </row>
    <row r="447" spans="1:32" s="5024" customFormat="1" ht="16.5">
      <c r="A447" s="5010">
        <v>8</v>
      </c>
      <c r="B447" s="5010">
        <v>2</v>
      </c>
      <c r="C447" s="5010">
        <v>4</v>
      </c>
      <c r="D447" s="5010">
        <f t="shared" si="25"/>
        <v>6</v>
      </c>
      <c r="E447" s="5011">
        <v>35966</v>
      </c>
      <c r="F447" s="5011" t="s">
        <v>1063</v>
      </c>
      <c r="G447" s="5011">
        <v>173</v>
      </c>
      <c r="H447" s="5011" t="s">
        <v>3</v>
      </c>
      <c r="I447" s="5011" t="s">
        <v>497</v>
      </c>
      <c r="J447" s="5011">
        <v>1</v>
      </c>
      <c r="K447" s="5011">
        <f t="shared" si="26"/>
        <v>6</v>
      </c>
      <c r="L447" s="5013" t="s">
        <v>5251</v>
      </c>
      <c r="M447" s="5011">
        <v>5311006</v>
      </c>
      <c r="N447" s="5011" t="s">
        <v>5697</v>
      </c>
      <c r="O447" s="5011" t="s">
        <v>5956</v>
      </c>
      <c r="P447" s="5011" t="s">
        <v>5262</v>
      </c>
      <c r="Q447" s="5011"/>
      <c r="R447" s="5011"/>
      <c r="S447" s="5011"/>
      <c r="T447" s="5011"/>
      <c r="U447" s="5011"/>
      <c r="V447" s="5011"/>
      <c r="W447" s="5011" t="s">
        <v>5957</v>
      </c>
      <c r="X447" s="5011" t="s">
        <v>1849</v>
      </c>
      <c r="Y447" s="5013" t="s">
        <v>5701</v>
      </c>
      <c r="Z447" s="5011">
        <v>16</v>
      </c>
      <c r="AA447" s="5011">
        <v>13</v>
      </c>
      <c r="AB447" s="5011">
        <v>5</v>
      </c>
      <c r="AC447" s="5011">
        <v>7</v>
      </c>
      <c r="AD447" s="5011">
        <v>1</v>
      </c>
      <c r="AE447" s="5011">
        <v>41</v>
      </c>
      <c r="AF447" s="5023"/>
    </row>
    <row r="448" spans="1:32" s="5024" customFormat="1" ht="16.5">
      <c r="A448" s="5010">
        <v>7</v>
      </c>
      <c r="B448" s="5010">
        <v>2.5</v>
      </c>
      <c r="C448" s="5010">
        <v>2</v>
      </c>
      <c r="D448" s="5010">
        <f t="shared" si="25"/>
        <v>4.5</v>
      </c>
      <c r="E448" s="5011">
        <v>35805</v>
      </c>
      <c r="F448" s="5011" t="s">
        <v>1063</v>
      </c>
      <c r="G448" s="5011">
        <v>173</v>
      </c>
      <c r="H448" s="5011" t="s">
        <v>3</v>
      </c>
      <c r="I448" s="5011" t="s">
        <v>497</v>
      </c>
      <c r="J448" s="5011">
        <v>1</v>
      </c>
      <c r="K448" s="5011">
        <f t="shared" si="26"/>
        <v>4.5</v>
      </c>
      <c r="L448" s="5013" t="s">
        <v>5321</v>
      </c>
      <c r="M448" s="5011">
        <v>5311007</v>
      </c>
      <c r="N448" s="5011" t="s">
        <v>5697</v>
      </c>
      <c r="O448" s="5011"/>
      <c r="P448" s="5011"/>
      <c r="Q448" s="5011" t="s">
        <v>1902</v>
      </c>
      <c r="R448" s="5011" t="s">
        <v>5262</v>
      </c>
      <c r="S448" s="5011"/>
      <c r="T448" s="5011"/>
      <c r="U448" s="5011" t="s">
        <v>1902</v>
      </c>
      <c r="V448" s="5011" t="s">
        <v>5262</v>
      </c>
      <c r="W448" s="5011"/>
      <c r="X448" s="5011"/>
      <c r="Y448" s="5013" t="s">
        <v>5702</v>
      </c>
      <c r="Z448" s="5011">
        <v>1</v>
      </c>
      <c r="AA448" s="5011">
        <v>25</v>
      </c>
      <c r="AB448" s="5011">
        <v>10</v>
      </c>
      <c r="AC448" s="5011">
        <v>8</v>
      </c>
      <c r="AD448" s="5011">
        <v>0</v>
      </c>
      <c r="AE448" s="5011">
        <v>44</v>
      </c>
      <c r="AF448" s="5023"/>
    </row>
    <row r="449" spans="1:32" s="5024" customFormat="1" ht="31.5">
      <c r="A449" s="5010">
        <v>7</v>
      </c>
      <c r="B449" s="5010">
        <v>2.5</v>
      </c>
      <c r="C449" s="5010">
        <v>2</v>
      </c>
      <c r="D449" s="5010">
        <f t="shared" si="25"/>
        <v>4.5</v>
      </c>
      <c r="E449" s="5011">
        <v>11798</v>
      </c>
      <c r="F449" s="5011" t="s">
        <v>1063</v>
      </c>
      <c r="G449" s="5011">
        <v>173</v>
      </c>
      <c r="H449" s="5011" t="s">
        <v>3</v>
      </c>
      <c r="I449" s="5011" t="s">
        <v>497</v>
      </c>
      <c r="J449" s="5011">
        <v>1</v>
      </c>
      <c r="K449" s="5011">
        <f t="shared" si="26"/>
        <v>4.5</v>
      </c>
      <c r="L449" s="5013" t="s">
        <v>5311</v>
      </c>
      <c r="M449" s="5011">
        <v>5311008</v>
      </c>
      <c r="N449" s="5011" t="s">
        <v>5697</v>
      </c>
      <c r="O449" s="5011" t="s">
        <v>5958</v>
      </c>
      <c r="P449" s="5011" t="s">
        <v>5959</v>
      </c>
      <c r="Q449" s="5011"/>
      <c r="R449" s="5011"/>
      <c r="S449" s="5011" t="s">
        <v>5960</v>
      </c>
      <c r="T449" s="5011" t="s">
        <v>5293</v>
      </c>
      <c r="U449" s="5011"/>
      <c r="V449" s="5011"/>
      <c r="W449" s="5011"/>
      <c r="X449" s="5011"/>
      <c r="Y449" s="5013" t="s">
        <v>5706</v>
      </c>
      <c r="Z449" s="5011">
        <v>36</v>
      </c>
      <c r="AA449" s="5011">
        <v>1</v>
      </c>
      <c r="AB449" s="5011">
        <v>0</v>
      </c>
      <c r="AC449" s="5011">
        <v>2</v>
      </c>
      <c r="AD449" s="5011">
        <v>0</v>
      </c>
      <c r="AE449" s="5011">
        <v>39</v>
      </c>
      <c r="AF449" s="5023"/>
    </row>
    <row r="450" spans="1:32" s="5024" customFormat="1" ht="31.5">
      <c r="A450" s="5010">
        <v>11</v>
      </c>
      <c r="B450" s="5010">
        <v>3.5</v>
      </c>
      <c r="C450" s="5010">
        <v>4</v>
      </c>
      <c r="D450" s="5010">
        <f t="shared" si="25"/>
        <v>7.5</v>
      </c>
      <c r="E450" s="5011">
        <v>36059</v>
      </c>
      <c r="F450" s="5011" t="s">
        <v>1063</v>
      </c>
      <c r="G450" s="5011">
        <v>173</v>
      </c>
      <c r="H450" s="5011" t="s">
        <v>3</v>
      </c>
      <c r="I450" s="5011" t="s">
        <v>497</v>
      </c>
      <c r="J450" s="5011">
        <v>0.5</v>
      </c>
      <c r="K450" s="5011">
        <f t="shared" si="26"/>
        <v>3.75</v>
      </c>
      <c r="L450" s="5013" t="s">
        <v>5961</v>
      </c>
      <c r="M450" s="5011">
        <v>5311009</v>
      </c>
      <c r="N450" s="5011" t="s">
        <v>5697</v>
      </c>
      <c r="O450" s="5011"/>
      <c r="P450" s="5011"/>
      <c r="Q450" s="5011" t="s">
        <v>5929</v>
      </c>
      <c r="R450" s="5011" t="s">
        <v>5962</v>
      </c>
      <c r="S450" s="5011" t="s">
        <v>1902</v>
      </c>
      <c r="T450" s="5011" t="s">
        <v>5262</v>
      </c>
      <c r="U450" s="5011" t="s">
        <v>5929</v>
      </c>
      <c r="V450" s="5011" t="s">
        <v>5963</v>
      </c>
      <c r="W450" s="5011"/>
      <c r="X450" s="5011"/>
      <c r="Y450" s="5013" t="s">
        <v>506</v>
      </c>
      <c r="Z450" s="5011">
        <v>1</v>
      </c>
      <c r="AA450" s="5011">
        <v>22</v>
      </c>
      <c r="AB450" s="5011">
        <v>5</v>
      </c>
      <c r="AC450" s="5011">
        <v>15</v>
      </c>
      <c r="AD450" s="5011">
        <v>0</v>
      </c>
      <c r="AE450" s="5011">
        <v>43</v>
      </c>
      <c r="AF450" s="5023"/>
    </row>
    <row r="451" spans="1:32" s="5024" customFormat="1" ht="31.5">
      <c r="A451" s="5010">
        <v>11</v>
      </c>
      <c r="B451" s="5010">
        <v>3.5</v>
      </c>
      <c r="C451" s="5010">
        <v>4</v>
      </c>
      <c r="D451" s="5010">
        <f t="shared" si="25"/>
        <v>7.5</v>
      </c>
      <c r="E451" s="5011">
        <v>37502</v>
      </c>
      <c r="F451" s="5011" t="s">
        <v>1063</v>
      </c>
      <c r="G451" s="5011">
        <v>173</v>
      </c>
      <c r="H451" s="5011" t="s">
        <v>3</v>
      </c>
      <c r="I451" s="5011" t="s">
        <v>503</v>
      </c>
      <c r="J451" s="5011">
        <v>0.5</v>
      </c>
      <c r="K451" s="5011">
        <f t="shared" si="26"/>
        <v>3.75</v>
      </c>
      <c r="L451" s="5013" t="s">
        <v>5707</v>
      </c>
      <c r="M451" s="5011">
        <v>5311009</v>
      </c>
      <c r="N451" s="5011" t="s">
        <v>5697</v>
      </c>
      <c r="O451" s="5011"/>
      <c r="P451" s="5011"/>
      <c r="Q451" s="5011" t="s">
        <v>5929</v>
      </c>
      <c r="R451" s="5011" t="s">
        <v>5962</v>
      </c>
      <c r="S451" s="5011" t="s">
        <v>1902</v>
      </c>
      <c r="T451" s="5011" t="s">
        <v>5262</v>
      </c>
      <c r="U451" s="5011" t="s">
        <v>5929</v>
      </c>
      <c r="V451" s="5011" t="s">
        <v>5963</v>
      </c>
      <c r="W451" s="5011"/>
      <c r="X451" s="5011"/>
      <c r="Y451" s="5013" t="s">
        <v>506</v>
      </c>
      <c r="Z451" s="5011">
        <v>1</v>
      </c>
      <c r="AA451" s="5011">
        <v>22</v>
      </c>
      <c r="AB451" s="5011">
        <v>5</v>
      </c>
      <c r="AC451" s="5011">
        <v>15</v>
      </c>
      <c r="AD451" s="5011">
        <v>0</v>
      </c>
      <c r="AE451" s="5011">
        <v>43</v>
      </c>
      <c r="AF451" s="5023"/>
    </row>
    <row r="452" spans="1:32" s="5024" customFormat="1" ht="16.5">
      <c r="A452" s="5010">
        <v>6</v>
      </c>
      <c r="B452" s="5010"/>
      <c r="C452" s="5010">
        <v>6</v>
      </c>
      <c r="D452" s="5010">
        <f t="shared" si="25"/>
        <v>6</v>
      </c>
      <c r="E452" s="5011">
        <v>36059</v>
      </c>
      <c r="F452" s="5011" t="s">
        <v>1063</v>
      </c>
      <c r="G452" s="5011">
        <v>173</v>
      </c>
      <c r="H452" s="5011" t="s">
        <v>3</v>
      </c>
      <c r="I452" s="5011" t="s">
        <v>497</v>
      </c>
      <c r="J452" s="5011">
        <v>0.5</v>
      </c>
      <c r="K452" s="5011">
        <f t="shared" si="26"/>
        <v>3</v>
      </c>
      <c r="L452" s="5013" t="s">
        <v>5964</v>
      </c>
      <c r="M452" s="5011">
        <v>5311010</v>
      </c>
      <c r="N452" s="5011" t="s">
        <v>5697</v>
      </c>
      <c r="O452" s="5011"/>
      <c r="P452" s="5011"/>
      <c r="Q452" s="5011"/>
      <c r="R452" s="5011"/>
      <c r="S452" s="5011" t="s">
        <v>1890</v>
      </c>
      <c r="T452" s="5011" t="s">
        <v>5270</v>
      </c>
      <c r="U452" s="5011"/>
      <c r="V452" s="5011"/>
      <c r="W452" s="5011"/>
      <c r="X452" s="5011"/>
      <c r="Y452" s="5013" t="s">
        <v>5708</v>
      </c>
      <c r="Z452" s="5011">
        <v>3</v>
      </c>
      <c r="AA452" s="5011">
        <v>25</v>
      </c>
      <c r="AB452" s="5011">
        <v>0</v>
      </c>
      <c r="AC452" s="5011">
        <v>0</v>
      </c>
      <c r="AD452" s="5011">
        <v>1</v>
      </c>
      <c r="AE452" s="5011">
        <v>28</v>
      </c>
      <c r="AF452" s="5023"/>
    </row>
    <row r="453" spans="1:32" s="5024" customFormat="1" ht="16.5">
      <c r="A453" s="5010">
        <v>6</v>
      </c>
      <c r="B453" s="5010"/>
      <c r="C453" s="5010">
        <v>6</v>
      </c>
      <c r="D453" s="5010">
        <f t="shared" si="25"/>
        <v>6</v>
      </c>
      <c r="E453" s="5011">
        <v>37502</v>
      </c>
      <c r="F453" s="5011" t="s">
        <v>1063</v>
      </c>
      <c r="G453" s="5011">
        <v>173</v>
      </c>
      <c r="H453" s="5011" t="s">
        <v>3</v>
      </c>
      <c r="I453" s="5011" t="s">
        <v>503</v>
      </c>
      <c r="J453" s="5011">
        <v>0.5</v>
      </c>
      <c r="K453" s="5011">
        <f t="shared" si="26"/>
        <v>3</v>
      </c>
      <c r="L453" s="5013" t="s">
        <v>5707</v>
      </c>
      <c r="M453" s="5011">
        <v>5311010</v>
      </c>
      <c r="N453" s="5011" t="s">
        <v>5697</v>
      </c>
      <c r="O453" s="5011"/>
      <c r="P453" s="5011"/>
      <c r="Q453" s="5011"/>
      <c r="R453" s="5011"/>
      <c r="S453" s="5011" t="s">
        <v>1890</v>
      </c>
      <c r="T453" s="5011" t="s">
        <v>5270</v>
      </c>
      <c r="U453" s="5011"/>
      <c r="V453" s="5011"/>
      <c r="W453" s="5011"/>
      <c r="X453" s="5011"/>
      <c r="Y453" s="5013" t="s">
        <v>5708</v>
      </c>
      <c r="Z453" s="5011">
        <v>3</v>
      </c>
      <c r="AA453" s="5011">
        <v>25</v>
      </c>
      <c r="AB453" s="5011">
        <v>0</v>
      </c>
      <c r="AC453" s="5011">
        <v>0</v>
      </c>
      <c r="AD453" s="5011">
        <v>1</v>
      </c>
      <c r="AE453" s="5011">
        <v>28</v>
      </c>
      <c r="AF453" s="5023"/>
    </row>
    <row r="454" spans="1:32" s="5024" customFormat="1" ht="16.5">
      <c r="A454" s="5010">
        <v>8</v>
      </c>
      <c r="B454" s="5010">
        <v>2</v>
      </c>
      <c r="C454" s="5010">
        <v>4</v>
      </c>
      <c r="D454" s="5010">
        <f t="shared" si="25"/>
        <v>6</v>
      </c>
      <c r="E454" s="5011">
        <v>39395</v>
      </c>
      <c r="F454" s="5011" t="s">
        <v>1063</v>
      </c>
      <c r="G454" s="5011">
        <v>173</v>
      </c>
      <c r="H454" s="5011" t="s">
        <v>3</v>
      </c>
      <c r="I454" s="5011" t="s">
        <v>497</v>
      </c>
      <c r="J454" s="5011">
        <v>1</v>
      </c>
      <c r="K454" s="5011">
        <f t="shared" si="26"/>
        <v>6</v>
      </c>
      <c r="L454" s="5013" t="s">
        <v>5351</v>
      </c>
      <c r="M454" s="5011">
        <v>5311011</v>
      </c>
      <c r="N454" s="5011" t="s">
        <v>5709</v>
      </c>
      <c r="O454" s="5011" t="s">
        <v>5965</v>
      </c>
      <c r="P454" s="5011" t="s">
        <v>1849</v>
      </c>
      <c r="Q454" s="5011" t="s">
        <v>5966</v>
      </c>
      <c r="R454" s="5011" t="s">
        <v>5348</v>
      </c>
      <c r="S454" s="5011"/>
      <c r="T454" s="5011"/>
      <c r="U454" s="5011" t="s">
        <v>5967</v>
      </c>
      <c r="V454" s="5011" t="s">
        <v>5348</v>
      </c>
      <c r="W454" s="5011"/>
      <c r="X454" s="5011"/>
      <c r="Y454" s="5013" t="s">
        <v>5711</v>
      </c>
      <c r="Z454" s="5011">
        <v>7</v>
      </c>
      <c r="AA454" s="5011">
        <v>2</v>
      </c>
      <c r="AB454" s="5011">
        <v>2</v>
      </c>
      <c r="AC454" s="5011">
        <v>1</v>
      </c>
      <c r="AD454" s="5011">
        <v>1</v>
      </c>
      <c r="AE454" s="5011">
        <v>12</v>
      </c>
      <c r="AF454" s="5023"/>
    </row>
    <row r="455" spans="1:32" s="5024" customFormat="1" ht="16.5">
      <c r="A455" s="5010">
        <v>8</v>
      </c>
      <c r="B455" s="5010">
        <v>2</v>
      </c>
      <c r="C455" s="5010">
        <v>4</v>
      </c>
      <c r="D455" s="5010">
        <f t="shared" si="25"/>
        <v>6</v>
      </c>
      <c r="E455" s="5011">
        <v>36941</v>
      </c>
      <c r="F455" s="5011" t="s">
        <v>1063</v>
      </c>
      <c r="G455" s="5011">
        <v>173</v>
      </c>
      <c r="H455" s="5011" t="s">
        <v>3</v>
      </c>
      <c r="I455" s="5011" t="s">
        <v>497</v>
      </c>
      <c r="J455" s="5011">
        <v>1</v>
      </c>
      <c r="K455" s="5011">
        <f t="shared" si="26"/>
        <v>6</v>
      </c>
      <c r="L455" s="5013" t="s">
        <v>5322</v>
      </c>
      <c r="M455" s="5011">
        <v>5311012</v>
      </c>
      <c r="N455" s="5011" t="s">
        <v>5709</v>
      </c>
      <c r="O455" s="5011"/>
      <c r="P455" s="5011"/>
      <c r="Q455" s="5011" t="s">
        <v>1902</v>
      </c>
      <c r="R455" s="5011" t="s">
        <v>5348</v>
      </c>
      <c r="S455" s="5011" t="s">
        <v>1902</v>
      </c>
      <c r="T455" s="5011" t="s">
        <v>5348</v>
      </c>
      <c r="U455" s="5011" t="s">
        <v>1902</v>
      </c>
      <c r="V455" s="5011" t="s">
        <v>5348</v>
      </c>
      <c r="W455" s="5011"/>
      <c r="X455" s="5011"/>
      <c r="Y455" s="5013" t="s">
        <v>5712</v>
      </c>
      <c r="Z455" s="5011">
        <v>3</v>
      </c>
      <c r="AA455" s="5011">
        <v>2</v>
      </c>
      <c r="AB455" s="5011">
        <v>3</v>
      </c>
      <c r="AC455" s="5011">
        <v>8</v>
      </c>
      <c r="AD455" s="5011">
        <v>3</v>
      </c>
      <c r="AE455" s="5011">
        <v>16</v>
      </c>
      <c r="AF455" s="5023"/>
    </row>
    <row r="456" spans="1:32" s="5024" customFormat="1" ht="16.5">
      <c r="A456" s="5010">
        <v>8</v>
      </c>
      <c r="B456" s="5010">
        <v>2</v>
      </c>
      <c r="C456" s="5010">
        <v>4</v>
      </c>
      <c r="D456" s="5010">
        <f t="shared" si="25"/>
        <v>6</v>
      </c>
      <c r="E456" s="5011">
        <v>37502</v>
      </c>
      <c r="F456" s="5011" t="s">
        <v>1063</v>
      </c>
      <c r="G456" s="5011">
        <v>173</v>
      </c>
      <c r="H456" s="5011" t="s">
        <v>3</v>
      </c>
      <c r="I456" s="5011" t="s">
        <v>503</v>
      </c>
      <c r="J456" s="5011">
        <v>1</v>
      </c>
      <c r="K456" s="5011">
        <f t="shared" si="26"/>
        <v>6</v>
      </c>
      <c r="L456" s="5013" t="s">
        <v>5707</v>
      </c>
      <c r="M456" s="5011">
        <v>5311013</v>
      </c>
      <c r="N456" s="5011" t="s">
        <v>5709</v>
      </c>
      <c r="O456" s="5011"/>
      <c r="P456" s="5011"/>
      <c r="Q456" s="5011"/>
      <c r="R456" s="5011"/>
      <c r="S456" s="5011" t="s">
        <v>1894</v>
      </c>
      <c r="T456" s="5011" t="s">
        <v>5348</v>
      </c>
      <c r="U456" s="5011"/>
      <c r="V456" s="5011"/>
      <c r="W456" s="5011" t="s">
        <v>1791</v>
      </c>
      <c r="X456" s="5011" t="s">
        <v>5348</v>
      </c>
      <c r="Y456" s="5013" t="s">
        <v>5713</v>
      </c>
      <c r="Z456" s="5011">
        <v>1</v>
      </c>
      <c r="AA456" s="5011">
        <v>2</v>
      </c>
      <c r="AB456" s="5011">
        <v>3</v>
      </c>
      <c r="AC456" s="5011">
        <v>12</v>
      </c>
      <c r="AD456" s="5011">
        <v>1</v>
      </c>
      <c r="AE456" s="5011">
        <v>18</v>
      </c>
      <c r="AF456" s="5023"/>
    </row>
    <row r="457" spans="1:32" s="5024" customFormat="1" ht="16.5">
      <c r="A457" s="5010">
        <v>8</v>
      </c>
      <c r="B457" s="5010">
        <v>2</v>
      </c>
      <c r="C457" s="5010">
        <v>4</v>
      </c>
      <c r="D457" s="5010">
        <f t="shared" si="25"/>
        <v>6</v>
      </c>
      <c r="E457" s="5011">
        <v>36941</v>
      </c>
      <c r="F457" s="5011" t="s">
        <v>1063</v>
      </c>
      <c r="G457" s="5011">
        <v>173</v>
      </c>
      <c r="H457" s="5011" t="s">
        <v>3</v>
      </c>
      <c r="I457" s="5011" t="s">
        <v>497</v>
      </c>
      <c r="J457" s="5011">
        <v>0.5</v>
      </c>
      <c r="K457" s="5011">
        <f t="shared" si="26"/>
        <v>3</v>
      </c>
      <c r="L457" s="5013" t="s">
        <v>5968</v>
      </c>
      <c r="M457" s="5011">
        <v>5311014</v>
      </c>
      <c r="N457" s="5011" t="s">
        <v>5709</v>
      </c>
      <c r="O457" s="5011"/>
      <c r="P457" s="5011"/>
      <c r="Q457" s="5011" t="s">
        <v>5969</v>
      </c>
      <c r="R457" s="5011" t="s">
        <v>5354</v>
      </c>
      <c r="S457" s="5011"/>
      <c r="T457" s="5011"/>
      <c r="U457" s="5011" t="s">
        <v>5969</v>
      </c>
      <c r="V457" s="5011" t="s">
        <v>5354</v>
      </c>
      <c r="W457" s="5011" t="s">
        <v>1822</v>
      </c>
      <c r="X457" s="5011" t="s">
        <v>5354</v>
      </c>
      <c r="Y457" s="5013" t="s">
        <v>5970</v>
      </c>
      <c r="Z457" s="5011">
        <v>5</v>
      </c>
      <c r="AA457" s="5011">
        <v>9</v>
      </c>
      <c r="AB457" s="5011">
        <v>2</v>
      </c>
      <c r="AC457" s="5011">
        <v>5</v>
      </c>
      <c r="AD457" s="5011">
        <v>1</v>
      </c>
      <c r="AE457" s="5011">
        <v>21</v>
      </c>
      <c r="AF457" s="5023"/>
    </row>
    <row r="458" spans="1:32" s="5024" customFormat="1" ht="16.5">
      <c r="A458" s="5010">
        <v>8</v>
      </c>
      <c r="B458" s="5010">
        <v>2</v>
      </c>
      <c r="C458" s="5010">
        <v>4</v>
      </c>
      <c r="D458" s="5010">
        <f t="shared" si="25"/>
        <v>6</v>
      </c>
      <c r="E458" s="5011">
        <v>37502</v>
      </c>
      <c r="F458" s="5011" t="s">
        <v>1063</v>
      </c>
      <c r="G458" s="5011">
        <v>173</v>
      </c>
      <c r="H458" s="5011" t="s">
        <v>3</v>
      </c>
      <c r="I458" s="5011" t="s">
        <v>503</v>
      </c>
      <c r="J458" s="5011">
        <v>0.5</v>
      </c>
      <c r="K458" s="5011">
        <f t="shared" si="26"/>
        <v>3</v>
      </c>
      <c r="L458" s="5013" t="s">
        <v>5707</v>
      </c>
      <c r="M458" s="5011">
        <v>5311014</v>
      </c>
      <c r="N458" s="5011" t="s">
        <v>5709</v>
      </c>
      <c r="O458" s="5011"/>
      <c r="P458" s="5011"/>
      <c r="Q458" s="5011" t="s">
        <v>5969</v>
      </c>
      <c r="R458" s="5011" t="s">
        <v>5354</v>
      </c>
      <c r="S458" s="5011"/>
      <c r="T458" s="5011"/>
      <c r="U458" s="5011" t="s">
        <v>5969</v>
      </c>
      <c r="V458" s="5011" t="s">
        <v>5354</v>
      </c>
      <c r="W458" s="5011" t="s">
        <v>1822</v>
      </c>
      <c r="X458" s="5011" t="s">
        <v>5354</v>
      </c>
      <c r="Y458" s="5013" t="s">
        <v>5970</v>
      </c>
      <c r="Z458" s="5011">
        <v>5</v>
      </c>
      <c r="AA458" s="5011">
        <v>9</v>
      </c>
      <c r="AB458" s="5011">
        <v>2</v>
      </c>
      <c r="AC458" s="5011">
        <v>5</v>
      </c>
      <c r="AD458" s="5011">
        <v>1</v>
      </c>
      <c r="AE458" s="5011">
        <v>21</v>
      </c>
      <c r="AF458" s="5023"/>
    </row>
    <row r="459" spans="1:32" s="5024" customFormat="1" ht="16.5">
      <c r="A459" s="5010">
        <v>8</v>
      </c>
      <c r="B459" s="5010">
        <v>2</v>
      </c>
      <c r="C459" s="5010">
        <v>4</v>
      </c>
      <c r="D459" s="5010">
        <f t="shared" si="25"/>
        <v>6</v>
      </c>
      <c r="E459" s="5011">
        <v>36002</v>
      </c>
      <c r="F459" s="5011" t="s">
        <v>1063</v>
      </c>
      <c r="G459" s="5011">
        <v>173</v>
      </c>
      <c r="H459" s="5011" t="s">
        <v>3</v>
      </c>
      <c r="I459" s="5011" t="s">
        <v>497</v>
      </c>
      <c r="J459" s="5011">
        <v>0.5</v>
      </c>
      <c r="K459" s="5011">
        <f t="shared" si="26"/>
        <v>3</v>
      </c>
      <c r="L459" s="5013" t="s">
        <v>5971</v>
      </c>
      <c r="M459" s="5011">
        <v>5311015</v>
      </c>
      <c r="N459" s="5011" t="s">
        <v>5709</v>
      </c>
      <c r="O459" s="5011" t="s">
        <v>1904</v>
      </c>
      <c r="P459" s="5011" t="s">
        <v>5348</v>
      </c>
      <c r="Q459" s="5011"/>
      <c r="R459" s="5011"/>
      <c r="S459" s="5011"/>
      <c r="T459" s="5011"/>
      <c r="U459" s="5011" t="s">
        <v>5972</v>
      </c>
      <c r="V459" s="5011" t="s">
        <v>5348</v>
      </c>
      <c r="W459" s="5011" t="s">
        <v>1904</v>
      </c>
      <c r="X459" s="5011" t="s">
        <v>5348</v>
      </c>
      <c r="Y459" s="5013" t="s">
        <v>5716</v>
      </c>
      <c r="Z459" s="5011">
        <v>1</v>
      </c>
      <c r="AA459" s="5011">
        <v>4</v>
      </c>
      <c r="AB459" s="5011">
        <v>2</v>
      </c>
      <c r="AC459" s="5011">
        <v>13</v>
      </c>
      <c r="AD459" s="5011">
        <v>2</v>
      </c>
      <c r="AE459" s="5011">
        <v>20</v>
      </c>
      <c r="AF459" s="5023"/>
    </row>
    <row r="460" spans="1:32" s="5024" customFormat="1" ht="16.5">
      <c r="A460" s="5010">
        <v>8</v>
      </c>
      <c r="B460" s="5010">
        <v>2</v>
      </c>
      <c r="C460" s="5010">
        <v>4</v>
      </c>
      <c r="D460" s="5010">
        <f t="shared" si="25"/>
        <v>6</v>
      </c>
      <c r="E460" s="5011">
        <v>35722</v>
      </c>
      <c r="F460" s="5011" t="s">
        <v>1063</v>
      </c>
      <c r="G460" s="5011">
        <v>173</v>
      </c>
      <c r="H460" s="5011" t="s">
        <v>3</v>
      </c>
      <c r="I460" s="5011" t="s">
        <v>497</v>
      </c>
      <c r="J460" s="5011">
        <v>0.5</v>
      </c>
      <c r="K460" s="5011">
        <f t="shared" si="26"/>
        <v>3</v>
      </c>
      <c r="L460" s="5013" t="s">
        <v>4868</v>
      </c>
      <c r="M460" s="5011">
        <v>5311015</v>
      </c>
      <c r="N460" s="5011" t="s">
        <v>5709</v>
      </c>
      <c r="O460" s="5011" t="s">
        <v>1904</v>
      </c>
      <c r="P460" s="5011" t="s">
        <v>5348</v>
      </c>
      <c r="Q460" s="5011"/>
      <c r="R460" s="5011"/>
      <c r="S460" s="5011"/>
      <c r="T460" s="5011"/>
      <c r="U460" s="5011" t="s">
        <v>5972</v>
      </c>
      <c r="V460" s="5011" t="s">
        <v>5348</v>
      </c>
      <c r="W460" s="5011" t="s">
        <v>1904</v>
      </c>
      <c r="X460" s="5011" t="s">
        <v>5348</v>
      </c>
      <c r="Y460" s="5013" t="s">
        <v>5716</v>
      </c>
      <c r="Z460" s="5011">
        <v>1</v>
      </c>
      <c r="AA460" s="5011">
        <v>4</v>
      </c>
      <c r="AB460" s="5011">
        <v>2</v>
      </c>
      <c r="AC460" s="5011">
        <v>13</v>
      </c>
      <c r="AD460" s="5011">
        <v>2</v>
      </c>
      <c r="AE460" s="5011">
        <v>20</v>
      </c>
      <c r="AF460" s="5023"/>
    </row>
    <row r="461" spans="1:32" s="5024" customFormat="1" ht="16.5">
      <c r="A461" s="5010">
        <v>6</v>
      </c>
      <c r="B461" s="5010">
        <v>1.5</v>
      </c>
      <c r="C461" s="5010">
        <v>3</v>
      </c>
      <c r="D461" s="5010">
        <f t="shared" si="25"/>
        <v>4.5</v>
      </c>
      <c r="E461" s="5011">
        <v>35657</v>
      </c>
      <c r="F461" s="5011" t="s">
        <v>1063</v>
      </c>
      <c r="G461" s="5011">
        <v>173</v>
      </c>
      <c r="H461" s="5011" t="s">
        <v>3</v>
      </c>
      <c r="I461" s="5011" t="s">
        <v>503</v>
      </c>
      <c r="J461" s="5011">
        <v>0.5</v>
      </c>
      <c r="K461" s="5011">
        <f t="shared" si="26"/>
        <v>2.25</v>
      </c>
      <c r="L461" s="5013" t="s">
        <v>5973</v>
      </c>
      <c r="M461" s="5011">
        <v>5311016</v>
      </c>
      <c r="N461" s="5011" t="s">
        <v>5709</v>
      </c>
      <c r="O461" s="5011"/>
      <c r="P461" s="5011"/>
      <c r="Q461" s="5011"/>
      <c r="R461" s="5011"/>
      <c r="S461" s="5011" t="s">
        <v>5969</v>
      </c>
      <c r="T461" s="5011" t="s">
        <v>5270</v>
      </c>
      <c r="U461" s="5011"/>
      <c r="V461" s="5011"/>
      <c r="W461" s="5011"/>
      <c r="X461" s="5011"/>
      <c r="Y461" s="5013" t="s">
        <v>5718</v>
      </c>
      <c r="Z461" s="5011">
        <v>2</v>
      </c>
      <c r="AA461" s="5011">
        <v>11</v>
      </c>
      <c r="AB461" s="5011">
        <v>0</v>
      </c>
      <c r="AC461" s="5011">
        <v>0</v>
      </c>
      <c r="AD461" s="5011">
        <v>0</v>
      </c>
      <c r="AE461" s="5011">
        <v>13</v>
      </c>
      <c r="AF461" s="5023"/>
    </row>
    <row r="462" spans="1:32" s="5024" customFormat="1" ht="16.5">
      <c r="A462" s="5010">
        <v>6</v>
      </c>
      <c r="B462" s="5010">
        <v>1.5</v>
      </c>
      <c r="C462" s="5010">
        <v>3</v>
      </c>
      <c r="D462" s="5010">
        <f t="shared" si="25"/>
        <v>4.5</v>
      </c>
      <c r="E462" s="5011">
        <v>37900</v>
      </c>
      <c r="F462" s="5011" t="s">
        <v>1063</v>
      </c>
      <c r="G462" s="5011">
        <v>173</v>
      </c>
      <c r="H462" s="5011" t="s">
        <v>3</v>
      </c>
      <c r="I462" s="5011" t="s">
        <v>503</v>
      </c>
      <c r="J462" s="5011">
        <v>0.5</v>
      </c>
      <c r="K462" s="5011">
        <f t="shared" si="26"/>
        <v>2.25</v>
      </c>
      <c r="L462" s="5013" t="s">
        <v>5350</v>
      </c>
      <c r="M462" s="5011">
        <v>5311016</v>
      </c>
      <c r="N462" s="5011" t="s">
        <v>5709</v>
      </c>
      <c r="O462" s="5011"/>
      <c r="P462" s="5011"/>
      <c r="Q462" s="5011"/>
      <c r="R462" s="5011"/>
      <c r="S462" s="5011" t="s">
        <v>5969</v>
      </c>
      <c r="T462" s="5011" t="s">
        <v>5270</v>
      </c>
      <c r="U462" s="5011"/>
      <c r="V462" s="5011"/>
      <c r="W462" s="5011"/>
      <c r="X462" s="5011"/>
      <c r="Y462" s="5013" t="s">
        <v>5718</v>
      </c>
      <c r="Z462" s="5011">
        <v>2</v>
      </c>
      <c r="AA462" s="5011">
        <v>11</v>
      </c>
      <c r="AB462" s="5011">
        <v>0</v>
      </c>
      <c r="AC462" s="5011">
        <v>0</v>
      </c>
      <c r="AD462" s="5011">
        <v>0</v>
      </c>
      <c r="AE462" s="5011">
        <v>13</v>
      </c>
      <c r="AF462" s="5023"/>
    </row>
    <row r="463" spans="1:32" s="5024" customFormat="1" ht="16.5">
      <c r="A463" s="5010">
        <v>8</v>
      </c>
      <c r="B463" s="5010">
        <v>2</v>
      </c>
      <c r="C463" s="5010">
        <v>4</v>
      </c>
      <c r="D463" s="5010">
        <f t="shared" si="25"/>
        <v>6</v>
      </c>
      <c r="E463" s="5011">
        <v>39395</v>
      </c>
      <c r="F463" s="5011" t="s">
        <v>1063</v>
      </c>
      <c r="G463" s="5011">
        <v>173</v>
      </c>
      <c r="H463" s="5011" t="s">
        <v>3</v>
      </c>
      <c r="I463" s="5011" t="s">
        <v>497</v>
      </c>
      <c r="J463" s="5011">
        <v>1</v>
      </c>
      <c r="K463" s="5011">
        <f t="shared" si="26"/>
        <v>6</v>
      </c>
      <c r="L463" s="5013" t="s">
        <v>5351</v>
      </c>
      <c r="M463" s="5011">
        <v>5311017</v>
      </c>
      <c r="N463" s="5011" t="s">
        <v>5709</v>
      </c>
      <c r="O463" s="5011" t="s">
        <v>5974</v>
      </c>
      <c r="P463" s="5011" t="s">
        <v>5354</v>
      </c>
      <c r="Q463" s="5011"/>
      <c r="R463" s="5011"/>
      <c r="S463" s="5011"/>
      <c r="T463" s="5011"/>
      <c r="U463" s="5011" t="s">
        <v>5975</v>
      </c>
      <c r="V463" s="5011" t="s">
        <v>5354</v>
      </c>
      <c r="W463" s="5011" t="s">
        <v>5976</v>
      </c>
      <c r="X463" s="5011" t="s">
        <v>1849</v>
      </c>
      <c r="Y463" s="5013" t="s">
        <v>2033</v>
      </c>
      <c r="Z463" s="5011">
        <v>14</v>
      </c>
      <c r="AA463" s="5011">
        <v>1</v>
      </c>
      <c r="AB463" s="5011">
        <v>0</v>
      </c>
      <c r="AC463" s="5011">
        <v>0</v>
      </c>
      <c r="AD463" s="5011">
        <v>0</v>
      </c>
      <c r="AE463" s="5011">
        <v>15</v>
      </c>
      <c r="AF463" s="5023"/>
    </row>
    <row r="464" spans="1:32" s="5024" customFormat="1" ht="16.5">
      <c r="A464" s="5010">
        <v>6</v>
      </c>
      <c r="B464" s="5010">
        <v>1.5</v>
      </c>
      <c r="C464" s="5010">
        <v>3</v>
      </c>
      <c r="D464" s="5010">
        <f t="shared" si="25"/>
        <v>4.5</v>
      </c>
      <c r="E464" s="5011">
        <v>36059</v>
      </c>
      <c r="F464" s="5011" t="s">
        <v>1063</v>
      </c>
      <c r="G464" s="5011">
        <v>173</v>
      </c>
      <c r="H464" s="5011" t="s">
        <v>3</v>
      </c>
      <c r="I464" s="5011" t="s">
        <v>497</v>
      </c>
      <c r="J464" s="5011">
        <v>1</v>
      </c>
      <c r="K464" s="5011">
        <f t="shared" si="26"/>
        <v>4.5</v>
      </c>
      <c r="L464" s="5013" t="s">
        <v>5349</v>
      </c>
      <c r="M464" s="5011">
        <v>5311018</v>
      </c>
      <c r="N464" s="5011" t="s">
        <v>5709</v>
      </c>
      <c r="O464" s="5011"/>
      <c r="P464" s="5011"/>
      <c r="Q464" s="5011" t="s">
        <v>1904</v>
      </c>
      <c r="R464" s="5011" t="s">
        <v>5262</v>
      </c>
      <c r="S464" s="5011"/>
      <c r="T464" s="5011"/>
      <c r="U464" s="5011" t="s">
        <v>1904</v>
      </c>
      <c r="V464" s="5011" t="s">
        <v>5262</v>
      </c>
      <c r="W464" s="5011"/>
      <c r="X464" s="5011"/>
      <c r="Y464" s="5013" t="s">
        <v>5723</v>
      </c>
      <c r="Z464" s="5011">
        <v>2</v>
      </c>
      <c r="AA464" s="5011">
        <v>17</v>
      </c>
      <c r="AB464" s="5011">
        <v>4</v>
      </c>
      <c r="AC464" s="5011">
        <v>3</v>
      </c>
      <c r="AD464" s="5011">
        <v>2</v>
      </c>
      <c r="AE464" s="5011">
        <v>26</v>
      </c>
      <c r="AF464" s="5023"/>
    </row>
    <row r="465" spans="1:32" s="5024" customFormat="1" ht="16.5">
      <c r="A465" s="5010">
        <v>8</v>
      </c>
      <c r="B465" s="5010">
        <v>2</v>
      </c>
      <c r="C465" s="5010">
        <v>4</v>
      </c>
      <c r="D465" s="5010">
        <f t="shared" si="25"/>
        <v>6</v>
      </c>
      <c r="E465" s="5011">
        <v>35722</v>
      </c>
      <c r="F465" s="5011" t="s">
        <v>1063</v>
      </c>
      <c r="G465" s="5011">
        <v>173</v>
      </c>
      <c r="H465" s="5011" t="s">
        <v>3</v>
      </c>
      <c r="I465" s="5011" t="s">
        <v>497</v>
      </c>
      <c r="J465" s="5011">
        <v>1</v>
      </c>
      <c r="K465" s="5011">
        <f t="shared" si="26"/>
        <v>6</v>
      </c>
      <c r="L465" s="5013" t="s">
        <v>4868</v>
      </c>
      <c r="M465" s="5011">
        <v>5311020</v>
      </c>
      <c r="N465" s="5011" t="s">
        <v>5709</v>
      </c>
      <c r="O465" s="5011" t="s">
        <v>1791</v>
      </c>
      <c r="P465" s="5011" t="s">
        <v>5348</v>
      </c>
      <c r="Q465" s="5011"/>
      <c r="R465" s="5011"/>
      <c r="S465" s="5011"/>
      <c r="T465" s="5011"/>
      <c r="U465" s="5011"/>
      <c r="V465" s="5011"/>
      <c r="W465" s="5011" t="s">
        <v>5969</v>
      </c>
      <c r="X465" s="5011" t="s">
        <v>5348</v>
      </c>
      <c r="Y465" s="5013" t="s">
        <v>5731</v>
      </c>
      <c r="Z465" s="5011">
        <v>0</v>
      </c>
      <c r="AA465" s="5011">
        <v>9</v>
      </c>
      <c r="AB465" s="5011">
        <v>8</v>
      </c>
      <c r="AC465" s="5011">
        <v>1</v>
      </c>
      <c r="AD465" s="5011">
        <v>2</v>
      </c>
      <c r="AE465" s="5011">
        <v>18</v>
      </c>
      <c r="AF465" s="5023"/>
    </row>
    <row r="466" spans="1:32" s="5024" customFormat="1" ht="16.5">
      <c r="A466" s="5010">
        <v>6</v>
      </c>
      <c r="B466" s="5010"/>
      <c r="C466" s="5010">
        <v>6</v>
      </c>
      <c r="D466" s="5010">
        <f t="shared" si="25"/>
        <v>6</v>
      </c>
      <c r="E466" s="5011">
        <v>36059</v>
      </c>
      <c r="F466" s="5011" t="s">
        <v>1063</v>
      </c>
      <c r="G466" s="5011">
        <v>173</v>
      </c>
      <c r="H466" s="5011" t="s">
        <v>3</v>
      </c>
      <c r="I466" s="5011" t="s">
        <v>497</v>
      </c>
      <c r="J466" s="5011">
        <v>0.5</v>
      </c>
      <c r="K466" s="5011">
        <f t="shared" si="26"/>
        <v>3</v>
      </c>
      <c r="L466" s="5013" t="s">
        <v>5977</v>
      </c>
      <c r="M466" s="5011">
        <v>5311021</v>
      </c>
      <c r="N466" s="5011" t="s">
        <v>5709</v>
      </c>
      <c r="O466" s="5011"/>
      <c r="P466" s="5011"/>
      <c r="Q466" s="5011"/>
      <c r="R466" s="5011"/>
      <c r="S466" s="5011" t="s">
        <v>1904</v>
      </c>
      <c r="T466" s="5011" t="s">
        <v>5270</v>
      </c>
      <c r="U466" s="5011"/>
      <c r="V466" s="5011"/>
      <c r="W466" s="5011"/>
      <c r="X466" s="5011"/>
      <c r="Y466" s="5013" t="s">
        <v>5801</v>
      </c>
      <c r="Z466" s="5011">
        <v>2</v>
      </c>
      <c r="AA466" s="5011">
        <v>15</v>
      </c>
      <c r="AB466" s="5011">
        <v>2</v>
      </c>
      <c r="AC466" s="5011">
        <v>1</v>
      </c>
      <c r="AD466" s="5011">
        <v>0</v>
      </c>
      <c r="AE466" s="5011">
        <v>20</v>
      </c>
      <c r="AF466" s="5023"/>
    </row>
    <row r="467" spans="1:32" s="5024" customFormat="1" ht="16.5">
      <c r="A467" s="5010">
        <v>6</v>
      </c>
      <c r="B467" s="5010"/>
      <c r="C467" s="5010">
        <v>6</v>
      </c>
      <c r="D467" s="5010">
        <f t="shared" si="25"/>
        <v>6</v>
      </c>
      <c r="E467" s="5011">
        <v>37502</v>
      </c>
      <c r="F467" s="5011" t="s">
        <v>1063</v>
      </c>
      <c r="G467" s="5011">
        <v>173</v>
      </c>
      <c r="H467" s="5011" t="s">
        <v>3</v>
      </c>
      <c r="I467" s="5011" t="s">
        <v>503</v>
      </c>
      <c r="J467" s="5011">
        <v>0.5</v>
      </c>
      <c r="K467" s="5011">
        <f t="shared" si="26"/>
        <v>3</v>
      </c>
      <c r="L467" s="5013" t="s">
        <v>5707</v>
      </c>
      <c r="M467" s="5011">
        <v>5311021</v>
      </c>
      <c r="N467" s="5011" t="s">
        <v>5709</v>
      </c>
      <c r="O467" s="5011"/>
      <c r="P467" s="5011"/>
      <c r="Q467" s="5011"/>
      <c r="R467" s="5011"/>
      <c r="S467" s="5011" t="s">
        <v>1904</v>
      </c>
      <c r="T467" s="5011" t="s">
        <v>5270</v>
      </c>
      <c r="U467" s="5011"/>
      <c r="V467" s="5011"/>
      <c r="W467" s="5011"/>
      <c r="X467" s="5011"/>
      <c r="Y467" s="5013" t="s">
        <v>5801</v>
      </c>
      <c r="Z467" s="5011">
        <v>2</v>
      </c>
      <c r="AA467" s="5011">
        <v>15</v>
      </c>
      <c r="AB467" s="5011">
        <v>2</v>
      </c>
      <c r="AC467" s="5011">
        <v>1</v>
      </c>
      <c r="AD467" s="5011">
        <v>0</v>
      </c>
      <c r="AE467" s="5011">
        <v>20</v>
      </c>
      <c r="AF467" s="5023"/>
    </row>
    <row r="468" spans="1:32" s="5024" customFormat="1" ht="16.5">
      <c r="A468" s="5010">
        <v>6</v>
      </c>
      <c r="B468" s="5010">
        <v>3</v>
      </c>
      <c r="C468" s="5010"/>
      <c r="D468" s="5010">
        <f t="shared" si="25"/>
        <v>3</v>
      </c>
      <c r="E468" s="5011">
        <v>37900</v>
      </c>
      <c r="F468" s="5011" t="s">
        <v>1063</v>
      </c>
      <c r="G468" s="5011">
        <v>173</v>
      </c>
      <c r="H468" s="5011" t="s">
        <v>3</v>
      </c>
      <c r="I468" s="5011" t="s">
        <v>503</v>
      </c>
      <c r="J468" s="5011">
        <v>1</v>
      </c>
      <c r="K468" s="5011">
        <f t="shared" si="26"/>
        <v>3</v>
      </c>
      <c r="L468" s="5013" t="s">
        <v>5350</v>
      </c>
      <c r="M468" s="5011">
        <v>5311022</v>
      </c>
      <c r="N468" s="5011" t="s">
        <v>5709</v>
      </c>
      <c r="O468" s="5011"/>
      <c r="P468" s="5011"/>
      <c r="Q468" s="5011" t="s">
        <v>5972</v>
      </c>
      <c r="R468" s="5011" t="s">
        <v>5354</v>
      </c>
      <c r="S468" s="5011"/>
      <c r="T468" s="5011"/>
      <c r="U468" s="5011" t="s">
        <v>5972</v>
      </c>
      <c r="V468" s="5011" t="s">
        <v>5354</v>
      </c>
      <c r="W468" s="5011"/>
      <c r="X468" s="5011"/>
      <c r="Y468" s="5013" t="s">
        <v>5978</v>
      </c>
      <c r="Z468" s="5011">
        <v>3</v>
      </c>
      <c r="AA468" s="5011">
        <v>7</v>
      </c>
      <c r="AB468" s="5011">
        <v>1</v>
      </c>
      <c r="AC468" s="5011">
        <v>1</v>
      </c>
      <c r="AD468" s="5011">
        <v>0</v>
      </c>
      <c r="AE468" s="5011">
        <v>12</v>
      </c>
      <c r="AF468" s="5023"/>
    </row>
    <row r="469" spans="1:32" s="5024" customFormat="1" ht="31.5">
      <c r="A469" s="5010">
        <v>7</v>
      </c>
      <c r="B469" s="5010">
        <v>2.5</v>
      </c>
      <c r="C469" s="5010">
        <v>2</v>
      </c>
      <c r="D469" s="5010">
        <f t="shared" si="25"/>
        <v>4.5</v>
      </c>
      <c r="E469" s="5011">
        <v>35657</v>
      </c>
      <c r="F469" s="5011" t="s">
        <v>1063</v>
      </c>
      <c r="G469" s="5011">
        <v>173</v>
      </c>
      <c r="H469" s="5011" t="s">
        <v>3</v>
      </c>
      <c r="I469" s="5011" t="s">
        <v>503</v>
      </c>
      <c r="J469" s="5011">
        <v>1</v>
      </c>
      <c r="K469" s="5011">
        <f t="shared" si="26"/>
        <v>4.5</v>
      </c>
      <c r="L469" s="5013" t="s">
        <v>5347</v>
      </c>
      <c r="M469" s="5011">
        <v>5311023</v>
      </c>
      <c r="N469" s="5011" t="s">
        <v>5709</v>
      </c>
      <c r="O469" s="5011"/>
      <c r="P469" s="5011"/>
      <c r="Q469" s="5011" t="s">
        <v>1854</v>
      </c>
      <c r="R469" s="5011" t="s">
        <v>5348</v>
      </c>
      <c r="S469" s="5011"/>
      <c r="T469" s="5011"/>
      <c r="U469" s="5011"/>
      <c r="V469" s="5011"/>
      <c r="W469" s="5011"/>
      <c r="X469" s="5011"/>
      <c r="Y469" s="5013" t="s">
        <v>5979</v>
      </c>
      <c r="Z469" s="5011">
        <v>5</v>
      </c>
      <c r="AA469" s="5011">
        <v>3</v>
      </c>
      <c r="AB469" s="5011">
        <v>1</v>
      </c>
      <c r="AC469" s="5011">
        <v>1</v>
      </c>
      <c r="AD469" s="5011">
        <v>0</v>
      </c>
      <c r="AE469" s="5011">
        <v>10</v>
      </c>
      <c r="AF469" s="5023"/>
    </row>
    <row r="470" spans="1:32" s="5024" customFormat="1" ht="19.5" customHeight="1">
      <c r="A470" s="5010">
        <v>6</v>
      </c>
      <c r="B470" s="5010">
        <v>1.5</v>
      </c>
      <c r="C470" s="5010">
        <v>3</v>
      </c>
      <c r="D470" s="5010">
        <f t="shared" si="25"/>
        <v>4.5</v>
      </c>
      <c r="E470" s="5011">
        <v>36059</v>
      </c>
      <c r="F470" s="5011" t="s">
        <v>1063</v>
      </c>
      <c r="G470" s="5011">
        <v>173</v>
      </c>
      <c r="H470" s="5011" t="s">
        <v>3</v>
      </c>
      <c r="I470" s="5011" t="s">
        <v>497</v>
      </c>
      <c r="J470" s="5011">
        <v>1</v>
      </c>
      <c r="K470" s="5011">
        <f t="shared" si="26"/>
        <v>4.5</v>
      </c>
      <c r="L470" s="5013" t="s">
        <v>5349</v>
      </c>
      <c r="M470" s="5011">
        <v>5311024</v>
      </c>
      <c r="N470" s="5011" t="s">
        <v>5709</v>
      </c>
      <c r="O470" s="5011" t="s">
        <v>1904</v>
      </c>
      <c r="P470" s="5011" t="s">
        <v>5262</v>
      </c>
      <c r="Q470" s="5011"/>
      <c r="R470" s="5011"/>
      <c r="S470" s="5011"/>
      <c r="T470" s="5011"/>
      <c r="U470" s="5011"/>
      <c r="V470" s="5011"/>
      <c r="W470" s="5011" t="s">
        <v>1791</v>
      </c>
      <c r="X470" s="5011" t="s">
        <v>5262</v>
      </c>
      <c r="Y470" s="5013" t="s">
        <v>5980</v>
      </c>
      <c r="Z470" s="5011">
        <v>8</v>
      </c>
      <c r="AA470" s="5011">
        <v>3</v>
      </c>
      <c r="AB470" s="5011">
        <v>3</v>
      </c>
      <c r="AC470" s="5011">
        <v>1</v>
      </c>
      <c r="AD470" s="5011">
        <v>0</v>
      </c>
      <c r="AE470" s="5011">
        <v>15</v>
      </c>
      <c r="AF470" s="5023"/>
    </row>
    <row r="471" spans="1:32" s="5024" customFormat="1" ht="20.25" customHeight="1">
      <c r="A471" s="5010">
        <v>6</v>
      </c>
      <c r="B471" s="5010">
        <v>1.5</v>
      </c>
      <c r="C471" s="5010">
        <v>3</v>
      </c>
      <c r="D471" s="5010">
        <f t="shared" si="25"/>
        <v>4.5</v>
      </c>
      <c r="E471" s="5011">
        <v>36059</v>
      </c>
      <c r="F471" s="5011" t="s">
        <v>1063</v>
      </c>
      <c r="G471" s="5011">
        <v>173</v>
      </c>
      <c r="H471" s="5011" t="s">
        <v>3</v>
      </c>
      <c r="I471" s="5011" t="s">
        <v>497</v>
      </c>
      <c r="J471" s="5011">
        <v>1</v>
      </c>
      <c r="K471" s="5011">
        <f t="shared" si="26"/>
        <v>4.5</v>
      </c>
      <c r="L471" s="5013" t="s">
        <v>5349</v>
      </c>
      <c r="M471" s="5011">
        <v>5311025</v>
      </c>
      <c r="N471" s="5011" t="s">
        <v>5709</v>
      </c>
      <c r="O471" s="5011"/>
      <c r="P471" s="5011"/>
      <c r="Q471" s="5011" t="s">
        <v>1902</v>
      </c>
      <c r="R471" s="5011" t="s">
        <v>5354</v>
      </c>
      <c r="S471" s="5011"/>
      <c r="T471" s="5011"/>
      <c r="U471" s="5011" t="s">
        <v>1902</v>
      </c>
      <c r="V471" s="5011" t="s">
        <v>5354</v>
      </c>
      <c r="W471" s="5011"/>
      <c r="X471" s="5011"/>
      <c r="Y471" s="5013" t="s">
        <v>5981</v>
      </c>
      <c r="Z471" s="5011">
        <v>5</v>
      </c>
      <c r="AA471" s="5011">
        <v>1</v>
      </c>
      <c r="AB471" s="5011">
        <v>4</v>
      </c>
      <c r="AC471" s="5011">
        <v>0</v>
      </c>
      <c r="AD471" s="5011">
        <v>1</v>
      </c>
      <c r="AE471" s="5011">
        <v>10</v>
      </c>
      <c r="AF471" s="5023"/>
    </row>
    <row r="472" spans="1:32" s="5024" customFormat="1" ht="21.75" customHeight="1">
      <c r="A472" s="5010">
        <v>10</v>
      </c>
      <c r="B472" s="5010">
        <v>2.5</v>
      </c>
      <c r="C472" s="5010">
        <v>5</v>
      </c>
      <c r="D472" s="5010">
        <f t="shared" si="25"/>
        <v>7.5</v>
      </c>
      <c r="E472" s="5011">
        <v>37900</v>
      </c>
      <c r="F472" s="5011" t="s">
        <v>1063</v>
      </c>
      <c r="G472" s="5011">
        <v>173</v>
      </c>
      <c r="H472" s="5011" t="s">
        <v>3</v>
      </c>
      <c r="I472" s="5011" t="s">
        <v>503</v>
      </c>
      <c r="J472" s="5011">
        <v>1</v>
      </c>
      <c r="K472" s="5011">
        <f t="shared" si="26"/>
        <v>7.5</v>
      </c>
      <c r="L472" s="5013" t="s">
        <v>5350</v>
      </c>
      <c r="M472" s="5011">
        <v>5311026</v>
      </c>
      <c r="N472" s="5011" t="s">
        <v>5709</v>
      </c>
      <c r="O472" s="5011"/>
      <c r="P472" s="5011"/>
      <c r="Q472" s="5011"/>
      <c r="R472" s="5011"/>
      <c r="S472" s="5011"/>
      <c r="T472" s="5011"/>
      <c r="U472" s="5011" t="s">
        <v>5982</v>
      </c>
      <c r="V472" s="5011" t="s">
        <v>1849</v>
      </c>
      <c r="W472" s="5011" t="s">
        <v>5746</v>
      </c>
      <c r="X472" s="5011" t="s">
        <v>5262</v>
      </c>
      <c r="Y472" s="5013" t="s">
        <v>5983</v>
      </c>
      <c r="Z472" s="5011">
        <v>2</v>
      </c>
      <c r="AA472" s="5011">
        <v>2</v>
      </c>
      <c r="AB472" s="5011">
        <v>4</v>
      </c>
      <c r="AC472" s="5011">
        <v>0</v>
      </c>
      <c r="AD472" s="5011">
        <v>0</v>
      </c>
      <c r="AE472" s="5011">
        <v>8</v>
      </c>
      <c r="AF472" s="5023"/>
    </row>
    <row r="473" spans="1:32" s="5024" customFormat="1" ht="20.25" customHeight="1">
      <c r="A473" s="5010">
        <v>6</v>
      </c>
      <c r="B473" s="5010"/>
      <c r="C473" s="5010">
        <v>6</v>
      </c>
      <c r="D473" s="5010">
        <f t="shared" si="25"/>
        <v>6</v>
      </c>
      <c r="E473" s="5011">
        <v>37900</v>
      </c>
      <c r="F473" s="5011" t="s">
        <v>1063</v>
      </c>
      <c r="G473" s="5011">
        <v>173</v>
      </c>
      <c r="H473" s="5011" t="s">
        <v>3</v>
      </c>
      <c r="I473" s="5011" t="s">
        <v>503</v>
      </c>
      <c r="J473" s="5011">
        <v>0.33</v>
      </c>
      <c r="K473" s="5011">
        <f t="shared" si="26"/>
        <v>1.98</v>
      </c>
      <c r="L473" s="5013" t="s">
        <v>5984</v>
      </c>
      <c r="M473" s="5011">
        <v>5311027</v>
      </c>
      <c r="N473" s="5011" t="s">
        <v>5714</v>
      </c>
      <c r="O473" s="5011"/>
      <c r="P473" s="5011"/>
      <c r="Q473" s="5011"/>
      <c r="R473" s="5011"/>
      <c r="S473" s="5011" t="s">
        <v>1904</v>
      </c>
      <c r="T473" s="5011" t="s">
        <v>5270</v>
      </c>
      <c r="U473" s="5011"/>
      <c r="V473" s="5011"/>
      <c r="W473" s="5011"/>
      <c r="X473" s="5011"/>
      <c r="Y473" s="5013" t="s">
        <v>5985</v>
      </c>
      <c r="Z473" s="5011">
        <v>5</v>
      </c>
      <c r="AA473" s="5011">
        <v>2</v>
      </c>
      <c r="AB473" s="5011">
        <v>0</v>
      </c>
      <c r="AC473" s="5011">
        <v>0</v>
      </c>
      <c r="AD473" s="5011">
        <v>1</v>
      </c>
      <c r="AE473" s="5011">
        <v>7</v>
      </c>
      <c r="AF473" s="5023"/>
    </row>
    <row r="474" spans="1:32" s="5024" customFormat="1" ht="20.25" customHeight="1">
      <c r="A474" s="5010">
        <v>6</v>
      </c>
      <c r="B474" s="5010"/>
      <c r="C474" s="5010">
        <v>6</v>
      </c>
      <c r="D474" s="5010">
        <f t="shared" si="25"/>
        <v>6</v>
      </c>
      <c r="E474" s="5011">
        <v>37900</v>
      </c>
      <c r="F474" s="5011" t="s">
        <v>1063</v>
      </c>
      <c r="G474" s="5011">
        <v>173</v>
      </c>
      <c r="H474" s="5011" t="s">
        <v>3</v>
      </c>
      <c r="I474" s="5011" t="s">
        <v>503</v>
      </c>
      <c r="J474" s="5011">
        <v>0.33</v>
      </c>
      <c r="K474" s="5011">
        <f t="shared" si="26"/>
        <v>1.98</v>
      </c>
      <c r="L474" s="5013" t="s">
        <v>5350</v>
      </c>
      <c r="M474" s="5011">
        <v>5311027</v>
      </c>
      <c r="N474" s="5011" t="s">
        <v>5714</v>
      </c>
      <c r="O474" s="5011"/>
      <c r="P474" s="5011"/>
      <c r="Q474" s="5011"/>
      <c r="R474" s="5011"/>
      <c r="S474" s="5011" t="s">
        <v>1904</v>
      </c>
      <c r="T474" s="5011" t="s">
        <v>5270</v>
      </c>
      <c r="U474" s="5011"/>
      <c r="V474" s="5011"/>
      <c r="W474" s="5011"/>
      <c r="X474" s="5011"/>
      <c r="Y474" s="5013" t="s">
        <v>5985</v>
      </c>
      <c r="Z474" s="5011">
        <v>5</v>
      </c>
      <c r="AA474" s="5011">
        <v>2</v>
      </c>
      <c r="AB474" s="5011">
        <v>0</v>
      </c>
      <c r="AC474" s="5011">
        <v>0</v>
      </c>
      <c r="AD474" s="5011">
        <v>1</v>
      </c>
      <c r="AE474" s="5011">
        <v>7</v>
      </c>
      <c r="AF474" s="5023"/>
    </row>
    <row r="475" spans="1:32" s="5024" customFormat="1" ht="16.5">
      <c r="A475" s="5010">
        <v>7</v>
      </c>
      <c r="B475" s="5010">
        <v>2.5</v>
      </c>
      <c r="C475" s="5010">
        <v>2</v>
      </c>
      <c r="D475" s="5010">
        <f t="shared" si="25"/>
        <v>4.5</v>
      </c>
      <c r="E475" s="5011">
        <v>35966</v>
      </c>
      <c r="F475" s="5011" t="s">
        <v>1063</v>
      </c>
      <c r="G475" s="5011">
        <v>173</v>
      </c>
      <c r="H475" s="5011" t="s">
        <v>3</v>
      </c>
      <c r="I475" s="5011" t="s">
        <v>497</v>
      </c>
      <c r="J475" s="5011">
        <v>1</v>
      </c>
      <c r="K475" s="5011">
        <f t="shared" si="26"/>
        <v>4.5</v>
      </c>
      <c r="L475" s="5013" t="s">
        <v>5251</v>
      </c>
      <c r="M475" s="5011">
        <v>5311031</v>
      </c>
      <c r="N475" s="5011" t="s">
        <v>5709</v>
      </c>
      <c r="O475" s="5011" t="s">
        <v>5949</v>
      </c>
      <c r="P475" s="5011" t="s">
        <v>5354</v>
      </c>
      <c r="Q475" s="5011" t="s">
        <v>5986</v>
      </c>
      <c r="R475" s="5011" t="s">
        <v>1849</v>
      </c>
      <c r="S475" s="5011"/>
      <c r="T475" s="5011"/>
      <c r="U475" s="5011"/>
      <c r="V475" s="5011"/>
      <c r="W475" s="5011"/>
      <c r="X475" s="5011"/>
      <c r="Y475" s="5013" t="s">
        <v>5740</v>
      </c>
      <c r="Z475" s="5011">
        <v>3</v>
      </c>
      <c r="AA475" s="5011">
        <v>7</v>
      </c>
      <c r="AB475" s="5011">
        <v>5</v>
      </c>
      <c r="AC475" s="5011">
        <v>2</v>
      </c>
      <c r="AD475" s="5011">
        <v>0</v>
      </c>
      <c r="AE475" s="5011">
        <v>17</v>
      </c>
      <c r="AF475" s="5023"/>
    </row>
    <row r="476" spans="1:32" s="5024" customFormat="1" ht="19.5" customHeight="1">
      <c r="A476" s="5010">
        <v>11</v>
      </c>
      <c r="B476" s="5010">
        <v>3.5</v>
      </c>
      <c r="C476" s="5010">
        <v>4</v>
      </c>
      <c r="D476" s="5010">
        <f t="shared" si="25"/>
        <v>7.5</v>
      </c>
      <c r="E476" s="5011">
        <v>35988</v>
      </c>
      <c r="F476" s="5011" t="s">
        <v>314</v>
      </c>
      <c r="G476" s="5011">
        <v>173</v>
      </c>
      <c r="H476" s="5011" t="s">
        <v>3</v>
      </c>
      <c r="I476" s="5011" t="s">
        <v>497</v>
      </c>
      <c r="J476" s="5011">
        <v>0.5</v>
      </c>
      <c r="K476" s="5011">
        <f t="shared" si="26"/>
        <v>3.75</v>
      </c>
      <c r="L476" s="5013" t="s">
        <v>5987</v>
      </c>
      <c r="M476" s="5011">
        <v>5311032</v>
      </c>
      <c r="N476" s="5011" t="s">
        <v>5449</v>
      </c>
      <c r="O476" s="5011" t="s">
        <v>5988</v>
      </c>
      <c r="P476" s="5011" t="s">
        <v>5354</v>
      </c>
      <c r="Q476" s="5011"/>
      <c r="R476" s="5011"/>
      <c r="S476" s="5011" t="s">
        <v>5988</v>
      </c>
      <c r="T476" s="5011" t="s">
        <v>5354</v>
      </c>
      <c r="U476" s="5011"/>
      <c r="V476" s="5011"/>
      <c r="W476" s="5011" t="s">
        <v>1902</v>
      </c>
      <c r="X476" s="5011" t="s">
        <v>5354</v>
      </c>
      <c r="Y476" s="5013" t="s">
        <v>5742</v>
      </c>
      <c r="Z476" s="5011">
        <v>2</v>
      </c>
      <c r="AA476" s="5011">
        <v>7</v>
      </c>
      <c r="AB476" s="5011">
        <v>5</v>
      </c>
      <c r="AC476" s="5011">
        <v>0</v>
      </c>
      <c r="AD476" s="5011">
        <v>1</v>
      </c>
      <c r="AE476" s="5011">
        <v>14</v>
      </c>
      <c r="AF476" s="5023"/>
    </row>
    <row r="477" spans="1:32" s="5024" customFormat="1" ht="18.75" customHeight="1">
      <c r="A477" s="5010">
        <v>11</v>
      </c>
      <c r="B477" s="5010">
        <v>3.5</v>
      </c>
      <c r="C477" s="5010">
        <v>4</v>
      </c>
      <c r="D477" s="5010">
        <f t="shared" si="25"/>
        <v>7.5</v>
      </c>
      <c r="E477" s="5011">
        <v>37044</v>
      </c>
      <c r="F477" s="5011" t="s">
        <v>314</v>
      </c>
      <c r="G477" s="5011">
        <v>173</v>
      </c>
      <c r="H477" s="5011" t="s">
        <v>3</v>
      </c>
      <c r="I477" s="5011" t="s">
        <v>497</v>
      </c>
      <c r="J477" s="5011">
        <v>0.5</v>
      </c>
      <c r="K477" s="5011">
        <f t="shared" si="26"/>
        <v>3.75</v>
      </c>
      <c r="L477" s="5013" t="s">
        <v>5342</v>
      </c>
      <c r="M477" s="5011">
        <v>5311032</v>
      </c>
      <c r="N477" s="5011" t="s">
        <v>5449</v>
      </c>
      <c r="O477" s="5011" t="s">
        <v>5988</v>
      </c>
      <c r="P477" s="5011" t="s">
        <v>5354</v>
      </c>
      <c r="Q477" s="5011"/>
      <c r="R477" s="5011"/>
      <c r="S477" s="5011" t="s">
        <v>5988</v>
      </c>
      <c r="T477" s="5011" t="s">
        <v>5354</v>
      </c>
      <c r="U477" s="5011"/>
      <c r="V477" s="5011"/>
      <c r="W477" s="5011" t="s">
        <v>1902</v>
      </c>
      <c r="X477" s="5011" t="s">
        <v>5354</v>
      </c>
      <c r="Y477" s="5013" t="s">
        <v>5742</v>
      </c>
      <c r="Z477" s="5011">
        <v>2</v>
      </c>
      <c r="AA477" s="5011">
        <v>7</v>
      </c>
      <c r="AB477" s="5011">
        <v>5</v>
      </c>
      <c r="AC477" s="5011">
        <v>0</v>
      </c>
      <c r="AD477" s="5011">
        <v>1</v>
      </c>
      <c r="AE477" s="5011">
        <v>14</v>
      </c>
      <c r="AF477" s="5023"/>
    </row>
    <row r="478" spans="1:32" s="5024" customFormat="1" ht="19.5" customHeight="1">
      <c r="A478" s="5010">
        <v>8</v>
      </c>
      <c r="B478" s="5010">
        <v>4</v>
      </c>
      <c r="C478" s="5010">
        <v>2</v>
      </c>
      <c r="D478" s="5010">
        <f t="shared" si="25"/>
        <v>6</v>
      </c>
      <c r="E478" s="5011">
        <v>35805</v>
      </c>
      <c r="F478" s="5011" t="s">
        <v>1063</v>
      </c>
      <c r="G478" s="5011">
        <v>173</v>
      </c>
      <c r="H478" s="5011" t="s">
        <v>3</v>
      </c>
      <c r="I478" s="5011" t="s">
        <v>497</v>
      </c>
      <c r="J478" s="5011">
        <v>1</v>
      </c>
      <c r="K478" s="5011">
        <f t="shared" si="26"/>
        <v>6</v>
      </c>
      <c r="L478" s="5013" t="s">
        <v>5321</v>
      </c>
      <c r="M478" s="5011">
        <v>5311033</v>
      </c>
      <c r="N478" s="5011" t="s">
        <v>5709</v>
      </c>
      <c r="O478" s="5011" t="s">
        <v>5989</v>
      </c>
      <c r="P478" s="5011" t="s">
        <v>5348</v>
      </c>
      <c r="Q478" s="5011"/>
      <c r="R478" s="5011"/>
      <c r="S478" s="5011"/>
      <c r="T478" s="5011"/>
      <c r="U478" s="5011"/>
      <c r="V478" s="5011"/>
      <c r="W478" s="5011" t="s">
        <v>5990</v>
      </c>
      <c r="X478" s="5011" t="s">
        <v>5354</v>
      </c>
      <c r="Y478" s="5013" t="s">
        <v>5747</v>
      </c>
      <c r="Z478" s="5011">
        <v>6</v>
      </c>
      <c r="AA478" s="5011">
        <v>7</v>
      </c>
      <c r="AB478" s="5011">
        <v>2</v>
      </c>
      <c r="AC478" s="5011">
        <v>2</v>
      </c>
      <c r="AD478" s="5011">
        <v>0</v>
      </c>
      <c r="AE478" s="5011">
        <v>17</v>
      </c>
      <c r="AF478" s="5023"/>
    </row>
    <row r="479" spans="1:32" s="5024" customFormat="1" ht="31.5">
      <c r="A479" s="5010">
        <v>11</v>
      </c>
      <c r="B479" s="5010">
        <v>3.5</v>
      </c>
      <c r="C479" s="5010">
        <v>4</v>
      </c>
      <c r="D479" s="5010">
        <f t="shared" si="25"/>
        <v>7.5</v>
      </c>
      <c r="E479" s="5011">
        <v>36941</v>
      </c>
      <c r="F479" s="5011" t="s">
        <v>1063</v>
      </c>
      <c r="G479" s="5011">
        <v>173</v>
      </c>
      <c r="H479" s="5011" t="s">
        <v>3</v>
      </c>
      <c r="I479" s="5011" t="s">
        <v>497</v>
      </c>
      <c r="J479" s="5011">
        <v>0.5</v>
      </c>
      <c r="K479" s="5011">
        <f t="shared" si="26"/>
        <v>3.75</v>
      </c>
      <c r="L479" s="5013" t="s">
        <v>5991</v>
      </c>
      <c r="M479" s="5011">
        <v>5311034</v>
      </c>
      <c r="N479" s="5011" t="s">
        <v>5709</v>
      </c>
      <c r="O479" s="5011"/>
      <c r="P479" s="5011"/>
      <c r="Q479" s="5011"/>
      <c r="R479" s="5011"/>
      <c r="S479" s="5011" t="s">
        <v>5992</v>
      </c>
      <c r="T479" s="5011" t="s">
        <v>5262</v>
      </c>
      <c r="U479" s="5011" t="s">
        <v>5993</v>
      </c>
      <c r="V479" s="5011" t="s">
        <v>5348</v>
      </c>
      <c r="W479" s="5011" t="s">
        <v>5994</v>
      </c>
      <c r="X479" s="5011" t="s">
        <v>5262</v>
      </c>
      <c r="Y479" s="5013" t="s">
        <v>5752</v>
      </c>
      <c r="Z479" s="5011">
        <v>9</v>
      </c>
      <c r="AA479" s="5011">
        <v>5</v>
      </c>
      <c r="AB479" s="5011">
        <v>0</v>
      </c>
      <c r="AC479" s="5011">
        <v>3</v>
      </c>
      <c r="AD479" s="5011">
        <v>0</v>
      </c>
      <c r="AE479" s="5011">
        <v>17</v>
      </c>
      <c r="AF479" s="5023"/>
    </row>
    <row r="480" spans="1:32" s="5024" customFormat="1" ht="31.5">
      <c r="A480" s="5010">
        <v>11</v>
      </c>
      <c r="B480" s="5010">
        <v>3.5</v>
      </c>
      <c r="C480" s="5010">
        <v>4</v>
      </c>
      <c r="D480" s="5010">
        <f t="shared" si="25"/>
        <v>7.5</v>
      </c>
      <c r="E480" s="5011">
        <v>35805</v>
      </c>
      <c r="F480" s="5011" t="s">
        <v>1063</v>
      </c>
      <c r="G480" s="5011">
        <v>173</v>
      </c>
      <c r="H480" s="5011" t="s">
        <v>3</v>
      </c>
      <c r="I480" s="5011" t="s">
        <v>497</v>
      </c>
      <c r="J480" s="5011">
        <v>0.5</v>
      </c>
      <c r="K480" s="5011">
        <f t="shared" si="26"/>
        <v>3.75</v>
      </c>
      <c r="L480" s="5013" t="s">
        <v>5321</v>
      </c>
      <c r="M480" s="5011">
        <v>5311034</v>
      </c>
      <c r="N480" s="5011" t="s">
        <v>5709</v>
      </c>
      <c r="O480" s="5011"/>
      <c r="P480" s="5011"/>
      <c r="Q480" s="5011"/>
      <c r="R480" s="5011"/>
      <c r="S480" s="5011" t="s">
        <v>5992</v>
      </c>
      <c r="T480" s="5011" t="s">
        <v>5262</v>
      </c>
      <c r="U480" s="5011" t="s">
        <v>5993</v>
      </c>
      <c r="V480" s="5011" t="s">
        <v>5348</v>
      </c>
      <c r="W480" s="5011" t="s">
        <v>5994</v>
      </c>
      <c r="X480" s="5011" t="s">
        <v>5262</v>
      </c>
      <c r="Y480" s="5013" t="s">
        <v>5752</v>
      </c>
      <c r="Z480" s="5011">
        <v>9</v>
      </c>
      <c r="AA480" s="5011">
        <v>5</v>
      </c>
      <c r="AB480" s="5011">
        <v>0</v>
      </c>
      <c r="AC480" s="5011">
        <v>3</v>
      </c>
      <c r="AD480" s="5011">
        <v>0</v>
      </c>
      <c r="AE480" s="5011">
        <v>17</v>
      </c>
      <c r="AF480" s="5023"/>
    </row>
    <row r="481" spans="1:32" s="5024" customFormat="1" ht="31.5">
      <c r="A481" s="5010">
        <v>6</v>
      </c>
      <c r="B481" s="5010">
        <v>3</v>
      </c>
      <c r="C481" s="5010"/>
      <c r="D481" s="5010">
        <f t="shared" si="25"/>
        <v>3</v>
      </c>
      <c r="E481" s="5011">
        <v>22628</v>
      </c>
      <c r="F481" s="5011" t="s">
        <v>1065</v>
      </c>
      <c r="G481" s="5011">
        <v>173</v>
      </c>
      <c r="H481" s="5011" t="s">
        <v>3</v>
      </c>
      <c r="I481" s="5011" t="s">
        <v>497</v>
      </c>
      <c r="J481" s="5011">
        <v>1</v>
      </c>
      <c r="K481" s="5011">
        <f t="shared" si="26"/>
        <v>3</v>
      </c>
      <c r="L481" s="5013" t="s">
        <v>5312</v>
      </c>
      <c r="M481" s="5011" t="s">
        <v>5574</v>
      </c>
      <c r="N481" s="5011" t="s">
        <v>5995</v>
      </c>
      <c r="O481" s="5011"/>
      <c r="P481" s="5011"/>
      <c r="Q481" s="5011"/>
      <c r="R481" s="5011"/>
      <c r="S481" s="5027" t="s">
        <v>1904</v>
      </c>
      <c r="T481" s="5011" t="s">
        <v>5354</v>
      </c>
      <c r="U481" s="5011"/>
      <c r="V481" s="5011"/>
      <c r="W481" s="5027" t="s">
        <v>1904</v>
      </c>
      <c r="X481" s="5011" t="s">
        <v>5354</v>
      </c>
      <c r="Y481" s="5013" t="s">
        <v>5996</v>
      </c>
      <c r="Z481" s="5011">
        <v>3</v>
      </c>
      <c r="AA481" s="5011">
        <v>0</v>
      </c>
      <c r="AB481" s="5011">
        <v>0</v>
      </c>
      <c r="AC481" s="5011">
        <v>0</v>
      </c>
      <c r="AD481" s="5011">
        <v>0</v>
      </c>
      <c r="AE481" s="5011">
        <v>3</v>
      </c>
      <c r="AF481" s="5023"/>
    </row>
    <row r="482" spans="1:32" s="5024" customFormat="1" ht="20.25" customHeight="1">
      <c r="A482" s="5010">
        <v>6</v>
      </c>
      <c r="B482" s="5010">
        <v>3</v>
      </c>
      <c r="C482" s="5010"/>
      <c r="D482" s="5010">
        <f t="shared" si="25"/>
        <v>3</v>
      </c>
      <c r="E482" s="5011">
        <v>19574</v>
      </c>
      <c r="F482" s="5011" t="s">
        <v>1127</v>
      </c>
      <c r="G482" s="5011">
        <v>173</v>
      </c>
      <c r="H482" s="5011" t="s">
        <v>3</v>
      </c>
      <c r="I482" s="5011" t="s">
        <v>497</v>
      </c>
      <c r="J482" s="5011">
        <v>1</v>
      </c>
      <c r="K482" s="5011">
        <f t="shared" si="26"/>
        <v>3</v>
      </c>
      <c r="L482" s="5013" t="s">
        <v>5997</v>
      </c>
      <c r="M482" s="5011">
        <v>5311065</v>
      </c>
      <c r="N482" s="5011" t="s">
        <v>5998</v>
      </c>
      <c r="O482" s="5011"/>
      <c r="P482" s="5011"/>
      <c r="Q482" s="5011" t="s">
        <v>2131</v>
      </c>
      <c r="R482" s="5011" t="s">
        <v>5253</v>
      </c>
      <c r="S482" s="5011"/>
      <c r="T482" s="5011"/>
      <c r="U482" s="5011"/>
      <c r="V482" s="5011"/>
      <c r="W482" s="5011"/>
      <c r="X482" s="5011"/>
      <c r="Y482" s="5013" t="s">
        <v>5999</v>
      </c>
      <c r="Z482" s="5011">
        <v>18</v>
      </c>
      <c r="AA482" s="5011">
        <v>10</v>
      </c>
      <c r="AB482" s="5011">
        <v>0</v>
      </c>
      <c r="AC482" s="5011">
        <v>1</v>
      </c>
      <c r="AD482" s="5011">
        <v>2</v>
      </c>
      <c r="AE482" s="5011">
        <v>29</v>
      </c>
      <c r="AF482" s="5023"/>
    </row>
    <row r="483" spans="1:32" s="5024" customFormat="1" ht="47.25">
      <c r="A483" s="5010">
        <v>6</v>
      </c>
      <c r="B483" s="5010">
        <v>1.5</v>
      </c>
      <c r="C483" s="5010">
        <v>3</v>
      </c>
      <c r="D483" s="5010">
        <f t="shared" si="25"/>
        <v>4.5</v>
      </c>
      <c r="E483" s="5011">
        <v>37901</v>
      </c>
      <c r="F483" s="5011" t="s">
        <v>1065</v>
      </c>
      <c r="G483" s="5011">
        <v>173</v>
      </c>
      <c r="H483" s="5011" t="s">
        <v>3</v>
      </c>
      <c r="I483" s="5011" t="s">
        <v>497</v>
      </c>
      <c r="J483" s="5011">
        <v>1</v>
      </c>
      <c r="K483" s="5011">
        <f t="shared" si="26"/>
        <v>4.5</v>
      </c>
      <c r="L483" s="5013" t="s">
        <v>361</v>
      </c>
      <c r="M483" s="5011" t="s">
        <v>1739</v>
      </c>
      <c r="N483" s="5011" t="s">
        <v>6000</v>
      </c>
      <c r="O483" s="5011"/>
      <c r="P483" s="5011"/>
      <c r="Q483" s="5011"/>
      <c r="R483" s="5011"/>
      <c r="S483" s="5011"/>
      <c r="T483" s="5011"/>
      <c r="U483" s="5011" t="s">
        <v>1859</v>
      </c>
      <c r="V483" s="5011" t="s">
        <v>5262</v>
      </c>
      <c r="W483" s="5011"/>
      <c r="X483" s="5011"/>
      <c r="Y483" s="5013" t="s">
        <v>6001</v>
      </c>
      <c r="Z483" s="5011">
        <v>12</v>
      </c>
      <c r="AA483" s="5011">
        <v>7</v>
      </c>
      <c r="AB483" s="5011">
        <v>0</v>
      </c>
      <c r="AC483" s="5011">
        <v>0</v>
      </c>
      <c r="AD483" s="5011">
        <v>1</v>
      </c>
      <c r="AE483" s="5011">
        <v>19</v>
      </c>
      <c r="AF483" s="5023"/>
    </row>
    <row r="484" spans="1:32" s="5024" customFormat="1" ht="47.25">
      <c r="A484" s="5010">
        <v>6</v>
      </c>
      <c r="B484" s="5010">
        <v>3</v>
      </c>
      <c r="C484" s="5010"/>
      <c r="D484" s="5010">
        <f t="shared" si="25"/>
        <v>3</v>
      </c>
      <c r="E484" s="5011">
        <v>36948</v>
      </c>
      <c r="F484" s="5011" t="s">
        <v>1065</v>
      </c>
      <c r="G484" s="5011">
        <v>173</v>
      </c>
      <c r="H484" s="5011" t="s">
        <v>3</v>
      </c>
      <c r="I484" s="5011" t="s">
        <v>497</v>
      </c>
      <c r="J484" s="5011">
        <v>1</v>
      </c>
      <c r="K484" s="5011">
        <f t="shared" si="26"/>
        <v>3</v>
      </c>
      <c r="L484" s="5013" t="s">
        <v>5808</v>
      </c>
      <c r="M484" s="5011" t="s">
        <v>1739</v>
      </c>
      <c r="N484" s="5011" t="s">
        <v>6002</v>
      </c>
      <c r="O484" s="5011"/>
      <c r="P484" s="5011"/>
      <c r="Q484" s="5011" t="s">
        <v>1859</v>
      </c>
      <c r="R484" s="5011" t="s">
        <v>5348</v>
      </c>
      <c r="S484" s="5011"/>
      <c r="T484" s="5011"/>
      <c r="U484" s="5011"/>
      <c r="V484" s="5011"/>
      <c r="W484" s="5011"/>
      <c r="X484" s="5011"/>
      <c r="Y484" s="5013" t="s">
        <v>6003</v>
      </c>
      <c r="Z484" s="5011">
        <v>8</v>
      </c>
      <c r="AA484" s="5011">
        <v>0</v>
      </c>
      <c r="AB484" s="5011">
        <v>0</v>
      </c>
      <c r="AC484" s="5011">
        <v>0</v>
      </c>
      <c r="AD484" s="5011">
        <v>2</v>
      </c>
      <c r="AE484" s="5011">
        <v>8</v>
      </c>
      <c r="AF484" s="5023"/>
    </row>
    <row r="485" spans="1:32" s="5024" customFormat="1" ht="31.5">
      <c r="A485" s="5010">
        <v>6</v>
      </c>
      <c r="B485" s="5010">
        <v>3</v>
      </c>
      <c r="C485" s="5010"/>
      <c r="D485" s="5010">
        <f t="shared" si="25"/>
        <v>3</v>
      </c>
      <c r="E485" s="5011">
        <v>37902</v>
      </c>
      <c r="F485" s="5011" t="s">
        <v>487</v>
      </c>
      <c r="G485" s="5011">
        <v>173</v>
      </c>
      <c r="H485" s="5011" t="s">
        <v>3</v>
      </c>
      <c r="I485" s="5011" t="s">
        <v>497</v>
      </c>
      <c r="J485" s="5011">
        <v>1</v>
      </c>
      <c r="K485" s="5011">
        <f t="shared" si="26"/>
        <v>3</v>
      </c>
      <c r="L485" s="5013" t="s">
        <v>360</v>
      </c>
      <c r="M485" s="5011" t="s">
        <v>1739</v>
      </c>
      <c r="N485" s="5011" t="s">
        <v>6004</v>
      </c>
      <c r="O485" s="5011"/>
      <c r="P485" s="5011"/>
      <c r="Q485" s="5011"/>
      <c r="R485" s="5011"/>
      <c r="S485" s="5011" t="s">
        <v>1859</v>
      </c>
      <c r="T485" s="5011" t="s">
        <v>5262</v>
      </c>
      <c r="U485" s="5011"/>
      <c r="V485" s="5011"/>
      <c r="W485" s="5011"/>
      <c r="X485" s="5011"/>
      <c r="Y485" s="5013" t="s">
        <v>6005</v>
      </c>
      <c r="Z485" s="5011">
        <v>1</v>
      </c>
      <c r="AA485" s="5011">
        <v>0</v>
      </c>
      <c r="AB485" s="5011">
        <v>0</v>
      </c>
      <c r="AC485" s="5011">
        <v>0</v>
      </c>
      <c r="AD485" s="5011">
        <v>0</v>
      </c>
      <c r="AE485" s="5011">
        <v>1</v>
      </c>
      <c r="AF485" s="5023"/>
    </row>
    <row r="486" spans="1:32" s="5024" customFormat="1" ht="31.5">
      <c r="A486" s="5010">
        <v>6</v>
      </c>
      <c r="B486" s="5010">
        <v>3</v>
      </c>
      <c r="C486" s="5010"/>
      <c r="D486" s="5010">
        <f t="shared" si="25"/>
        <v>3</v>
      </c>
      <c r="E486" s="5011">
        <v>40381</v>
      </c>
      <c r="F486" s="5011" t="s">
        <v>487</v>
      </c>
      <c r="G486" s="5011">
        <v>173</v>
      </c>
      <c r="H486" s="5011" t="s">
        <v>3</v>
      </c>
      <c r="I486" s="5011" t="s">
        <v>503</v>
      </c>
      <c r="J486" s="5011">
        <v>1</v>
      </c>
      <c r="K486" s="5012">
        <f t="shared" si="26"/>
        <v>3</v>
      </c>
      <c r="L486" s="5013" t="s">
        <v>5260</v>
      </c>
      <c r="M486" s="5011" t="s">
        <v>1739</v>
      </c>
      <c r="N486" s="5011" t="s">
        <v>6006</v>
      </c>
      <c r="O486" s="5011"/>
      <c r="P486" s="5011"/>
      <c r="Q486" s="5011" t="s">
        <v>1822</v>
      </c>
      <c r="R486" s="5011" t="s">
        <v>5354</v>
      </c>
      <c r="S486" s="5011"/>
      <c r="T486" s="5011"/>
      <c r="U486" s="5011"/>
      <c r="V486" s="5011"/>
      <c r="W486" s="5011" t="s">
        <v>1822</v>
      </c>
      <c r="X486" s="5011" t="s">
        <v>5348</v>
      </c>
      <c r="Y486" s="5013" t="s">
        <v>6007</v>
      </c>
      <c r="Z486" s="5011">
        <v>2</v>
      </c>
      <c r="AA486" s="5011">
        <v>0</v>
      </c>
      <c r="AB486" s="5011">
        <v>0</v>
      </c>
      <c r="AC486" s="5011">
        <v>1</v>
      </c>
      <c r="AD486" s="5011">
        <v>1</v>
      </c>
      <c r="AE486" s="5011">
        <v>3</v>
      </c>
      <c r="AF486" s="5023"/>
    </row>
    <row r="487" spans="1:32" s="5024" customFormat="1" ht="47.25">
      <c r="A487" s="5010">
        <v>6</v>
      </c>
      <c r="B487" s="5010">
        <v>1.5</v>
      </c>
      <c r="C487" s="5010">
        <v>3</v>
      </c>
      <c r="D487" s="5010">
        <f t="shared" si="25"/>
        <v>4.5</v>
      </c>
      <c r="E487" s="5011">
        <v>36948</v>
      </c>
      <c r="F487" s="5011" t="s">
        <v>1065</v>
      </c>
      <c r="G487" s="5011">
        <v>173</v>
      </c>
      <c r="H487" s="5011" t="s">
        <v>3</v>
      </c>
      <c r="I487" s="5011" t="s">
        <v>497</v>
      </c>
      <c r="J487" s="5011">
        <v>1</v>
      </c>
      <c r="K487" s="5011">
        <f t="shared" si="26"/>
        <v>4.5</v>
      </c>
      <c r="L487" s="5013" t="s">
        <v>5808</v>
      </c>
      <c r="M487" s="5011" t="s">
        <v>1739</v>
      </c>
      <c r="N487" s="5011" t="s">
        <v>6008</v>
      </c>
      <c r="O487" s="5011" t="s">
        <v>1859</v>
      </c>
      <c r="P487" s="5011" t="s">
        <v>5262</v>
      </c>
      <c r="Q487" s="5011"/>
      <c r="R487" s="5011"/>
      <c r="S487" s="5011"/>
      <c r="T487" s="5011"/>
      <c r="U487" s="5011"/>
      <c r="V487" s="5011"/>
      <c r="W487" s="5011"/>
      <c r="X487" s="5011"/>
      <c r="Y487" s="5013" t="s">
        <v>6009</v>
      </c>
      <c r="Z487" s="5011">
        <v>13</v>
      </c>
      <c r="AA487" s="5011">
        <v>0</v>
      </c>
      <c r="AB487" s="5011">
        <v>0</v>
      </c>
      <c r="AC487" s="5011">
        <v>0</v>
      </c>
      <c r="AD487" s="5011">
        <v>0</v>
      </c>
      <c r="AE487" s="5011">
        <v>13</v>
      </c>
      <c r="AF487" s="5023"/>
    </row>
    <row r="488" spans="1:32" s="5024" customFormat="1" ht="19.5" customHeight="1">
      <c r="A488" s="5010">
        <v>21</v>
      </c>
      <c r="B488" s="5010">
        <v>3</v>
      </c>
      <c r="C488" s="5010">
        <v>15</v>
      </c>
      <c r="D488" s="5010">
        <f t="shared" si="25"/>
        <v>18</v>
      </c>
      <c r="E488" s="5011">
        <v>35473</v>
      </c>
      <c r="F488" s="5011" t="s">
        <v>1063</v>
      </c>
      <c r="G488" s="5011">
        <v>173</v>
      </c>
      <c r="H488" s="5011" t="s">
        <v>3</v>
      </c>
      <c r="I488" s="5011" t="s">
        <v>497</v>
      </c>
      <c r="J488" s="5011">
        <v>1</v>
      </c>
      <c r="K488" s="5011">
        <f t="shared" si="26"/>
        <v>18</v>
      </c>
      <c r="L488" s="5013" t="s">
        <v>5254</v>
      </c>
      <c r="M488" s="5011">
        <v>5311071</v>
      </c>
      <c r="N488" s="5011" t="s">
        <v>6010</v>
      </c>
      <c r="O488" s="5011"/>
      <c r="P488" s="5011"/>
      <c r="Q488" s="5011" t="s">
        <v>1859</v>
      </c>
      <c r="R488" s="5011" t="s">
        <v>5262</v>
      </c>
      <c r="S488" s="5011"/>
      <c r="T488" s="5011"/>
      <c r="U488" s="5011"/>
      <c r="V488" s="5011"/>
      <c r="W488" s="5011"/>
      <c r="X488" s="5011"/>
      <c r="Y488" s="5013" t="s">
        <v>5764</v>
      </c>
      <c r="Z488" s="5011">
        <v>6</v>
      </c>
      <c r="AA488" s="5011">
        <v>4</v>
      </c>
      <c r="AB488" s="5011">
        <v>0</v>
      </c>
      <c r="AC488" s="5011">
        <v>0</v>
      </c>
      <c r="AD488" s="5011">
        <v>2</v>
      </c>
      <c r="AE488" s="5011">
        <v>10</v>
      </c>
      <c r="AF488" s="5023"/>
    </row>
    <row r="489" spans="1:32" s="5024" customFormat="1" ht="20.25" customHeight="1">
      <c r="A489" s="5010">
        <v>21</v>
      </c>
      <c r="B489" s="5010">
        <v>3</v>
      </c>
      <c r="C489" s="5010">
        <v>15</v>
      </c>
      <c r="D489" s="5010">
        <f t="shared" si="25"/>
        <v>18</v>
      </c>
      <c r="E489" s="5011">
        <v>35473</v>
      </c>
      <c r="F489" s="5011" t="s">
        <v>1063</v>
      </c>
      <c r="G489" s="5011">
        <v>173</v>
      </c>
      <c r="H489" s="5011" t="s">
        <v>3</v>
      </c>
      <c r="I489" s="5011" t="s">
        <v>497</v>
      </c>
      <c r="J489" s="5011">
        <v>1</v>
      </c>
      <c r="K489" s="5011">
        <f t="shared" si="26"/>
        <v>18</v>
      </c>
      <c r="L489" s="5013" t="s">
        <v>5254</v>
      </c>
      <c r="M489" s="5011">
        <v>5311072</v>
      </c>
      <c r="N489" s="5011" t="s">
        <v>6011</v>
      </c>
      <c r="O489" s="5011"/>
      <c r="P489" s="5011"/>
      <c r="Q489" s="5011" t="s">
        <v>1859</v>
      </c>
      <c r="R489" s="5011" t="s">
        <v>5262</v>
      </c>
      <c r="S489" s="5011"/>
      <c r="T489" s="5011"/>
      <c r="U489" s="5011"/>
      <c r="V489" s="5011"/>
      <c r="W489" s="5011"/>
      <c r="X489" s="5011"/>
      <c r="Y489" s="5013" t="s">
        <v>5765</v>
      </c>
      <c r="Z489" s="5011">
        <v>3</v>
      </c>
      <c r="AA489" s="5011">
        <v>3</v>
      </c>
      <c r="AB489" s="5011">
        <v>1</v>
      </c>
      <c r="AC489" s="5011">
        <v>0</v>
      </c>
      <c r="AD489" s="5011">
        <v>0</v>
      </c>
      <c r="AE489" s="5011">
        <v>7</v>
      </c>
      <c r="AF489" s="5023"/>
    </row>
    <row r="490" spans="1:32" s="5024" customFormat="1" ht="47.25">
      <c r="A490" s="5010">
        <v>6</v>
      </c>
      <c r="B490" s="5010">
        <v>3</v>
      </c>
      <c r="C490" s="5010"/>
      <c r="D490" s="5010">
        <f t="shared" si="25"/>
        <v>3</v>
      </c>
      <c r="E490" s="5022">
        <v>39145</v>
      </c>
      <c r="F490" s="5022" t="s">
        <v>1065</v>
      </c>
      <c r="G490" s="5022">
        <v>173</v>
      </c>
      <c r="H490" s="5022" t="s">
        <v>3</v>
      </c>
      <c r="I490" s="5022" t="s">
        <v>497</v>
      </c>
      <c r="J490" s="5022">
        <v>1</v>
      </c>
      <c r="K490" s="5022">
        <f t="shared" si="26"/>
        <v>3</v>
      </c>
      <c r="L490" s="5028" t="s">
        <v>4369</v>
      </c>
      <c r="M490" s="5022" t="s">
        <v>1739</v>
      </c>
      <c r="N490" s="5022" t="s">
        <v>6012</v>
      </c>
      <c r="O490" s="5022" t="s">
        <v>1800</v>
      </c>
      <c r="P490" s="5022" t="s">
        <v>5253</v>
      </c>
      <c r="Q490" s="5022"/>
      <c r="R490" s="5022"/>
      <c r="S490" s="5022"/>
      <c r="T490" s="5022"/>
      <c r="U490" s="5022" t="s">
        <v>1800</v>
      </c>
      <c r="V490" s="5022" t="s">
        <v>5253</v>
      </c>
      <c r="W490" s="5022"/>
      <c r="X490" s="5022"/>
      <c r="Y490" s="5028" t="s">
        <v>6013</v>
      </c>
      <c r="Z490" s="5022">
        <v>3</v>
      </c>
      <c r="AA490" s="5022">
        <v>5</v>
      </c>
      <c r="AB490" s="5022">
        <v>4</v>
      </c>
      <c r="AC490" s="5022">
        <v>0</v>
      </c>
      <c r="AD490" s="5022">
        <v>3</v>
      </c>
      <c r="AE490" s="5022">
        <v>12</v>
      </c>
      <c r="AF490" s="5023"/>
    </row>
    <row r="491" spans="1:32" s="5016" customFormat="1" ht="16.5">
      <c r="A491" s="5010">
        <v>3</v>
      </c>
      <c r="B491" s="5010">
        <v>1.5</v>
      </c>
      <c r="C491" s="5010"/>
      <c r="D491" s="5010">
        <f t="shared" si="25"/>
        <v>1.5</v>
      </c>
      <c r="E491" s="5010">
        <v>18193</v>
      </c>
      <c r="F491" s="5010" t="s">
        <v>306</v>
      </c>
      <c r="G491" s="5010">
        <v>173</v>
      </c>
      <c r="H491" s="5010" t="s">
        <v>3</v>
      </c>
      <c r="I491" s="5010" t="s">
        <v>1</v>
      </c>
      <c r="J491" s="5010">
        <v>1</v>
      </c>
      <c r="K491" s="5010">
        <f t="shared" si="26"/>
        <v>1.5</v>
      </c>
      <c r="L491" s="5028" t="s">
        <v>5510</v>
      </c>
      <c r="M491" s="5010" t="s">
        <v>1739</v>
      </c>
      <c r="N491" s="5010" t="s">
        <v>6014</v>
      </c>
      <c r="O491" s="5010"/>
      <c r="P491" s="5010"/>
      <c r="Q491" s="5010"/>
      <c r="R491" s="5010"/>
      <c r="S491" s="5010" t="s">
        <v>1904</v>
      </c>
      <c r="T491" s="5010" t="s">
        <v>5428</v>
      </c>
      <c r="U491" s="5010"/>
      <c r="V491" s="5010"/>
      <c r="W491" s="5010"/>
      <c r="X491" s="5010"/>
      <c r="Y491" s="5029" t="s">
        <v>2149</v>
      </c>
      <c r="Z491" s="5010">
        <v>15</v>
      </c>
      <c r="AA491" s="5010">
        <v>2</v>
      </c>
      <c r="AB491" s="5010">
        <v>2</v>
      </c>
      <c r="AC491" s="5010">
        <v>7</v>
      </c>
      <c r="AD491" s="5010">
        <v>2</v>
      </c>
      <c r="AE491" s="5010">
        <v>26</v>
      </c>
      <c r="AF491" s="5015"/>
    </row>
    <row r="492" spans="1:32" s="5031" customFormat="1" ht="16.5">
      <c r="A492" s="5030"/>
      <c r="B492" s="5030"/>
      <c r="C492" s="5030"/>
      <c r="D492" s="5030"/>
      <c r="L492" s="5032"/>
      <c r="Y492" s="5032"/>
      <c r="Z492" s="5030"/>
      <c r="AA492" s="5030"/>
      <c r="AB492" s="5030"/>
      <c r="AC492" s="5030"/>
      <c r="AD492" s="5030"/>
      <c r="AE492" s="5030"/>
      <c r="AF492" s="5030"/>
    </row>
    <row r="493" spans="1:32" s="5031" customFormat="1" ht="16.5">
      <c r="A493" s="5030"/>
      <c r="B493" s="5030"/>
      <c r="C493" s="5030"/>
      <c r="D493" s="5030"/>
      <c r="L493" s="5032"/>
      <c r="Y493" s="5032"/>
      <c r="Z493" s="5030"/>
      <c r="AA493" s="5030"/>
      <c r="AB493" s="5030"/>
      <c r="AC493" s="5030"/>
      <c r="AD493" s="5030"/>
      <c r="AE493" s="5030"/>
      <c r="AF493" s="5030"/>
    </row>
    <row r="494" spans="1:32" s="5031" customFormat="1" ht="16.5">
      <c r="A494" s="5030"/>
      <c r="B494" s="5030"/>
      <c r="C494" s="5030"/>
      <c r="D494" s="5030"/>
      <c r="L494" s="5032"/>
      <c r="Y494" s="5032"/>
      <c r="Z494" s="5030"/>
      <c r="AA494" s="5030"/>
      <c r="AB494" s="5030"/>
      <c r="AC494" s="5030"/>
      <c r="AD494" s="5030"/>
      <c r="AE494" s="5030"/>
      <c r="AF494" s="5030"/>
    </row>
    <row r="495" spans="1:32" s="5031" customFormat="1" ht="16.5">
      <c r="A495" s="5030"/>
      <c r="B495" s="5030"/>
      <c r="C495" s="5030"/>
      <c r="D495" s="5030"/>
      <c r="L495" s="5032"/>
      <c r="Y495" s="5032"/>
      <c r="Z495" s="5030"/>
      <c r="AA495" s="5030"/>
      <c r="AB495" s="5030"/>
      <c r="AC495" s="5030"/>
      <c r="AD495" s="5030"/>
      <c r="AE495" s="5030"/>
      <c r="AF495" s="5030"/>
    </row>
    <row r="496" spans="1:32" s="5031" customFormat="1" ht="16.5">
      <c r="A496" s="5030"/>
      <c r="B496" s="5030"/>
      <c r="C496" s="5030"/>
      <c r="D496" s="5030"/>
      <c r="L496" s="5032"/>
      <c r="Y496" s="5032"/>
      <c r="Z496" s="5030"/>
      <c r="AA496" s="5030"/>
      <c r="AB496" s="5030"/>
      <c r="AC496" s="5030"/>
      <c r="AD496" s="5030"/>
      <c r="AE496" s="5030"/>
      <c r="AF496" s="5030"/>
    </row>
    <row r="497" spans="1:32" s="5031" customFormat="1" ht="16.5">
      <c r="A497" s="5030"/>
      <c r="B497" s="5030"/>
      <c r="C497" s="5030"/>
      <c r="D497" s="5030"/>
      <c r="L497" s="5032"/>
      <c r="Y497" s="5032"/>
      <c r="Z497" s="5030"/>
      <c r="AA497" s="5030"/>
      <c r="AB497" s="5030"/>
      <c r="AC497" s="5030"/>
      <c r="AD497" s="5030"/>
      <c r="AE497" s="5030"/>
      <c r="AF497" s="5030"/>
    </row>
    <row r="498" spans="1:32" s="5031" customFormat="1" ht="16.5">
      <c r="A498" s="5030"/>
      <c r="B498" s="5030"/>
      <c r="C498" s="5030"/>
      <c r="D498" s="5030"/>
      <c r="L498" s="5032"/>
      <c r="Y498" s="5032"/>
      <c r="Z498" s="5030"/>
      <c r="AA498" s="5030"/>
      <c r="AB498" s="5030"/>
      <c r="AC498" s="5030"/>
      <c r="AD498" s="5030"/>
      <c r="AE498" s="5030"/>
      <c r="AF498" s="5030"/>
    </row>
    <row r="499" spans="1:32" s="5031" customFormat="1" ht="16.5">
      <c r="A499" s="5030"/>
      <c r="B499" s="5030"/>
      <c r="C499" s="5030"/>
      <c r="D499" s="5030"/>
      <c r="L499" s="5032"/>
      <c r="Y499" s="5032"/>
      <c r="Z499" s="5030"/>
      <c r="AA499" s="5030"/>
      <c r="AB499" s="5030"/>
      <c r="AC499" s="5030"/>
      <c r="AD499" s="5030"/>
      <c r="AE499" s="5030"/>
      <c r="AF499" s="5030"/>
    </row>
    <row r="500" spans="1:32" s="5034" customFormat="1">
      <c r="A500" s="5033"/>
      <c r="B500" s="5033"/>
      <c r="C500" s="5033"/>
      <c r="D500" s="5033"/>
      <c r="L500" s="5035"/>
      <c r="Y500" s="5035"/>
      <c r="Z500" s="5033"/>
      <c r="AA500" s="5033"/>
      <c r="AB500" s="5033"/>
      <c r="AC500" s="5033"/>
      <c r="AD500" s="5033"/>
      <c r="AE500" s="5033"/>
      <c r="AF500" s="5033"/>
    </row>
    <row r="501" spans="1:32" s="5034" customFormat="1">
      <c r="A501" s="5033"/>
      <c r="B501" s="5033"/>
      <c r="C501" s="5033"/>
      <c r="D501" s="5033"/>
      <c r="L501" s="5035"/>
      <c r="Y501" s="5035"/>
      <c r="Z501" s="5033"/>
      <c r="AA501" s="5033"/>
      <c r="AB501" s="5033"/>
      <c r="AC501" s="5033"/>
      <c r="AD501" s="5033"/>
      <c r="AE501" s="5033"/>
      <c r="AF501" s="5033"/>
    </row>
    <row r="502" spans="1:32" s="5034" customFormat="1">
      <c r="A502" s="5033"/>
      <c r="B502" s="5033"/>
      <c r="C502" s="5033"/>
      <c r="D502" s="5033"/>
      <c r="L502" s="5035"/>
      <c r="Y502" s="5035"/>
      <c r="Z502" s="5033"/>
      <c r="AA502" s="5033"/>
      <c r="AB502" s="5033"/>
      <c r="AC502" s="5033"/>
      <c r="AD502" s="5033"/>
      <c r="AE502" s="5033"/>
      <c r="AF502" s="5033"/>
    </row>
    <row r="503" spans="1:32" s="5034" customFormat="1">
      <c r="A503" s="5033"/>
      <c r="B503" s="5033"/>
      <c r="C503" s="5033"/>
      <c r="D503" s="5033"/>
      <c r="L503" s="5035"/>
      <c r="Y503" s="5035"/>
      <c r="Z503" s="5033"/>
      <c r="AA503" s="5033"/>
      <c r="AB503" s="5033"/>
      <c r="AC503" s="5033"/>
      <c r="AD503" s="5033"/>
      <c r="AE503" s="5033"/>
      <c r="AF503" s="5033"/>
    </row>
    <row r="504" spans="1:32" s="5034" customFormat="1">
      <c r="A504" s="5033"/>
      <c r="B504" s="5033"/>
      <c r="C504" s="5033"/>
      <c r="D504" s="5033"/>
      <c r="L504" s="5035"/>
      <c r="Y504" s="5035"/>
      <c r="Z504" s="5033"/>
      <c r="AA504" s="5033"/>
      <c r="AB504" s="5033"/>
      <c r="AC504" s="5033"/>
      <c r="AD504" s="5033"/>
      <c r="AE504" s="5033"/>
      <c r="AF504" s="5033"/>
    </row>
    <row r="505" spans="1:32" s="5034" customFormat="1">
      <c r="A505" s="5033"/>
      <c r="B505" s="5033"/>
      <c r="C505" s="5033"/>
      <c r="D505" s="5033"/>
      <c r="L505" s="5035"/>
      <c r="Y505" s="5035"/>
      <c r="Z505" s="5033"/>
      <c r="AA505" s="5033"/>
      <c r="AB505" s="5033"/>
      <c r="AC505" s="5033"/>
      <c r="AD505" s="5033"/>
      <c r="AE505" s="5033"/>
      <c r="AF505" s="5033"/>
    </row>
    <row r="506" spans="1:32" s="5034" customFormat="1">
      <c r="A506" s="5033"/>
      <c r="B506" s="5033"/>
      <c r="C506" s="5033"/>
      <c r="D506" s="5033"/>
      <c r="L506" s="5035"/>
      <c r="Y506" s="5035"/>
      <c r="Z506" s="5033"/>
      <c r="AA506" s="5033"/>
      <c r="AB506" s="5033"/>
      <c r="AC506" s="5033"/>
      <c r="AD506" s="5033"/>
      <c r="AE506" s="5033"/>
      <c r="AF506" s="5033"/>
    </row>
    <row r="507" spans="1:32" s="5034" customFormat="1">
      <c r="A507" s="5033"/>
      <c r="B507" s="5033"/>
      <c r="C507" s="5033"/>
      <c r="D507" s="5033"/>
      <c r="L507" s="5035"/>
      <c r="Y507" s="5035"/>
      <c r="Z507" s="5033"/>
      <c r="AA507" s="5033"/>
      <c r="AB507" s="5033"/>
      <c r="AC507" s="5033"/>
      <c r="AD507" s="5033"/>
      <c r="AE507" s="5033"/>
      <c r="AF507" s="5033"/>
    </row>
  </sheetData>
  <mergeCells count="1">
    <mergeCell ref="A2:K2"/>
  </mergeCells>
  <dataValidations count="3">
    <dataValidation type="list" allowBlank="1" showInputMessage="1" showErrorMessage="1" sqref="U296 O296 Q296 O187 Q187 O184:O185 Q184:Q185 O171:O182 W137:W144 W187 U184:U185 W184:W185 U187 O137:O144 Q137:Q144 S137:S144 U137:U144 W171:W182 U171:U182 S171:S185 Q171:Q182 W190:W209 U190:U209 S190:S209 O190:O209 Q190:Q208">
      <formula1>Horarios</formula1>
    </dataValidation>
    <dataValidation type="list" allowBlank="1" showInputMessage="1" showErrorMessage="1" sqref="L137 L139:L142 L144">
      <formula1>Profesor</formula1>
    </dataValidation>
    <dataValidation type="list" allowBlank="1" showInputMessage="1" showErrorMessage="1" sqref="E137:F144">
      <formula1>Economico</formula1>
    </dataValidation>
  </dataValidations>
  <hyperlinks>
    <hyperlink ref="A1" location="Índice!A1" display="ÍNDICE"/>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AB51"/>
  <sheetViews>
    <sheetView showGridLines="0" zoomScaleNormal="100" workbookViewId="0"/>
  </sheetViews>
  <sheetFormatPr baseColWidth="10" defaultColWidth="11.42578125" defaultRowHeight="12.75"/>
  <cols>
    <col min="1" max="1" width="11.42578125" style="1105"/>
    <col min="2" max="2" width="5" style="1105" bestFit="1" customWidth="1"/>
    <col min="3" max="3" width="5.85546875" style="1105" bestFit="1" customWidth="1"/>
    <col min="4" max="4" width="6.42578125" style="1105" bestFit="1" customWidth="1"/>
    <col min="5" max="5" width="9.5703125" style="1105" bestFit="1" customWidth="1"/>
    <col min="6" max="6" width="5.85546875" style="1105" bestFit="1" customWidth="1"/>
    <col min="7" max="7" width="6.42578125" style="1105" bestFit="1" customWidth="1"/>
    <col min="8" max="8" width="9.5703125" style="1105" bestFit="1" customWidth="1"/>
    <col min="9" max="9" width="5.85546875" style="1105" bestFit="1" customWidth="1"/>
    <col min="10" max="10" width="6.42578125" style="1105" bestFit="1" customWidth="1"/>
    <col min="11" max="11" width="9.5703125" style="1105" bestFit="1" customWidth="1"/>
    <col min="12" max="12" width="5.85546875" style="1105" bestFit="1" customWidth="1"/>
    <col min="13" max="13" width="7.42578125" style="1105" bestFit="1" customWidth="1"/>
    <col min="14" max="14" width="9.5703125" style="1105" bestFit="1" customWidth="1"/>
    <col min="15" max="15" width="11.42578125" style="1105"/>
    <col min="16" max="16" width="5" style="1105" bestFit="1" customWidth="1"/>
    <col min="17" max="17" width="5.85546875" style="1105" bestFit="1" customWidth="1"/>
    <col min="18" max="18" width="7.42578125" style="1105" bestFit="1" customWidth="1"/>
    <col min="19" max="19" width="10.7109375" style="1105" bestFit="1" customWidth="1"/>
    <col min="20" max="20" width="5.85546875" style="1105" bestFit="1" customWidth="1"/>
    <col min="21" max="21" width="7.42578125" style="1105" bestFit="1" customWidth="1"/>
    <col min="22" max="22" width="10.7109375" style="1105" bestFit="1" customWidth="1"/>
    <col min="23" max="23" width="5.85546875" style="1105" bestFit="1" customWidth="1"/>
    <col min="24" max="24" width="7.42578125" style="1105" bestFit="1" customWidth="1"/>
    <col min="25" max="25" width="10.7109375" style="1105" bestFit="1" customWidth="1"/>
    <col min="26" max="26" width="5.85546875" style="1105" bestFit="1" customWidth="1"/>
    <col min="27" max="27" width="7.42578125" style="1105" bestFit="1" customWidth="1"/>
    <col min="28" max="28" width="10.7109375" style="1105" bestFit="1" customWidth="1"/>
    <col min="29" max="16384" width="11.42578125" style="1105"/>
  </cols>
  <sheetData>
    <row r="1" spans="1:28" s="759" customFormat="1">
      <c r="A1" s="1693" t="s">
        <v>1621</v>
      </c>
    </row>
    <row r="2" spans="1:28" ht="18.75">
      <c r="C2" s="4261" t="s">
        <v>4853</v>
      </c>
    </row>
    <row r="3" spans="1:28" ht="13.5" thickBot="1"/>
    <row r="4" spans="1:28" ht="13.5" thickBot="1">
      <c r="C4" s="5787" t="s">
        <v>4343</v>
      </c>
      <c r="D4" s="5788"/>
      <c r="E4" s="5788"/>
      <c r="F4" s="5788"/>
      <c r="G4" s="5788"/>
      <c r="H4" s="5788"/>
      <c r="I4" s="5788"/>
      <c r="J4" s="5788"/>
      <c r="K4" s="5788"/>
      <c r="L4" s="5788"/>
      <c r="M4" s="5788"/>
      <c r="N4" s="5789"/>
      <c r="Q4" s="5787" t="s">
        <v>4344</v>
      </c>
      <c r="R4" s="5788"/>
      <c r="S4" s="5788"/>
      <c r="T4" s="5788"/>
      <c r="U4" s="5788"/>
      <c r="V4" s="5788"/>
      <c r="W4" s="5788"/>
      <c r="X4" s="5788"/>
      <c r="Y4" s="5788"/>
      <c r="Z4" s="5788"/>
      <c r="AA4" s="5788"/>
      <c r="AB4" s="5789"/>
    </row>
    <row r="5" spans="1:28">
      <c r="C5" s="5790" t="s">
        <v>1</v>
      </c>
      <c r="D5" s="5791"/>
      <c r="E5" s="5792"/>
      <c r="F5" s="5790" t="s">
        <v>3</v>
      </c>
      <c r="G5" s="5791"/>
      <c r="H5" s="5792"/>
      <c r="I5" s="5790" t="s">
        <v>2</v>
      </c>
      <c r="J5" s="5791"/>
      <c r="K5" s="5792"/>
      <c r="L5" s="5790" t="s">
        <v>785</v>
      </c>
      <c r="M5" s="5791"/>
      <c r="N5" s="5792"/>
      <c r="Q5" s="5790" t="s">
        <v>1</v>
      </c>
      <c r="R5" s="5791"/>
      <c r="S5" s="5792"/>
      <c r="T5" s="5790" t="s">
        <v>3</v>
      </c>
      <c r="U5" s="5791"/>
      <c r="V5" s="5792"/>
      <c r="W5" s="5790" t="s">
        <v>2</v>
      </c>
      <c r="X5" s="5791"/>
      <c r="Y5" s="5792"/>
      <c r="Z5" s="5790" t="s">
        <v>785</v>
      </c>
      <c r="AA5" s="5791"/>
      <c r="AB5" s="5792"/>
    </row>
    <row r="6" spans="1:28" ht="26.25" thickBot="1">
      <c r="C6" s="4262" t="s">
        <v>114</v>
      </c>
      <c r="D6" s="4263" t="s">
        <v>912</v>
      </c>
      <c r="E6" s="4264" t="s">
        <v>2282</v>
      </c>
      <c r="F6" s="4262" t="s">
        <v>114</v>
      </c>
      <c r="G6" s="4263" t="s">
        <v>912</v>
      </c>
      <c r="H6" s="4264" t="s">
        <v>2282</v>
      </c>
      <c r="I6" s="4262" t="s">
        <v>114</v>
      </c>
      <c r="J6" s="4263" t="s">
        <v>912</v>
      </c>
      <c r="K6" s="4264" t="s">
        <v>2282</v>
      </c>
      <c r="L6" s="4262" t="s">
        <v>114</v>
      </c>
      <c r="M6" s="4263" t="s">
        <v>912</v>
      </c>
      <c r="N6" s="4264" t="s">
        <v>2282</v>
      </c>
      <c r="Q6" s="4262" t="s">
        <v>114</v>
      </c>
      <c r="R6" s="4263" t="s">
        <v>6018</v>
      </c>
      <c r="S6" s="4264" t="s">
        <v>6019</v>
      </c>
      <c r="T6" s="4262" t="s">
        <v>114</v>
      </c>
      <c r="U6" s="4263" t="s">
        <v>6018</v>
      </c>
      <c r="V6" s="4264" t="s">
        <v>6019</v>
      </c>
      <c r="W6" s="4262" t="s">
        <v>114</v>
      </c>
      <c r="X6" s="4263" t="s">
        <v>6018</v>
      </c>
      <c r="Y6" s="4264" t="s">
        <v>6019</v>
      </c>
      <c r="Z6" s="4262" t="s">
        <v>114</v>
      </c>
      <c r="AA6" s="4263" t="s">
        <v>6018</v>
      </c>
      <c r="AB6" s="4264" t="s">
        <v>6019</v>
      </c>
    </row>
    <row r="7" spans="1:28">
      <c r="B7" s="4275" t="s">
        <v>496</v>
      </c>
      <c r="C7" s="4265">
        <v>19</v>
      </c>
      <c r="D7" s="4266">
        <v>134.30000000000001</v>
      </c>
      <c r="E7" s="4267">
        <f>D7/C7</f>
        <v>7.0684210526315798</v>
      </c>
      <c r="F7" s="4265">
        <v>20</v>
      </c>
      <c r="G7" s="4266">
        <v>156.89999999999998</v>
      </c>
      <c r="H7" s="4267">
        <f>G7/F7</f>
        <v>7.8449999999999989</v>
      </c>
      <c r="I7" s="4265">
        <v>25</v>
      </c>
      <c r="J7" s="4266">
        <v>135.5</v>
      </c>
      <c r="K7" s="4267">
        <f>J7/I7</f>
        <v>5.42</v>
      </c>
      <c r="L7" s="4265">
        <f t="shared" ref="L7:M9" si="0">C7+F7+I7</f>
        <v>64</v>
      </c>
      <c r="M7" s="4266">
        <f t="shared" si="0"/>
        <v>426.7</v>
      </c>
      <c r="N7" s="4267">
        <f>M7/L7</f>
        <v>6.6671874999999998</v>
      </c>
      <c r="P7" s="4275" t="s">
        <v>496</v>
      </c>
      <c r="Q7" s="4265">
        <v>19</v>
      </c>
      <c r="R7" s="4266">
        <v>387</v>
      </c>
      <c r="S7" s="4267">
        <f>R7/Q7</f>
        <v>20.368421052631579</v>
      </c>
      <c r="T7" s="4265">
        <v>20</v>
      </c>
      <c r="U7" s="4266">
        <v>562</v>
      </c>
      <c r="V7" s="4267">
        <f>U7/T7</f>
        <v>28.1</v>
      </c>
      <c r="W7" s="4265">
        <v>25</v>
      </c>
      <c r="X7" s="4266">
        <v>501</v>
      </c>
      <c r="Y7" s="4267">
        <f>X7/W7</f>
        <v>20.04</v>
      </c>
      <c r="Z7" s="4265">
        <f t="shared" ref="Z7:AA9" si="1">Q7+T7+W7</f>
        <v>64</v>
      </c>
      <c r="AA7" s="4266">
        <f t="shared" si="1"/>
        <v>1450</v>
      </c>
      <c r="AB7" s="4267">
        <f>AA7/Z7</f>
        <v>22.65625</v>
      </c>
    </row>
    <row r="8" spans="1:28">
      <c r="B8" s="4276" t="s">
        <v>530</v>
      </c>
      <c r="C8" s="4268">
        <v>19</v>
      </c>
      <c r="D8" s="4269">
        <v>163.4</v>
      </c>
      <c r="E8" s="4270">
        <f>D8/C8</f>
        <v>8.6</v>
      </c>
      <c r="F8" s="4268">
        <v>20</v>
      </c>
      <c r="G8" s="4269">
        <v>182.60000000000005</v>
      </c>
      <c r="H8" s="4270">
        <f>G8/F8</f>
        <v>9.1300000000000026</v>
      </c>
      <c r="I8" s="4268">
        <v>25</v>
      </c>
      <c r="J8" s="4269">
        <v>163.60000000000002</v>
      </c>
      <c r="K8" s="4270">
        <f>J8/I8</f>
        <v>6.5440000000000005</v>
      </c>
      <c r="L8" s="4268">
        <f t="shared" si="0"/>
        <v>64</v>
      </c>
      <c r="M8" s="4269">
        <f t="shared" si="0"/>
        <v>509.60000000000008</v>
      </c>
      <c r="N8" s="4270">
        <f>M8/L8</f>
        <v>7.9625000000000012</v>
      </c>
      <c r="P8" s="4276" t="s">
        <v>530</v>
      </c>
      <c r="Q8" s="4268">
        <v>19</v>
      </c>
      <c r="R8" s="4269">
        <v>520</v>
      </c>
      <c r="S8" s="4270">
        <f>R8/Q8</f>
        <v>27.368421052631579</v>
      </c>
      <c r="T8" s="4268">
        <v>20</v>
      </c>
      <c r="U8" s="4269">
        <v>671</v>
      </c>
      <c r="V8" s="4270">
        <f>U8/T8</f>
        <v>33.549999999999997</v>
      </c>
      <c r="W8" s="4268">
        <v>25</v>
      </c>
      <c r="X8" s="4269">
        <v>526</v>
      </c>
      <c r="Y8" s="4270">
        <f>X8/W8</f>
        <v>21.04</v>
      </c>
      <c r="Z8" s="4268">
        <f t="shared" si="1"/>
        <v>64</v>
      </c>
      <c r="AA8" s="4269">
        <f t="shared" si="1"/>
        <v>1717</v>
      </c>
      <c r="AB8" s="4270">
        <f>AA8/Z8</f>
        <v>26.828125</v>
      </c>
    </row>
    <row r="9" spans="1:28" ht="13.5" thickBot="1">
      <c r="B9" s="4277" t="s">
        <v>512</v>
      </c>
      <c r="C9" s="4271">
        <v>19</v>
      </c>
      <c r="D9" s="4272">
        <v>208.2</v>
      </c>
      <c r="E9" s="4273">
        <f>D9/C9</f>
        <v>10.957894736842105</v>
      </c>
      <c r="F9" s="4271">
        <v>20</v>
      </c>
      <c r="G9" s="4272">
        <v>156.29999999999998</v>
      </c>
      <c r="H9" s="4273">
        <f>G9/F9</f>
        <v>7.8149999999999995</v>
      </c>
      <c r="I9" s="4271">
        <v>25</v>
      </c>
      <c r="J9" s="4272">
        <v>200.8</v>
      </c>
      <c r="K9" s="4273">
        <f>J9/I9</f>
        <v>8.032</v>
      </c>
      <c r="L9" s="4271">
        <f t="shared" si="0"/>
        <v>64</v>
      </c>
      <c r="M9" s="4272">
        <f t="shared" si="0"/>
        <v>565.29999999999995</v>
      </c>
      <c r="N9" s="4273">
        <f>M9/L9</f>
        <v>8.8328124999999993</v>
      </c>
      <c r="P9" s="4277" t="s">
        <v>512</v>
      </c>
      <c r="Q9" s="4271">
        <v>19</v>
      </c>
      <c r="R9" s="4272">
        <v>729</v>
      </c>
      <c r="S9" s="4273">
        <f>R9/Q9</f>
        <v>38.368421052631582</v>
      </c>
      <c r="T9" s="4271">
        <v>20</v>
      </c>
      <c r="U9" s="4272">
        <v>771</v>
      </c>
      <c r="V9" s="4273">
        <f>U9/T9</f>
        <v>38.549999999999997</v>
      </c>
      <c r="W9" s="4271">
        <v>25</v>
      </c>
      <c r="X9" s="4272">
        <v>758</v>
      </c>
      <c r="Y9" s="4273">
        <f>X9/W9</f>
        <v>30.32</v>
      </c>
      <c r="Z9" s="4271">
        <f t="shared" si="1"/>
        <v>64</v>
      </c>
      <c r="AA9" s="4272">
        <f t="shared" si="1"/>
        <v>2258</v>
      </c>
      <c r="AB9" s="4273">
        <f>AA9/Z9</f>
        <v>35.28125</v>
      </c>
    </row>
    <row r="10" spans="1:28" ht="13.5" thickBot="1">
      <c r="B10" s="4278">
        <v>2015</v>
      </c>
      <c r="C10" s="4271">
        <f>SUM(C7:C9)</f>
        <v>57</v>
      </c>
      <c r="D10" s="4272">
        <f>SUM(D7:D9)</f>
        <v>505.90000000000003</v>
      </c>
      <c r="E10" s="4274">
        <f>D10/C10</f>
        <v>8.8754385964912288</v>
      </c>
      <c r="F10" s="4271">
        <f>SUM(F7:F9)</f>
        <v>60</v>
      </c>
      <c r="G10" s="4272">
        <f>SUM(G7:G9)</f>
        <v>495.79999999999995</v>
      </c>
      <c r="H10" s="4274">
        <f>G10/F10</f>
        <v>8.2633333333333319</v>
      </c>
      <c r="I10" s="4271">
        <f>SUM(I7:I9)</f>
        <v>75</v>
      </c>
      <c r="J10" s="4272">
        <f>SUM(J7:J9)</f>
        <v>499.90000000000003</v>
      </c>
      <c r="K10" s="4274">
        <f>J10/I10</f>
        <v>6.6653333333333338</v>
      </c>
      <c r="L10" s="4271">
        <f>SUM(L7:L9)</f>
        <v>192</v>
      </c>
      <c r="M10" s="4272">
        <f>SUM(M7:M9)</f>
        <v>1501.6</v>
      </c>
      <c r="N10" s="4274">
        <f>M10/L10</f>
        <v>7.8208333333333329</v>
      </c>
      <c r="P10" s="4278">
        <v>2015</v>
      </c>
      <c r="Q10" s="4271">
        <f>SUM(Q7:Q9)</f>
        <v>57</v>
      </c>
      <c r="R10" s="4272">
        <f>SUM(R7:R9)</f>
        <v>1636</v>
      </c>
      <c r="S10" s="4274">
        <f>R10/Q10</f>
        <v>28.701754385964911</v>
      </c>
      <c r="T10" s="4271">
        <f>SUM(T7:T9)</f>
        <v>60</v>
      </c>
      <c r="U10" s="4272">
        <f>SUM(U7:U9)</f>
        <v>2004</v>
      </c>
      <c r="V10" s="4274">
        <f>U10/T10</f>
        <v>33.4</v>
      </c>
      <c r="W10" s="4271">
        <f>SUM(W7:W9)</f>
        <v>75</v>
      </c>
      <c r="X10" s="4272">
        <f>SUM(X7:X9)</f>
        <v>1785</v>
      </c>
      <c r="Y10" s="4274">
        <f>X10/W10</f>
        <v>23.8</v>
      </c>
      <c r="Z10" s="4271">
        <f>SUM(Z7:Z9)</f>
        <v>192</v>
      </c>
      <c r="AA10" s="4272">
        <f>SUM(AA7:AA9)</f>
        <v>5425</v>
      </c>
      <c r="AB10" s="4274">
        <f>AA10/Z10</f>
        <v>28.255208333333332</v>
      </c>
    </row>
    <row r="11" spans="1:28" s="1106" customFormat="1" ht="13.5" thickBot="1">
      <c r="A11" s="4292"/>
      <c r="B11" s="4288"/>
      <c r="C11" s="4279"/>
      <c r="D11" s="4280"/>
      <c r="E11" s="4281"/>
      <c r="F11" s="4279"/>
      <c r="G11" s="4280"/>
      <c r="H11" s="4281"/>
      <c r="I11" s="4279"/>
      <c r="J11" s="4280"/>
      <c r="K11" s="4281"/>
      <c r="L11" s="4279"/>
      <c r="M11" s="4280"/>
      <c r="N11" s="4281"/>
      <c r="O11" s="4292"/>
      <c r="P11" s="4288"/>
      <c r="Q11" s="4279"/>
      <c r="R11" s="4280"/>
      <c r="S11" s="4281"/>
      <c r="T11" s="4279"/>
      <c r="U11" s="4280"/>
      <c r="V11" s="4281"/>
      <c r="W11" s="4279"/>
      <c r="X11" s="4280"/>
      <c r="Y11" s="4281"/>
      <c r="Z11" s="4279"/>
      <c r="AA11" s="4280"/>
      <c r="AB11" s="4281"/>
    </row>
    <row r="12" spans="1:28" s="1106" customFormat="1" ht="13.5" customHeight="1" thickBot="1">
      <c r="A12" s="4292"/>
      <c r="B12" s="4288"/>
      <c r="C12" s="5787" t="s">
        <v>4343</v>
      </c>
      <c r="D12" s="5788"/>
      <c r="E12" s="5788"/>
      <c r="F12" s="5788"/>
      <c r="G12" s="5788"/>
      <c r="H12" s="5788"/>
      <c r="I12" s="5788"/>
      <c r="J12" s="5788"/>
      <c r="K12" s="5788"/>
      <c r="L12" s="5788"/>
      <c r="M12" s="5788"/>
      <c r="N12" s="5789"/>
      <c r="O12" s="4292"/>
      <c r="P12" s="4288"/>
      <c r="Q12" s="5787" t="s">
        <v>4344</v>
      </c>
      <c r="R12" s="5788"/>
      <c r="S12" s="5788"/>
      <c r="T12" s="5788"/>
      <c r="U12" s="5788"/>
      <c r="V12" s="5788"/>
      <c r="W12" s="5788"/>
      <c r="X12" s="5788"/>
      <c r="Y12" s="5788"/>
      <c r="Z12" s="5788"/>
      <c r="AA12" s="5788"/>
      <c r="AB12" s="5789"/>
    </row>
    <row r="13" spans="1:28" s="1106" customFormat="1">
      <c r="A13" s="4292"/>
      <c r="B13" s="4288"/>
      <c r="C13" s="5790" t="s">
        <v>1</v>
      </c>
      <c r="D13" s="5791"/>
      <c r="E13" s="5792"/>
      <c r="F13" s="5790" t="s">
        <v>3</v>
      </c>
      <c r="G13" s="5791"/>
      <c r="H13" s="5792"/>
      <c r="I13" s="5790" t="s">
        <v>2</v>
      </c>
      <c r="J13" s="5791"/>
      <c r="K13" s="5792"/>
      <c r="L13" s="5790" t="s">
        <v>785</v>
      </c>
      <c r="M13" s="5791"/>
      <c r="N13" s="5792"/>
      <c r="O13" s="4292"/>
      <c r="P13" s="4288"/>
      <c r="Q13" s="5790" t="s">
        <v>1</v>
      </c>
      <c r="R13" s="5791"/>
      <c r="S13" s="5792"/>
      <c r="T13" s="5790" t="s">
        <v>3</v>
      </c>
      <c r="U13" s="5791"/>
      <c r="V13" s="5792"/>
      <c r="W13" s="5790" t="s">
        <v>2</v>
      </c>
      <c r="X13" s="5791"/>
      <c r="Y13" s="5792"/>
      <c r="Z13" s="5790" t="s">
        <v>785</v>
      </c>
      <c r="AA13" s="5791"/>
      <c r="AB13" s="5792"/>
    </row>
    <row r="14" spans="1:28" s="1106" customFormat="1" ht="26.25" thickBot="1">
      <c r="A14" s="4292"/>
      <c r="B14" s="4288"/>
      <c r="C14" s="4262" t="s">
        <v>114</v>
      </c>
      <c r="D14" s="4263" t="s">
        <v>912</v>
      </c>
      <c r="E14" s="4264" t="s">
        <v>2282</v>
      </c>
      <c r="F14" s="4262" t="s">
        <v>114</v>
      </c>
      <c r="G14" s="4263" t="s">
        <v>912</v>
      </c>
      <c r="H14" s="4264" t="s">
        <v>2282</v>
      </c>
      <c r="I14" s="4262" t="s">
        <v>114</v>
      </c>
      <c r="J14" s="4263" t="s">
        <v>912</v>
      </c>
      <c r="K14" s="4264" t="s">
        <v>2282</v>
      </c>
      <c r="L14" s="4262" t="s">
        <v>114</v>
      </c>
      <c r="M14" s="4263" t="s">
        <v>912</v>
      </c>
      <c r="N14" s="4264" t="s">
        <v>2282</v>
      </c>
      <c r="O14" s="4292"/>
      <c r="P14" s="4288"/>
      <c r="Q14" s="4262" t="s">
        <v>114</v>
      </c>
      <c r="R14" s="4263" t="s">
        <v>6018</v>
      </c>
      <c r="S14" s="4264" t="s">
        <v>6019</v>
      </c>
      <c r="T14" s="4262" t="s">
        <v>114</v>
      </c>
      <c r="U14" s="4263" t="s">
        <v>6018</v>
      </c>
      <c r="V14" s="4264" t="s">
        <v>6019</v>
      </c>
      <c r="W14" s="4262" t="s">
        <v>114</v>
      </c>
      <c r="X14" s="4263" t="s">
        <v>6018</v>
      </c>
      <c r="Y14" s="4264" t="s">
        <v>6019</v>
      </c>
      <c r="Z14" s="4262" t="s">
        <v>114</v>
      </c>
      <c r="AA14" s="4263" t="s">
        <v>6018</v>
      </c>
      <c r="AB14" s="4264" t="s">
        <v>6019</v>
      </c>
    </row>
    <row r="15" spans="1:28">
      <c r="A15" s="4260"/>
      <c r="B15" s="4275" t="s">
        <v>1617</v>
      </c>
      <c r="C15" s="4265">
        <v>20</v>
      </c>
      <c r="D15" s="4266">
        <v>187.30999999999997</v>
      </c>
      <c r="E15" s="4267">
        <f>D15/C15</f>
        <v>9.365499999999999</v>
      </c>
      <c r="F15" s="4265">
        <v>20</v>
      </c>
      <c r="G15" s="4266">
        <v>230.90700000000001</v>
      </c>
      <c r="H15" s="4267">
        <f>G15/F15</f>
        <v>11.545350000000001</v>
      </c>
      <c r="I15" s="4265">
        <v>30</v>
      </c>
      <c r="J15" s="4266">
        <v>166.82999999999998</v>
      </c>
      <c r="K15" s="4267">
        <f>J15/I15</f>
        <v>5.5609999999999991</v>
      </c>
      <c r="L15" s="4265">
        <f t="shared" ref="L15:M17" si="2">C15+F15+I15</f>
        <v>70</v>
      </c>
      <c r="M15" s="4266">
        <f t="shared" si="2"/>
        <v>585.04700000000003</v>
      </c>
      <c r="N15" s="4267">
        <f>M15/L15</f>
        <v>8.3578142857142854</v>
      </c>
      <c r="O15" s="4260"/>
      <c r="P15" s="4275" t="s">
        <v>1617</v>
      </c>
      <c r="Q15" s="4265">
        <v>20</v>
      </c>
      <c r="R15" s="4266">
        <v>663</v>
      </c>
      <c r="S15" s="4267">
        <f>R15/Q15</f>
        <v>33.15</v>
      </c>
      <c r="T15" s="4265">
        <v>20</v>
      </c>
      <c r="U15" s="4266">
        <v>834</v>
      </c>
      <c r="V15" s="4267">
        <f>U15/T15</f>
        <v>41.7</v>
      </c>
      <c r="W15" s="4265">
        <v>30</v>
      </c>
      <c r="X15" s="4266">
        <v>613</v>
      </c>
      <c r="Y15" s="4267">
        <f>X15/W15</f>
        <v>20.433333333333334</v>
      </c>
      <c r="Z15" s="4265">
        <f t="shared" ref="Z15:AA17" si="3">Q15+T15+W15</f>
        <v>70</v>
      </c>
      <c r="AA15" s="4266">
        <f>R15+U15+X15</f>
        <v>2110</v>
      </c>
      <c r="AB15" s="4267">
        <f>AA15/Z15</f>
        <v>30.142857142857142</v>
      </c>
    </row>
    <row r="16" spans="1:28">
      <c r="A16" s="4260"/>
      <c r="B16" s="4289" t="s">
        <v>2283</v>
      </c>
      <c r="C16" s="4268">
        <v>20</v>
      </c>
      <c r="D16" s="4282">
        <v>206.65999999999997</v>
      </c>
      <c r="E16" s="4283">
        <f>D16/C16</f>
        <v>10.332999999999998</v>
      </c>
      <c r="F16" s="4268">
        <v>20</v>
      </c>
      <c r="G16" s="4282">
        <v>213.33499999999998</v>
      </c>
      <c r="H16" s="4283">
        <f>G16/F16</f>
        <v>10.666749999999999</v>
      </c>
      <c r="I16" s="4268">
        <v>30</v>
      </c>
      <c r="J16" s="4282">
        <v>234.91000000000003</v>
      </c>
      <c r="K16" s="4283">
        <f>J16/I16</f>
        <v>7.8303333333333338</v>
      </c>
      <c r="L16" s="4268">
        <f t="shared" si="2"/>
        <v>70</v>
      </c>
      <c r="M16" s="4282">
        <f t="shared" si="2"/>
        <v>654.90499999999997</v>
      </c>
      <c r="N16" s="4283">
        <f>M16/L16</f>
        <v>9.3557857142857141</v>
      </c>
      <c r="O16" s="4260"/>
      <c r="P16" s="4289" t="s">
        <v>2283</v>
      </c>
      <c r="Q16" s="4268">
        <v>20</v>
      </c>
      <c r="R16" s="4282">
        <v>646</v>
      </c>
      <c r="S16" s="4283">
        <f>R16/Q16</f>
        <v>32.299999999999997</v>
      </c>
      <c r="T16" s="4268">
        <v>20</v>
      </c>
      <c r="U16" s="4282">
        <v>889</v>
      </c>
      <c r="V16" s="4283">
        <f>U16/T16</f>
        <v>44.45</v>
      </c>
      <c r="W16" s="4268">
        <v>30</v>
      </c>
      <c r="X16" s="4282">
        <v>802</v>
      </c>
      <c r="Y16" s="4283">
        <f>X16/W16</f>
        <v>26.733333333333334</v>
      </c>
      <c r="Z16" s="4268">
        <f t="shared" si="3"/>
        <v>70</v>
      </c>
      <c r="AA16" s="4282">
        <f t="shared" si="3"/>
        <v>2337</v>
      </c>
      <c r="AB16" s="4283">
        <f>AA16/Z16</f>
        <v>33.385714285714286</v>
      </c>
    </row>
    <row r="17" spans="1:28" ht="13.5" thickBot="1">
      <c r="A17" s="4260"/>
      <c r="B17" s="4290" t="s">
        <v>1620</v>
      </c>
      <c r="C17" s="4284">
        <v>23</v>
      </c>
      <c r="D17" s="4285">
        <v>233.12</v>
      </c>
      <c r="E17" s="4286">
        <f>D17/C17</f>
        <v>10.135652173913044</v>
      </c>
      <c r="F17" s="4284">
        <v>22</v>
      </c>
      <c r="G17" s="4285">
        <v>218.32499999999993</v>
      </c>
      <c r="H17" s="4286">
        <f>G17/F17</f>
        <v>9.9238636363636328</v>
      </c>
      <c r="I17" s="4284">
        <v>34</v>
      </c>
      <c r="J17" s="4285">
        <v>244.14399999999998</v>
      </c>
      <c r="K17" s="4286">
        <f>J17/I17</f>
        <v>7.1807058823529406</v>
      </c>
      <c r="L17" s="4284">
        <f t="shared" si="2"/>
        <v>79</v>
      </c>
      <c r="M17" s="4285">
        <f t="shared" si="2"/>
        <v>695.58899999999994</v>
      </c>
      <c r="N17" s="4286">
        <f>M17/L17</f>
        <v>8.8049240506329109</v>
      </c>
      <c r="O17" s="4260"/>
      <c r="P17" s="4290" t="s">
        <v>1620</v>
      </c>
      <c r="Q17" s="4284">
        <v>23</v>
      </c>
      <c r="R17" s="4285">
        <v>993</v>
      </c>
      <c r="S17" s="4286">
        <f>R17/Q17</f>
        <v>43.173913043478258</v>
      </c>
      <c r="T17" s="4284">
        <v>22</v>
      </c>
      <c r="U17" s="4285">
        <v>1055</v>
      </c>
      <c r="V17" s="4286">
        <f>U17/T17</f>
        <v>47.954545454545453</v>
      </c>
      <c r="W17" s="4284">
        <v>34</v>
      </c>
      <c r="X17" s="4285">
        <v>927</v>
      </c>
      <c r="Y17" s="4286">
        <f>X17/W17</f>
        <v>27.264705882352942</v>
      </c>
      <c r="Z17" s="4284">
        <f>Q17+T17+W17</f>
        <v>79</v>
      </c>
      <c r="AA17" s="4285">
        <f t="shared" si="3"/>
        <v>2975</v>
      </c>
      <c r="AB17" s="4286">
        <f>AA17/Z17</f>
        <v>37.658227848101269</v>
      </c>
    </row>
    <row r="18" spans="1:28" ht="13.5" thickBot="1">
      <c r="A18" s="4260"/>
      <c r="B18" s="4291">
        <v>2016</v>
      </c>
      <c r="C18" s="4284">
        <f>SUM(C15:C17)</f>
        <v>63</v>
      </c>
      <c r="D18" s="4285">
        <f t="shared" ref="D18:J18" si="4">SUM(D15:D17)</f>
        <v>627.08999999999992</v>
      </c>
      <c r="E18" s="4287">
        <f>D18/C18</f>
        <v>9.9538095238095217</v>
      </c>
      <c r="F18" s="4284">
        <f t="shared" si="4"/>
        <v>62</v>
      </c>
      <c r="G18" s="4285">
        <f t="shared" si="4"/>
        <v>662.56699999999989</v>
      </c>
      <c r="H18" s="4287">
        <f>G18/F18</f>
        <v>10.68656451612903</v>
      </c>
      <c r="I18" s="4284">
        <f t="shared" si="4"/>
        <v>94</v>
      </c>
      <c r="J18" s="4285">
        <f t="shared" si="4"/>
        <v>645.88400000000001</v>
      </c>
      <c r="K18" s="4287">
        <f>J18/I18</f>
        <v>6.8711063829787236</v>
      </c>
      <c r="L18" s="4284">
        <f>SUM(L15:L17)</f>
        <v>219</v>
      </c>
      <c r="M18" s="4285">
        <f>SUM(M15:M17)</f>
        <v>1935.5409999999999</v>
      </c>
      <c r="N18" s="4287">
        <f>M18/L18</f>
        <v>8.8380867579908671</v>
      </c>
      <c r="O18" s="4260"/>
      <c r="P18" s="4291">
        <v>2016</v>
      </c>
      <c r="Q18" s="4284">
        <f>SUM(Q15:Q17)</f>
        <v>63</v>
      </c>
      <c r="R18" s="4285">
        <f>SUM(R15:R17)</f>
        <v>2302</v>
      </c>
      <c r="S18" s="4287">
        <f>R18/Q18</f>
        <v>36.539682539682538</v>
      </c>
      <c r="T18" s="4284">
        <f>SUM(T15:T17)</f>
        <v>62</v>
      </c>
      <c r="U18" s="4285">
        <f>SUM(U15:U17)</f>
        <v>2778</v>
      </c>
      <c r="V18" s="4287">
        <f>U18/T18</f>
        <v>44.806451612903224</v>
      </c>
      <c r="W18" s="4284">
        <f>SUM(W15:W17)</f>
        <v>94</v>
      </c>
      <c r="X18" s="4285">
        <f>SUM(X15:X17)</f>
        <v>2342</v>
      </c>
      <c r="Y18" s="4287">
        <f>X18/W18</f>
        <v>24.914893617021278</v>
      </c>
      <c r="Z18" s="4284">
        <f>SUM(Z15:Z17)</f>
        <v>219</v>
      </c>
      <c r="AA18" s="4285">
        <f>SUM(AA15:AA17)</f>
        <v>7422</v>
      </c>
      <c r="AB18" s="4287">
        <f>AA18/Z18</f>
        <v>33.890410958904113</v>
      </c>
    </row>
    <row r="19" spans="1:28" s="5042" customFormat="1" ht="12" customHeight="1" thickBot="1">
      <c r="A19" s="5039"/>
      <c r="B19" s="5040"/>
      <c r="C19" s="4279"/>
      <c r="D19" s="4280"/>
      <c r="E19" s="5041"/>
      <c r="F19" s="4279"/>
      <c r="G19" s="4280"/>
      <c r="H19" s="5041"/>
      <c r="I19" s="4279"/>
      <c r="J19" s="4280"/>
      <c r="K19" s="5041"/>
      <c r="L19" s="4279"/>
      <c r="M19" s="4280"/>
      <c r="N19" s="5041"/>
      <c r="O19" s="5039"/>
      <c r="P19" s="5040"/>
      <c r="Q19" s="4279"/>
      <c r="R19" s="4280"/>
      <c r="S19" s="5041"/>
      <c r="T19" s="4279"/>
      <c r="U19" s="4280"/>
      <c r="V19" s="5041"/>
      <c r="W19" s="4279"/>
      <c r="X19" s="4280"/>
      <c r="Y19" s="5041"/>
      <c r="Z19" s="4279"/>
      <c r="AA19" s="4280"/>
      <c r="AB19" s="5041"/>
    </row>
    <row r="20" spans="1:28" s="5042" customFormat="1" ht="13.5" thickBot="1">
      <c r="A20" s="5039"/>
      <c r="B20" s="4288"/>
      <c r="C20" s="5787" t="s">
        <v>4343</v>
      </c>
      <c r="D20" s="5788"/>
      <c r="E20" s="5788"/>
      <c r="F20" s="5788"/>
      <c r="G20" s="5788"/>
      <c r="H20" s="5788"/>
      <c r="I20" s="5788"/>
      <c r="J20" s="5788"/>
      <c r="K20" s="5788"/>
      <c r="L20" s="5788"/>
      <c r="M20" s="5788"/>
      <c r="N20" s="5789"/>
      <c r="O20" s="5039"/>
      <c r="P20" s="4288"/>
      <c r="Q20" s="5787" t="s">
        <v>4344</v>
      </c>
      <c r="R20" s="5788"/>
      <c r="S20" s="5788"/>
      <c r="T20" s="5788"/>
      <c r="U20" s="5788"/>
      <c r="V20" s="5788"/>
      <c r="W20" s="5788"/>
      <c r="X20" s="5788"/>
      <c r="Y20" s="5788"/>
      <c r="Z20" s="5788"/>
      <c r="AA20" s="5788"/>
      <c r="AB20" s="5789"/>
    </row>
    <row r="21" spans="1:28" s="5042" customFormat="1">
      <c r="A21" s="5039"/>
      <c r="B21" s="4288"/>
      <c r="C21" s="5790" t="s">
        <v>1</v>
      </c>
      <c r="D21" s="5791"/>
      <c r="E21" s="5792"/>
      <c r="F21" s="5790" t="s">
        <v>3</v>
      </c>
      <c r="G21" s="5791"/>
      <c r="H21" s="5792"/>
      <c r="I21" s="5790" t="s">
        <v>2</v>
      </c>
      <c r="J21" s="5791"/>
      <c r="K21" s="5792"/>
      <c r="L21" s="5790" t="s">
        <v>785</v>
      </c>
      <c r="M21" s="5791"/>
      <c r="N21" s="5792"/>
      <c r="O21" s="5039"/>
      <c r="P21" s="4288"/>
      <c r="Q21" s="5790" t="s">
        <v>1</v>
      </c>
      <c r="R21" s="5791"/>
      <c r="S21" s="5792"/>
      <c r="T21" s="5790" t="s">
        <v>3</v>
      </c>
      <c r="U21" s="5791"/>
      <c r="V21" s="5792"/>
      <c r="W21" s="5790" t="s">
        <v>2</v>
      </c>
      <c r="X21" s="5791"/>
      <c r="Y21" s="5792"/>
      <c r="Z21" s="5790" t="s">
        <v>785</v>
      </c>
      <c r="AA21" s="5791"/>
      <c r="AB21" s="5792"/>
    </row>
    <row r="22" spans="1:28" s="5042" customFormat="1" ht="26.25" thickBot="1">
      <c r="A22" s="5039"/>
      <c r="B22" s="4288"/>
      <c r="C22" s="4262" t="s">
        <v>114</v>
      </c>
      <c r="D22" s="4263" t="s">
        <v>912</v>
      </c>
      <c r="E22" s="4264" t="s">
        <v>2282</v>
      </c>
      <c r="F22" s="4262" t="s">
        <v>114</v>
      </c>
      <c r="G22" s="4263" t="s">
        <v>912</v>
      </c>
      <c r="H22" s="4264" t="s">
        <v>2282</v>
      </c>
      <c r="I22" s="4262" t="s">
        <v>114</v>
      </c>
      <c r="J22" s="4263" t="s">
        <v>912</v>
      </c>
      <c r="K22" s="4264" t="s">
        <v>2282</v>
      </c>
      <c r="L22" s="4262" t="s">
        <v>114</v>
      </c>
      <c r="M22" s="4263" t="s">
        <v>912</v>
      </c>
      <c r="N22" s="4264" t="s">
        <v>2282</v>
      </c>
      <c r="O22" s="5039"/>
      <c r="P22" s="4288"/>
      <c r="Q22" s="4262" t="s">
        <v>114</v>
      </c>
      <c r="R22" s="4263" t="s">
        <v>6018</v>
      </c>
      <c r="S22" s="4264" t="s">
        <v>6019</v>
      </c>
      <c r="T22" s="4262" t="s">
        <v>114</v>
      </c>
      <c r="U22" s="4263" t="s">
        <v>6018</v>
      </c>
      <c r="V22" s="4264" t="s">
        <v>6019</v>
      </c>
      <c r="W22" s="4262" t="s">
        <v>114</v>
      </c>
      <c r="X22" s="4263" t="s">
        <v>6018</v>
      </c>
      <c r="Y22" s="4264" t="s">
        <v>6019</v>
      </c>
      <c r="Z22" s="4262" t="s">
        <v>114</v>
      </c>
      <c r="AA22" s="4263" t="s">
        <v>6018</v>
      </c>
      <c r="AB22" s="4264" t="s">
        <v>6019</v>
      </c>
    </row>
    <row r="23" spans="1:28" s="5042" customFormat="1" ht="13.5" thickBot="1">
      <c r="A23" s="5039"/>
      <c r="B23" s="4275" t="s">
        <v>4523</v>
      </c>
      <c r="C23" s="4265">
        <v>23</v>
      </c>
      <c r="D23" s="4266">
        <v>173</v>
      </c>
      <c r="E23" s="4267">
        <f>D23/C23</f>
        <v>7.5217391304347823</v>
      </c>
      <c r="F23" s="4265">
        <v>22</v>
      </c>
      <c r="G23" s="4266">
        <v>213.2</v>
      </c>
      <c r="H23" s="4267">
        <f>G23/F23</f>
        <v>9.6909090909090896</v>
      </c>
      <c r="I23" s="4265">
        <v>33</v>
      </c>
      <c r="J23" s="4266">
        <v>234.745</v>
      </c>
      <c r="K23" s="4267">
        <f>J23/I23</f>
        <v>7.1134848484848483</v>
      </c>
      <c r="L23" s="4265">
        <f t="shared" ref="L23:M25" si="5">C23+F23+I23</f>
        <v>78</v>
      </c>
      <c r="M23" s="4266">
        <f t="shared" si="5"/>
        <v>620.94499999999994</v>
      </c>
      <c r="N23" s="4267">
        <f>M23/L23</f>
        <v>7.9608333333333325</v>
      </c>
      <c r="O23" s="5039"/>
      <c r="P23" s="4275" t="str">
        <f>B23</f>
        <v>17-I</v>
      </c>
      <c r="Q23" s="4265">
        <f>C23</f>
        <v>23</v>
      </c>
      <c r="R23" s="4266">
        <v>744</v>
      </c>
      <c r="S23" s="4267">
        <f>R23/Q23</f>
        <v>32.347826086956523</v>
      </c>
      <c r="T23" s="4265">
        <f>F23</f>
        <v>22</v>
      </c>
      <c r="U23" s="4266">
        <v>838</v>
      </c>
      <c r="V23" s="4267">
        <f>U23/T23</f>
        <v>38.090909090909093</v>
      </c>
      <c r="W23" s="4265">
        <f>I23</f>
        <v>33</v>
      </c>
      <c r="X23" s="4266">
        <v>806</v>
      </c>
      <c r="Y23" s="4267">
        <f>X23/W23</f>
        <v>24.424242424242426</v>
      </c>
      <c r="Z23" s="4265">
        <f>L23</f>
        <v>78</v>
      </c>
      <c r="AA23" s="4266">
        <f>R23+U23+X23</f>
        <v>2388</v>
      </c>
      <c r="AB23" s="4267">
        <f>AA23/Z23</f>
        <v>30.615384615384617</v>
      </c>
    </row>
    <row r="24" spans="1:28" s="5042" customFormat="1" ht="13.5" thickBot="1">
      <c r="A24" s="5039"/>
      <c r="B24" s="4289" t="s">
        <v>6016</v>
      </c>
      <c r="C24" s="4268">
        <v>23</v>
      </c>
      <c r="D24" s="4282">
        <v>213</v>
      </c>
      <c r="E24" s="4283">
        <f>D24/C24</f>
        <v>9.2608695652173907</v>
      </c>
      <c r="F24" s="4268">
        <v>22</v>
      </c>
      <c r="G24" s="4282">
        <v>291</v>
      </c>
      <c r="H24" s="4283">
        <f>G24/F24</f>
        <v>13.227272727272727</v>
      </c>
      <c r="I24" s="4268">
        <v>33</v>
      </c>
      <c r="J24" s="4282">
        <v>253.76300000000001</v>
      </c>
      <c r="K24" s="4283">
        <f>J24/I24</f>
        <v>7.6897878787878788</v>
      </c>
      <c r="L24" s="4268">
        <f t="shared" si="5"/>
        <v>78</v>
      </c>
      <c r="M24" s="4282">
        <f t="shared" si="5"/>
        <v>757.76300000000003</v>
      </c>
      <c r="N24" s="4283">
        <f>M24/L24</f>
        <v>9.7149102564102563</v>
      </c>
      <c r="O24" s="5039"/>
      <c r="P24" s="4275" t="str">
        <f t="shared" ref="P24:P25" si="6">B24</f>
        <v>17-P</v>
      </c>
      <c r="Q24" s="4268">
        <f t="shared" ref="Q24:Q25" si="7">C24</f>
        <v>23</v>
      </c>
      <c r="R24" s="4282">
        <v>968</v>
      </c>
      <c r="S24" s="4283">
        <f>R24/Q24</f>
        <v>42.086956521739133</v>
      </c>
      <c r="T24" s="4268">
        <f t="shared" ref="T24:T25" si="8">F24</f>
        <v>22</v>
      </c>
      <c r="U24" s="4282">
        <v>1116</v>
      </c>
      <c r="V24" s="4283">
        <f>U24/T24</f>
        <v>50.727272727272727</v>
      </c>
      <c r="W24" s="4268">
        <f t="shared" ref="W24:W25" si="9">I24</f>
        <v>33</v>
      </c>
      <c r="X24" s="4282">
        <v>915</v>
      </c>
      <c r="Y24" s="4283">
        <f>X24/W24</f>
        <v>27.727272727272727</v>
      </c>
      <c r="Z24" s="4268">
        <f t="shared" ref="Z24:Z25" si="10">L24</f>
        <v>78</v>
      </c>
      <c r="AA24" s="4282">
        <f>R24+U24+X24</f>
        <v>2999</v>
      </c>
      <c r="AB24" s="4283">
        <f>AA24/Z24</f>
        <v>38.448717948717949</v>
      </c>
    </row>
    <row r="25" spans="1:28" s="5042" customFormat="1" ht="13.5" thickBot="1">
      <c r="A25" s="5039"/>
      <c r="B25" s="4290" t="s">
        <v>1618</v>
      </c>
      <c r="C25" s="4284">
        <v>23</v>
      </c>
      <c r="D25" s="4285">
        <v>297.21199999999999</v>
      </c>
      <c r="E25" s="4286">
        <f>D25/C25</f>
        <v>12.922260869565218</v>
      </c>
      <c r="F25" s="4284">
        <v>22</v>
      </c>
      <c r="G25" s="4285">
        <v>321.95999999999998</v>
      </c>
      <c r="H25" s="4286">
        <f>G25/F25</f>
        <v>14.634545454545453</v>
      </c>
      <c r="I25" s="4284">
        <v>33</v>
      </c>
      <c r="J25" s="4285">
        <v>237.465</v>
      </c>
      <c r="K25" s="4286">
        <f>J25/I25</f>
        <v>7.1959090909090913</v>
      </c>
      <c r="L25" s="4284">
        <f t="shared" si="5"/>
        <v>78</v>
      </c>
      <c r="M25" s="4285">
        <f t="shared" si="5"/>
        <v>856.63700000000006</v>
      </c>
      <c r="N25" s="4286">
        <f>M25/L25</f>
        <v>10.982525641025642</v>
      </c>
      <c r="O25" s="5039"/>
      <c r="P25" s="4275" t="str">
        <f t="shared" si="6"/>
        <v>17-O</v>
      </c>
      <c r="Q25" s="4284">
        <f t="shared" si="7"/>
        <v>23</v>
      </c>
      <c r="R25" s="4285">
        <v>1231</v>
      </c>
      <c r="S25" s="4286">
        <f>R25/Q25</f>
        <v>53.521739130434781</v>
      </c>
      <c r="T25" s="4284">
        <f t="shared" si="8"/>
        <v>22</v>
      </c>
      <c r="U25" s="4285">
        <v>1516</v>
      </c>
      <c r="V25" s="4286">
        <f>U25/T25</f>
        <v>68.909090909090907</v>
      </c>
      <c r="W25" s="4284">
        <f t="shared" si="9"/>
        <v>33</v>
      </c>
      <c r="X25" s="4285">
        <v>1026</v>
      </c>
      <c r="Y25" s="4286">
        <f>X25/W25</f>
        <v>31.09090909090909</v>
      </c>
      <c r="Z25" s="4284">
        <f t="shared" si="10"/>
        <v>78</v>
      </c>
      <c r="AA25" s="4285">
        <f>R25+U25+X25</f>
        <v>3773</v>
      </c>
      <c r="AB25" s="4286">
        <f>AA25/Z25</f>
        <v>48.371794871794869</v>
      </c>
    </row>
    <row r="26" spans="1:28" ht="13.5" thickBot="1">
      <c r="B26" s="4291">
        <v>2017</v>
      </c>
      <c r="C26" s="4284">
        <f>SUM(C23:C25)</f>
        <v>69</v>
      </c>
      <c r="D26" s="4285">
        <f t="shared" ref="D26" si="11">SUM(D23:D25)</f>
        <v>683.21199999999999</v>
      </c>
      <c r="E26" s="4287">
        <f>D26/C26</f>
        <v>9.9016231884057966</v>
      </c>
      <c r="F26" s="4284">
        <f t="shared" ref="F26:G26" si="12">SUM(F23:F25)</f>
        <v>66</v>
      </c>
      <c r="G26" s="4285">
        <f t="shared" si="12"/>
        <v>826.16</v>
      </c>
      <c r="H26" s="4287">
        <f>G26/F26</f>
        <v>12.517575757575758</v>
      </c>
      <c r="I26" s="4284">
        <f t="shared" ref="I26:J26" si="13">SUM(I23:I25)</f>
        <v>99</v>
      </c>
      <c r="J26" s="4285">
        <f t="shared" si="13"/>
        <v>725.97300000000007</v>
      </c>
      <c r="K26" s="4287">
        <f>J26/I26</f>
        <v>7.3330606060606067</v>
      </c>
      <c r="L26" s="4284">
        <f>SUM(L23:L25)</f>
        <v>234</v>
      </c>
      <c r="M26" s="4285">
        <f>SUM(M23:M25)</f>
        <v>2235.3450000000003</v>
      </c>
      <c r="N26" s="4287">
        <f>M26/L26</f>
        <v>9.5527564102564106</v>
      </c>
      <c r="P26" s="4291">
        <v>2017</v>
      </c>
      <c r="Q26" s="4284">
        <f>SUM(Q23:Q25)</f>
        <v>69</v>
      </c>
      <c r="R26" s="4285">
        <f>SUM(R23:R25)</f>
        <v>2943</v>
      </c>
      <c r="S26" s="4287">
        <f>R26/Q26</f>
        <v>42.652173913043477</v>
      </c>
      <c r="T26" s="4284">
        <f>SUM(T23:T25)</f>
        <v>66</v>
      </c>
      <c r="U26" s="4285">
        <f>SUM(U23:U25)</f>
        <v>3470</v>
      </c>
      <c r="V26" s="4287">
        <f>U26/T26</f>
        <v>52.575757575757578</v>
      </c>
      <c r="W26" s="4284">
        <f>SUM(W23:W25)</f>
        <v>99</v>
      </c>
      <c r="X26" s="4285">
        <f>SUM(X23:X25)</f>
        <v>2747</v>
      </c>
      <c r="Y26" s="4287">
        <f>X26/W26</f>
        <v>27.747474747474747</v>
      </c>
      <c r="Z26" s="4284">
        <f>SUM(Z23:Z25)</f>
        <v>234</v>
      </c>
      <c r="AA26" s="4285">
        <f>SUM(AA23:AA25)</f>
        <v>9160</v>
      </c>
      <c r="AB26" s="4287">
        <f>AA26/Z26</f>
        <v>39.145299145299148</v>
      </c>
    </row>
    <row r="51" spans="15:15">
      <c r="O51" s="1105" t="s">
        <v>4253</v>
      </c>
    </row>
  </sheetData>
  <mergeCells count="30">
    <mergeCell ref="C12:N12"/>
    <mergeCell ref="C13:E13"/>
    <mergeCell ref="F13:H13"/>
    <mergeCell ref="I13:K13"/>
    <mergeCell ref="L13:N13"/>
    <mergeCell ref="C4:N4"/>
    <mergeCell ref="Q4:AB4"/>
    <mergeCell ref="C5:E5"/>
    <mergeCell ref="F5:H5"/>
    <mergeCell ref="I5:K5"/>
    <mergeCell ref="L5:N5"/>
    <mergeCell ref="Q5:S5"/>
    <mergeCell ref="T5:V5"/>
    <mergeCell ref="W5:Y5"/>
    <mergeCell ref="Z5:AB5"/>
    <mergeCell ref="Q12:AB12"/>
    <mergeCell ref="Q13:S13"/>
    <mergeCell ref="T13:V13"/>
    <mergeCell ref="W13:Y13"/>
    <mergeCell ref="Z13:AB13"/>
    <mergeCell ref="C20:N20"/>
    <mergeCell ref="C21:E21"/>
    <mergeCell ref="F21:H21"/>
    <mergeCell ref="I21:K21"/>
    <mergeCell ref="L21:N21"/>
    <mergeCell ref="Q20:AB20"/>
    <mergeCell ref="Q21:S21"/>
    <mergeCell ref="T21:V21"/>
    <mergeCell ref="W21:Y21"/>
    <mergeCell ref="Z21:AB21"/>
  </mergeCells>
  <hyperlinks>
    <hyperlink ref="A1" location="Índice!A1" display="ÍNDICE"/>
  </hyperlinks>
  <pageMargins left="0.7" right="0.7" top="0.75" bottom="0.75" header="0.3" footer="0.3"/>
  <pageSetup orientation="portrait" horizontalDpi="0" verticalDpi="0" r:id="rId1"/>
  <ignoredErrors>
    <ignoredError sqref="E26 H26 K26" 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U28"/>
  <sheetViews>
    <sheetView showGridLines="0" zoomScaleNormal="100" workbookViewId="0"/>
  </sheetViews>
  <sheetFormatPr baseColWidth="10" defaultColWidth="11.42578125" defaultRowHeight="12.75"/>
  <cols>
    <col min="1" max="2" width="17.140625" style="142" customWidth="1"/>
    <col min="3" max="3" width="9.140625" style="142" bestFit="1" customWidth="1"/>
    <col min="4" max="6" width="5.5703125" style="142" bestFit="1" customWidth="1"/>
    <col min="7" max="7" width="6.5703125" style="142" bestFit="1" customWidth="1"/>
    <col min="8" max="8" width="5.5703125" style="142" bestFit="1" customWidth="1"/>
    <col min="9" max="9" width="5.5703125" style="142" customWidth="1"/>
    <col min="10" max="11" width="11.42578125" style="142"/>
    <col min="12" max="12" width="15.7109375" style="142" bestFit="1" customWidth="1"/>
    <col min="13" max="13" width="12" style="142" customWidth="1"/>
    <col min="14" max="18" width="5.5703125" style="142" bestFit="1" customWidth="1"/>
    <col min="19" max="19" width="5.5703125" style="142" customWidth="1"/>
    <col min="20" max="20" width="8.7109375" style="142" bestFit="1" customWidth="1"/>
    <col min="21" max="21" width="8.5703125" style="142" bestFit="1" customWidth="1"/>
    <col min="22" max="16384" width="11.42578125" style="142"/>
  </cols>
  <sheetData>
    <row r="1" spans="1:21" s="759" customFormat="1">
      <c r="A1" s="815" t="s">
        <v>1621</v>
      </c>
      <c r="B1" s="671"/>
    </row>
    <row r="2" spans="1:21" ht="18.75">
      <c r="A2" s="4293" t="s">
        <v>4345</v>
      </c>
      <c r="B2" s="141"/>
      <c r="D2" s="143"/>
      <c r="E2" s="143"/>
      <c r="F2" s="143"/>
      <c r="G2" s="143"/>
      <c r="H2" s="143"/>
      <c r="I2" s="143"/>
    </row>
    <row r="3" spans="1:21" ht="44.25" customHeight="1">
      <c r="A3" s="5806" t="s">
        <v>824</v>
      </c>
      <c r="B3" s="5806"/>
      <c r="C3" s="5806"/>
      <c r="D3" s="5806"/>
      <c r="E3" s="5806"/>
      <c r="F3" s="5806"/>
      <c r="G3" s="5806"/>
      <c r="H3" s="5806"/>
      <c r="I3" s="5806"/>
      <c r="J3" s="5806"/>
      <c r="K3" s="5806"/>
    </row>
    <row r="4" spans="1:21" s="144" customFormat="1" ht="13.5" thickBot="1"/>
    <row r="5" spans="1:21" s="144" customFormat="1" ht="15.75" thickBot="1">
      <c r="A5" s="4072" t="s">
        <v>5</v>
      </c>
      <c r="B5" s="4073" t="s">
        <v>117</v>
      </c>
      <c r="C5" s="4074" t="s">
        <v>0</v>
      </c>
      <c r="D5" s="4075">
        <v>2012</v>
      </c>
      <c r="E5" s="4074">
        <v>2013</v>
      </c>
      <c r="F5" s="4075">
        <v>2014</v>
      </c>
      <c r="G5" s="4074">
        <v>2015</v>
      </c>
      <c r="H5" s="4074">
        <v>2016</v>
      </c>
      <c r="I5" s="4074">
        <v>2017</v>
      </c>
    </row>
    <row r="6" spans="1:21" s="144" customFormat="1" ht="15">
      <c r="A6" s="5807" t="s">
        <v>36</v>
      </c>
      <c r="B6" s="5810" t="s">
        <v>116</v>
      </c>
      <c r="C6" s="524" t="s">
        <v>1</v>
      </c>
      <c r="D6" s="526">
        <v>4</v>
      </c>
      <c r="E6" s="530">
        <v>5</v>
      </c>
      <c r="F6" s="526">
        <v>7</v>
      </c>
      <c r="G6" s="784">
        <v>14</v>
      </c>
      <c r="H6" s="784">
        <v>17</v>
      </c>
      <c r="I6" s="4162">
        <f>'Plazas Def Histo'!J5</f>
        <v>19</v>
      </c>
    </row>
    <row r="7" spans="1:21" s="144" customFormat="1" ht="15">
      <c r="A7" s="5808"/>
      <c r="B7" s="5803"/>
      <c r="C7" s="525" t="s">
        <v>3</v>
      </c>
      <c r="D7" s="534">
        <v>5</v>
      </c>
      <c r="E7" s="535">
        <v>9</v>
      </c>
      <c r="F7" s="785">
        <v>11</v>
      </c>
      <c r="G7" s="786">
        <v>12</v>
      </c>
      <c r="H7" s="786">
        <v>16</v>
      </c>
      <c r="I7" s="4163">
        <f>'Plazas Def Histo'!J6</f>
        <v>18</v>
      </c>
      <c r="K7" s="5811" t="s">
        <v>971</v>
      </c>
      <c r="L7" s="4294" t="s">
        <v>117</v>
      </c>
      <c r="M7" s="4294" t="s">
        <v>0</v>
      </c>
      <c r="N7" s="4294">
        <v>2012</v>
      </c>
      <c r="O7" s="4294">
        <v>2013</v>
      </c>
      <c r="P7" s="4294">
        <v>2014</v>
      </c>
      <c r="Q7" s="4294">
        <v>2015</v>
      </c>
      <c r="R7" s="4294">
        <v>2016</v>
      </c>
      <c r="S7" s="4294">
        <v>2017</v>
      </c>
      <c r="T7" s="4294" t="s">
        <v>823</v>
      </c>
      <c r="U7" s="4294" t="s">
        <v>914</v>
      </c>
    </row>
    <row r="8" spans="1:21" s="144" customFormat="1" ht="15.75" thickBot="1">
      <c r="A8" s="5808"/>
      <c r="B8" s="5803"/>
      <c r="C8" s="525" t="s">
        <v>2</v>
      </c>
      <c r="D8" s="527">
        <v>3</v>
      </c>
      <c r="E8" s="531">
        <v>7</v>
      </c>
      <c r="F8" s="527">
        <v>10</v>
      </c>
      <c r="G8" s="787">
        <v>19</v>
      </c>
      <c r="H8" s="787">
        <v>21</v>
      </c>
      <c r="I8" s="4164">
        <f>'Plazas Def Histo'!J7</f>
        <v>28</v>
      </c>
      <c r="K8" s="5812"/>
      <c r="L8" s="5814" t="s">
        <v>823</v>
      </c>
      <c r="M8" s="4295" t="s">
        <v>1</v>
      </c>
      <c r="N8" s="4296">
        <v>0</v>
      </c>
      <c r="O8" s="4296">
        <v>0.8</v>
      </c>
      <c r="P8" s="4296">
        <v>0.8571428571428571</v>
      </c>
      <c r="Q8" s="4297">
        <v>0.5714285714285714</v>
      </c>
      <c r="R8" s="4298">
        <f t="shared" ref="R8:S11" si="0">H14</f>
        <v>0.41176470588235292</v>
      </c>
      <c r="S8" s="4298">
        <f>I14</f>
        <v>0.42105263157894735</v>
      </c>
      <c r="T8" s="4299">
        <f>S8</f>
        <v>0.42105263157894735</v>
      </c>
      <c r="U8" s="4299">
        <f>S12</f>
        <v>0.42105263157894735</v>
      </c>
    </row>
    <row r="9" spans="1:21" s="144" customFormat="1" ht="15.75" thickBot="1">
      <c r="A9" s="5808"/>
      <c r="B9" s="5804"/>
      <c r="C9" s="4076" t="s">
        <v>24</v>
      </c>
      <c r="D9" s="4077">
        <f t="shared" ref="D9:I9" si="1">SUM(D6:D8)</f>
        <v>12</v>
      </c>
      <c r="E9" s="4078">
        <f t="shared" si="1"/>
        <v>21</v>
      </c>
      <c r="F9" s="4077">
        <f t="shared" si="1"/>
        <v>28</v>
      </c>
      <c r="G9" s="4078">
        <f t="shared" si="1"/>
        <v>45</v>
      </c>
      <c r="H9" s="4078">
        <f t="shared" si="1"/>
        <v>54</v>
      </c>
      <c r="I9" s="4079">
        <f t="shared" si="1"/>
        <v>65</v>
      </c>
      <c r="K9" s="5812"/>
      <c r="L9" s="5815"/>
      <c r="M9" s="4295" t="s">
        <v>3</v>
      </c>
      <c r="N9" s="4296">
        <v>0.2</v>
      </c>
      <c r="O9" s="4296">
        <v>0.55555555555555558</v>
      </c>
      <c r="P9" s="4296">
        <v>0.45454545454545453</v>
      </c>
      <c r="Q9" s="4297">
        <v>0.75</v>
      </c>
      <c r="R9" s="4298">
        <f t="shared" si="0"/>
        <v>0.625</v>
      </c>
      <c r="S9" s="4298">
        <f t="shared" si="0"/>
        <v>0.77777777777777779</v>
      </c>
      <c r="T9" s="4299">
        <f>S9</f>
        <v>0.77777777777777779</v>
      </c>
      <c r="U9" s="4299">
        <f>S13</f>
        <v>0.77777777777777779</v>
      </c>
    </row>
    <row r="10" spans="1:21" s="144" customFormat="1" ht="15">
      <c r="A10" s="5808"/>
      <c r="B10" s="5810" t="s">
        <v>823</v>
      </c>
      <c r="C10" s="524" t="s">
        <v>1</v>
      </c>
      <c r="D10" s="526">
        <v>0</v>
      </c>
      <c r="E10" s="530">
        <v>4</v>
      </c>
      <c r="F10" s="526">
        <v>6</v>
      </c>
      <c r="G10" s="784">
        <v>8</v>
      </c>
      <c r="H10" s="784">
        <v>7</v>
      </c>
      <c r="I10" s="4165">
        <v>8</v>
      </c>
      <c r="K10" s="5812"/>
      <c r="L10" s="5815"/>
      <c r="M10" s="4295" t="s">
        <v>2</v>
      </c>
      <c r="N10" s="4296">
        <v>0</v>
      </c>
      <c r="O10" s="4296">
        <v>0.14285714285714285</v>
      </c>
      <c r="P10" s="4296">
        <v>0.3</v>
      </c>
      <c r="Q10" s="4297">
        <v>0.47368421052631576</v>
      </c>
      <c r="R10" s="4298">
        <f t="shared" si="0"/>
        <v>0.42857142857142855</v>
      </c>
      <c r="S10" s="4298">
        <f t="shared" si="0"/>
        <v>0.39285714285714285</v>
      </c>
      <c r="T10" s="4299">
        <f>S10</f>
        <v>0.39285714285714285</v>
      </c>
      <c r="U10" s="4299">
        <f>S14</f>
        <v>0.6785714285714286</v>
      </c>
    </row>
    <row r="11" spans="1:21" s="144" customFormat="1" ht="15">
      <c r="A11" s="5808"/>
      <c r="B11" s="5803"/>
      <c r="C11" s="525" t="s">
        <v>3</v>
      </c>
      <c r="D11" s="534">
        <v>1</v>
      </c>
      <c r="E11" s="535">
        <v>5</v>
      </c>
      <c r="F11" s="785">
        <v>5</v>
      </c>
      <c r="G11" s="786">
        <v>9</v>
      </c>
      <c r="H11" s="786">
        <v>10</v>
      </c>
      <c r="I11" s="4166">
        <v>14</v>
      </c>
      <c r="K11" s="5812"/>
      <c r="L11" s="5816"/>
      <c r="M11" s="4300" t="s">
        <v>785</v>
      </c>
      <c r="N11" s="4301">
        <v>8.3333333333333329E-2</v>
      </c>
      <c r="O11" s="4301">
        <v>0.47619047619047616</v>
      </c>
      <c r="P11" s="4301">
        <v>0.5</v>
      </c>
      <c r="Q11" s="4301">
        <v>0.57777777777777772</v>
      </c>
      <c r="R11" s="4301">
        <f t="shared" si="0"/>
        <v>0.48148148148148145</v>
      </c>
      <c r="S11" s="4301">
        <f t="shared" si="0"/>
        <v>0.50769230769230766</v>
      </c>
      <c r="T11" s="4302">
        <f>I17</f>
        <v>0.50769230769230766</v>
      </c>
      <c r="U11" s="4302">
        <f>S15</f>
        <v>0.63076923076923075</v>
      </c>
    </row>
    <row r="12" spans="1:21" s="144" customFormat="1" ht="15.75" thickBot="1">
      <c r="A12" s="5808"/>
      <c r="B12" s="5803"/>
      <c r="C12" s="525" t="s">
        <v>2</v>
      </c>
      <c r="D12" s="527">
        <v>0</v>
      </c>
      <c r="E12" s="531">
        <v>1</v>
      </c>
      <c r="F12" s="527">
        <v>3</v>
      </c>
      <c r="G12" s="787">
        <v>9</v>
      </c>
      <c r="H12" s="787">
        <v>9</v>
      </c>
      <c r="I12" s="4167">
        <v>11</v>
      </c>
      <c r="K12" s="5812"/>
      <c r="L12" s="5814" t="str">
        <f>B18</f>
        <v>SNI / SNC</v>
      </c>
      <c r="M12" s="4295" t="s">
        <v>1</v>
      </c>
      <c r="N12" s="4296">
        <v>0</v>
      </c>
      <c r="O12" s="4296">
        <v>0</v>
      </c>
      <c r="P12" s="4296">
        <v>0</v>
      </c>
      <c r="Q12" s="4297">
        <v>0.35714285714285715</v>
      </c>
      <c r="R12" s="4298">
        <f t="shared" ref="R12:S15" si="2">H22</f>
        <v>0.29411764705882354</v>
      </c>
      <c r="S12" s="4298">
        <f t="shared" si="2"/>
        <v>0.42105263157894735</v>
      </c>
      <c r="T12" s="5793"/>
      <c r="U12" s="5794"/>
    </row>
    <row r="13" spans="1:21" s="144" customFormat="1" ht="15.75" thickBot="1">
      <c r="A13" s="5808"/>
      <c r="B13" s="5803"/>
      <c r="C13" s="4076" t="s">
        <v>4</v>
      </c>
      <c r="D13" s="4077">
        <f t="shared" ref="D13:I13" si="3">SUM(D10:D12)</f>
        <v>1</v>
      </c>
      <c r="E13" s="4078">
        <f t="shared" si="3"/>
        <v>10</v>
      </c>
      <c r="F13" s="4077">
        <f t="shared" si="3"/>
        <v>14</v>
      </c>
      <c r="G13" s="4078">
        <f t="shared" si="3"/>
        <v>26</v>
      </c>
      <c r="H13" s="4078">
        <f t="shared" si="3"/>
        <v>26</v>
      </c>
      <c r="I13" s="4079">
        <f t="shared" si="3"/>
        <v>33</v>
      </c>
      <c r="K13" s="5812"/>
      <c r="L13" s="5815"/>
      <c r="M13" s="4295" t="s">
        <v>3</v>
      </c>
      <c r="N13" s="4296">
        <v>0.6</v>
      </c>
      <c r="O13" s="4296">
        <v>0.44444444444444442</v>
      </c>
      <c r="P13" s="4296">
        <v>0.90909090909090906</v>
      </c>
      <c r="Q13" s="4297">
        <v>0.91666666666666663</v>
      </c>
      <c r="R13" s="4298">
        <f t="shared" si="2"/>
        <v>0.75</v>
      </c>
      <c r="S13" s="4298">
        <f t="shared" si="2"/>
        <v>0.77777777777777779</v>
      </c>
      <c r="T13" s="5795"/>
      <c r="U13" s="5796"/>
    </row>
    <row r="14" spans="1:21" s="144" customFormat="1" ht="15">
      <c r="A14" s="5808"/>
      <c r="B14" s="5803"/>
      <c r="C14" s="359" t="s">
        <v>1</v>
      </c>
      <c r="D14" s="528">
        <f t="shared" ref="D14:H17" si="4">D10/D6</f>
        <v>0</v>
      </c>
      <c r="E14" s="532">
        <f t="shared" si="4"/>
        <v>0.8</v>
      </c>
      <c r="F14" s="528">
        <f t="shared" si="4"/>
        <v>0.8571428571428571</v>
      </c>
      <c r="G14" s="788">
        <f>G10/G6</f>
        <v>0.5714285714285714</v>
      </c>
      <c r="H14" s="3404">
        <f>H10/H6</f>
        <v>0.41176470588235292</v>
      </c>
      <c r="I14" s="4168">
        <f>I10/I6</f>
        <v>0.42105263157894735</v>
      </c>
      <c r="K14" s="5812"/>
      <c r="L14" s="5815"/>
      <c r="M14" s="4295" t="s">
        <v>2</v>
      </c>
      <c r="N14" s="4296">
        <v>0.33333333333333331</v>
      </c>
      <c r="O14" s="4296">
        <v>0.2857142857142857</v>
      </c>
      <c r="P14" s="4296">
        <v>0.3</v>
      </c>
      <c r="Q14" s="4297">
        <v>0.36842105263157893</v>
      </c>
      <c r="R14" s="4298">
        <f t="shared" si="2"/>
        <v>0.47619047619047616</v>
      </c>
      <c r="S14" s="4298">
        <f t="shared" si="2"/>
        <v>0.6785714285714286</v>
      </c>
      <c r="T14" s="5795"/>
      <c r="U14" s="5796"/>
    </row>
    <row r="15" spans="1:21" s="144" customFormat="1" ht="15">
      <c r="A15" s="5808"/>
      <c r="B15" s="5803"/>
      <c r="C15" s="360" t="s">
        <v>3</v>
      </c>
      <c r="D15" s="789">
        <f t="shared" si="4"/>
        <v>0.2</v>
      </c>
      <c r="E15" s="533">
        <f t="shared" si="4"/>
        <v>0.55555555555555558</v>
      </c>
      <c r="F15" s="789">
        <f t="shared" si="4"/>
        <v>0.45454545454545453</v>
      </c>
      <c r="G15" s="790">
        <f t="shared" si="4"/>
        <v>0.75</v>
      </c>
      <c r="H15" s="3405">
        <f t="shared" si="4"/>
        <v>0.625</v>
      </c>
      <c r="I15" s="4169">
        <f>I11/I7</f>
        <v>0.77777777777777779</v>
      </c>
      <c r="K15" s="5812"/>
      <c r="L15" s="5816"/>
      <c r="M15" s="4300" t="s">
        <v>785</v>
      </c>
      <c r="N15" s="4301">
        <v>0.33333333333333331</v>
      </c>
      <c r="O15" s="4301">
        <v>0.2857142857142857</v>
      </c>
      <c r="P15" s="4301">
        <v>0.4642857142857143</v>
      </c>
      <c r="Q15" s="4301">
        <v>0.51111111111111107</v>
      </c>
      <c r="R15" s="4303">
        <f t="shared" si="2"/>
        <v>0.5</v>
      </c>
      <c r="S15" s="4303">
        <f>I25</f>
        <v>0.63076923076923075</v>
      </c>
      <c r="T15" s="5797"/>
      <c r="U15" s="5798"/>
    </row>
    <row r="16" spans="1:21" s="144" customFormat="1" ht="15.75" thickBot="1">
      <c r="A16" s="5808"/>
      <c r="B16" s="5803"/>
      <c r="C16" s="791" t="s">
        <v>2</v>
      </c>
      <c r="D16" s="529">
        <f t="shared" si="4"/>
        <v>0</v>
      </c>
      <c r="E16" s="792">
        <f t="shared" si="4"/>
        <v>0.14285714285714285</v>
      </c>
      <c r="F16" s="529">
        <f t="shared" si="4"/>
        <v>0.3</v>
      </c>
      <c r="G16" s="793">
        <f t="shared" si="4"/>
        <v>0.47368421052631576</v>
      </c>
      <c r="H16" s="3406">
        <f>H12/H8</f>
        <v>0.42857142857142855</v>
      </c>
      <c r="I16" s="4170">
        <f>I12/I8</f>
        <v>0.39285714285714285</v>
      </c>
      <c r="K16" s="5813"/>
      <c r="L16" s="5799"/>
      <c r="M16" s="5800"/>
      <c r="N16" s="5800"/>
      <c r="O16" s="5800"/>
      <c r="P16" s="5800"/>
      <c r="Q16" s="5800"/>
      <c r="R16" s="5800"/>
      <c r="S16" s="5801"/>
      <c r="T16" s="5800"/>
      <c r="U16" s="5802"/>
    </row>
    <row r="17" spans="1:19" s="144" customFormat="1" ht="15.75" thickBot="1">
      <c r="A17" s="5808"/>
      <c r="B17" s="5804"/>
      <c r="C17" s="4076" t="s">
        <v>785</v>
      </c>
      <c r="D17" s="4080">
        <f t="shared" si="4"/>
        <v>8.3333333333333329E-2</v>
      </c>
      <c r="E17" s="4081">
        <f t="shared" si="4"/>
        <v>0.47619047619047616</v>
      </c>
      <c r="F17" s="4080">
        <f t="shared" si="4"/>
        <v>0.5</v>
      </c>
      <c r="G17" s="4081">
        <f t="shared" si="4"/>
        <v>0.57777777777777772</v>
      </c>
      <c r="H17" s="4081">
        <f>H13/H9</f>
        <v>0.48148148148148145</v>
      </c>
      <c r="I17" s="4082">
        <f>I13/I9</f>
        <v>0.50769230769230766</v>
      </c>
      <c r="J17" s="217"/>
      <c r="L17" s="142"/>
      <c r="M17" s="142"/>
      <c r="N17" s="142"/>
      <c r="O17" s="142"/>
      <c r="P17" s="142"/>
      <c r="Q17" s="142"/>
      <c r="R17" s="142"/>
      <c r="S17" s="142"/>
    </row>
    <row r="18" spans="1:19" s="144" customFormat="1" ht="15">
      <c r="A18" s="5808"/>
      <c r="B18" s="5803" t="s">
        <v>4704</v>
      </c>
      <c r="C18" s="525" t="s">
        <v>1</v>
      </c>
      <c r="D18" s="527">
        <v>0</v>
      </c>
      <c r="E18" s="531">
        <v>0</v>
      </c>
      <c r="F18" s="527">
        <v>0</v>
      </c>
      <c r="G18" s="787">
        <v>5</v>
      </c>
      <c r="H18" s="787">
        <v>5</v>
      </c>
      <c r="I18" s="4167">
        <v>8</v>
      </c>
      <c r="L18" s="142"/>
      <c r="M18" s="142"/>
      <c r="N18" s="142"/>
      <c r="O18" s="142"/>
      <c r="P18" s="142"/>
      <c r="Q18" s="142"/>
      <c r="R18" s="142"/>
      <c r="S18" s="142"/>
    </row>
    <row r="19" spans="1:19" s="144" customFormat="1" ht="15">
      <c r="A19" s="5808"/>
      <c r="B19" s="5803"/>
      <c r="C19" s="525" t="s">
        <v>3</v>
      </c>
      <c r="D19" s="534">
        <v>3</v>
      </c>
      <c r="E19" s="535">
        <v>4</v>
      </c>
      <c r="F19" s="785">
        <v>10</v>
      </c>
      <c r="G19" s="786">
        <v>11</v>
      </c>
      <c r="H19" s="786">
        <v>12</v>
      </c>
      <c r="I19" s="4166">
        <v>14</v>
      </c>
      <c r="L19" s="142"/>
      <c r="M19" s="142"/>
      <c r="N19" s="142"/>
      <c r="O19" s="142"/>
      <c r="P19" s="142"/>
      <c r="Q19" s="142"/>
      <c r="R19" s="142"/>
      <c r="S19" s="142"/>
    </row>
    <row r="20" spans="1:19" s="144" customFormat="1" ht="15.75" thickBot="1">
      <c r="A20" s="5808"/>
      <c r="B20" s="5803"/>
      <c r="C20" s="525" t="s">
        <v>2</v>
      </c>
      <c r="D20" s="527">
        <v>1</v>
      </c>
      <c r="E20" s="531">
        <v>2</v>
      </c>
      <c r="F20" s="527">
        <v>3</v>
      </c>
      <c r="G20" s="787">
        <v>7</v>
      </c>
      <c r="H20" s="787">
        <v>10</v>
      </c>
      <c r="I20" s="4167">
        <v>19</v>
      </c>
      <c r="L20" s="142"/>
      <c r="M20" s="5805" t="s">
        <v>6052</v>
      </c>
      <c r="N20" s="5805"/>
      <c r="O20" s="142"/>
      <c r="P20" s="5062"/>
      <c r="Q20" s="142"/>
      <c r="R20" s="142"/>
      <c r="S20" s="142"/>
    </row>
    <row r="21" spans="1:19" s="144" customFormat="1" ht="16.5" thickBot="1">
      <c r="A21" s="5808"/>
      <c r="B21" s="5803"/>
      <c r="C21" s="4076" t="s">
        <v>4</v>
      </c>
      <c r="D21" s="4083">
        <f t="shared" ref="D21:I21" si="5">SUM(D18:D20)</f>
        <v>4</v>
      </c>
      <c r="E21" s="4084">
        <f t="shared" si="5"/>
        <v>6</v>
      </c>
      <c r="F21" s="4083">
        <f t="shared" si="5"/>
        <v>13</v>
      </c>
      <c r="G21" s="4084">
        <f t="shared" si="5"/>
        <v>23</v>
      </c>
      <c r="H21" s="4085">
        <f t="shared" si="5"/>
        <v>27</v>
      </c>
      <c r="I21" s="4086">
        <f t="shared" si="5"/>
        <v>41</v>
      </c>
      <c r="L21" s="142"/>
      <c r="M21" s="794" t="s">
        <v>1276</v>
      </c>
      <c r="N21" s="795">
        <f>1314/2754</f>
        <v>0.47712418300653597</v>
      </c>
      <c r="O21" s="142"/>
      <c r="P21" s="142"/>
      <c r="Q21" s="142"/>
      <c r="R21" s="142"/>
      <c r="S21" s="142"/>
    </row>
    <row r="22" spans="1:19" s="144" customFormat="1" ht="15">
      <c r="A22" s="5808"/>
      <c r="B22" s="5803"/>
      <c r="C22" s="993" t="s">
        <v>1</v>
      </c>
      <c r="D22" s="532">
        <f t="shared" ref="D22:H25" si="6">D18/D6</f>
        <v>0</v>
      </c>
      <c r="E22" s="996">
        <f t="shared" si="6"/>
        <v>0</v>
      </c>
      <c r="F22" s="532">
        <f t="shared" si="6"/>
        <v>0</v>
      </c>
      <c r="G22" s="998">
        <f t="shared" si="6"/>
        <v>0.35714285714285715</v>
      </c>
      <c r="H22" s="3407">
        <f>H18/H6</f>
        <v>0.29411764705882354</v>
      </c>
      <c r="I22" s="4171">
        <f>I18/I6</f>
        <v>0.42105263157894735</v>
      </c>
      <c r="L22" s="142"/>
      <c r="M22" s="794" t="s">
        <v>1277</v>
      </c>
      <c r="N22" s="795">
        <f>1163/2754</f>
        <v>0.42229484386347133</v>
      </c>
      <c r="O22" s="142"/>
      <c r="P22" s="142"/>
      <c r="Q22" s="142"/>
      <c r="R22" s="142"/>
      <c r="S22" s="142"/>
    </row>
    <row r="23" spans="1:19" s="144" customFormat="1" ht="15">
      <c r="A23" s="5808"/>
      <c r="B23" s="5803"/>
      <c r="C23" s="994" t="s">
        <v>3</v>
      </c>
      <c r="D23" s="995">
        <f t="shared" si="6"/>
        <v>0.6</v>
      </c>
      <c r="E23" s="997">
        <f t="shared" si="6"/>
        <v>0.44444444444444442</v>
      </c>
      <c r="F23" s="995">
        <f t="shared" si="6"/>
        <v>0.90909090909090906</v>
      </c>
      <c r="G23" s="999">
        <f t="shared" si="6"/>
        <v>0.91666666666666663</v>
      </c>
      <c r="H23" s="3408">
        <f t="shared" si="6"/>
        <v>0.75</v>
      </c>
      <c r="I23" s="4172">
        <f>I19/I7</f>
        <v>0.77777777777777779</v>
      </c>
      <c r="L23" s="142"/>
      <c r="M23" s="142"/>
      <c r="N23" s="142"/>
      <c r="O23" s="142"/>
      <c r="P23" s="142"/>
      <c r="Q23" s="142"/>
      <c r="R23" s="142"/>
      <c r="S23" s="142"/>
    </row>
    <row r="24" spans="1:19" s="144" customFormat="1" ht="15.75" thickBot="1">
      <c r="A24" s="5808"/>
      <c r="B24" s="5803"/>
      <c r="C24" s="994" t="s">
        <v>2</v>
      </c>
      <c r="D24" s="792">
        <f t="shared" si="6"/>
        <v>0.33333333333333331</v>
      </c>
      <c r="E24" s="1000">
        <f t="shared" si="6"/>
        <v>0.2857142857142857</v>
      </c>
      <c r="F24" s="792">
        <f t="shared" si="6"/>
        <v>0.3</v>
      </c>
      <c r="G24" s="1001">
        <f t="shared" si="6"/>
        <v>0.36842105263157893</v>
      </c>
      <c r="H24" s="3409">
        <f t="shared" si="6"/>
        <v>0.47619047619047616</v>
      </c>
      <c r="I24" s="4173">
        <f>I20/I8</f>
        <v>0.6785714285714286</v>
      </c>
      <c r="L24" s="142"/>
      <c r="M24" s="142"/>
      <c r="N24" s="142"/>
      <c r="O24" s="142"/>
      <c r="P24" s="142"/>
      <c r="Q24" s="142"/>
      <c r="R24" s="142"/>
      <c r="S24" s="142"/>
    </row>
    <row r="25" spans="1:19" s="144" customFormat="1" ht="15.75" thickBot="1">
      <c r="A25" s="5809"/>
      <c r="B25" s="5804"/>
      <c r="C25" s="4087" t="s">
        <v>120</v>
      </c>
      <c r="D25" s="4081">
        <f t="shared" si="6"/>
        <v>0.33333333333333331</v>
      </c>
      <c r="E25" s="4088">
        <f t="shared" si="6"/>
        <v>0.2857142857142857</v>
      </c>
      <c r="F25" s="4081">
        <f t="shared" si="6"/>
        <v>0.4642857142857143</v>
      </c>
      <c r="G25" s="4089">
        <f t="shared" si="6"/>
        <v>0.51111111111111107</v>
      </c>
      <c r="H25" s="4089">
        <f>H21/H9</f>
        <v>0.5</v>
      </c>
      <c r="I25" s="4090">
        <f>I21/I9</f>
        <v>0.63076923076923075</v>
      </c>
      <c r="L25" s="142"/>
      <c r="M25" s="142"/>
      <c r="N25" s="142"/>
      <c r="O25" s="142"/>
      <c r="P25" s="142"/>
      <c r="Q25" s="142"/>
      <c r="R25" s="142"/>
      <c r="S25" s="142"/>
    </row>
    <row r="26" spans="1:19" s="144" customFormat="1" ht="6" customHeight="1">
      <c r="A26" s="145"/>
      <c r="B26" s="145"/>
      <c r="C26" s="146"/>
      <c r="D26" s="150"/>
      <c r="E26" s="150"/>
      <c r="F26" s="150"/>
      <c r="G26" s="150"/>
      <c r="H26" s="149"/>
      <c r="I26" s="149"/>
      <c r="L26" s="142"/>
      <c r="M26" s="142"/>
      <c r="N26" s="142"/>
      <c r="O26" s="142"/>
      <c r="P26" s="142"/>
      <c r="Q26" s="142"/>
      <c r="R26" s="142"/>
      <c r="S26" s="142"/>
    </row>
    <row r="27" spans="1:19" ht="15">
      <c r="A27" s="145"/>
      <c r="B27" s="145"/>
      <c r="C27" s="146"/>
      <c r="D27" s="796"/>
      <c r="E27" s="796"/>
      <c r="F27" s="796"/>
      <c r="G27" s="148"/>
    </row>
    <row r="28" spans="1:19">
      <c r="A28" s="147" t="s">
        <v>121</v>
      </c>
      <c r="B28" s="147"/>
    </row>
  </sheetData>
  <mergeCells count="11">
    <mergeCell ref="T12:U15"/>
    <mergeCell ref="L16:U16"/>
    <mergeCell ref="B18:B25"/>
    <mergeCell ref="M20:N20"/>
    <mergeCell ref="A3:K3"/>
    <mergeCell ref="A6:A25"/>
    <mergeCell ref="B6:B9"/>
    <mergeCell ref="K7:K16"/>
    <mergeCell ref="L8:L11"/>
    <mergeCell ref="B10:B17"/>
    <mergeCell ref="L12:L15"/>
  </mergeCells>
  <hyperlinks>
    <hyperlink ref="A1" location="Índice!A1" display="ÍNDICE"/>
  </hyperlinks>
  <printOptions horizontalCentered="1" verticalCentered="1"/>
  <pageMargins left="0.70866141732283472" right="0.70866141732283472" top="0.35433070866141736" bottom="0.35433070866141736" header="0.31496062992125984" footer="0.31496062992125984"/>
  <pageSetup scale="59" orientation="landscape" r:id="rId1"/>
  <ignoredErrors>
    <ignoredError sqref="D9:H9" formulaRange="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J31"/>
  <sheetViews>
    <sheetView showGridLines="0" workbookViewId="0"/>
  </sheetViews>
  <sheetFormatPr baseColWidth="10" defaultColWidth="11.42578125" defaultRowHeight="12.75"/>
  <cols>
    <col min="1" max="2" width="17.140625" style="142" customWidth="1"/>
    <col min="3" max="3" width="9.140625" style="142" bestFit="1" customWidth="1"/>
    <col min="4" max="6" width="5.5703125" style="142" bestFit="1" customWidth="1"/>
    <col min="7" max="7" width="6.5703125" style="142" bestFit="1" customWidth="1"/>
    <col min="8" max="9" width="5.5703125" style="142" bestFit="1" customWidth="1"/>
    <col min="10" max="16384" width="11.42578125" style="142"/>
  </cols>
  <sheetData>
    <row r="1" spans="1:10" s="759" customFormat="1">
      <c r="A1" s="815" t="s">
        <v>1621</v>
      </c>
      <c r="B1" s="671"/>
    </row>
    <row r="2" spans="1:10" ht="18.75">
      <c r="A2" s="4293" t="s">
        <v>122</v>
      </c>
      <c r="B2" s="141"/>
      <c r="D2" s="143"/>
      <c r="E2" s="143"/>
      <c r="F2" s="143"/>
      <c r="G2" s="143"/>
      <c r="H2" s="143"/>
    </row>
    <row r="3" spans="1:10" ht="44.25" customHeight="1">
      <c r="A3" s="5806" t="s">
        <v>67</v>
      </c>
      <c r="B3" s="5806"/>
      <c r="C3" s="5806"/>
      <c r="D3" s="5806"/>
      <c r="E3" s="5806"/>
      <c r="F3" s="5806"/>
      <c r="G3" s="5806"/>
      <c r="H3" s="5806"/>
      <c r="I3" s="5806"/>
      <c r="J3" s="5806"/>
    </row>
    <row r="4" spans="1:10" s="144" customFormat="1"/>
    <row r="5" spans="1:10" s="144" customFormat="1" ht="15.75" thickBot="1">
      <c r="A5" s="4160" t="s">
        <v>5</v>
      </c>
      <c r="B5" s="4160" t="s">
        <v>117</v>
      </c>
      <c r="C5" s="4160"/>
      <c r="D5" s="4161">
        <v>2012</v>
      </c>
      <c r="E5" s="4160">
        <v>2013</v>
      </c>
      <c r="F5" s="4160">
        <v>2014</v>
      </c>
      <c r="G5" s="4160">
        <v>2015</v>
      </c>
      <c r="H5" s="4160">
        <v>2016</v>
      </c>
      <c r="I5" s="4160">
        <v>2017</v>
      </c>
    </row>
    <row r="6" spans="1:10" s="144" customFormat="1" ht="15.75" thickBot="1">
      <c r="A6" s="5817" t="s">
        <v>36</v>
      </c>
      <c r="B6" s="159" t="s">
        <v>116</v>
      </c>
      <c r="C6" s="154" t="s">
        <v>24</v>
      </c>
      <c r="D6" s="3424">
        <v>12</v>
      </c>
      <c r="E6" s="3425">
        <v>21</v>
      </c>
      <c r="F6" s="3425">
        <v>28</v>
      </c>
      <c r="G6" s="3426">
        <v>45</v>
      </c>
      <c r="H6" s="3426">
        <v>54</v>
      </c>
      <c r="I6" s="4157">
        <f>'PROMEP-SNI '!I9</f>
        <v>65</v>
      </c>
    </row>
    <row r="7" spans="1:10" s="144" customFormat="1" ht="15">
      <c r="A7" s="5818" t="s">
        <v>36</v>
      </c>
      <c r="B7" s="5807" t="s">
        <v>118</v>
      </c>
      <c r="C7" s="160" t="s">
        <v>4</v>
      </c>
      <c r="D7" s="3427">
        <v>1</v>
      </c>
      <c r="E7" s="3428">
        <v>10</v>
      </c>
      <c r="F7" s="3428">
        <v>14</v>
      </c>
      <c r="G7" s="3429">
        <v>26</v>
      </c>
      <c r="H7" s="3429">
        <v>26</v>
      </c>
      <c r="I7" s="4158">
        <f>'PROMEP-SNI '!I13</f>
        <v>33</v>
      </c>
    </row>
    <row r="8" spans="1:10" s="144" customFormat="1" ht="15.75" thickBot="1">
      <c r="A8" s="5818" t="s">
        <v>36</v>
      </c>
      <c r="B8" s="5809" t="s">
        <v>118</v>
      </c>
      <c r="C8" s="161" t="s">
        <v>796</v>
      </c>
      <c r="D8" s="3430">
        <v>8.3333333333333329E-2</v>
      </c>
      <c r="E8" s="3431">
        <v>0.47619047619047616</v>
      </c>
      <c r="F8" s="3431">
        <v>0.5</v>
      </c>
      <c r="G8" s="3432">
        <v>0.57777777777777772</v>
      </c>
      <c r="H8" s="3432">
        <f>H7/H6</f>
        <v>0.48148148148148145</v>
      </c>
      <c r="I8" s="4159">
        <f>I7/I6</f>
        <v>0.50769230769230766</v>
      </c>
    </row>
    <row r="9" spans="1:10" s="144" customFormat="1" ht="15">
      <c r="A9" s="5818" t="s">
        <v>36</v>
      </c>
      <c r="B9" s="5807" t="s">
        <v>4704</v>
      </c>
      <c r="C9" s="160" t="s">
        <v>4</v>
      </c>
      <c r="D9" s="3427">
        <v>4</v>
      </c>
      <c r="E9" s="3428">
        <v>6</v>
      </c>
      <c r="F9" s="3428">
        <v>13</v>
      </c>
      <c r="G9" s="3429">
        <v>23</v>
      </c>
      <c r="H9" s="3429">
        <v>27</v>
      </c>
      <c r="I9" s="4158">
        <f>'PROMEP-SNI '!I21</f>
        <v>41</v>
      </c>
    </row>
    <row r="10" spans="1:10" s="144" customFormat="1" ht="15.75" thickBot="1">
      <c r="A10" s="5819" t="s">
        <v>36</v>
      </c>
      <c r="B10" s="5809" t="s">
        <v>119</v>
      </c>
      <c r="C10" s="161" t="s">
        <v>120</v>
      </c>
      <c r="D10" s="3430">
        <v>0.33333333333333331</v>
      </c>
      <c r="E10" s="3431">
        <v>0.2857142857142857</v>
      </c>
      <c r="F10" s="3431">
        <v>0.4642857142857143</v>
      </c>
      <c r="G10" s="3432">
        <v>0.51111111111111107</v>
      </c>
      <c r="H10" s="3432">
        <f>H9/H6</f>
        <v>0.5</v>
      </c>
      <c r="I10" s="4159">
        <f>I9/I6</f>
        <v>0.63076923076923075</v>
      </c>
    </row>
    <row r="11" spans="1:10" s="144" customFormat="1" ht="6" customHeight="1" thickBot="1">
      <c r="A11" s="145"/>
      <c r="B11" s="145"/>
      <c r="C11" s="146"/>
      <c r="D11" s="150"/>
      <c r="E11" s="150"/>
      <c r="F11" s="150"/>
      <c r="G11" s="150"/>
      <c r="H11" s="149"/>
    </row>
    <row r="12" spans="1:10" s="144" customFormat="1" ht="15.75" thickBot="1">
      <c r="A12" s="5817" t="s">
        <v>35</v>
      </c>
      <c r="B12" s="159" t="s">
        <v>116</v>
      </c>
      <c r="C12" s="154" t="s">
        <v>24</v>
      </c>
      <c r="D12" s="3424">
        <v>130</v>
      </c>
      <c r="E12" s="3425">
        <v>134</v>
      </c>
      <c r="F12" s="3425">
        <v>143</v>
      </c>
      <c r="G12" s="3426">
        <v>147</v>
      </c>
      <c r="H12" s="3426">
        <v>153</v>
      </c>
      <c r="I12" s="4157">
        <v>163</v>
      </c>
    </row>
    <row r="13" spans="1:10" s="144" customFormat="1" ht="15">
      <c r="A13" s="5818"/>
      <c r="B13" s="5807" t="s">
        <v>118</v>
      </c>
      <c r="C13" s="160" t="s">
        <v>4</v>
      </c>
      <c r="D13" s="3427">
        <v>123</v>
      </c>
      <c r="E13" s="3428">
        <v>124</v>
      </c>
      <c r="F13" s="3428">
        <v>115</v>
      </c>
      <c r="G13" s="3429">
        <v>114</v>
      </c>
      <c r="H13" s="3429">
        <v>105</v>
      </c>
      <c r="I13" s="4158">
        <v>103</v>
      </c>
    </row>
    <row r="14" spans="1:10" s="144" customFormat="1" ht="15.75" thickBot="1">
      <c r="A14" s="5818"/>
      <c r="B14" s="5809"/>
      <c r="C14" s="161" t="s">
        <v>120</v>
      </c>
      <c r="D14" s="3430">
        <v>0.94615384615384612</v>
      </c>
      <c r="E14" s="3431">
        <v>0.92537313432835822</v>
      </c>
      <c r="F14" s="3431">
        <v>0.80419580419580416</v>
      </c>
      <c r="G14" s="3432">
        <v>0.77551020408163263</v>
      </c>
      <c r="H14" s="3432">
        <f>H13/H12</f>
        <v>0.68627450980392157</v>
      </c>
      <c r="I14" s="4159">
        <f>I13/I12</f>
        <v>0.63190184049079756</v>
      </c>
    </row>
    <row r="15" spans="1:10" s="144" customFormat="1" ht="15">
      <c r="A15" s="5818"/>
      <c r="B15" s="5807" t="s">
        <v>119</v>
      </c>
      <c r="C15" s="160" t="s">
        <v>4</v>
      </c>
      <c r="D15" s="3427">
        <v>106</v>
      </c>
      <c r="E15" s="3428">
        <v>115</v>
      </c>
      <c r="F15" s="3428">
        <v>115</v>
      </c>
      <c r="G15" s="3429">
        <v>118</v>
      </c>
      <c r="H15" s="3429">
        <v>123</v>
      </c>
      <c r="I15" s="4158">
        <v>118</v>
      </c>
    </row>
    <row r="16" spans="1:10" s="144" customFormat="1" ht="15.75" thickBot="1">
      <c r="A16" s="5819"/>
      <c r="B16" s="5809"/>
      <c r="C16" s="161" t="s">
        <v>120</v>
      </c>
      <c r="D16" s="3430">
        <v>0.81538461538461537</v>
      </c>
      <c r="E16" s="3431">
        <v>0.85820895522388063</v>
      </c>
      <c r="F16" s="3431">
        <v>0.80419580419580416</v>
      </c>
      <c r="G16" s="3432">
        <v>0.80272108843537415</v>
      </c>
      <c r="H16" s="3432">
        <f>H15/H12</f>
        <v>0.80392156862745101</v>
      </c>
      <c r="I16" s="4159">
        <f>I15/I12</f>
        <v>0.7239263803680982</v>
      </c>
    </row>
    <row r="17" spans="1:9" s="144" customFormat="1" ht="5.25" customHeight="1" thickBot="1">
      <c r="A17" s="145"/>
      <c r="B17" s="145"/>
      <c r="C17" s="146"/>
      <c r="D17" s="150"/>
      <c r="E17" s="150"/>
      <c r="F17" s="150"/>
      <c r="G17" s="150"/>
      <c r="H17" s="149"/>
    </row>
    <row r="18" spans="1:9" s="144" customFormat="1" ht="15.75" thickBot="1">
      <c r="A18" s="5817" t="s">
        <v>16</v>
      </c>
      <c r="B18" s="159" t="s">
        <v>116</v>
      </c>
      <c r="C18" s="154" t="s">
        <v>24</v>
      </c>
      <c r="D18" s="3424">
        <v>2663</v>
      </c>
      <c r="E18" s="3425">
        <v>2705</v>
      </c>
      <c r="F18" s="3425">
        <v>2759</v>
      </c>
      <c r="G18" s="5146">
        <v>2743</v>
      </c>
      <c r="H18" s="3426">
        <v>2732</v>
      </c>
      <c r="I18" s="4157">
        <v>2754</v>
      </c>
    </row>
    <row r="19" spans="1:9" s="144" customFormat="1" ht="15">
      <c r="A19" s="5818"/>
      <c r="B19" s="5807" t="s">
        <v>118</v>
      </c>
      <c r="C19" s="160" t="s">
        <v>4</v>
      </c>
      <c r="D19" s="3427">
        <v>1394</v>
      </c>
      <c r="E19" s="3428">
        <v>1460</v>
      </c>
      <c r="F19" s="3428">
        <v>1442</v>
      </c>
      <c r="G19" s="5147">
        <v>1289</v>
      </c>
      <c r="H19" s="3429">
        <v>1213</v>
      </c>
      <c r="I19" s="4158">
        <v>1314</v>
      </c>
    </row>
    <row r="20" spans="1:9" s="144" customFormat="1" ht="15.75" thickBot="1">
      <c r="A20" s="5818"/>
      <c r="B20" s="5809"/>
      <c r="C20" s="161" t="s">
        <v>120</v>
      </c>
      <c r="D20" s="3430">
        <v>0.52346977093503566</v>
      </c>
      <c r="E20" s="3431">
        <v>0.53974121996303137</v>
      </c>
      <c r="F20" s="3431">
        <v>0.52265313519391088</v>
      </c>
      <c r="G20" s="3432">
        <v>0.46992344148742254</v>
      </c>
      <c r="H20" s="3432">
        <f>H19/H18</f>
        <v>0.44399707174231334</v>
      </c>
      <c r="I20" s="4159">
        <f>I19/I18</f>
        <v>0.47712418300653597</v>
      </c>
    </row>
    <row r="21" spans="1:9" s="144" customFormat="1" ht="15">
      <c r="A21" s="5818"/>
      <c r="B21" s="5807" t="s">
        <v>119</v>
      </c>
      <c r="C21" s="160" t="s">
        <v>4</v>
      </c>
      <c r="D21" s="3427">
        <v>941</v>
      </c>
      <c r="E21" s="3428">
        <v>1061</v>
      </c>
      <c r="F21" s="3428">
        <v>1084</v>
      </c>
      <c r="G21" s="5147">
        <v>1110</v>
      </c>
      <c r="H21" s="3429">
        <v>1170</v>
      </c>
      <c r="I21" s="4158">
        <v>1163</v>
      </c>
    </row>
    <row r="22" spans="1:9" s="144" customFormat="1" ht="15.75" thickBot="1">
      <c r="A22" s="5819"/>
      <c r="B22" s="5809"/>
      <c r="C22" s="161" t="s">
        <v>120</v>
      </c>
      <c r="D22" s="3430">
        <v>0.35336087119789711</v>
      </c>
      <c r="E22" s="3431">
        <v>0.3922365988909427</v>
      </c>
      <c r="F22" s="3431">
        <v>0.39289597680318955</v>
      </c>
      <c r="G22" s="3432">
        <v>0.40466642362376959</v>
      </c>
      <c r="H22" s="3432">
        <f>H21/H18</f>
        <v>0.42825768667642755</v>
      </c>
      <c r="I22" s="4159">
        <f>I21/I18</f>
        <v>0.42229484386347133</v>
      </c>
    </row>
    <row r="23" spans="1:9" s="144" customFormat="1" ht="15">
      <c r="A23" s="145"/>
      <c r="B23" s="145"/>
      <c r="C23" s="146"/>
      <c r="D23" s="150"/>
      <c r="E23" s="150"/>
      <c r="F23" s="150"/>
      <c r="G23" s="150"/>
      <c r="H23" s="149"/>
    </row>
    <row r="24" spans="1:9" s="144" customFormat="1" ht="15.75" thickBot="1">
      <c r="A24" s="145"/>
      <c r="B24" s="145"/>
      <c r="C24" s="145"/>
      <c r="D24" s="800">
        <v>2006</v>
      </c>
      <c r="E24" s="797">
        <v>2007</v>
      </c>
      <c r="F24" s="797">
        <v>2008</v>
      </c>
      <c r="G24" s="801">
        <v>2009</v>
      </c>
      <c r="H24" s="797">
        <v>2010</v>
      </c>
      <c r="I24" s="797">
        <v>2011</v>
      </c>
    </row>
    <row r="25" spans="1:9" s="144" customFormat="1" ht="15.75" thickBot="1">
      <c r="A25" s="5817" t="s">
        <v>35</v>
      </c>
      <c r="B25" s="159" t="s">
        <v>116</v>
      </c>
      <c r="C25" s="154" t="s">
        <v>24</v>
      </c>
      <c r="D25" s="156">
        <v>22</v>
      </c>
      <c r="E25" s="155">
        <v>52</v>
      </c>
      <c r="F25" s="155">
        <v>70</v>
      </c>
      <c r="G25" s="162">
        <v>82</v>
      </c>
      <c r="H25" s="157">
        <v>103</v>
      </c>
      <c r="I25" s="157">
        <v>119</v>
      </c>
    </row>
    <row r="26" spans="1:9" s="144" customFormat="1" ht="15">
      <c r="A26" s="5818"/>
      <c r="B26" s="5807" t="s">
        <v>118</v>
      </c>
      <c r="C26" s="160" t="s">
        <v>4</v>
      </c>
      <c r="D26" s="152">
        <v>24</v>
      </c>
      <c r="E26" s="151">
        <v>47</v>
      </c>
      <c r="F26" s="151">
        <v>61</v>
      </c>
      <c r="G26" s="163">
        <v>70</v>
      </c>
      <c r="H26" s="158">
        <v>70</v>
      </c>
      <c r="I26" s="158">
        <v>110</v>
      </c>
    </row>
    <row r="27" spans="1:9" s="144" customFormat="1" ht="15.75" thickBot="1">
      <c r="A27" s="5818"/>
      <c r="B27" s="5809"/>
      <c r="C27" s="161" t="s">
        <v>120</v>
      </c>
      <c r="D27" s="153">
        <v>1.0909090909090908</v>
      </c>
      <c r="E27" s="798">
        <v>0.90384615384615385</v>
      </c>
      <c r="F27" s="798">
        <v>0.87142857142857144</v>
      </c>
      <c r="G27" s="781">
        <v>0.85365853658536583</v>
      </c>
      <c r="H27" s="799">
        <v>0.67961165048543704</v>
      </c>
      <c r="I27" s="799">
        <f>I26/I25</f>
        <v>0.92436974789915971</v>
      </c>
    </row>
    <row r="28" spans="1:9" s="144" customFormat="1" ht="15">
      <c r="A28" s="5818"/>
      <c r="B28" s="5807" t="s">
        <v>119</v>
      </c>
      <c r="C28" s="160" t="s">
        <v>4</v>
      </c>
      <c r="D28" s="152">
        <v>15</v>
      </c>
      <c r="E28" s="151">
        <v>35</v>
      </c>
      <c r="F28" s="151">
        <v>72</v>
      </c>
      <c r="G28" s="163">
        <v>74</v>
      </c>
      <c r="H28" s="158">
        <v>94</v>
      </c>
      <c r="I28" s="158">
        <v>97</v>
      </c>
    </row>
    <row r="29" spans="1:9" s="144" customFormat="1" ht="15.75" thickBot="1">
      <c r="A29" s="5819"/>
      <c r="B29" s="5809"/>
      <c r="C29" s="161" t="s">
        <v>120</v>
      </c>
      <c r="D29" s="153">
        <v>0.68181818181818177</v>
      </c>
      <c r="E29" s="798">
        <v>0.67307692307692313</v>
      </c>
      <c r="F29" s="798">
        <v>1.0285714285714285</v>
      </c>
      <c r="G29" s="781">
        <v>0.90243902439024393</v>
      </c>
      <c r="H29" s="799">
        <v>0.91262135922330101</v>
      </c>
      <c r="I29" s="799">
        <f>I28/I25</f>
        <v>0.81512605042016806</v>
      </c>
    </row>
    <row r="30" spans="1:9" ht="15">
      <c r="A30" s="145"/>
      <c r="B30" s="145"/>
      <c r="C30" s="146"/>
      <c r="D30" s="796"/>
      <c r="E30" s="796"/>
      <c r="F30" s="796"/>
      <c r="G30" s="148"/>
    </row>
    <row r="31" spans="1:9">
      <c r="A31" s="147" t="s">
        <v>121</v>
      </c>
      <c r="B31" s="147"/>
    </row>
  </sheetData>
  <mergeCells count="13">
    <mergeCell ref="A18:A22"/>
    <mergeCell ref="B19:B20"/>
    <mergeCell ref="B21:B22"/>
    <mergeCell ref="A25:A29"/>
    <mergeCell ref="B26:B27"/>
    <mergeCell ref="B28:B29"/>
    <mergeCell ref="A3:J3"/>
    <mergeCell ref="A6:A10"/>
    <mergeCell ref="B7:B8"/>
    <mergeCell ref="B9:B10"/>
    <mergeCell ref="A12:A16"/>
    <mergeCell ref="B13:B14"/>
    <mergeCell ref="B15:B16"/>
  </mergeCells>
  <hyperlinks>
    <hyperlink ref="A1" location="Índice!A1" display="ÍNDICE"/>
  </hyperlinks>
  <printOptions horizontalCentered="1" verticalCentered="1"/>
  <pageMargins left="0.70866141732283472" right="0.70866141732283472" top="0.35433070866141736" bottom="0.35433070866141736" header="0.31496062992125984" footer="0.31496062992125984"/>
  <pageSetup scale="5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W176"/>
  <sheetViews>
    <sheetView showGridLines="0" workbookViewId="0"/>
  </sheetViews>
  <sheetFormatPr baseColWidth="10" defaultColWidth="43.28515625" defaultRowHeight="15"/>
  <cols>
    <col min="1" max="1" width="8" style="953" bestFit="1" customWidth="1"/>
    <col min="2" max="2" width="8.140625" style="950" bestFit="1" customWidth="1"/>
    <col min="3" max="3" width="52.85546875" style="951" bestFit="1" customWidth="1"/>
    <col min="4" max="4" width="33.7109375" style="951" customWidth="1"/>
    <col min="5" max="8" width="4.85546875" style="953" bestFit="1" customWidth="1"/>
    <col min="9" max="10" width="4.85546875" style="953" customWidth="1"/>
    <col min="11" max="11" width="10.42578125" style="953" bestFit="1" customWidth="1"/>
    <col min="12" max="12" width="10.140625" style="953" bestFit="1" customWidth="1"/>
    <col min="13" max="13" width="23.85546875" style="950" customWidth="1"/>
    <col min="14" max="14" width="10.140625" style="953" bestFit="1" customWidth="1"/>
    <col min="15" max="15" width="10.7109375" style="953" bestFit="1" customWidth="1"/>
    <col min="16" max="16" width="6.85546875" style="950" customWidth="1"/>
    <col min="17" max="17" width="34.140625" style="950" bestFit="1" customWidth="1"/>
    <col min="18" max="22" width="5.140625" style="950" bestFit="1" customWidth="1"/>
    <col min="23" max="23" width="5" style="950" bestFit="1" customWidth="1"/>
    <col min="24" max="16384" width="43.28515625" style="950"/>
  </cols>
  <sheetData>
    <row r="1" spans="1:23" s="759" customFormat="1" ht="12.75">
      <c r="A1" s="815" t="s">
        <v>1621</v>
      </c>
      <c r="D1" s="1004"/>
    </row>
    <row r="2" spans="1:23" ht="19.5" thickBot="1">
      <c r="A2" s="4310" t="s">
        <v>810</v>
      </c>
      <c r="E2" s="952"/>
      <c r="F2" s="952"/>
      <c r="G2" s="952"/>
      <c r="H2" s="952"/>
      <c r="I2" s="952"/>
      <c r="J2" s="952"/>
    </row>
    <row r="3" spans="1:23" ht="15" customHeight="1" thickBot="1">
      <c r="E3" s="5833" t="s">
        <v>668</v>
      </c>
      <c r="F3" s="5834"/>
      <c r="G3" s="5834"/>
      <c r="H3" s="5834"/>
      <c r="I3" s="5834"/>
      <c r="J3" s="5835"/>
      <c r="R3" s="5894" t="s">
        <v>668</v>
      </c>
      <c r="S3" s="5895"/>
      <c r="T3" s="5895"/>
      <c r="U3" s="5895"/>
      <c r="V3" s="5895"/>
      <c r="W3" s="5896"/>
    </row>
    <row r="4" spans="1:23" s="954" customFormat="1" ht="15.75" thickBot="1">
      <c r="A4" s="4304" t="s">
        <v>115</v>
      </c>
      <c r="B4" s="4305" t="s">
        <v>303</v>
      </c>
      <c r="C4" s="4305" t="s">
        <v>545</v>
      </c>
      <c r="D4" s="4306" t="s">
        <v>367</v>
      </c>
      <c r="E4" s="4307">
        <v>2012</v>
      </c>
      <c r="F4" s="4305">
        <v>2013</v>
      </c>
      <c r="G4" s="4305">
        <v>2014</v>
      </c>
      <c r="H4" s="4305">
        <v>2015</v>
      </c>
      <c r="I4" s="4305">
        <v>2016</v>
      </c>
      <c r="J4" s="4308">
        <v>2017</v>
      </c>
      <c r="K4" s="4309" t="s">
        <v>429</v>
      </c>
      <c r="L4" s="4305" t="s">
        <v>428</v>
      </c>
      <c r="M4" s="4305" t="s">
        <v>546</v>
      </c>
      <c r="N4" s="4305" t="s">
        <v>547</v>
      </c>
      <c r="O4" s="4308" t="s">
        <v>542</v>
      </c>
      <c r="R4" s="3295">
        <v>2012</v>
      </c>
      <c r="S4" s="3296">
        <v>2013</v>
      </c>
      <c r="T4" s="3296">
        <v>2014</v>
      </c>
      <c r="U4" s="3296">
        <v>2015</v>
      </c>
      <c r="V4" s="3296">
        <v>2016</v>
      </c>
      <c r="W4" s="3297">
        <v>2017</v>
      </c>
    </row>
    <row r="5" spans="1:23" s="954" customFormat="1" ht="24" customHeight="1">
      <c r="A5" s="5891" t="s">
        <v>358</v>
      </c>
      <c r="B5" s="5888" t="s">
        <v>306</v>
      </c>
      <c r="C5" s="5897" t="s">
        <v>655</v>
      </c>
      <c r="D5" s="5897" t="s">
        <v>1391</v>
      </c>
      <c r="E5" s="5836"/>
      <c r="F5" s="5836"/>
      <c r="G5" s="5836" t="s">
        <v>543</v>
      </c>
      <c r="H5" s="5836" t="s">
        <v>543</v>
      </c>
      <c r="I5" s="5836"/>
      <c r="J5" s="5836"/>
      <c r="K5" s="3184" t="s">
        <v>656</v>
      </c>
      <c r="L5" s="3185">
        <v>41841</v>
      </c>
      <c r="M5" s="3186" t="s">
        <v>551</v>
      </c>
      <c r="N5" s="3185">
        <f>L5</f>
        <v>41841</v>
      </c>
      <c r="O5" s="3187"/>
      <c r="Q5" s="3290" t="s">
        <v>2325</v>
      </c>
      <c r="R5" s="1002">
        <f t="shared" ref="R5:W5" si="0">E49</f>
        <v>15</v>
      </c>
      <c r="S5" s="3294">
        <f t="shared" si="0"/>
        <v>15</v>
      </c>
      <c r="T5" s="3294">
        <f t="shared" si="0"/>
        <v>16</v>
      </c>
      <c r="U5" s="3294">
        <f t="shared" si="0"/>
        <v>10</v>
      </c>
      <c r="V5" s="3294">
        <f t="shared" si="0"/>
        <v>7</v>
      </c>
      <c r="W5" s="3301">
        <f t="shared" si="0"/>
        <v>10</v>
      </c>
    </row>
    <row r="6" spans="1:23" s="954" customFormat="1" ht="29.25" customHeight="1">
      <c r="A6" s="5891"/>
      <c r="B6" s="5889"/>
      <c r="C6" s="5892"/>
      <c r="D6" s="5892"/>
      <c r="E6" s="5837"/>
      <c r="F6" s="5837"/>
      <c r="G6" s="5837"/>
      <c r="H6" s="5837"/>
      <c r="I6" s="5837"/>
      <c r="J6" s="5837"/>
      <c r="K6" s="3144">
        <v>49.3</v>
      </c>
      <c r="L6" s="3181">
        <v>42524</v>
      </c>
      <c r="M6" s="3182" t="s">
        <v>577</v>
      </c>
      <c r="N6" s="3181"/>
      <c r="O6" s="3188">
        <f>L6</f>
        <v>42524</v>
      </c>
      <c r="Q6" s="3291" t="s">
        <v>2327</v>
      </c>
      <c r="R6" s="1002">
        <f t="shared" ref="R6:W6" si="1">E112</f>
        <v>2</v>
      </c>
      <c r="S6" s="3294">
        <f t="shared" si="1"/>
        <v>13</v>
      </c>
      <c r="T6" s="3294">
        <f t="shared" si="1"/>
        <v>19</v>
      </c>
      <c r="U6" s="3294">
        <f t="shared" si="1"/>
        <v>19</v>
      </c>
      <c r="V6" s="3294">
        <f t="shared" si="1"/>
        <v>15</v>
      </c>
      <c r="W6" s="3301">
        <f t="shared" si="1"/>
        <v>15</v>
      </c>
    </row>
    <row r="7" spans="1:23" s="954" customFormat="1" ht="15.75" thickBot="1">
      <c r="A7" s="5891"/>
      <c r="B7" s="5889"/>
      <c r="C7" s="5892" t="s">
        <v>657</v>
      </c>
      <c r="D7" s="5892" t="s">
        <v>1392</v>
      </c>
      <c r="E7" s="5837" t="s">
        <v>543</v>
      </c>
      <c r="F7" s="5837" t="s">
        <v>543</v>
      </c>
      <c r="G7" s="5837" t="s">
        <v>543</v>
      </c>
      <c r="H7" s="5837" t="s">
        <v>543</v>
      </c>
      <c r="I7" s="5837"/>
      <c r="J7" s="5837"/>
      <c r="K7" s="3144" t="s">
        <v>645</v>
      </c>
      <c r="L7" s="3181">
        <v>41234</v>
      </c>
      <c r="M7" s="3182" t="s">
        <v>551</v>
      </c>
      <c r="N7" s="3181">
        <f>L7</f>
        <v>41234</v>
      </c>
      <c r="O7" s="3189"/>
      <c r="Q7" s="3292" t="s">
        <v>2329</v>
      </c>
      <c r="R7" s="3298">
        <f t="shared" ref="R7:W7" si="2">E176</f>
        <v>0</v>
      </c>
      <c r="S7" s="3299">
        <f t="shared" si="2"/>
        <v>0</v>
      </c>
      <c r="T7" s="3299">
        <f t="shared" si="2"/>
        <v>3</v>
      </c>
      <c r="U7" s="3299">
        <f t="shared" si="2"/>
        <v>13</v>
      </c>
      <c r="V7" s="3299">
        <f t="shared" si="2"/>
        <v>31</v>
      </c>
      <c r="W7" s="3302">
        <f t="shared" si="2"/>
        <v>27</v>
      </c>
    </row>
    <row r="8" spans="1:23" s="954" customFormat="1" ht="15.75" thickBot="1">
      <c r="A8" s="5891"/>
      <c r="B8" s="5889"/>
      <c r="C8" s="5892"/>
      <c r="D8" s="5892"/>
      <c r="E8" s="5837"/>
      <c r="F8" s="5837"/>
      <c r="G8" s="5837"/>
      <c r="H8" s="5837"/>
      <c r="I8" s="5837"/>
      <c r="J8" s="5837"/>
      <c r="K8" s="3144">
        <v>49.3</v>
      </c>
      <c r="L8" s="3181">
        <v>42524</v>
      </c>
      <c r="M8" s="3182" t="s">
        <v>577</v>
      </c>
      <c r="N8" s="3181"/>
      <c r="O8" s="3188">
        <f>L8</f>
        <v>42524</v>
      </c>
      <c r="Q8" s="3293" t="s">
        <v>1541</v>
      </c>
      <c r="R8" s="3300">
        <f t="shared" ref="R8:W8" si="3">SUM(R5:R7)</f>
        <v>17</v>
      </c>
      <c r="S8" s="1003">
        <f t="shared" si="3"/>
        <v>28</v>
      </c>
      <c r="T8" s="1003">
        <f t="shared" si="3"/>
        <v>38</v>
      </c>
      <c r="U8" s="1003">
        <f t="shared" si="3"/>
        <v>42</v>
      </c>
      <c r="V8" s="1003">
        <f t="shared" si="3"/>
        <v>53</v>
      </c>
      <c r="W8" s="3303">
        <f t="shared" si="3"/>
        <v>52</v>
      </c>
    </row>
    <row r="9" spans="1:23" s="954" customFormat="1">
      <c r="A9" s="5891"/>
      <c r="B9" s="5889"/>
      <c r="C9" s="5892" t="s">
        <v>658</v>
      </c>
      <c r="D9" s="5892" t="s">
        <v>841</v>
      </c>
      <c r="E9" s="5837" t="s">
        <v>543</v>
      </c>
      <c r="F9" s="5837" t="s">
        <v>543</v>
      </c>
      <c r="G9" s="5837" t="s">
        <v>543</v>
      </c>
      <c r="H9" s="5837" t="s">
        <v>543</v>
      </c>
      <c r="I9" s="5837"/>
      <c r="J9" s="5837"/>
      <c r="K9" s="3144" t="s">
        <v>645</v>
      </c>
      <c r="L9" s="3181">
        <v>41234</v>
      </c>
      <c r="M9" s="3182" t="s">
        <v>551</v>
      </c>
      <c r="N9" s="3181">
        <f>L9</f>
        <v>41234</v>
      </c>
      <c r="O9" s="3189"/>
    </row>
    <row r="10" spans="1:23" s="954" customFormat="1">
      <c r="A10" s="5891"/>
      <c r="B10" s="5889"/>
      <c r="C10" s="5892"/>
      <c r="D10" s="5892"/>
      <c r="E10" s="5837"/>
      <c r="F10" s="5837"/>
      <c r="G10" s="5837"/>
      <c r="H10" s="5837"/>
      <c r="I10" s="5837"/>
      <c r="J10" s="5837"/>
      <c r="K10" s="3144">
        <v>49.3</v>
      </c>
      <c r="L10" s="3181">
        <v>42524</v>
      </c>
      <c r="M10" s="3182" t="s">
        <v>577</v>
      </c>
      <c r="N10" s="3181"/>
      <c r="O10" s="3188">
        <f>L10</f>
        <v>42524</v>
      </c>
    </row>
    <row r="11" spans="1:23" s="954" customFormat="1" ht="21.75" customHeight="1">
      <c r="A11" s="5891"/>
      <c r="B11" s="5889"/>
      <c r="C11" s="5892" t="s">
        <v>660</v>
      </c>
      <c r="D11" s="5892" t="s">
        <v>1393</v>
      </c>
      <c r="E11" s="5837" t="s">
        <v>543</v>
      </c>
      <c r="F11" s="5837" t="s">
        <v>543</v>
      </c>
      <c r="G11" s="5837" t="s">
        <v>543</v>
      </c>
      <c r="H11" s="5837" t="s">
        <v>543</v>
      </c>
      <c r="I11" s="5837"/>
      <c r="J11" s="5837"/>
      <c r="K11" s="3144" t="s">
        <v>642</v>
      </c>
      <c r="L11" s="3181">
        <v>41234</v>
      </c>
      <c r="M11" s="3182" t="s">
        <v>551</v>
      </c>
      <c r="N11" s="3181">
        <f>L11</f>
        <v>41234</v>
      </c>
      <c r="O11" s="3189"/>
    </row>
    <row r="12" spans="1:23" s="954" customFormat="1" ht="24" customHeight="1">
      <c r="A12" s="5891"/>
      <c r="B12" s="5889"/>
      <c r="C12" s="5892"/>
      <c r="D12" s="5892"/>
      <c r="E12" s="5837"/>
      <c r="F12" s="5837"/>
      <c r="G12" s="5837"/>
      <c r="H12" s="5837"/>
      <c r="I12" s="5837"/>
      <c r="J12" s="5837"/>
      <c r="K12" s="3144">
        <v>49.3</v>
      </c>
      <c r="L12" s="3181">
        <v>42524</v>
      </c>
      <c r="M12" s="3182" t="s">
        <v>577</v>
      </c>
      <c r="N12" s="3181"/>
      <c r="O12" s="3188">
        <f>L12</f>
        <v>42524</v>
      </c>
    </row>
    <row r="13" spans="1:23" s="954" customFormat="1" ht="68.25" customHeight="1">
      <c r="A13" s="5891"/>
      <c r="B13" s="5889"/>
      <c r="C13" s="3183" t="s">
        <v>4649</v>
      </c>
      <c r="D13" s="3183" t="s">
        <v>4650</v>
      </c>
      <c r="E13" s="3144"/>
      <c r="F13" s="3144"/>
      <c r="G13" s="3144"/>
      <c r="H13" s="3144"/>
      <c r="I13" s="3144"/>
      <c r="J13" s="3144" t="s">
        <v>543</v>
      </c>
      <c r="K13" s="3144">
        <v>71.3</v>
      </c>
      <c r="L13" s="3181">
        <v>43052</v>
      </c>
      <c r="M13" s="3182" t="s">
        <v>551</v>
      </c>
      <c r="N13" s="3181">
        <v>43102</v>
      </c>
      <c r="O13" s="3188">
        <v>44197</v>
      </c>
    </row>
    <row r="14" spans="1:23" s="954" customFormat="1" ht="52.5" customHeight="1" thickBot="1">
      <c r="A14" s="5891"/>
      <c r="B14" s="5889"/>
      <c r="C14" s="3190" t="s">
        <v>4651</v>
      </c>
      <c r="D14" s="3190" t="s">
        <v>4652</v>
      </c>
      <c r="E14" s="3191"/>
      <c r="F14" s="3191"/>
      <c r="G14" s="3191"/>
      <c r="H14" s="3191"/>
      <c r="I14" s="3191"/>
      <c r="J14" s="3191" t="s">
        <v>543</v>
      </c>
      <c r="K14" s="3191">
        <v>71.400000000000006</v>
      </c>
      <c r="L14" s="3192">
        <v>43052</v>
      </c>
      <c r="M14" s="3193" t="s">
        <v>551</v>
      </c>
      <c r="N14" s="3192">
        <v>43101</v>
      </c>
      <c r="O14" s="3194">
        <v>44196</v>
      </c>
    </row>
    <row r="15" spans="1:23" ht="45" customHeight="1">
      <c r="A15" s="5862"/>
      <c r="B15" s="5882" t="s">
        <v>308</v>
      </c>
      <c r="C15" s="5881" t="s">
        <v>639</v>
      </c>
      <c r="D15" s="5881" t="s">
        <v>1394</v>
      </c>
      <c r="E15" s="5838"/>
      <c r="F15" s="5838"/>
      <c r="G15" s="5838" t="s">
        <v>543</v>
      </c>
      <c r="H15" s="5838" t="s">
        <v>543</v>
      </c>
      <c r="I15" s="5838"/>
      <c r="J15" s="5838"/>
      <c r="K15" s="3199" t="s">
        <v>640</v>
      </c>
      <c r="L15" s="3200">
        <v>41841</v>
      </c>
      <c r="M15" s="3201" t="s">
        <v>551</v>
      </c>
      <c r="N15" s="3200">
        <v>41841</v>
      </c>
      <c r="O15" s="3202"/>
    </row>
    <row r="16" spans="1:23">
      <c r="A16" s="5862"/>
      <c r="B16" s="5883"/>
      <c r="C16" s="5880"/>
      <c r="D16" s="5880"/>
      <c r="E16" s="5839"/>
      <c r="F16" s="5839"/>
      <c r="G16" s="5839"/>
      <c r="H16" s="5839"/>
      <c r="I16" s="5839"/>
      <c r="J16" s="5839"/>
      <c r="K16" s="3145">
        <v>41.5</v>
      </c>
      <c r="L16" s="3195">
        <v>42387</v>
      </c>
      <c r="M16" s="3196" t="s">
        <v>1395</v>
      </c>
      <c r="N16" s="3195"/>
      <c r="O16" s="3203">
        <v>42387</v>
      </c>
    </row>
    <row r="17" spans="1:15">
      <c r="A17" s="5862"/>
      <c r="B17" s="5883"/>
      <c r="C17" s="5880" t="s">
        <v>647</v>
      </c>
      <c r="D17" s="5880" t="s">
        <v>1396</v>
      </c>
      <c r="E17" s="5839" t="s">
        <v>543</v>
      </c>
      <c r="F17" s="5839" t="s">
        <v>543</v>
      </c>
      <c r="G17" s="5839" t="s">
        <v>543</v>
      </c>
      <c r="H17" s="5839" t="s">
        <v>543</v>
      </c>
      <c r="I17" s="5839"/>
      <c r="J17" s="5839"/>
      <c r="K17" s="3145" t="s">
        <v>645</v>
      </c>
      <c r="L17" s="3195">
        <v>41234</v>
      </c>
      <c r="M17" s="3196" t="s">
        <v>551</v>
      </c>
      <c r="N17" s="3195">
        <f>L17</f>
        <v>41234</v>
      </c>
      <c r="O17" s="3155"/>
    </row>
    <row r="18" spans="1:15">
      <c r="A18" s="5862"/>
      <c r="B18" s="5883"/>
      <c r="C18" s="5880"/>
      <c r="D18" s="5880"/>
      <c r="E18" s="5839"/>
      <c r="F18" s="5839"/>
      <c r="G18" s="5839"/>
      <c r="H18" s="5839"/>
      <c r="I18" s="5839"/>
      <c r="J18" s="5839"/>
      <c r="K18" s="3145">
        <v>49.3</v>
      </c>
      <c r="L18" s="3195">
        <v>42524</v>
      </c>
      <c r="M18" s="3196" t="s">
        <v>577</v>
      </c>
      <c r="N18" s="3195"/>
      <c r="O18" s="3204">
        <f>L18</f>
        <v>42524</v>
      </c>
    </row>
    <row r="19" spans="1:15">
      <c r="A19" s="5862"/>
      <c r="B19" s="5883"/>
      <c r="C19" s="5880" t="s">
        <v>648</v>
      </c>
      <c r="D19" s="5880" t="s">
        <v>649</v>
      </c>
      <c r="E19" s="5839" t="s">
        <v>543</v>
      </c>
      <c r="F19" s="5839" t="s">
        <v>543</v>
      </c>
      <c r="G19" s="5839" t="s">
        <v>543</v>
      </c>
      <c r="H19" s="5839" t="s">
        <v>543</v>
      </c>
      <c r="I19" s="5839" t="s">
        <v>543</v>
      </c>
      <c r="J19" s="5839" t="s">
        <v>543</v>
      </c>
      <c r="K19" s="3145" t="s">
        <v>645</v>
      </c>
      <c r="L19" s="3195">
        <v>41234</v>
      </c>
      <c r="M19" s="3196" t="s">
        <v>551</v>
      </c>
      <c r="N19" s="3195">
        <f>L19</f>
        <v>41234</v>
      </c>
      <c r="O19" s="3155"/>
    </row>
    <row r="20" spans="1:15">
      <c r="A20" s="5862"/>
      <c r="B20" s="5883"/>
      <c r="C20" s="5880"/>
      <c r="D20" s="5880"/>
      <c r="E20" s="5839"/>
      <c r="F20" s="5839"/>
      <c r="G20" s="5839"/>
      <c r="H20" s="5839"/>
      <c r="I20" s="5839"/>
      <c r="J20" s="5839"/>
      <c r="K20" s="3145" t="s">
        <v>650</v>
      </c>
      <c r="L20" s="3195">
        <v>42305</v>
      </c>
      <c r="M20" s="3196" t="s">
        <v>651</v>
      </c>
      <c r="N20" s="3195"/>
      <c r="O20" s="3155"/>
    </row>
    <row r="21" spans="1:15">
      <c r="A21" s="5862"/>
      <c r="B21" s="5883"/>
      <c r="C21" s="5880"/>
      <c r="D21" s="5880"/>
      <c r="E21" s="5839"/>
      <c r="F21" s="5839"/>
      <c r="G21" s="5839"/>
      <c r="H21" s="5839"/>
      <c r="I21" s="5839"/>
      <c r="J21" s="5839"/>
      <c r="K21" s="3145">
        <v>49.3</v>
      </c>
      <c r="L21" s="3195">
        <v>42524</v>
      </c>
      <c r="M21" s="3196" t="s">
        <v>1397</v>
      </c>
      <c r="N21" s="3195" t="s">
        <v>1398</v>
      </c>
      <c r="O21" s="3203">
        <v>43986</v>
      </c>
    </row>
    <row r="22" spans="1:15" ht="15" customHeight="1">
      <c r="A22" s="5862"/>
      <c r="B22" s="5883"/>
      <c r="C22" s="5880" t="s">
        <v>1399</v>
      </c>
      <c r="D22" s="5839" t="s">
        <v>1241</v>
      </c>
      <c r="E22" s="5839" t="s">
        <v>543</v>
      </c>
      <c r="F22" s="5839" t="s">
        <v>543</v>
      </c>
      <c r="G22" s="5839" t="s">
        <v>543</v>
      </c>
      <c r="H22" s="5839" t="s">
        <v>543</v>
      </c>
      <c r="I22" s="5839" t="s">
        <v>543</v>
      </c>
      <c r="J22" s="5839" t="s">
        <v>543</v>
      </c>
      <c r="K22" s="3145">
        <v>5.4</v>
      </c>
      <c r="L22" s="3195">
        <v>41234</v>
      </c>
      <c r="M22" s="3196" t="s">
        <v>551</v>
      </c>
      <c r="N22" s="3195">
        <f>L22</f>
        <v>41234</v>
      </c>
      <c r="O22" s="3155"/>
    </row>
    <row r="23" spans="1:15" ht="30">
      <c r="A23" s="5862"/>
      <c r="B23" s="5883"/>
      <c r="C23" s="5880"/>
      <c r="D23" s="5839"/>
      <c r="E23" s="5839"/>
      <c r="F23" s="5839"/>
      <c r="G23" s="5839"/>
      <c r="H23" s="5839"/>
      <c r="I23" s="5839"/>
      <c r="J23" s="5839"/>
      <c r="K23" s="3145">
        <v>49.3</v>
      </c>
      <c r="L23" s="3195">
        <v>42524</v>
      </c>
      <c r="M23" s="3196" t="s">
        <v>1400</v>
      </c>
      <c r="N23" s="3195">
        <v>42525</v>
      </c>
      <c r="O23" s="3203">
        <v>43986</v>
      </c>
    </row>
    <row r="24" spans="1:15">
      <c r="A24" s="5862"/>
      <c r="B24" s="5883"/>
      <c r="C24" s="5880"/>
      <c r="D24" s="5839"/>
      <c r="E24" s="5839"/>
      <c r="F24" s="5839"/>
      <c r="G24" s="5839"/>
      <c r="H24" s="5839"/>
      <c r="I24" s="5839"/>
      <c r="J24" s="5839"/>
      <c r="K24" s="3145">
        <v>67.5</v>
      </c>
      <c r="L24" s="3195">
        <v>42935</v>
      </c>
      <c r="M24" s="3196" t="s">
        <v>1420</v>
      </c>
      <c r="N24" s="3195">
        <v>42936</v>
      </c>
      <c r="O24" s="3203">
        <v>43301</v>
      </c>
    </row>
    <row r="25" spans="1:15">
      <c r="A25" s="5862"/>
      <c r="B25" s="5883"/>
      <c r="C25" s="5880" t="s">
        <v>662</v>
      </c>
      <c r="D25" s="5880" t="s">
        <v>1401</v>
      </c>
      <c r="E25" s="5839" t="s">
        <v>543</v>
      </c>
      <c r="F25" s="5839" t="s">
        <v>543</v>
      </c>
      <c r="G25" s="5839" t="s">
        <v>543</v>
      </c>
      <c r="H25" s="5839"/>
      <c r="I25" s="5839"/>
      <c r="J25" s="5839"/>
      <c r="K25" s="3145" t="s">
        <v>645</v>
      </c>
      <c r="L25" s="3195">
        <v>41234</v>
      </c>
      <c r="M25" s="3196" t="s">
        <v>551</v>
      </c>
      <c r="N25" s="3195">
        <f>L25</f>
        <v>41234</v>
      </c>
      <c r="O25" s="3155"/>
    </row>
    <row r="26" spans="1:15">
      <c r="A26" s="5862"/>
      <c r="B26" s="5883"/>
      <c r="C26" s="5880"/>
      <c r="D26" s="5880"/>
      <c r="E26" s="5839"/>
      <c r="F26" s="5839"/>
      <c r="G26" s="5839"/>
      <c r="H26" s="5839"/>
      <c r="I26" s="5839"/>
      <c r="J26" s="5839"/>
      <c r="K26" s="3145" t="s">
        <v>663</v>
      </c>
      <c r="L26" s="3195">
        <v>42305</v>
      </c>
      <c r="M26" s="3196" t="s">
        <v>577</v>
      </c>
      <c r="N26" s="3195"/>
      <c r="O26" s="3204">
        <f>L26</f>
        <v>42305</v>
      </c>
    </row>
    <row r="27" spans="1:15" ht="30">
      <c r="A27" s="5862"/>
      <c r="B27" s="5883"/>
      <c r="C27" s="3197" t="s">
        <v>1402</v>
      </c>
      <c r="D27" s="3197" t="s">
        <v>834</v>
      </c>
      <c r="E27" s="3145"/>
      <c r="F27" s="3145"/>
      <c r="G27" s="3145"/>
      <c r="H27" s="3145"/>
      <c r="I27" s="3145" t="s">
        <v>543</v>
      </c>
      <c r="J27" s="3145" t="s">
        <v>543</v>
      </c>
      <c r="K27" s="3145">
        <v>52.4</v>
      </c>
      <c r="L27" s="3195">
        <v>42571</v>
      </c>
      <c r="M27" s="3198" t="s">
        <v>551</v>
      </c>
      <c r="N27" s="3195">
        <f>L27</f>
        <v>42571</v>
      </c>
      <c r="O27" s="3203">
        <v>43667</v>
      </c>
    </row>
    <row r="28" spans="1:15" ht="30">
      <c r="A28" s="5862"/>
      <c r="B28" s="5883"/>
      <c r="C28" s="3197" t="s">
        <v>1403</v>
      </c>
      <c r="D28" s="3197" t="s">
        <v>1404</v>
      </c>
      <c r="E28" s="3145"/>
      <c r="F28" s="3145"/>
      <c r="G28" s="3145"/>
      <c r="H28" s="3145"/>
      <c r="I28" s="3145" t="s">
        <v>543</v>
      </c>
      <c r="J28" s="3145" t="s">
        <v>543</v>
      </c>
      <c r="K28" s="3145">
        <v>52.4</v>
      </c>
      <c r="L28" s="3195">
        <v>42571</v>
      </c>
      <c r="M28" s="3198" t="s">
        <v>551</v>
      </c>
      <c r="N28" s="3195">
        <f>L28</f>
        <v>42571</v>
      </c>
      <c r="O28" s="3203">
        <v>43302</v>
      </c>
    </row>
    <row r="29" spans="1:15" ht="30.75" thickBot="1">
      <c r="A29" s="5862"/>
      <c r="B29" s="5884"/>
      <c r="C29" s="3205" t="s">
        <v>4436</v>
      </c>
      <c r="D29" s="3205" t="s">
        <v>1309</v>
      </c>
      <c r="E29" s="3206"/>
      <c r="F29" s="3206"/>
      <c r="G29" s="3206"/>
      <c r="H29" s="3206"/>
      <c r="I29" s="3206"/>
      <c r="J29" s="3206" t="s">
        <v>543</v>
      </c>
      <c r="K29" s="3206">
        <v>58.8</v>
      </c>
      <c r="L29" s="3207">
        <v>42755</v>
      </c>
      <c r="M29" s="3208" t="s">
        <v>551</v>
      </c>
      <c r="N29" s="3207">
        <v>42756</v>
      </c>
      <c r="O29" s="3209">
        <v>43486</v>
      </c>
    </row>
    <row r="30" spans="1:15">
      <c r="A30" s="5862"/>
      <c r="B30" s="5840" t="s">
        <v>307</v>
      </c>
      <c r="C30" s="5846" t="s">
        <v>661</v>
      </c>
      <c r="D30" s="5846" t="s">
        <v>1405</v>
      </c>
      <c r="E30" s="5822" t="s">
        <v>543</v>
      </c>
      <c r="F30" s="5822" t="s">
        <v>543</v>
      </c>
      <c r="G30" s="5822" t="s">
        <v>543</v>
      </c>
      <c r="H30" s="5822" t="s">
        <v>543</v>
      </c>
      <c r="I30" s="5822"/>
      <c r="J30" s="5822"/>
      <c r="K30" s="3214" t="s">
        <v>645</v>
      </c>
      <c r="L30" s="3215">
        <v>41234</v>
      </c>
      <c r="M30" s="3216" t="s">
        <v>551</v>
      </c>
      <c r="N30" s="3215">
        <f>L30</f>
        <v>41234</v>
      </c>
      <c r="O30" s="3217"/>
    </row>
    <row r="31" spans="1:15">
      <c r="A31" s="5862"/>
      <c r="B31" s="5841"/>
      <c r="C31" s="5847"/>
      <c r="D31" s="5847"/>
      <c r="E31" s="5820"/>
      <c r="F31" s="5820"/>
      <c r="G31" s="5820"/>
      <c r="H31" s="5820"/>
      <c r="I31" s="5820"/>
      <c r="J31" s="5820"/>
      <c r="K31" s="3146">
        <v>49.3</v>
      </c>
      <c r="L31" s="3210">
        <v>42524</v>
      </c>
      <c r="M31" s="3211" t="s">
        <v>577</v>
      </c>
      <c r="N31" s="3210"/>
      <c r="O31" s="3218">
        <f>L31</f>
        <v>42524</v>
      </c>
    </row>
    <row r="32" spans="1:15">
      <c r="A32" s="5862"/>
      <c r="B32" s="5841"/>
      <c r="C32" s="5847" t="s">
        <v>664</v>
      </c>
      <c r="D32" s="5847" t="s">
        <v>829</v>
      </c>
      <c r="E32" s="5820" t="s">
        <v>543</v>
      </c>
      <c r="F32" s="5820" t="s">
        <v>543</v>
      </c>
      <c r="G32" s="5820" t="s">
        <v>543</v>
      </c>
      <c r="H32" s="5820" t="s">
        <v>543</v>
      </c>
      <c r="I32" s="5820"/>
      <c r="J32" s="5820"/>
      <c r="K32" s="3146" t="s">
        <v>645</v>
      </c>
      <c r="L32" s="3210">
        <v>41234</v>
      </c>
      <c r="M32" s="3211" t="s">
        <v>551</v>
      </c>
      <c r="N32" s="3210">
        <f>L32</f>
        <v>41234</v>
      </c>
      <c r="O32" s="3154"/>
    </row>
    <row r="33" spans="1:15">
      <c r="A33" s="5862"/>
      <c r="B33" s="5841"/>
      <c r="C33" s="5847"/>
      <c r="D33" s="5847"/>
      <c r="E33" s="5820"/>
      <c r="F33" s="5820"/>
      <c r="G33" s="5820"/>
      <c r="H33" s="5820"/>
      <c r="I33" s="5820"/>
      <c r="J33" s="5820"/>
      <c r="K33" s="3146">
        <v>49.3</v>
      </c>
      <c r="L33" s="3210">
        <v>42524</v>
      </c>
      <c r="M33" s="3212" t="s">
        <v>577</v>
      </c>
      <c r="N33" s="3210"/>
      <c r="O33" s="3218">
        <f>L33</f>
        <v>42524</v>
      </c>
    </row>
    <row r="34" spans="1:15" ht="30">
      <c r="A34" s="5862"/>
      <c r="B34" s="5841"/>
      <c r="C34" s="3152" t="s">
        <v>1406</v>
      </c>
      <c r="D34" s="3152" t="s">
        <v>1288</v>
      </c>
      <c r="E34" s="3146"/>
      <c r="F34" s="3146"/>
      <c r="G34" s="3146"/>
      <c r="H34" s="3146"/>
      <c r="I34" s="3146" t="s">
        <v>543</v>
      </c>
      <c r="J34" s="3146" t="s">
        <v>543</v>
      </c>
      <c r="K34" s="3146">
        <v>52.4</v>
      </c>
      <c r="L34" s="3210">
        <v>42571</v>
      </c>
      <c r="M34" s="3212" t="s">
        <v>551</v>
      </c>
      <c r="N34" s="3210">
        <v>42625</v>
      </c>
      <c r="O34" s="3219">
        <v>43355</v>
      </c>
    </row>
    <row r="35" spans="1:15" ht="15.75" thickBot="1">
      <c r="A35" s="5862"/>
      <c r="B35" s="5893"/>
      <c r="C35" s="3223" t="s">
        <v>1407</v>
      </c>
      <c r="D35" s="3223" t="s">
        <v>1296</v>
      </c>
      <c r="E35" s="2043"/>
      <c r="F35" s="2043"/>
      <c r="G35" s="2043"/>
      <c r="H35" s="2043"/>
      <c r="I35" s="2043" t="s">
        <v>543</v>
      </c>
      <c r="J35" s="2043" t="s">
        <v>543</v>
      </c>
      <c r="K35" s="2043">
        <v>52.4</v>
      </c>
      <c r="L35" s="3224">
        <v>42571</v>
      </c>
      <c r="M35" s="3225" t="s">
        <v>551</v>
      </c>
      <c r="N35" s="3224">
        <v>42618</v>
      </c>
      <c r="O35" s="3226">
        <v>43348</v>
      </c>
    </row>
    <row r="36" spans="1:15">
      <c r="A36" s="5862"/>
      <c r="B36" s="5876" t="s">
        <v>1408</v>
      </c>
      <c r="C36" s="5879" t="s">
        <v>641</v>
      </c>
      <c r="D36" s="5879" t="s">
        <v>1409</v>
      </c>
      <c r="E36" s="5824" t="s">
        <v>543</v>
      </c>
      <c r="F36" s="5824" t="s">
        <v>543</v>
      </c>
      <c r="G36" s="5824" t="s">
        <v>543</v>
      </c>
      <c r="H36" s="5824"/>
      <c r="I36" s="5824"/>
      <c r="J36" s="5824"/>
      <c r="K36" s="3229" t="s">
        <v>642</v>
      </c>
      <c r="L36" s="3230">
        <v>41234</v>
      </c>
      <c r="M36" s="3231" t="s">
        <v>551</v>
      </c>
      <c r="N36" s="3230">
        <f>L36</f>
        <v>41234</v>
      </c>
      <c r="O36" s="3232"/>
    </row>
    <row r="37" spans="1:15">
      <c r="A37" s="5862"/>
      <c r="B37" s="5877"/>
      <c r="C37" s="5874"/>
      <c r="D37" s="5874"/>
      <c r="E37" s="5821"/>
      <c r="F37" s="5821"/>
      <c r="G37" s="5821"/>
      <c r="H37" s="5821"/>
      <c r="I37" s="5821"/>
      <c r="J37" s="5821"/>
      <c r="K37" s="3147" t="s">
        <v>643</v>
      </c>
      <c r="L37" s="3227">
        <v>42062</v>
      </c>
      <c r="M37" s="3228" t="s">
        <v>577</v>
      </c>
      <c r="N37" s="3227"/>
      <c r="O37" s="3233">
        <f>L37</f>
        <v>42062</v>
      </c>
    </row>
    <row r="38" spans="1:15">
      <c r="A38" s="5862"/>
      <c r="B38" s="5877"/>
      <c r="C38" s="5874" t="s">
        <v>644</v>
      </c>
      <c r="D38" s="5874" t="s">
        <v>1410</v>
      </c>
      <c r="E38" s="5821" t="s">
        <v>543</v>
      </c>
      <c r="F38" s="5821" t="s">
        <v>543</v>
      </c>
      <c r="G38" s="5821" t="s">
        <v>543</v>
      </c>
      <c r="H38" s="5821"/>
      <c r="I38" s="5821"/>
      <c r="J38" s="5821"/>
      <c r="K38" s="3147" t="s">
        <v>645</v>
      </c>
      <c r="L38" s="3227">
        <v>41234</v>
      </c>
      <c r="M38" s="3228" t="s">
        <v>551</v>
      </c>
      <c r="N38" s="3227">
        <f>L38</f>
        <v>41234</v>
      </c>
      <c r="O38" s="3234"/>
    </row>
    <row r="39" spans="1:15">
      <c r="A39" s="5862"/>
      <c r="B39" s="5877"/>
      <c r="C39" s="5874"/>
      <c r="D39" s="5874"/>
      <c r="E39" s="5821"/>
      <c r="F39" s="5821"/>
      <c r="G39" s="5821"/>
      <c r="H39" s="5821"/>
      <c r="I39" s="5821"/>
      <c r="J39" s="5821"/>
      <c r="K39" s="3147" t="s">
        <v>643</v>
      </c>
      <c r="L39" s="3227">
        <v>42062</v>
      </c>
      <c r="M39" s="3228" t="s">
        <v>577</v>
      </c>
      <c r="N39" s="3227"/>
      <c r="O39" s="3233">
        <f>L39</f>
        <v>42062</v>
      </c>
    </row>
    <row r="40" spans="1:15">
      <c r="A40" s="5862"/>
      <c r="B40" s="5877"/>
      <c r="C40" s="5874" t="s">
        <v>646</v>
      </c>
      <c r="D40" s="5874" t="s">
        <v>1411</v>
      </c>
      <c r="E40" s="5821" t="s">
        <v>543</v>
      </c>
      <c r="F40" s="5821" t="s">
        <v>543</v>
      </c>
      <c r="G40" s="5821" t="s">
        <v>543</v>
      </c>
      <c r="H40" s="5821"/>
      <c r="I40" s="5821"/>
      <c r="J40" s="5821"/>
      <c r="K40" s="3147" t="s">
        <v>645</v>
      </c>
      <c r="L40" s="3227">
        <v>41234</v>
      </c>
      <c r="M40" s="3228" t="s">
        <v>551</v>
      </c>
      <c r="N40" s="3227">
        <f>L40</f>
        <v>41234</v>
      </c>
      <c r="O40" s="3234"/>
    </row>
    <row r="41" spans="1:15">
      <c r="A41" s="5862"/>
      <c r="B41" s="5877"/>
      <c r="C41" s="5874"/>
      <c r="D41" s="5874"/>
      <c r="E41" s="5821"/>
      <c r="F41" s="5821"/>
      <c r="G41" s="5821"/>
      <c r="H41" s="5821"/>
      <c r="I41" s="5821"/>
      <c r="J41" s="5821"/>
      <c r="K41" s="3147" t="s">
        <v>643</v>
      </c>
      <c r="L41" s="3227">
        <v>42062</v>
      </c>
      <c r="M41" s="3228" t="s">
        <v>577</v>
      </c>
      <c r="N41" s="3227"/>
      <c r="O41" s="3233">
        <f>L41</f>
        <v>42062</v>
      </c>
    </row>
    <row r="42" spans="1:15">
      <c r="A42" s="5862"/>
      <c r="B42" s="5877"/>
      <c r="C42" s="5874" t="s">
        <v>652</v>
      </c>
      <c r="D42" s="5874" t="s">
        <v>1412</v>
      </c>
      <c r="E42" s="5821" t="s">
        <v>543</v>
      </c>
      <c r="F42" s="5821" t="s">
        <v>543</v>
      </c>
      <c r="G42" s="5821"/>
      <c r="H42" s="5821"/>
      <c r="I42" s="5821"/>
      <c r="J42" s="5821"/>
      <c r="K42" s="3147" t="s">
        <v>645</v>
      </c>
      <c r="L42" s="3227">
        <v>41234</v>
      </c>
      <c r="M42" s="3228" t="s">
        <v>551</v>
      </c>
      <c r="N42" s="3227">
        <f>L42</f>
        <v>41234</v>
      </c>
      <c r="O42" s="3234"/>
    </row>
    <row r="43" spans="1:15" ht="47.25" customHeight="1">
      <c r="A43" s="5862"/>
      <c r="B43" s="5877"/>
      <c r="C43" s="5874"/>
      <c r="D43" s="5874"/>
      <c r="E43" s="5821"/>
      <c r="F43" s="5821"/>
      <c r="G43" s="5821"/>
      <c r="H43" s="5821"/>
      <c r="I43" s="5821"/>
      <c r="J43" s="5821"/>
      <c r="K43" s="3147" t="s">
        <v>653</v>
      </c>
      <c r="L43" s="3227">
        <v>41841</v>
      </c>
      <c r="M43" s="3228" t="s">
        <v>577</v>
      </c>
      <c r="N43" s="3227"/>
      <c r="O43" s="3233">
        <f>L43</f>
        <v>41841</v>
      </c>
    </row>
    <row r="44" spans="1:15">
      <c r="A44" s="5862"/>
      <c r="B44" s="5877"/>
      <c r="C44" s="5874" t="s">
        <v>654</v>
      </c>
      <c r="D44" s="5874" t="s">
        <v>1412</v>
      </c>
      <c r="E44" s="5821" t="s">
        <v>543</v>
      </c>
      <c r="F44" s="5821" t="s">
        <v>543</v>
      </c>
      <c r="G44" s="5821" t="s">
        <v>543</v>
      </c>
      <c r="H44" s="5821"/>
      <c r="I44" s="5821"/>
      <c r="J44" s="5821"/>
      <c r="K44" s="3147" t="s">
        <v>642</v>
      </c>
      <c r="L44" s="3227">
        <v>41234</v>
      </c>
      <c r="M44" s="3228" t="s">
        <v>551</v>
      </c>
      <c r="N44" s="3227">
        <f>L44</f>
        <v>41234</v>
      </c>
      <c r="O44" s="3234"/>
    </row>
    <row r="45" spans="1:15" ht="30.75" customHeight="1">
      <c r="A45" s="5862"/>
      <c r="B45" s="5877"/>
      <c r="C45" s="5874"/>
      <c r="D45" s="5874"/>
      <c r="E45" s="5821"/>
      <c r="F45" s="5821"/>
      <c r="G45" s="5821"/>
      <c r="H45" s="5821"/>
      <c r="I45" s="5821"/>
      <c r="J45" s="5821"/>
      <c r="K45" s="3147" t="s">
        <v>643</v>
      </c>
      <c r="L45" s="3227">
        <v>42062</v>
      </c>
      <c r="M45" s="3228" t="s">
        <v>577</v>
      </c>
      <c r="N45" s="3227"/>
      <c r="O45" s="3233">
        <f>L45</f>
        <v>42062</v>
      </c>
    </row>
    <row r="46" spans="1:15">
      <c r="A46" s="5862"/>
      <c r="B46" s="5877"/>
      <c r="C46" s="5874" t="s">
        <v>659</v>
      </c>
      <c r="D46" s="5874" t="s">
        <v>1410</v>
      </c>
      <c r="E46" s="5821" t="s">
        <v>543</v>
      </c>
      <c r="F46" s="5821" t="s">
        <v>543</v>
      </c>
      <c r="G46" s="5821" t="s">
        <v>543</v>
      </c>
      <c r="H46" s="5821"/>
      <c r="I46" s="5821"/>
      <c r="J46" s="5821"/>
      <c r="K46" s="3147" t="s">
        <v>645</v>
      </c>
      <c r="L46" s="3227">
        <v>41234</v>
      </c>
      <c r="M46" s="3228" t="s">
        <v>551</v>
      </c>
      <c r="N46" s="3227">
        <f>L46</f>
        <v>41234</v>
      </c>
      <c r="O46" s="3234"/>
    </row>
    <row r="47" spans="1:15">
      <c r="A47" s="5862"/>
      <c r="B47" s="5877"/>
      <c r="C47" s="5874"/>
      <c r="D47" s="5874"/>
      <c r="E47" s="5821"/>
      <c r="F47" s="5821"/>
      <c r="G47" s="5821"/>
      <c r="H47" s="5821"/>
      <c r="I47" s="5821"/>
      <c r="J47" s="5821"/>
      <c r="K47" s="3147" t="s">
        <v>643</v>
      </c>
      <c r="L47" s="3227">
        <v>42062</v>
      </c>
      <c r="M47" s="3228" t="s">
        <v>577</v>
      </c>
      <c r="N47" s="3227"/>
      <c r="O47" s="3233">
        <f>L47</f>
        <v>42062</v>
      </c>
    </row>
    <row r="48" spans="1:15" ht="45.75" thickBot="1">
      <c r="A48" s="5862"/>
      <c r="B48" s="5878"/>
      <c r="C48" s="3235" t="s">
        <v>1413</v>
      </c>
      <c r="D48" s="3235" t="s">
        <v>851</v>
      </c>
      <c r="E48" s="2047"/>
      <c r="F48" s="2047"/>
      <c r="G48" s="2047"/>
      <c r="H48" s="2047"/>
      <c r="I48" s="2047" t="s">
        <v>543</v>
      </c>
      <c r="J48" s="2047" t="s">
        <v>543</v>
      </c>
      <c r="K48" s="2047">
        <v>52.4</v>
      </c>
      <c r="L48" s="3236">
        <v>42571</v>
      </c>
      <c r="M48" s="3237" t="s">
        <v>551</v>
      </c>
      <c r="N48" s="3236">
        <f>L48</f>
        <v>42571</v>
      </c>
      <c r="O48" s="3238">
        <v>43667</v>
      </c>
    </row>
    <row r="49" spans="1:15" ht="15.75" thickBot="1">
      <c r="A49" s="955"/>
      <c r="B49" s="956"/>
      <c r="C49" s="957"/>
      <c r="D49" s="957"/>
      <c r="E49" s="958">
        <f t="shared" ref="E49:J49" si="4">COUNTA(E5:E48)</f>
        <v>15</v>
      </c>
      <c r="F49" s="958">
        <f t="shared" si="4"/>
        <v>15</v>
      </c>
      <c r="G49" s="958">
        <f t="shared" si="4"/>
        <v>16</v>
      </c>
      <c r="H49" s="958">
        <f t="shared" si="4"/>
        <v>10</v>
      </c>
      <c r="I49" s="958">
        <f t="shared" si="4"/>
        <v>7</v>
      </c>
      <c r="J49" s="958">
        <f t="shared" si="4"/>
        <v>10</v>
      </c>
      <c r="K49" s="955"/>
      <c r="L49" s="955"/>
      <c r="M49" s="956"/>
      <c r="N49" s="959"/>
      <c r="O49" s="955"/>
    </row>
    <row r="50" spans="1:15" ht="41.25" customHeight="1">
      <c r="A50" s="5861" t="s">
        <v>667</v>
      </c>
      <c r="B50" s="5857" t="s">
        <v>310</v>
      </c>
      <c r="C50" s="5866" t="s">
        <v>548</v>
      </c>
      <c r="D50" s="5866" t="s">
        <v>549</v>
      </c>
      <c r="E50" s="5825"/>
      <c r="F50" s="5825" t="s">
        <v>543</v>
      </c>
      <c r="G50" s="5825" t="s">
        <v>543</v>
      </c>
      <c r="H50" s="5825" t="s">
        <v>543</v>
      </c>
      <c r="I50" s="5825"/>
      <c r="J50" s="5825"/>
      <c r="K50" s="3148" t="s">
        <v>550</v>
      </c>
      <c r="L50" s="3252">
        <v>41593</v>
      </c>
      <c r="M50" s="3253" t="s">
        <v>551</v>
      </c>
      <c r="N50" s="3252">
        <v>41334</v>
      </c>
      <c r="O50" s="3254"/>
    </row>
    <row r="51" spans="1:15" ht="38.25" customHeight="1">
      <c r="A51" s="5862"/>
      <c r="B51" s="5858"/>
      <c r="C51" s="5843"/>
      <c r="D51" s="5843"/>
      <c r="E51" s="5826"/>
      <c r="F51" s="5826"/>
      <c r="G51" s="5826"/>
      <c r="H51" s="5826"/>
      <c r="I51" s="5826"/>
      <c r="J51" s="5826"/>
      <c r="K51" s="3149" t="s">
        <v>1414</v>
      </c>
      <c r="L51" s="3248" t="s">
        <v>1415</v>
      </c>
      <c r="M51" s="3249" t="s">
        <v>577</v>
      </c>
      <c r="N51" s="3248"/>
      <c r="O51" s="3255">
        <v>42460</v>
      </c>
    </row>
    <row r="52" spans="1:15" ht="30">
      <c r="A52" s="5862"/>
      <c r="B52" s="5858"/>
      <c r="C52" s="5843" t="s">
        <v>552</v>
      </c>
      <c r="D52" s="5843" t="s">
        <v>553</v>
      </c>
      <c r="E52" s="5826"/>
      <c r="F52" s="5826" t="s">
        <v>543</v>
      </c>
      <c r="G52" s="5826"/>
      <c r="H52" s="5826"/>
      <c r="I52" s="5826"/>
      <c r="J52" s="5826"/>
      <c r="K52" s="3149" t="s">
        <v>554</v>
      </c>
      <c r="L52" s="3248">
        <v>41593</v>
      </c>
      <c r="M52" s="3249" t="s">
        <v>551</v>
      </c>
      <c r="N52" s="3248">
        <v>41487</v>
      </c>
      <c r="O52" s="3255">
        <v>41851</v>
      </c>
    </row>
    <row r="53" spans="1:15" ht="30">
      <c r="A53" s="5862"/>
      <c r="B53" s="5858"/>
      <c r="C53" s="5843"/>
      <c r="D53" s="5843"/>
      <c r="E53" s="5826"/>
      <c r="F53" s="5826"/>
      <c r="G53" s="5826"/>
      <c r="H53" s="5826"/>
      <c r="I53" s="5826"/>
      <c r="J53" s="5826"/>
      <c r="K53" s="3149" t="s">
        <v>555</v>
      </c>
      <c r="L53" s="3248">
        <v>42030</v>
      </c>
      <c r="M53" s="3249" t="s">
        <v>556</v>
      </c>
      <c r="N53" s="5873">
        <v>41456</v>
      </c>
      <c r="O53" s="5875">
        <v>41851</v>
      </c>
    </row>
    <row r="54" spans="1:15" ht="30">
      <c r="A54" s="5862"/>
      <c r="B54" s="5858"/>
      <c r="C54" s="5843"/>
      <c r="D54" s="5843"/>
      <c r="E54" s="5826"/>
      <c r="F54" s="5826"/>
      <c r="G54" s="5826"/>
      <c r="H54" s="5826"/>
      <c r="I54" s="5826"/>
      <c r="J54" s="5826"/>
      <c r="K54" s="3149" t="s">
        <v>557</v>
      </c>
      <c r="L54" s="3248">
        <v>42303</v>
      </c>
      <c r="M54" s="3249" t="s">
        <v>558</v>
      </c>
      <c r="N54" s="5873"/>
      <c r="O54" s="5875"/>
    </row>
    <row r="55" spans="1:15" ht="30" customHeight="1">
      <c r="A55" s="5862"/>
      <c r="B55" s="5858"/>
      <c r="C55" s="5843" t="s">
        <v>559</v>
      </c>
      <c r="D55" s="5843" t="s">
        <v>560</v>
      </c>
      <c r="E55" s="5826"/>
      <c r="F55" s="5826" t="s">
        <v>543</v>
      </c>
      <c r="G55" s="5826" t="s">
        <v>543</v>
      </c>
      <c r="H55" s="5826" t="s">
        <v>543</v>
      </c>
      <c r="I55" s="5826"/>
      <c r="J55" s="5826"/>
      <c r="K55" s="3149" t="s">
        <v>561</v>
      </c>
      <c r="L55" s="3248">
        <v>41593</v>
      </c>
      <c r="M55" s="3249" t="s">
        <v>551</v>
      </c>
      <c r="N55" s="5873">
        <v>41548</v>
      </c>
      <c r="O55" s="3255">
        <v>41912</v>
      </c>
    </row>
    <row r="56" spans="1:15" ht="30">
      <c r="A56" s="5862"/>
      <c r="B56" s="5858"/>
      <c r="C56" s="5843"/>
      <c r="D56" s="5843"/>
      <c r="E56" s="5826"/>
      <c r="F56" s="5826"/>
      <c r="G56" s="5826"/>
      <c r="H56" s="5826"/>
      <c r="I56" s="5826"/>
      <c r="J56" s="5826"/>
      <c r="K56" s="3149" t="s">
        <v>562</v>
      </c>
      <c r="L56" s="3248">
        <v>42030</v>
      </c>
      <c r="M56" s="3249" t="s">
        <v>556</v>
      </c>
      <c r="N56" s="5873"/>
      <c r="O56" s="3255">
        <v>41943</v>
      </c>
    </row>
    <row r="57" spans="1:15">
      <c r="A57" s="5862"/>
      <c r="B57" s="5858"/>
      <c r="C57" s="5843"/>
      <c r="D57" s="5843"/>
      <c r="E57" s="5826"/>
      <c r="F57" s="5826"/>
      <c r="G57" s="5826"/>
      <c r="H57" s="5826"/>
      <c r="I57" s="5826"/>
      <c r="J57" s="5826"/>
      <c r="K57" s="3149" t="s">
        <v>1416</v>
      </c>
      <c r="L57" s="3248">
        <v>42514</v>
      </c>
      <c r="M57" s="3249" t="s">
        <v>1417</v>
      </c>
      <c r="N57" s="5873"/>
      <c r="O57" s="3255">
        <f>L57</f>
        <v>42514</v>
      </c>
    </row>
    <row r="58" spans="1:15" ht="45">
      <c r="A58" s="5862"/>
      <c r="B58" s="5858"/>
      <c r="C58" s="3251" t="s">
        <v>563</v>
      </c>
      <c r="D58" s="3251" t="s">
        <v>564</v>
      </c>
      <c r="E58" s="3149"/>
      <c r="F58" s="3149" t="s">
        <v>543</v>
      </c>
      <c r="G58" s="3149"/>
      <c r="H58" s="3149"/>
      <c r="I58" s="3149"/>
      <c r="J58" s="3149"/>
      <c r="K58" s="3149" t="s">
        <v>565</v>
      </c>
      <c r="L58" s="3248">
        <v>41593</v>
      </c>
      <c r="M58" s="3249" t="s">
        <v>551</v>
      </c>
      <c r="N58" s="3248">
        <v>41518</v>
      </c>
      <c r="O58" s="3255">
        <v>41882</v>
      </c>
    </row>
    <row r="59" spans="1:15" ht="75" customHeight="1">
      <c r="A59" s="5862"/>
      <c r="B59" s="5858"/>
      <c r="C59" s="5843" t="s">
        <v>1418</v>
      </c>
      <c r="D59" s="5843" t="s">
        <v>553</v>
      </c>
      <c r="E59" s="5843"/>
      <c r="F59" s="5826" t="s">
        <v>543</v>
      </c>
      <c r="G59" s="5826" t="s">
        <v>543</v>
      </c>
      <c r="H59" s="5826" t="s">
        <v>543</v>
      </c>
      <c r="I59" s="5826"/>
      <c r="J59" s="5826"/>
      <c r="K59" s="3149" t="s">
        <v>566</v>
      </c>
      <c r="L59" s="3248">
        <v>41593</v>
      </c>
      <c r="M59" s="3249" t="s">
        <v>551</v>
      </c>
      <c r="N59" s="3248">
        <v>41518</v>
      </c>
      <c r="O59" s="3255">
        <v>41882</v>
      </c>
    </row>
    <row r="60" spans="1:15">
      <c r="A60" s="5862"/>
      <c r="B60" s="5858"/>
      <c r="C60" s="5843"/>
      <c r="D60" s="5843"/>
      <c r="E60" s="5849"/>
      <c r="F60" s="5850"/>
      <c r="G60" s="5850"/>
      <c r="H60" s="5850"/>
      <c r="I60" s="5850"/>
      <c r="J60" s="5826"/>
      <c r="K60" s="3149" t="s">
        <v>1416</v>
      </c>
      <c r="L60" s="3248">
        <v>42514</v>
      </c>
      <c r="M60" s="3249" t="s">
        <v>1417</v>
      </c>
      <c r="N60" s="3248">
        <v>41518</v>
      </c>
      <c r="O60" s="3255">
        <f>L60</f>
        <v>42514</v>
      </c>
    </row>
    <row r="61" spans="1:15" ht="15" customHeight="1">
      <c r="A61" s="5862"/>
      <c r="B61" s="5858"/>
      <c r="C61" s="3251" t="s">
        <v>4624</v>
      </c>
      <c r="D61" s="3251" t="s">
        <v>4454</v>
      </c>
      <c r="E61" s="3149"/>
      <c r="F61" s="3149"/>
      <c r="G61" s="3149"/>
      <c r="H61" s="3149"/>
      <c r="I61" s="3149"/>
      <c r="J61" s="3149" t="s">
        <v>543</v>
      </c>
      <c r="K61" s="3149" t="s">
        <v>4625</v>
      </c>
      <c r="L61" s="3248">
        <v>43033</v>
      </c>
      <c r="M61" s="3249" t="s">
        <v>551</v>
      </c>
      <c r="N61" s="3248">
        <v>43040</v>
      </c>
      <c r="O61" s="3255">
        <v>43769</v>
      </c>
    </row>
    <row r="62" spans="1:15" ht="15" customHeight="1">
      <c r="A62" s="5862"/>
      <c r="B62" s="5858"/>
      <c r="C62" s="3251" t="s">
        <v>4626</v>
      </c>
      <c r="D62" s="3251" t="s">
        <v>4455</v>
      </c>
      <c r="E62" s="3149"/>
      <c r="F62" s="3149"/>
      <c r="G62" s="3149"/>
      <c r="H62" s="3149"/>
      <c r="I62" s="3149"/>
      <c r="J62" s="3149" t="s">
        <v>543</v>
      </c>
      <c r="K62" s="3149" t="s">
        <v>4625</v>
      </c>
      <c r="L62" s="3248">
        <v>43033</v>
      </c>
      <c r="M62" s="3249" t="s">
        <v>551</v>
      </c>
      <c r="N62" s="3248">
        <v>43040</v>
      </c>
      <c r="O62" s="3255">
        <v>43465</v>
      </c>
    </row>
    <row r="63" spans="1:15" ht="45.75" thickBot="1">
      <c r="A63" s="5862"/>
      <c r="B63" s="5890"/>
      <c r="C63" s="3271" t="s">
        <v>4627</v>
      </c>
      <c r="D63" s="3271" t="s">
        <v>564</v>
      </c>
      <c r="E63" s="2050"/>
      <c r="F63" s="2050"/>
      <c r="G63" s="2050"/>
      <c r="H63" s="2050"/>
      <c r="I63" s="2050"/>
      <c r="J63" s="2050" t="s">
        <v>543</v>
      </c>
      <c r="K63" s="2050" t="s">
        <v>4625</v>
      </c>
      <c r="L63" s="2051">
        <v>43033</v>
      </c>
      <c r="M63" s="3257" t="s">
        <v>551</v>
      </c>
      <c r="N63" s="2051">
        <v>43040</v>
      </c>
      <c r="O63" s="3258">
        <v>43769</v>
      </c>
    </row>
    <row r="64" spans="1:15" ht="45">
      <c r="A64" s="5862"/>
      <c r="B64" s="5863" t="s">
        <v>309</v>
      </c>
      <c r="C64" s="3267" t="s">
        <v>567</v>
      </c>
      <c r="D64" s="3267" t="s">
        <v>568</v>
      </c>
      <c r="E64" s="3247"/>
      <c r="F64" s="3247"/>
      <c r="G64" s="3247" t="s">
        <v>543</v>
      </c>
      <c r="H64" s="3247" t="s">
        <v>543</v>
      </c>
      <c r="I64" s="3247" t="s">
        <v>543</v>
      </c>
      <c r="J64" s="3247" t="s">
        <v>543</v>
      </c>
      <c r="K64" s="3247" t="s">
        <v>569</v>
      </c>
      <c r="L64" s="3268">
        <v>41593</v>
      </c>
      <c r="M64" s="3269" t="s">
        <v>551</v>
      </c>
      <c r="N64" s="3268">
        <v>41640</v>
      </c>
      <c r="O64" s="3270">
        <v>43131</v>
      </c>
    </row>
    <row r="65" spans="1:15" ht="60">
      <c r="A65" s="5862"/>
      <c r="B65" s="5864"/>
      <c r="C65" s="3261" t="s">
        <v>570</v>
      </c>
      <c r="D65" s="3261" t="s">
        <v>571</v>
      </c>
      <c r="E65" s="3150"/>
      <c r="F65" s="3150"/>
      <c r="G65" s="3150" t="s">
        <v>543</v>
      </c>
      <c r="H65" s="3150" t="s">
        <v>543</v>
      </c>
      <c r="I65" s="3150" t="s">
        <v>543</v>
      </c>
      <c r="J65" s="3150"/>
      <c r="K65" s="3150" t="s">
        <v>572</v>
      </c>
      <c r="L65" s="3262">
        <v>41593</v>
      </c>
      <c r="M65" s="3263" t="s">
        <v>551</v>
      </c>
      <c r="N65" s="3262">
        <v>41640</v>
      </c>
      <c r="O65" s="3265">
        <v>42735</v>
      </c>
    </row>
    <row r="66" spans="1:15" ht="30">
      <c r="A66" s="5862"/>
      <c r="B66" s="5864"/>
      <c r="C66" s="5872" t="s">
        <v>573</v>
      </c>
      <c r="D66" s="5872" t="s">
        <v>574</v>
      </c>
      <c r="E66" s="5848"/>
      <c r="F66" s="5848"/>
      <c r="G66" s="5848" t="s">
        <v>543</v>
      </c>
      <c r="H66" s="5848"/>
      <c r="I66" s="5848"/>
      <c r="J66" s="5848"/>
      <c r="K66" s="3150" t="s">
        <v>575</v>
      </c>
      <c r="L66" s="3262">
        <v>41593</v>
      </c>
      <c r="M66" s="3263" t="s">
        <v>551</v>
      </c>
      <c r="N66" s="5871">
        <v>41640</v>
      </c>
      <c r="O66" s="3266">
        <v>43100</v>
      </c>
    </row>
    <row r="67" spans="1:15" ht="30">
      <c r="A67" s="5862"/>
      <c r="B67" s="5864"/>
      <c r="C67" s="5872"/>
      <c r="D67" s="5872"/>
      <c r="E67" s="5848"/>
      <c r="F67" s="5848"/>
      <c r="G67" s="5848"/>
      <c r="H67" s="5848"/>
      <c r="I67" s="5848"/>
      <c r="J67" s="5848"/>
      <c r="K67" s="3150" t="s">
        <v>576</v>
      </c>
      <c r="L67" s="3262">
        <v>42030</v>
      </c>
      <c r="M67" s="3263" t="s">
        <v>577</v>
      </c>
      <c r="N67" s="5871"/>
      <c r="O67" s="3266">
        <v>42030</v>
      </c>
    </row>
    <row r="68" spans="1:15" ht="30">
      <c r="A68" s="5862"/>
      <c r="B68" s="5864"/>
      <c r="C68" s="5872" t="s">
        <v>578</v>
      </c>
      <c r="D68" s="5872" t="s">
        <v>579</v>
      </c>
      <c r="E68" s="5848"/>
      <c r="F68" s="5848" t="s">
        <v>543</v>
      </c>
      <c r="G68" s="5848" t="s">
        <v>543</v>
      </c>
      <c r="H68" s="5848" t="s">
        <v>543</v>
      </c>
      <c r="I68" s="5848" t="s">
        <v>543</v>
      </c>
      <c r="J68" s="5848"/>
      <c r="K68" s="3150" t="s">
        <v>580</v>
      </c>
      <c r="L68" s="3262">
        <v>41593</v>
      </c>
      <c r="M68" s="3263" t="s">
        <v>551</v>
      </c>
      <c r="N68" s="3262">
        <v>41426</v>
      </c>
      <c r="O68" s="3265">
        <v>42004</v>
      </c>
    </row>
    <row r="69" spans="1:15" ht="30">
      <c r="A69" s="5862"/>
      <c r="B69" s="5864"/>
      <c r="C69" s="5872"/>
      <c r="D69" s="5872"/>
      <c r="E69" s="5848"/>
      <c r="F69" s="5848"/>
      <c r="G69" s="5848"/>
      <c r="H69" s="5848"/>
      <c r="I69" s="5848"/>
      <c r="J69" s="5848"/>
      <c r="K69" s="3150" t="s">
        <v>581</v>
      </c>
      <c r="L69" s="3262">
        <v>42303</v>
      </c>
      <c r="M69" s="3263" t="s">
        <v>582</v>
      </c>
      <c r="N69" s="3262">
        <v>42278</v>
      </c>
      <c r="O69" s="3265">
        <v>42735</v>
      </c>
    </row>
    <row r="70" spans="1:15">
      <c r="A70" s="5862"/>
      <c r="B70" s="5864"/>
      <c r="C70" s="5872"/>
      <c r="D70" s="5872"/>
      <c r="E70" s="5848"/>
      <c r="F70" s="5848"/>
      <c r="G70" s="5848"/>
      <c r="H70" s="5848"/>
      <c r="I70" s="5848"/>
      <c r="J70" s="5848"/>
      <c r="K70" s="3150" t="s">
        <v>1419</v>
      </c>
      <c r="L70" s="3262">
        <v>42668</v>
      </c>
      <c r="M70" s="3263" t="s">
        <v>582</v>
      </c>
      <c r="N70" s="3262">
        <v>42644</v>
      </c>
      <c r="O70" s="3265">
        <v>42735</v>
      </c>
    </row>
    <row r="71" spans="1:15" ht="30">
      <c r="A71" s="5862"/>
      <c r="B71" s="5864"/>
      <c r="C71" s="3261" t="s">
        <v>583</v>
      </c>
      <c r="D71" s="3261" t="s">
        <v>584</v>
      </c>
      <c r="E71" s="3150"/>
      <c r="F71" s="3150"/>
      <c r="G71" s="3150"/>
      <c r="H71" s="3150" t="s">
        <v>543</v>
      </c>
      <c r="I71" s="3150" t="s">
        <v>543</v>
      </c>
      <c r="J71" s="3150" t="s">
        <v>543</v>
      </c>
      <c r="K71" s="3150" t="s">
        <v>585</v>
      </c>
      <c r="L71" s="3262">
        <v>42303</v>
      </c>
      <c r="M71" s="3263" t="s">
        <v>586</v>
      </c>
      <c r="N71" s="3262">
        <v>42278</v>
      </c>
      <c r="O71" s="3265">
        <v>43465</v>
      </c>
    </row>
    <row r="72" spans="1:15" ht="30">
      <c r="A72" s="5862"/>
      <c r="B72" s="5864"/>
      <c r="C72" s="5872" t="s">
        <v>587</v>
      </c>
      <c r="D72" s="5872" t="s">
        <v>588</v>
      </c>
      <c r="E72" s="5848"/>
      <c r="F72" s="5848" t="s">
        <v>543</v>
      </c>
      <c r="G72" s="5848" t="s">
        <v>543</v>
      </c>
      <c r="H72" s="5848" t="s">
        <v>543</v>
      </c>
      <c r="I72" s="5848" t="s">
        <v>543</v>
      </c>
      <c r="J72" s="5848"/>
      <c r="K72" s="3150" t="s">
        <v>589</v>
      </c>
      <c r="L72" s="3262">
        <v>41593</v>
      </c>
      <c r="M72" s="3263" t="s">
        <v>551</v>
      </c>
      <c r="N72" s="3262">
        <v>41365</v>
      </c>
      <c r="O72" s="3265">
        <v>42124</v>
      </c>
    </row>
    <row r="73" spans="1:15" ht="30">
      <c r="A73" s="5862"/>
      <c r="B73" s="5864"/>
      <c r="C73" s="5872"/>
      <c r="D73" s="5872"/>
      <c r="E73" s="5848"/>
      <c r="F73" s="5848"/>
      <c r="G73" s="5848"/>
      <c r="H73" s="5848"/>
      <c r="I73" s="5848"/>
      <c r="J73" s="5848"/>
      <c r="K73" s="3150" t="s">
        <v>590</v>
      </c>
      <c r="L73" s="3262">
        <v>42303</v>
      </c>
      <c r="M73" s="3263" t="s">
        <v>582</v>
      </c>
      <c r="N73" s="3262">
        <v>42278</v>
      </c>
      <c r="O73" s="3265">
        <v>42735</v>
      </c>
    </row>
    <row r="74" spans="1:15" ht="30">
      <c r="A74" s="5862"/>
      <c r="B74" s="5864"/>
      <c r="C74" s="5872" t="s">
        <v>591</v>
      </c>
      <c r="D74" s="5872" t="s">
        <v>592</v>
      </c>
      <c r="E74" s="5848" t="s">
        <v>543</v>
      </c>
      <c r="F74" s="5848" t="s">
        <v>543</v>
      </c>
      <c r="G74" s="5848" t="s">
        <v>543</v>
      </c>
      <c r="H74" s="5848" t="s">
        <v>543</v>
      </c>
      <c r="I74" s="5848"/>
      <c r="J74" s="5848"/>
      <c r="K74" s="3150" t="s">
        <v>593</v>
      </c>
      <c r="L74" s="3262">
        <v>41593</v>
      </c>
      <c r="M74" s="3263" t="s">
        <v>551</v>
      </c>
      <c r="N74" s="5871">
        <v>41061</v>
      </c>
      <c r="O74" s="3265">
        <v>42004</v>
      </c>
    </row>
    <row r="75" spans="1:15" ht="30">
      <c r="A75" s="5862"/>
      <c r="B75" s="5864"/>
      <c r="C75" s="5872"/>
      <c r="D75" s="5872"/>
      <c r="E75" s="5848"/>
      <c r="F75" s="5848"/>
      <c r="G75" s="5848"/>
      <c r="H75" s="5848"/>
      <c r="I75" s="5848"/>
      <c r="J75" s="5848"/>
      <c r="K75" s="3150" t="s">
        <v>594</v>
      </c>
      <c r="L75" s="3262">
        <v>42030</v>
      </c>
      <c r="M75" s="3263" t="s">
        <v>556</v>
      </c>
      <c r="N75" s="5871"/>
      <c r="O75" s="3265">
        <v>42369</v>
      </c>
    </row>
    <row r="76" spans="1:15" ht="30">
      <c r="A76" s="5862"/>
      <c r="B76" s="5864"/>
      <c r="C76" s="5872"/>
      <c r="D76" s="5872"/>
      <c r="E76" s="5848"/>
      <c r="F76" s="5848"/>
      <c r="G76" s="5848"/>
      <c r="H76" s="5848"/>
      <c r="I76" s="5848"/>
      <c r="J76" s="5848"/>
      <c r="K76" s="3150" t="s">
        <v>595</v>
      </c>
      <c r="L76" s="3262">
        <v>42303</v>
      </c>
      <c r="M76" s="3263" t="s">
        <v>582</v>
      </c>
      <c r="N76" s="3262">
        <v>42005</v>
      </c>
      <c r="O76" s="3265">
        <v>42400</v>
      </c>
    </row>
    <row r="77" spans="1:15">
      <c r="A77" s="5862"/>
      <c r="B77" s="5864"/>
      <c r="C77" s="5872"/>
      <c r="D77" s="5872"/>
      <c r="E77" s="5848"/>
      <c r="F77" s="5848"/>
      <c r="G77" s="5848"/>
      <c r="H77" s="5848"/>
      <c r="I77" s="5848"/>
      <c r="J77" s="5848"/>
      <c r="K77" s="3150" t="s">
        <v>1414</v>
      </c>
      <c r="L77" s="3264" t="s">
        <v>1415</v>
      </c>
      <c r="M77" s="3261" t="s">
        <v>1420</v>
      </c>
      <c r="N77" s="3262"/>
      <c r="O77" s="3265"/>
    </row>
    <row r="78" spans="1:15">
      <c r="A78" s="5862"/>
      <c r="B78" s="5864"/>
      <c r="C78" s="5872"/>
      <c r="D78" s="5872"/>
      <c r="E78" s="5848"/>
      <c r="F78" s="5848"/>
      <c r="G78" s="5848"/>
      <c r="H78" s="5848"/>
      <c r="I78" s="5848"/>
      <c r="J78" s="5848"/>
      <c r="K78" s="3150" t="s">
        <v>1421</v>
      </c>
      <c r="L78" s="3264">
        <v>42668</v>
      </c>
      <c r="M78" s="3261" t="s">
        <v>558</v>
      </c>
      <c r="N78" s="3262"/>
      <c r="O78" s="3265">
        <v>42668</v>
      </c>
    </row>
    <row r="79" spans="1:15" ht="30">
      <c r="A79" s="5862"/>
      <c r="B79" s="5864"/>
      <c r="C79" s="5872" t="s">
        <v>1422</v>
      </c>
      <c r="D79" s="5872" t="s">
        <v>597</v>
      </c>
      <c r="E79" s="5848"/>
      <c r="F79" s="5848"/>
      <c r="G79" s="5848" t="s">
        <v>543</v>
      </c>
      <c r="H79" s="5848"/>
      <c r="I79" s="5848"/>
      <c r="J79" s="5848"/>
      <c r="K79" s="3150" t="s">
        <v>598</v>
      </c>
      <c r="L79" s="3262">
        <v>41593</v>
      </c>
      <c r="M79" s="3263" t="s">
        <v>551</v>
      </c>
      <c r="N79" s="5871">
        <v>41699</v>
      </c>
      <c r="O79" s="5868">
        <v>42094</v>
      </c>
    </row>
    <row r="80" spans="1:15" ht="30">
      <c r="A80" s="5862"/>
      <c r="B80" s="5864"/>
      <c r="C80" s="5872"/>
      <c r="D80" s="5872"/>
      <c r="E80" s="5848"/>
      <c r="F80" s="5848"/>
      <c r="G80" s="5848"/>
      <c r="H80" s="5848"/>
      <c r="I80" s="5848"/>
      <c r="J80" s="5848"/>
      <c r="K80" s="3150" t="s">
        <v>599</v>
      </c>
      <c r="L80" s="3262">
        <v>42213</v>
      </c>
      <c r="M80" s="3263" t="s">
        <v>558</v>
      </c>
      <c r="N80" s="5871"/>
      <c r="O80" s="5868"/>
    </row>
    <row r="81" spans="1:15" ht="30">
      <c r="A81" s="5862"/>
      <c r="B81" s="5864"/>
      <c r="C81" s="5872" t="s">
        <v>600</v>
      </c>
      <c r="D81" s="5872" t="s">
        <v>601</v>
      </c>
      <c r="E81" s="5848"/>
      <c r="F81" s="5848" t="s">
        <v>543</v>
      </c>
      <c r="G81" s="5848"/>
      <c r="H81" s="5848"/>
      <c r="I81" s="5848"/>
      <c r="J81" s="5848"/>
      <c r="K81" s="3150" t="s">
        <v>602</v>
      </c>
      <c r="L81" s="3262">
        <v>41593</v>
      </c>
      <c r="M81" s="3263" t="s">
        <v>551</v>
      </c>
      <c r="N81" s="5871">
        <v>41518</v>
      </c>
      <c r="O81" s="5868">
        <f>L82</f>
        <v>42030</v>
      </c>
    </row>
    <row r="82" spans="1:15" ht="30">
      <c r="A82" s="5862"/>
      <c r="B82" s="5864"/>
      <c r="C82" s="5872"/>
      <c r="D82" s="5872"/>
      <c r="E82" s="5848"/>
      <c r="F82" s="5848"/>
      <c r="G82" s="5848"/>
      <c r="H82" s="5848"/>
      <c r="I82" s="5848"/>
      <c r="J82" s="5848"/>
      <c r="K82" s="3150" t="s">
        <v>603</v>
      </c>
      <c r="L82" s="3262">
        <v>42030</v>
      </c>
      <c r="M82" s="3263" t="s">
        <v>577</v>
      </c>
      <c r="N82" s="5871"/>
      <c r="O82" s="5868"/>
    </row>
    <row r="83" spans="1:15" ht="30">
      <c r="A83" s="5862"/>
      <c r="B83" s="5864"/>
      <c r="C83" s="5848" t="s">
        <v>604</v>
      </c>
      <c r="D83" s="5872" t="s">
        <v>605</v>
      </c>
      <c r="E83" s="5848"/>
      <c r="F83" s="5848" t="s">
        <v>543</v>
      </c>
      <c r="G83" s="5848" t="s">
        <v>543</v>
      </c>
      <c r="H83" s="5848" t="s">
        <v>543</v>
      </c>
      <c r="I83" s="5848" t="s">
        <v>543</v>
      </c>
      <c r="J83" s="5848" t="s">
        <v>543</v>
      </c>
      <c r="K83" s="3150" t="s">
        <v>606</v>
      </c>
      <c r="L83" s="3262">
        <v>41593</v>
      </c>
      <c r="M83" s="3263" t="s">
        <v>551</v>
      </c>
      <c r="N83" s="5871">
        <v>41609</v>
      </c>
      <c r="O83" s="3265">
        <v>41973</v>
      </c>
    </row>
    <row r="84" spans="1:15" ht="30">
      <c r="A84" s="5862"/>
      <c r="B84" s="5864"/>
      <c r="C84" s="5848"/>
      <c r="D84" s="5872"/>
      <c r="E84" s="5848"/>
      <c r="F84" s="5848"/>
      <c r="G84" s="5848"/>
      <c r="H84" s="5848"/>
      <c r="I84" s="5848"/>
      <c r="J84" s="5848"/>
      <c r="K84" s="3150" t="s">
        <v>607</v>
      </c>
      <c r="L84" s="3262">
        <v>42030</v>
      </c>
      <c r="M84" s="3263" t="s">
        <v>556</v>
      </c>
      <c r="N84" s="5871"/>
      <c r="O84" s="3265">
        <v>42369</v>
      </c>
    </row>
    <row r="85" spans="1:15">
      <c r="A85" s="5862"/>
      <c r="B85" s="5864"/>
      <c r="C85" s="5848"/>
      <c r="D85" s="5872"/>
      <c r="E85" s="5848"/>
      <c r="F85" s="5848"/>
      <c r="G85" s="5848"/>
      <c r="H85" s="5848"/>
      <c r="I85" s="5848"/>
      <c r="J85" s="5848"/>
      <c r="K85" s="3150" t="s">
        <v>1423</v>
      </c>
      <c r="L85" s="3262">
        <v>42617</v>
      </c>
      <c r="M85" s="3263" t="s">
        <v>582</v>
      </c>
      <c r="N85" s="3262">
        <v>41609</v>
      </c>
      <c r="O85" s="3265">
        <v>43100</v>
      </c>
    </row>
    <row r="86" spans="1:15" ht="60.75" customHeight="1">
      <c r="A86" s="5862"/>
      <c r="B86" s="5864"/>
      <c r="C86" s="5872" t="s">
        <v>608</v>
      </c>
      <c r="D86" s="5872" t="s">
        <v>609</v>
      </c>
      <c r="E86" s="5848" t="s">
        <v>543</v>
      </c>
      <c r="F86" s="5848" t="s">
        <v>543</v>
      </c>
      <c r="G86" s="5848" t="s">
        <v>543</v>
      </c>
      <c r="H86" s="5848" t="s">
        <v>543</v>
      </c>
      <c r="I86" s="5848"/>
      <c r="J86" s="5848"/>
      <c r="K86" s="3150" t="s">
        <v>610</v>
      </c>
      <c r="L86" s="3262">
        <v>41593</v>
      </c>
      <c r="M86" s="3263" t="s">
        <v>551</v>
      </c>
      <c r="N86" s="3262">
        <v>40544</v>
      </c>
      <c r="O86" s="3265">
        <v>42400</v>
      </c>
    </row>
    <row r="87" spans="1:15">
      <c r="A87" s="5862"/>
      <c r="B87" s="5864"/>
      <c r="C87" s="5872"/>
      <c r="D87" s="5872"/>
      <c r="E87" s="5848"/>
      <c r="F87" s="5848"/>
      <c r="G87" s="5848"/>
      <c r="H87" s="5848"/>
      <c r="I87" s="5848"/>
      <c r="J87" s="5848"/>
      <c r="K87" s="3150" t="s">
        <v>1419</v>
      </c>
      <c r="L87" s="3262">
        <v>42668</v>
      </c>
      <c r="M87" s="3263" t="s">
        <v>582</v>
      </c>
      <c r="N87" s="3262">
        <v>42644</v>
      </c>
      <c r="O87" s="3265">
        <v>42643</v>
      </c>
    </row>
    <row r="88" spans="1:15" ht="30">
      <c r="A88" s="5862"/>
      <c r="B88" s="5864"/>
      <c r="C88" s="5872" t="s">
        <v>611</v>
      </c>
      <c r="D88" s="5872" t="s">
        <v>612</v>
      </c>
      <c r="E88" s="5848"/>
      <c r="F88" s="5848"/>
      <c r="G88" s="5848" t="s">
        <v>543</v>
      </c>
      <c r="H88" s="5848" t="s">
        <v>543</v>
      </c>
      <c r="I88" s="5848"/>
      <c r="J88" s="5848"/>
      <c r="K88" s="3150" t="s">
        <v>613</v>
      </c>
      <c r="L88" s="3262">
        <v>41593</v>
      </c>
      <c r="M88" s="3263" t="s">
        <v>551</v>
      </c>
      <c r="N88" s="5871">
        <v>41640</v>
      </c>
      <c r="O88" s="5868">
        <v>42035</v>
      </c>
    </row>
    <row r="89" spans="1:15" ht="30">
      <c r="A89" s="5862"/>
      <c r="B89" s="5864"/>
      <c r="C89" s="5872"/>
      <c r="D89" s="5872"/>
      <c r="E89" s="5848"/>
      <c r="F89" s="5848"/>
      <c r="G89" s="5848"/>
      <c r="H89" s="5848"/>
      <c r="I89" s="5848"/>
      <c r="J89" s="5848"/>
      <c r="K89" s="3150" t="s">
        <v>557</v>
      </c>
      <c r="L89" s="3262">
        <v>42303</v>
      </c>
      <c r="M89" s="3263" t="s">
        <v>558</v>
      </c>
      <c r="N89" s="5871"/>
      <c r="O89" s="5868"/>
    </row>
    <row r="90" spans="1:15" ht="30">
      <c r="A90" s="5862"/>
      <c r="B90" s="5864"/>
      <c r="C90" s="5872" t="s">
        <v>614</v>
      </c>
      <c r="D90" s="5872" t="s">
        <v>571</v>
      </c>
      <c r="E90" s="5848"/>
      <c r="F90" s="5848"/>
      <c r="G90" s="5848" t="s">
        <v>543</v>
      </c>
      <c r="H90" s="5848" t="s">
        <v>543</v>
      </c>
      <c r="I90" s="5848" t="s">
        <v>543</v>
      </c>
      <c r="J90" s="5848" t="s">
        <v>543</v>
      </c>
      <c r="K90" s="3150" t="s">
        <v>615</v>
      </c>
      <c r="L90" s="3262">
        <v>41593</v>
      </c>
      <c r="M90" s="3263" t="s">
        <v>551</v>
      </c>
      <c r="N90" s="3262">
        <v>41640</v>
      </c>
      <c r="O90" s="3265">
        <v>42369</v>
      </c>
    </row>
    <row r="91" spans="1:15" ht="30">
      <c r="A91" s="5862"/>
      <c r="B91" s="5864"/>
      <c r="C91" s="5872"/>
      <c r="D91" s="5872"/>
      <c r="E91" s="5848"/>
      <c r="F91" s="5848"/>
      <c r="G91" s="5848"/>
      <c r="H91" s="5848"/>
      <c r="I91" s="5848"/>
      <c r="J91" s="5848"/>
      <c r="K91" s="3150" t="s">
        <v>616</v>
      </c>
      <c r="L91" s="3262">
        <v>42303</v>
      </c>
      <c r="M91" s="3263" t="s">
        <v>582</v>
      </c>
      <c r="N91" s="3262">
        <v>42370</v>
      </c>
      <c r="O91" s="3265">
        <v>43100</v>
      </c>
    </row>
    <row r="92" spans="1:15" ht="30">
      <c r="A92" s="5862"/>
      <c r="B92" s="5864"/>
      <c r="C92" s="5872" t="s">
        <v>617</v>
      </c>
      <c r="D92" s="5872" t="s">
        <v>618</v>
      </c>
      <c r="E92" s="5848"/>
      <c r="F92" s="5848"/>
      <c r="G92" s="5848" t="s">
        <v>543</v>
      </c>
      <c r="H92" s="5848" t="s">
        <v>543</v>
      </c>
      <c r="I92" s="5848"/>
      <c r="J92" s="5848"/>
      <c r="K92" s="3150" t="s">
        <v>619</v>
      </c>
      <c r="L92" s="3262">
        <v>41593</v>
      </c>
      <c r="M92" s="3263" t="s">
        <v>551</v>
      </c>
      <c r="N92" s="5871">
        <v>41671</v>
      </c>
      <c r="O92" s="3265">
        <v>42400</v>
      </c>
    </row>
    <row r="93" spans="1:15" ht="30">
      <c r="A93" s="5862"/>
      <c r="B93" s="5864"/>
      <c r="C93" s="5872"/>
      <c r="D93" s="5872"/>
      <c r="E93" s="5848"/>
      <c r="F93" s="5848"/>
      <c r="G93" s="5848"/>
      <c r="H93" s="5848"/>
      <c r="I93" s="5848"/>
      <c r="J93" s="5848"/>
      <c r="K93" s="3150" t="s">
        <v>620</v>
      </c>
      <c r="L93" s="3262">
        <v>42030</v>
      </c>
      <c r="M93" s="3263" t="s">
        <v>556</v>
      </c>
      <c r="N93" s="5871"/>
      <c r="O93" s="3266">
        <v>42429</v>
      </c>
    </row>
    <row r="94" spans="1:15" ht="30">
      <c r="A94" s="5862"/>
      <c r="B94" s="5864"/>
      <c r="C94" s="5872"/>
      <c r="D94" s="5872"/>
      <c r="E94" s="5848"/>
      <c r="F94" s="5848"/>
      <c r="G94" s="5848"/>
      <c r="H94" s="5848"/>
      <c r="I94" s="5848"/>
      <c r="J94" s="5848"/>
      <c r="K94" s="3150" t="s">
        <v>621</v>
      </c>
      <c r="L94" s="3262">
        <v>42185</v>
      </c>
      <c r="M94" s="3263" t="s">
        <v>558</v>
      </c>
      <c r="N94" s="5871"/>
      <c r="O94" s="3266">
        <v>42185</v>
      </c>
    </row>
    <row r="95" spans="1:15" ht="30">
      <c r="A95" s="5862"/>
      <c r="B95" s="5864"/>
      <c r="C95" s="5872" t="s">
        <v>622</v>
      </c>
      <c r="D95" s="5872" t="s">
        <v>623</v>
      </c>
      <c r="E95" s="5848"/>
      <c r="F95" s="5848"/>
      <c r="G95" s="5848" t="s">
        <v>543</v>
      </c>
      <c r="H95" s="5848" t="s">
        <v>543</v>
      </c>
      <c r="I95" s="5848"/>
      <c r="J95" s="5848"/>
      <c r="K95" s="3150" t="s">
        <v>624</v>
      </c>
      <c r="L95" s="3262">
        <v>41593</v>
      </c>
      <c r="M95" s="3263" t="s">
        <v>551</v>
      </c>
      <c r="N95" s="5871">
        <v>41640</v>
      </c>
      <c r="O95" s="5868">
        <v>42004</v>
      </c>
    </row>
    <row r="96" spans="1:15" ht="30">
      <c r="A96" s="5862"/>
      <c r="B96" s="5864"/>
      <c r="C96" s="5872"/>
      <c r="D96" s="5872"/>
      <c r="E96" s="5848"/>
      <c r="F96" s="5848"/>
      <c r="G96" s="5848"/>
      <c r="H96" s="5848"/>
      <c r="I96" s="5848"/>
      <c r="J96" s="5848"/>
      <c r="K96" s="3150" t="s">
        <v>625</v>
      </c>
      <c r="L96" s="3262">
        <v>42213</v>
      </c>
      <c r="M96" s="3263" t="s">
        <v>558</v>
      </c>
      <c r="N96" s="5871"/>
      <c r="O96" s="5868"/>
    </row>
    <row r="97" spans="1:15" ht="60">
      <c r="A97" s="5862"/>
      <c r="B97" s="5864"/>
      <c r="C97" s="3261" t="s">
        <v>1424</v>
      </c>
      <c r="D97" s="3261" t="s">
        <v>1425</v>
      </c>
      <c r="E97" s="3150"/>
      <c r="F97" s="3150"/>
      <c r="G97" s="3150"/>
      <c r="H97" s="3150"/>
      <c r="I97" s="3150" t="s">
        <v>543</v>
      </c>
      <c r="J97" s="3150" t="s">
        <v>543</v>
      </c>
      <c r="K97" s="3150" t="s">
        <v>1426</v>
      </c>
      <c r="L97" s="3262">
        <v>42668</v>
      </c>
      <c r="M97" s="3263" t="s">
        <v>551</v>
      </c>
      <c r="N97" s="3262">
        <v>42644</v>
      </c>
      <c r="O97" s="3265">
        <v>43373</v>
      </c>
    </row>
    <row r="98" spans="1:15" ht="30">
      <c r="A98" s="5862"/>
      <c r="B98" s="5864"/>
      <c r="C98" s="3261" t="s">
        <v>1427</v>
      </c>
      <c r="D98" s="3261" t="s">
        <v>609</v>
      </c>
      <c r="E98" s="3150"/>
      <c r="F98" s="3150"/>
      <c r="G98" s="3150"/>
      <c r="H98" s="3150"/>
      <c r="I98" s="3150" t="s">
        <v>543</v>
      </c>
      <c r="J98" s="3150" t="s">
        <v>543</v>
      </c>
      <c r="K98" s="3150" t="s">
        <v>1426</v>
      </c>
      <c r="L98" s="3262">
        <v>42668</v>
      </c>
      <c r="M98" s="3263" t="s">
        <v>551</v>
      </c>
      <c r="N98" s="3262">
        <v>42644</v>
      </c>
      <c r="O98" s="3265">
        <v>43373</v>
      </c>
    </row>
    <row r="99" spans="1:15">
      <c r="A99" s="5862"/>
      <c r="B99" s="5864"/>
      <c r="C99" s="3261" t="s">
        <v>1428</v>
      </c>
      <c r="D99" s="3261" t="s">
        <v>609</v>
      </c>
      <c r="E99" s="3150"/>
      <c r="F99" s="3150"/>
      <c r="G99" s="3150"/>
      <c r="H99" s="3150"/>
      <c r="I99" s="3150" t="s">
        <v>543</v>
      </c>
      <c r="J99" s="3150" t="s">
        <v>543</v>
      </c>
      <c r="K99" s="3150" t="s">
        <v>1426</v>
      </c>
      <c r="L99" s="3262">
        <v>42668</v>
      </c>
      <c r="M99" s="3263" t="s">
        <v>551</v>
      </c>
      <c r="N99" s="3262">
        <v>42644</v>
      </c>
      <c r="O99" s="3265">
        <v>43738</v>
      </c>
    </row>
    <row r="100" spans="1:15" ht="33" customHeight="1" thickBot="1">
      <c r="A100" s="5862"/>
      <c r="B100" s="5865"/>
      <c r="C100" s="3272" t="s">
        <v>1429</v>
      </c>
      <c r="D100" s="3272" t="s">
        <v>609</v>
      </c>
      <c r="E100" s="3273"/>
      <c r="F100" s="3273"/>
      <c r="G100" s="3273"/>
      <c r="H100" s="3273"/>
      <c r="I100" s="3273" t="s">
        <v>543</v>
      </c>
      <c r="J100" s="3273" t="s">
        <v>543</v>
      </c>
      <c r="K100" s="3273" t="s">
        <v>1426</v>
      </c>
      <c r="L100" s="3274">
        <v>42668</v>
      </c>
      <c r="M100" s="3275" t="s">
        <v>551</v>
      </c>
      <c r="N100" s="3274">
        <v>42644</v>
      </c>
      <c r="O100" s="3276">
        <v>43373</v>
      </c>
    </row>
    <row r="101" spans="1:15" ht="30">
      <c r="A101" s="5862"/>
      <c r="B101" s="5840" t="s">
        <v>311</v>
      </c>
      <c r="C101" s="5846" t="s">
        <v>626</v>
      </c>
      <c r="D101" s="5846" t="s">
        <v>627</v>
      </c>
      <c r="E101" s="5822"/>
      <c r="F101" s="5822" t="s">
        <v>543</v>
      </c>
      <c r="G101" s="5822" t="s">
        <v>543</v>
      </c>
      <c r="H101" s="5822" t="s">
        <v>543</v>
      </c>
      <c r="I101" s="5822"/>
      <c r="J101" s="5822"/>
      <c r="K101" s="3214" t="s">
        <v>628</v>
      </c>
      <c r="L101" s="3215">
        <v>41593</v>
      </c>
      <c r="M101" s="3277" t="s">
        <v>551</v>
      </c>
      <c r="N101" s="5869">
        <v>41579</v>
      </c>
      <c r="O101" s="3278">
        <v>42308</v>
      </c>
    </row>
    <row r="102" spans="1:15" ht="30">
      <c r="A102" s="5862"/>
      <c r="B102" s="5841"/>
      <c r="C102" s="5847"/>
      <c r="D102" s="5847"/>
      <c r="E102" s="5820"/>
      <c r="F102" s="5820"/>
      <c r="G102" s="5820"/>
      <c r="H102" s="5820"/>
      <c r="I102" s="5820"/>
      <c r="J102" s="5820"/>
      <c r="K102" s="3146" t="s">
        <v>629</v>
      </c>
      <c r="L102" s="3210">
        <v>42030</v>
      </c>
      <c r="M102" s="3212" t="s">
        <v>556</v>
      </c>
      <c r="N102" s="5870"/>
      <c r="O102" s="5867">
        <v>41943</v>
      </c>
    </row>
    <row r="103" spans="1:15" ht="30">
      <c r="A103" s="5862"/>
      <c r="B103" s="5841"/>
      <c r="C103" s="5847"/>
      <c r="D103" s="5847"/>
      <c r="E103" s="5820"/>
      <c r="F103" s="5820"/>
      <c r="G103" s="5820"/>
      <c r="H103" s="5820"/>
      <c r="I103" s="5820"/>
      <c r="J103" s="5820"/>
      <c r="K103" s="3146" t="s">
        <v>621</v>
      </c>
      <c r="L103" s="3210">
        <v>42185</v>
      </c>
      <c r="M103" s="3212" t="s">
        <v>558</v>
      </c>
      <c r="N103" s="5870"/>
      <c r="O103" s="5867"/>
    </row>
    <row r="104" spans="1:15" ht="45">
      <c r="A104" s="5862"/>
      <c r="B104" s="5841"/>
      <c r="C104" s="3152" t="s">
        <v>1430</v>
      </c>
      <c r="D104" s="3152" t="s">
        <v>1431</v>
      </c>
      <c r="E104" s="3146"/>
      <c r="F104" s="3146"/>
      <c r="G104" s="3146"/>
      <c r="H104" s="3146"/>
      <c r="I104" s="3146" t="s">
        <v>543</v>
      </c>
      <c r="J104" s="3146" t="s">
        <v>543</v>
      </c>
      <c r="K104" s="3146" t="s">
        <v>1414</v>
      </c>
      <c r="L104" s="3210" t="s">
        <v>1415</v>
      </c>
      <c r="M104" s="3212" t="s">
        <v>551</v>
      </c>
      <c r="N104" s="3210">
        <v>42384</v>
      </c>
      <c r="O104" s="3218">
        <v>43099</v>
      </c>
    </row>
    <row r="105" spans="1:15" ht="30" customHeight="1">
      <c r="A105" s="5862"/>
      <c r="B105" s="5841"/>
      <c r="C105" s="5847" t="s">
        <v>630</v>
      </c>
      <c r="D105" s="5847" t="s">
        <v>631</v>
      </c>
      <c r="E105" s="5820"/>
      <c r="F105" s="5820" t="s">
        <v>543</v>
      </c>
      <c r="G105" s="5820" t="s">
        <v>543</v>
      </c>
      <c r="H105" s="5820" t="s">
        <v>543</v>
      </c>
      <c r="I105" s="5820"/>
      <c r="J105" s="5820"/>
      <c r="K105" s="3146" t="s">
        <v>632</v>
      </c>
      <c r="L105" s="3210">
        <v>41593</v>
      </c>
      <c r="M105" s="3212" t="s">
        <v>551</v>
      </c>
      <c r="N105" s="3210">
        <v>41365</v>
      </c>
      <c r="O105" s="3218">
        <v>41851</v>
      </c>
    </row>
    <row r="106" spans="1:15" ht="30">
      <c r="A106" s="5862"/>
      <c r="B106" s="5841"/>
      <c r="C106" s="5847"/>
      <c r="D106" s="5847"/>
      <c r="E106" s="5820"/>
      <c r="F106" s="5820"/>
      <c r="G106" s="5820"/>
      <c r="H106" s="5820"/>
      <c r="I106" s="5820"/>
      <c r="J106" s="5820"/>
      <c r="K106" s="3146" t="s">
        <v>633</v>
      </c>
      <c r="L106" s="3210">
        <v>42030</v>
      </c>
      <c r="M106" s="3212" t="s">
        <v>556</v>
      </c>
      <c r="N106" s="3210">
        <v>41487</v>
      </c>
      <c r="O106" s="3218">
        <v>42613</v>
      </c>
    </row>
    <row r="107" spans="1:15">
      <c r="A107" s="5862"/>
      <c r="B107" s="5841"/>
      <c r="C107" s="5847"/>
      <c r="D107" s="5847"/>
      <c r="E107" s="5820"/>
      <c r="F107" s="5820"/>
      <c r="G107" s="5820"/>
      <c r="H107" s="5820"/>
      <c r="I107" s="5820"/>
      <c r="J107" s="5820"/>
      <c r="K107" s="3146" t="s">
        <v>1432</v>
      </c>
      <c r="L107" s="3210">
        <v>42653</v>
      </c>
      <c r="M107" s="3212" t="s">
        <v>1417</v>
      </c>
      <c r="N107" s="3210">
        <v>41487</v>
      </c>
      <c r="O107" s="3218">
        <v>42613</v>
      </c>
    </row>
    <row r="108" spans="1:15" ht="75.75" customHeight="1">
      <c r="A108" s="5862"/>
      <c r="B108" s="5841"/>
      <c r="C108" s="5847" t="s">
        <v>634</v>
      </c>
      <c r="D108" s="5847" t="s">
        <v>635</v>
      </c>
      <c r="E108" s="5847"/>
      <c r="F108" s="5847"/>
      <c r="G108" s="5820" t="s">
        <v>543</v>
      </c>
      <c r="H108" s="5820" t="s">
        <v>543</v>
      </c>
      <c r="I108" s="5820" t="s">
        <v>543</v>
      </c>
      <c r="J108" s="5820" t="s">
        <v>543</v>
      </c>
      <c r="K108" s="3146" t="s">
        <v>636</v>
      </c>
      <c r="L108" s="3210">
        <v>41593</v>
      </c>
      <c r="M108" s="3212" t="s">
        <v>551</v>
      </c>
      <c r="N108" s="3210">
        <v>41699</v>
      </c>
      <c r="O108" s="3218">
        <v>42460</v>
      </c>
    </row>
    <row r="109" spans="1:15">
      <c r="A109" s="5862"/>
      <c r="B109" s="5841"/>
      <c r="C109" s="5847"/>
      <c r="D109" s="5847"/>
      <c r="E109" s="5849"/>
      <c r="F109" s="5849"/>
      <c r="G109" s="5850"/>
      <c r="H109" s="5820"/>
      <c r="I109" s="5820"/>
      <c r="J109" s="5820"/>
      <c r="K109" s="3146" t="s">
        <v>1419</v>
      </c>
      <c r="L109" s="3210">
        <v>42668</v>
      </c>
      <c r="M109" s="3212" t="s">
        <v>582</v>
      </c>
      <c r="N109" s="3210">
        <v>42675</v>
      </c>
      <c r="O109" s="3218">
        <v>43799</v>
      </c>
    </row>
    <row r="110" spans="1:15" ht="30">
      <c r="A110" s="5862"/>
      <c r="B110" s="5841"/>
      <c r="C110" s="3152" t="s">
        <v>637</v>
      </c>
      <c r="D110" s="3152" t="s">
        <v>638</v>
      </c>
      <c r="E110" s="3146"/>
      <c r="F110" s="3146"/>
      <c r="G110" s="3146"/>
      <c r="H110" s="3146" t="s">
        <v>543</v>
      </c>
      <c r="I110" s="3146" t="s">
        <v>543</v>
      </c>
      <c r="J110" s="3146" t="s">
        <v>543</v>
      </c>
      <c r="K110" s="3146" t="s">
        <v>585</v>
      </c>
      <c r="L110" s="3210">
        <v>42303</v>
      </c>
      <c r="M110" s="3212" t="s">
        <v>586</v>
      </c>
      <c r="N110" s="3210">
        <v>42339</v>
      </c>
      <c r="O110" s="3218">
        <v>43830</v>
      </c>
    </row>
    <row r="111" spans="1:15" ht="30.75" thickBot="1">
      <c r="A111" s="5862"/>
      <c r="B111" s="5842"/>
      <c r="C111" s="3220" t="s">
        <v>1433</v>
      </c>
      <c r="D111" s="3220" t="s">
        <v>754</v>
      </c>
      <c r="E111" s="2021"/>
      <c r="F111" s="2021"/>
      <c r="G111" s="2021"/>
      <c r="H111" s="2021"/>
      <c r="I111" s="2021" t="s">
        <v>543</v>
      </c>
      <c r="J111" s="2021" t="s">
        <v>543</v>
      </c>
      <c r="K111" s="2021" t="s">
        <v>1426</v>
      </c>
      <c r="L111" s="3221">
        <v>42668</v>
      </c>
      <c r="M111" s="3222" t="s">
        <v>551</v>
      </c>
      <c r="N111" s="3221">
        <v>42675</v>
      </c>
      <c r="O111" s="3279">
        <v>43434</v>
      </c>
    </row>
    <row r="112" spans="1:15" ht="15.75" thickBot="1">
      <c r="A112" s="955"/>
      <c r="B112" s="956"/>
      <c r="C112" s="957"/>
      <c r="D112" s="957"/>
      <c r="E112" s="958">
        <f t="shared" ref="E112:J112" si="5">COUNTA(E50:E111)</f>
        <v>2</v>
      </c>
      <c r="F112" s="958">
        <f t="shared" si="5"/>
        <v>13</v>
      </c>
      <c r="G112" s="958">
        <f t="shared" si="5"/>
        <v>19</v>
      </c>
      <c r="H112" s="958">
        <f t="shared" si="5"/>
        <v>19</v>
      </c>
      <c r="I112" s="958">
        <f t="shared" si="5"/>
        <v>15</v>
      </c>
      <c r="J112" s="958">
        <f t="shared" si="5"/>
        <v>15</v>
      </c>
      <c r="K112" s="955"/>
      <c r="L112" s="955"/>
      <c r="M112" s="956"/>
      <c r="N112" s="959"/>
      <c r="O112" s="955"/>
    </row>
    <row r="113" spans="1:15" ht="30.75" customHeight="1">
      <c r="A113" s="5885" t="s">
        <v>362</v>
      </c>
      <c r="B113" s="5853" t="s">
        <v>312</v>
      </c>
      <c r="C113" s="5827" t="s">
        <v>1434</v>
      </c>
      <c r="D113" s="5827" t="s">
        <v>1435</v>
      </c>
      <c r="E113" s="5827"/>
      <c r="F113" s="5827"/>
      <c r="G113" s="5827"/>
      <c r="H113" s="5827"/>
      <c r="I113" s="5823" t="s">
        <v>543</v>
      </c>
      <c r="J113" s="5823"/>
      <c r="K113" s="2028">
        <v>44.7</v>
      </c>
      <c r="L113" s="3243">
        <v>42395</v>
      </c>
      <c r="M113" s="2028" t="s">
        <v>551</v>
      </c>
      <c r="N113" s="3243">
        <f>L113</f>
        <v>42395</v>
      </c>
      <c r="O113" s="3244">
        <v>42761</v>
      </c>
    </row>
    <row r="114" spans="1:15" ht="30.75" customHeight="1">
      <c r="A114" s="5886"/>
      <c r="B114" s="5854"/>
      <c r="C114" s="5828"/>
      <c r="D114" s="5828"/>
      <c r="E114" s="5633"/>
      <c r="F114" s="5633"/>
      <c r="G114" s="5633"/>
      <c r="H114" s="5633"/>
      <c r="I114" s="5640"/>
      <c r="J114" s="5640"/>
      <c r="K114" s="3342" t="s">
        <v>4665</v>
      </c>
      <c r="L114" s="3343">
        <v>42796</v>
      </c>
      <c r="M114" s="3342" t="s">
        <v>4666</v>
      </c>
      <c r="N114" s="3343"/>
      <c r="O114" s="3344"/>
    </row>
    <row r="115" spans="1:15">
      <c r="A115" s="5886"/>
      <c r="B115" s="5855"/>
      <c r="C115" s="5831" t="s">
        <v>1436</v>
      </c>
      <c r="D115" s="5831" t="s">
        <v>1437</v>
      </c>
      <c r="E115" s="5829"/>
      <c r="F115" s="5829"/>
      <c r="G115" s="5829"/>
      <c r="H115" s="5829"/>
      <c r="I115" s="5829" t="s">
        <v>543</v>
      </c>
      <c r="J115" s="5829" t="s">
        <v>543</v>
      </c>
      <c r="K115" s="2027">
        <v>44.8</v>
      </c>
      <c r="L115" s="3239">
        <v>42395</v>
      </c>
      <c r="M115" s="2027" t="s">
        <v>551</v>
      </c>
      <c r="N115" s="3239">
        <f>L115</f>
        <v>42395</v>
      </c>
      <c r="O115" s="3245">
        <v>43491</v>
      </c>
    </row>
    <row r="116" spans="1:15" ht="30">
      <c r="A116" s="5886"/>
      <c r="B116" s="5855"/>
      <c r="C116" s="5828"/>
      <c r="D116" s="5828"/>
      <c r="E116" s="5830"/>
      <c r="F116" s="5830"/>
      <c r="G116" s="5830"/>
      <c r="H116" s="5830"/>
      <c r="I116" s="5830"/>
      <c r="J116" s="5830"/>
      <c r="K116" s="3242" t="s">
        <v>4671</v>
      </c>
      <c r="L116" s="3239">
        <v>42796</v>
      </c>
      <c r="M116" s="3242" t="s">
        <v>4666</v>
      </c>
      <c r="N116" s="3239"/>
      <c r="O116" s="3245"/>
    </row>
    <row r="117" spans="1:15" ht="45">
      <c r="A117" s="5886"/>
      <c r="B117" s="5855"/>
      <c r="C117" s="2027" t="s">
        <v>694</v>
      </c>
      <c r="D117" s="2027" t="s">
        <v>695</v>
      </c>
      <c r="E117" s="3151"/>
      <c r="F117" s="3151"/>
      <c r="G117" s="3151" t="s">
        <v>543</v>
      </c>
      <c r="H117" s="3151" t="s">
        <v>543</v>
      </c>
      <c r="I117" s="3151"/>
      <c r="J117" s="3151"/>
      <c r="K117" s="3151">
        <v>21.06</v>
      </c>
      <c r="L117" s="3240">
        <v>41960</v>
      </c>
      <c r="M117" s="3241" t="s">
        <v>551</v>
      </c>
      <c r="N117" s="3240">
        <v>41960</v>
      </c>
      <c r="O117" s="3246"/>
    </row>
    <row r="118" spans="1:15">
      <c r="A118" s="5886"/>
      <c r="B118" s="5855"/>
      <c r="C118" s="5860" t="s">
        <v>696</v>
      </c>
      <c r="D118" s="5860" t="s">
        <v>697</v>
      </c>
      <c r="E118" s="5832"/>
      <c r="F118" s="5832"/>
      <c r="G118" s="5832"/>
      <c r="H118" s="5832" t="s">
        <v>543</v>
      </c>
      <c r="I118" s="5832"/>
      <c r="J118" s="5832"/>
      <c r="K118" s="3151">
        <v>24.06</v>
      </c>
      <c r="L118" s="3240">
        <v>42039</v>
      </c>
      <c r="M118" s="3241" t="s">
        <v>551</v>
      </c>
      <c r="N118" s="3240">
        <v>42039</v>
      </c>
      <c r="O118" s="3246"/>
    </row>
    <row r="119" spans="1:15" ht="30">
      <c r="A119" s="5886"/>
      <c r="B119" s="5855"/>
      <c r="C119" s="5860"/>
      <c r="D119" s="5860"/>
      <c r="E119" s="5832"/>
      <c r="F119" s="5832"/>
      <c r="G119" s="5832"/>
      <c r="H119" s="5832"/>
      <c r="I119" s="5832"/>
      <c r="J119" s="5832"/>
      <c r="K119" s="3151" t="s">
        <v>1438</v>
      </c>
      <c r="L119" s="3240">
        <v>40204</v>
      </c>
      <c r="M119" s="3241" t="s">
        <v>1439</v>
      </c>
      <c r="N119" s="3240"/>
      <c r="O119" s="3246">
        <f>L119</f>
        <v>40204</v>
      </c>
    </row>
    <row r="120" spans="1:15">
      <c r="A120" s="5886"/>
      <c r="B120" s="5855"/>
      <c r="C120" s="2027" t="s">
        <v>1440</v>
      </c>
      <c r="D120" s="2027" t="s">
        <v>1441</v>
      </c>
      <c r="E120" s="3151"/>
      <c r="F120" s="3151"/>
      <c r="G120" s="3151"/>
      <c r="H120" s="3151"/>
      <c r="I120" s="3151" t="s">
        <v>543</v>
      </c>
      <c r="J120" s="3151"/>
      <c r="K120" s="3151">
        <v>54.6</v>
      </c>
      <c r="L120" s="3240">
        <v>42569</v>
      </c>
      <c r="M120" s="3241" t="s">
        <v>551</v>
      </c>
      <c r="N120" s="3240">
        <f t="shared" ref="N120:N127" si="6">L120</f>
        <v>42569</v>
      </c>
      <c r="O120" s="3246">
        <v>42934</v>
      </c>
    </row>
    <row r="121" spans="1:15" ht="30">
      <c r="A121" s="5886"/>
      <c r="B121" s="5855"/>
      <c r="C121" s="2027" t="s">
        <v>1442</v>
      </c>
      <c r="D121" s="2027" t="s">
        <v>1443</v>
      </c>
      <c r="E121" s="3151"/>
      <c r="F121" s="3151"/>
      <c r="G121" s="3151"/>
      <c r="H121" s="3151"/>
      <c r="I121" s="3151" t="s">
        <v>543</v>
      </c>
      <c r="J121" s="3151"/>
      <c r="K121" s="3151">
        <v>54.5</v>
      </c>
      <c r="L121" s="3240">
        <v>42569</v>
      </c>
      <c r="M121" s="3241" t="s">
        <v>551</v>
      </c>
      <c r="N121" s="3240">
        <f t="shared" si="6"/>
        <v>42569</v>
      </c>
      <c r="O121" s="3246">
        <v>42924</v>
      </c>
    </row>
    <row r="122" spans="1:15" ht="30">
      <c r="A122" s="5886"/>
      <c r="B122" s="5855"/>
      <c r="C122" s="2027" t="s">
        <v>1444</v>
      </c>
      <c r="D122" s="2027" t="s">
        <v>1445</v>
      </c>
      <c r="E122" s="3151"/>
      <c r="F122" s="3151"/>
      <c r="G122" s="3151"/>
      <c r="H122" s="3151"/>
      <c r="I122" s="3151" t="s">
        <v>543</v>
      </c>
      <c r="J122" s="3151"/>
      <c r="K122" s="3151">
        <v>49.7</v>
      </c>
      <c r="L122" s="3240">
        <v>42503</v>
      </c>
      <c r="M122" s="3241" t="s">
        <v>551</v>
      </c>
      <c r="N122" s="3240">
        <f t="shared" si="6"/>
        <v>42503</v>
      </c>
      <c r="O122" s="3246">
        <v>42868</v>
      </c>
    </row>
    <row r="123" spans="1:15" ht="30">
      <c r="A123" s="5886"/>
      <c r="B123" s="5855"/>
      <c r="C123" s="2027" t="s">
        <v>1446</v>
      </c>
      <c r="D123" s="2027" t="s">
        <v>1316</v>
      </c>
      <c r="E123" s="3151"/>
      <c r="F123" s="3151"/>
      <c r="G123" s="3151"/>
      <c r="H123" s="3151"/>
      <c r="I123" s="3151" t="s">
        <v>543</v>
      </c>
      <c r="J123" s="3151"/>
      <c r="K123" s="3151">
        <v>54.7</v>
      </c>
      <c r="L123" s="3240">
        <v>42569</v>
      </c>
      <c r="M123" s="3241" t="s">
        <v>551</v>
      </c>
      <c r="N123" s="3240">
        <f t="shared" si="6"/>
        <v>42569</v>
      </c>
      <c r="O123" s="3246">
        <v>42934</v>
      </c>
    </row>
    <row r="124" spans="1:15">
      <c r="A124" s="5886"/>
      <c r="B124" s="5855"/>
      <c r="C124" s="5831" t="s">
        <v>1447</v>
      </c>
      <c r="D124" s="5831" t="s">
        <v>1316</v>
      </c>
      <c r="E124" s="5829"/>
      <c r="F124" s="5829"/>
      <c r="G124" s="5829"/>
      <c r="H124" s="5829"/>
      <c r="I124" s="5829" t="s">
        <v>543</v>
      </c>
      <c r="J124" s="5829"/>
      <c r="K124" s="3151">
        <v>44.11</v>
      </c>
      <c r="L124" s="3240">
        <v>42395</v>
      </c>
      <c r="M124" s="3241" t="s">
        <v>551</v>
      </c>
      <c r="N124" s="3240">
        <f t="shared" si="6"/>
        <v>42395</v>
      </c>
      <c r="O124" s="3246">
        <v>42761</v>
      </c>
    </row>
    <row r="125" spans="1:15" ht="30">
      <c r="A125" s="5886"/>
      <c r="B125" s="5855"/>
      <c r="C125" s="5828"/>
      <c r="D125" s="5828"/>
      <c r="E125" s="5830"/>
      <c r="F125" s="5830"/>
      <c r="G125" s="5830"/>
      <c r="H125" s="5830"/>
      <c r="I125" s="5830"/>
      <c r="J125" s="5830"/>
      <c r="K125" s="3157" t="s">
        <v>4670</v>
      </c>
      <c r="L125" s="3240">
        <v>42796</v>
      </c>
      <c r="M125" s="3241" t="s">
        <v>4666</v>
      </c>
      <c r="N125" s="3240">
        <f t="shared" si="6"/>
        <v>42796</v>
      </c>
      <c r="O125" s="3246"/>
    </row>
    <row r="126" spans="1:15" ht="30">
      <c r="A126" s="5886"/>
      <c r="B126" s="5855"/>
      <c r="C126" s="2027" t="s">
        <v>1448</v>
      </c>
      <c r="D126" s="2027" t="s">
        <v>858</v>
      </c>
      <c r="E126" s="3151"/>
      <c r="F126" s="3151"/>
      <c r="G126" s="3151"/>
      <c r="H126" s="3151"/>
      <c r="I126" s="3151" t="s">
        <v>543</v>
      </c>
      <c r="J126" s="3151"/>
      <c r="K126" s="3151">
        <v>52.2</v>
      </c>
      <c r="L126" s="3240">
        <v>42523</v>
      </c>
      <c r="M126" s="3241" t="s">
        <v>551</v>
      </c>
      <c r="N126" s="3240">
        <f t="shared" si="6"/>
        <v>42523</v>
      </c>
      <c r="O126" s="3246">
        <v>42918</v>
      </c>
    </row>
    <row r="127" spans="1:15">
      <c r="A127" s="5886"/>
      <c r="B127" s="5855"/>
      <c r="C127" s="5831" t="s">
        <v>1449</v>
      </c>
      <c r="D127" s="5831" t="s">
        <v>697</v>
      </c>
      <c r="E127" s="5829"/>
      <c r="F127" s="5829"/>
      <c r="G127" s="5829"/>
      <c r="H127" s="5829"/>
      <c r="I127" s="5829" t="s">
        <v>543</v>
      </c>
      <c r="J127" s="5829" t="s">
        <v>543</v>
      </c>
      <c r="K127" s="3151">
        <v>44.1</v>
      </c>
      <c r="L127" s="3240">
        <v>40204</v>
      </c>
      <c r="M127" s="3241" t="s">
        <v>551</v>
      </c>
      <c r="N127" s="3240">
        <f t="shared" si="6"/>
        <v>40204</v>
      </c>
      <c r="O127" s="3246">
        <v>43126</v>
      </c>
    </row>
    <row r="128" spans="1:15" ht="30">
      <c r="A128" s="5886"/>
      <c r="B128" s="5855"/>
      <c r="C128" s="5828"/>
      <c r="D128" s="5633"/>
      <c r="E128" s="5830"/>
      <c r="F128" s="5830"/>
      <c r="G128" s="5830"/>
      <c r="H128" s="5830"/>
      <c r="I128" s="5830"/>
      <c r="J128" s="5830"/>
      <c r="K128" s="3157" t="s">
        <v>4668</v>
      </c>
      <c r="L128" s="3240">
        <v>42796</v>
      </c>
      <c r="M128" s="3241" t="s">
        <v>4664</v>
      </c>
      <c r="N128" s="3240"/>
      <c r="O128" s="3246"/>
    </row>
    <row r="129" spans="1:15" ht="45" customHeight="1">
      <c r="A129" s="5886"/>
      <c r="B129" s="5855"/>
      <c r="C129" s="5860" t="s">
        <v>692</v>
      </c>
      <c r="D129" s="5860" t="s">
        <v>693</v>
      </c>
      <c r="E129" s="5832"/>
      <c r="F129" s="5832"/>
      <c r="G129" s="5832" t="s">
        <v>543</v>
      </c>
      <c r="H129" s="5832" t="s">
        <v>543</v>
      </c>
      <c r="I129" s="5832"/>
      <c r="J129" s="5832"/>
      <c r="K129" s="3151">
        <v>21.05</v>
      </c>
      <c r="L129" s="3240">
        <v>41960</v>
      </c>
      <c r="M129" s="3241" t="s">
        <v>551</v>
      </c>
      <c r="N129" s="3240">
        <v>41960</v>
      </c>
      <c r="O129" s="3246"/>
    </row>
    <row r="130" spans="1:15">
      <c r="A130" s="5886"/>
      <c r="B130" s="5855"/>
      <c r="C130" s="5860"/>
      <c r="D130" s="5860"/>
      <c r="E130" s="5832"/>
      <c r="F130" s="5832"/>
      <c r="G130" s="5832"/>
      <c r="H130" s="5832"/>
      <c r="I130" s="5832"/>
      <c r="J130" s="5832"/>
      <c r="K130" s="3151">
        <v>55.1</v>
      </c>
      <c r="L130" s="3240">
        <v>42664</v>
      </c>
      <c r="M130" s="3241" t="s">
        <v>1439</v>
      </c>
      <c r="N130" s="3240"/>
      <c r="O130" s="3246">
        <v>42664</v>
      </c>
    </row>
    <row r="131" spans="1:15" ht="30">
      <c r="A131" s="5886"/>
      <c r="B131" s="5855"/>
      <c r="C131" s="2027" t="s">
        <v>1450</v>
      </c>
      <c r="D131" s="2027" t="s">
        <v>1320</v>
      </c>
      <c r="E131" s="3151"/>
      <c r="F131" s="3151"/>
      <c r="G131" s="3151"/>
      <c r="H131" s="3151"/>
      <c r="I131" s="3151" t="s">
        <v>543</v>
      </c>
      <c r="J131" s="3151"/>
      <c r="K131" s="3151">
        <v>49.8</v>
      </c>
      <c r="L131" s="3240">
        <v>42503</v>
      </c>
      <c r="M131" s="3241" t="s">
        <v>551</v>
      </c>
      <c r="N131" s="3240">
        <f>L131</f>
        <v>42503</v>
      </c>
      <c r="O131" s="3246">
        <v>42868</v>
      </c>
    </row>
    <row r="132" spans="1:15" ht="30" customHeight="1">
      <c r="A132" s="5886"/>
      <c r="B132" s="5855"/>
      <c r="C132" s="5831" t="s">
        <v>1451</v>
      </c>
      <c r="D132" s="5831" t="s">
        <v>697</v>
      </c>
      <c r="E132" s="5829"/>
      <c r="F132" s="5829"/>
      <c r="G132" s="5829"/>
      <c r="H132" s="5829"/>
      <c r="I132" s="5829" t="s">
        <v>543</v>
      </c>
      <c r="J132" s="5829" t="s">
        <v>543</v>
      </c>
      <c r="K132" s="3151">
        <v>44.9</v>
      </c>
      <c r="L132" s="3240">
        <v>42395</v>
      </c>
      <c r="M132" s="3241" t="s">
        <v>551</v>
      </c>
      <c r="N132" s="3240">
        <f>L132</f>
        <v>42395</v>
      </c>
      <c r="O132" s="3246">
        <v>43126</v>
      </c>
    </row>
    <row r="133" spans="1:15" ht="30">
      <c r="A133" s="5886"/>
      <c r="B133" s="5855"/>
      <c r="C133" s="5828"/>
      <c r="D133" s="5828"/>
      <c r="E133" s="5830"/>
      <c r="F133" s="5830"/>
      <c r="G133" s="5830"/>
      <c r="H133" s="5830"/>
      <c r="I133" s="5830"/>
      <c r="J133" s="5830"/>
      <c r="K133" s="3157" t="s">
        <v>4669</v>
      </c>
      <c r="L133" s="3240">
        <v>42796</v>
      </c>
      <c r="M133" s="3241" t="s">
        <v>4666</v>
      </c>
      <c r="N133" s="3240"/>
      <c r="O133" s="3246"/>
    </row>
    <row r="134" spans="1:15" ht="45">
      <c r="A134" s="5886"/>
      <c r="B134" s="5855"/>
      <c r="C134" s="2027" t="s">
        <v>4615</v>
      </c>
      <c r="D134" s="2027" t="s">
        <v>697</v>
      </c>
      <c r="E134" s="3151"/>
      <c r="F134" s="3151"/>
      <c r="G134" s="3151"/>
      <c r="H134" s="3151"/>
      <c r="I134" s="3151" t="s">
        <v>543</v>
      </c>
      <c r="J134" s="3151" t="s">
        <v>543</v>
      </c>
      <c r="K134" s="3151">
        <v>55.4</v>
      </c>
      <c r="L134" s="3240">
        <v>42664</v>
      </c>
      <c r="M134" s="3241" t="s">
        <v>551</v>
      </c>
      <c r="N134" s="3240">
        <v>42665</v>
      </c>
      <c r="O134" s="3246">
        <v>43394</v>
      </c>
    </row>
    <row r="135" spans="1:15">
      <c r="A135" s="5886"/>
      <c r="B135" s="5855"/>
      <c r="C135" s="2027" t="s">
        <v>4907</v>
      </c>
      <c r="D135" s="2027" t="s">
        <v>693</v>
      </c>
      <c r="E135" s="3151"/>
      <c r="F135" s="3151"/>
      <c r="G135" s="3151"/>
      <c r="H135" s="3151"/>
      <c r="I135" s="3151" t="s">
        <v>543</v>
      </c>
      <c r="J135" s="3151" t="s">
        <v>543</v>
      </c>
      <c r="K135" s="3151">
        <v>55.3</v>
      </c>
      <c r="L135" s="3240">
        <v>42664</v>
      </c>
      <c r="M135" s="3241" t="s">
        <v>551</v>
      </c>
      <c r="N135" s="3240">
        <f>L135</f>
        <v>42664</v>
      </c>
      <c r="O135" s="3246" t="s">
        <v>4614</v>
      </c>
    </row>
    <row r="136" spans="1:15">
      <c r="A136" s="5886"/>
      <c r="B136" s="5855"/>
      <c r="C136" s="2027" t="s">
        <v>4467</v>
      </c>
      <c r="D136" s="2027" t="s">
        <v>4456</v>
      </c>
      <c r="E136" s="3151"/>
      <c r="F136" s="3151"/>
      <c r="G136" s="3151"/>
      <c r="H136" s="3151"/>
      <c r="I136" s="3151"/>
      <c r="J136" s="3151" t="s">
        <v>543</v>
      </c>
      <c r="K136" s="3151">
        <v>60.4</v>
      </c>
      <c r="L136" s="3240" t="s">
        <v>4465</v>
      </c>
      <c r="M136" s="3241" t="s">
        <v>551</v>
      </c>
      <c r="N136" s="3240" t="s">
        <v>4468</v>
      </c>
      <c r="O136" s="3246" t="s">
        <v>4469</v>
      </c>
    </row>
    <row r="137" spans="1:15">
      <c r="A137" s="5886"/>
      <c r="B137" s="5855"/>
      <c r="C137" s="2027" t="s">
        <v>4479</v>
      </c>
      <c r="D137" s="2027" t="s">
        <v>4480</v>
      </c>
      <c r="E137" s="3151"/>
      <c r="F137" s="3151"/>
      <c r="G137" s="3151"/>
      <c r="H137" s="3151"/>
      <c r="I137" s="3151"/>
      <c r="J137" s="3151" t="s">
        <v>543</v>
      </c>
      <c r="K137" s="3151">
        <v>64.5</v>
      </c>
      <c r="L137" s="3240">
        <v>42894</v>
      </c>
      <c r="M137" s="3241" t="s">
        <v>551</v>
      </c>
      <c r="N137" s="3240">
        <v>42895</v>
      </c>
      <c r="O137" s="3246">
        <v>43991</v>
      </c>
    </row>
    <row r="138" spans="1:15" ht="60.75" thickBot="1">
      <c r="A138" s="5886"/>
      <c r="B138" s="5856"/>
      <c r="C138" s="3280" t="s">
        <v>4908</v>
      </c>
      <c r="D138" s="3280" t="s">
        <v>4604</v>
      </c>
      <c r="E138" s="3156"/>
      <c r="F138" s="3156"/>
      <c r="G138" s="3156"/>
      <c r="H138" s="3156"/>
      <c r="I138" s="3156"/>
      <c r="J138" s="3156" t="s">
        <v>543</v>
      </c>
      <c r="K138" s="3156">
        <v>67.8</v>
      </c>
      <c r="L138" s="3281">
        <v>43012</v>
      </c>
      <c r="M138" s="3282" t="s">
        <v>551</v>
      </c>
      <c r="N138" s="3281">
        <v>43013</v>
      </c>
      <c r="O138" s="3283">
        <v>44108</v>
      </c>
    </row>
    <row r="139" spans="1:15" ht="30">
      <c r="A139" s="5886"/>
      <c r="B139" s="5857" t="s">
        <v>314</v>
      </c>
      <c r="C139" s="3285" t="s">
        <v>669</v>
      </c>
      <c r="D139" s="3285" t="s">
        <v>670</v>
      </c>
      <c r="E139" s="3148"/>
      <c r="F139" s="3148"/>
      <c r="G139" s="3148"/>
      <c r="H139" s="3148" t="s">
        <v>543</v>
      </c>
      <c r="I139" s="3148" t="s">
        <v>543</v>
      </c>
      <c r="J139" s="3148" t="s">
        <v>543</v>
      </c>
      <c r="K139" s="3148">
        <v>36.03</v>
      </c>
      <c r="L139" s="3252">
        <v>42164</v>
      </c>
      <c r="M139" s="3286" t="s">
        <v>551</v>
      </c>
      <c r="N139" s="3252">
        <v>42164</v>
      </c>
      <c r="O139" s="3254">
        <v>43259</v>
      </c>
    </row>
    <row r="140" spans="1:15" ht="45" customHeight="1">
      <c r="A140" s="5886"/>
      <c r="B140" s="5858"/>
      <c r="C140" s="5844" t="s">
        <v>671</v>
      </c>
      <c r="D140" s="5844" t="s">
        <v>672</v>
      </c>
      <c r="E140" s="5851"/>
      <c r="F140" s="5851"/>
      <c r="G140" s="5851"/>
      <c r="H140" s="5851" t="s">
        <v>543</v>
      </c>
      <c r="I140" s="5851" t="s">
        <v>543</v>
      </c>
      <c r="J140" s="5851" t="s">
        <v>543</v>
      </c>
      <c r="K140" s="3149" t="s">
        <v>673</v>
      </c>
      <c r="L140" s="3248">
        <v>42342</v>
      </c>
      <c r="M140" s="3284" t="s">
        <v>551</v>
      </c>
      <c r="N140" s="3248">
        <v>42342</v>
      </c>
      <c r="O140" s="3255">
        <v>43437</v>
      </c>
    </row>
    <row r="141" spans="1:15" ht="30">
      <c r="A141" s="5886"/>
      <c r="B141" s="5858"/>
      <c r="C141" s="5845"/>
      <c r="D141" s="5633"/>
      <c r="E141" s="5852"/>
      <c r="F141" s="5852"/>
      <c r="G141" s="5852"/>
      <c r="H141" s="5852"/>
      <c r="I141" s="5852"/>
      <c r="J141" s="5852"/>
      <c r="K141" s="3158" t="s">
        <v>4673</v>
      </c>
      <c r="L141" s="3250">
        <v>42796</v>
      </c>
      <c r="M141" s="3284" t="s">
        <v>4666</v>
      </c>
      <c r="N141" s="3250"/>
      <c r="O141" s="3256"/>
    </row>
    <row r="142" spans="1:15" ht="30">
      <c r="A142" s="5886"/>
      <c r="B142" s="5858"/>
      <c r="C142" s="3251" t="s">
        <v>1452</v>
      </c>
      <c r="D142" s="3251" t="s">
        <v>1321</v>
      </c>
      <c r="E142" s="3149"/>
      <c r="F142" s="3149"/>
      <c r="G142" s="3149"/>
      <c r="H142" s="3149"/>
      <c r="I142" s="3149" t="s">
        <v>543</v>
      </c>
      <c r="J142" s="3149" t="s">
        <v>543</v>
      </c>
      <c r="K142" s="3149">
        <v>46.3</v>
      </c>
      <c r="L142" s="3248">
        <v>42466</v>
      </c>
      <c r="M142" s="3284" t="s">
        <v>551</v>
      </c>
      <c r="N142" s="3248">
        <f>L142</f>
        <v>42466</v>
      </c>
      <c r="O142" s="3255">
        <v>43196</v>
      </c>
    </row>
    <row r="143" spans="1:15" ht="45" customHeight="1">
      <c r="A143" s="5886"/>
      <c r="B143" s="5858"/>
      <c r="C143" s="5844" t="s">
        <v>674</v>
      </c>
      <c r="D143" s="5844" t="s">
        <v>675</v>
      </c>
      <c r="E143" s="5851"/>
      <c r="F143" s="5851"/>
      <c r="G143" s="5851"/>
      <c r="H143" s="5851" t="s">
        <v>543</v>
      </c>
      <c r="I143" s="5851" t="s">
        <v>543</v>
      </c>
      <c r="J143" s="5851"/>
      <c r="K143" s="3149" t="s">
        <v>676</v>
      </c>
      <c r="L143" s="3248">
        <v>42342</v>
      </c>
      <c r="M143" s="3284" t="s">
        <v>551</v>
      </c>
      <c r="N143" s="3248">
        <v>42342</v>
      </c>
      <c r="O143" s="3255">
        <v>42707</v>
      </c>
    </row>
    <row r="144" spans="1:15" ht="30">
      <c r="A144" s="5886"/>
      <c r="B144" s="5858"/>
      <c r="C144" s="5845"/>
      <c r="D144" s="5633"/>
      <c r="E144" s="5852"/>
      <c r="F144" s="5852"/>
      <c r="G144" s="5852"/>
      <c r="H144" s="5852"/>
      <c r="I144" s="5852"/>
      <c r="J144" s="5852"/>
      <c r="K144" s="3158" t="s">
        <v>4678</v>
      </c>
      <c r="L144" s="3250">
        <v>42935</v>
      </c>
      <c r="M144" s="3284" t="s">
        <v>4679</v>
      </c>
      <c r="N144" s="3250"/>
      <c r="O144" s="3256"/>
    </row>
    <row r="145" spans="1:15" ht="45">
      <c r="A145" s="5886"/>
      <c r="B145" s="5858"/>
      <c r="C145" s="3251" t="s">
        <v>677</v>
      </c>
      <c r="D145" s="3251" t="s">
        <v>678</v>
      </c>
      <c r="E145" s="3149"/>
      <c r="F145" s="3149"/>
      <c r="G145" s="3149"/>
      <c r="H145" s="3149" t="s">
        <v>543</v>
      </c>
      <c r="I145" s="3149" t="s">
        <v>543</v>
      </c>
      <c r="J145" s="3149" t="s">
        <v>543</v>
      </c>
      <c r="K145" s="3149">
        <v>41.05</v>
      </c>
      <c r="L145" s="3248">
        <v>42303</v>
      </c>
      <c r="M145" s="3284" t="s">
        <v>551</v>
      </c>
      <c r="N145" s="3248">
        <v>42303</v>
      </c>
      <c r="O145" s="3255">
        <v>43398</v>
      </c>
    </row>
    <row r="146" spans="1:15" ht="45">
      <c r="A146" s="5886"/>
      <c r="B146" s="5858"/>
      <c r="C146" s="3251" t="s">
        <v>1453</v>
      </c>
      <c r="D146" s="3251" t="s">
        <v>1454</v>
      </c>
      <c r="E146" s="3149"/>
      <c r="F146" s="3149"/>
      <c r="G146" s="3149"/>
      <c r="H146" s="3149"/>
      <c r="I146" s="3149" t="s">
        <v>543</v>
      </c>
      <c r="J146" s="3149" t="s">
        <v>543</v>
      </c>
      <c r="K146" s="3149">
        <v>46.4</v>
      </c>
      <c r="L146" s="3248">
        <v>42466</v>
      </c>
      <c r="M146" s="3284" t="s">
        <v>551</v>
      </c>
      <c r="N146" s="3248">
        <f>L146</f>
        <v>42466</v>
      </c>
      <c r="O146" s="3255">
        <v>43196</v>
      </c>
    </row>
    <row r="147" spans="1:15">
      <c r="A147" s="5886"/>
      <c r="B147" s="5858"/>
      <c r="C147" s="3251" t="s">
        <v>1455</v>
      </c>
      <c r="D147" s="3251" t="s">
        <v>1315</v>
      </c>
      <c r="E147" s="3149"/>
      <c r="F147" s="3149"/>
      <c r="G147" s="3149"/>
      <c r="H147" s="3149"/>
      <c r="I147" s="3149" t="s">
        <v>543</v>
      </c>
      <c r="J147" s="3149" t="s">
        <v>543</v>
      </c>
      <c r="K147" s="3149">
        <v>46.5</v>
      </c>
      <c r="L147" s="3248">
        <v>42466</v>
      </c>
      <c r="M147" s="3284" t="s">
        <v>551</v>
      </c>
      <c r="N147" s="3248">
        <f>L147</f>
        <v>42466</v>
      </c>
      <c r="O147" s="3255">
        <v>43196</v>
      </c>
    </row>
    <row r="148" spans="1:15" ht="30" customHeight="1">
      <c r="A148" s="5886"/>
      <c r="B148" s="5858"/>
      <c r="C148" s="5844" t="s">
        <v>1456</v>
      </c>
      <c r="D148" s="5844" t="s">
        <v>1457</v>
      </c>
      <c r="E148" s="5844"/>
      <c r="F148" s="5844"/>
      <c r="G148" s="5844"/>
      <c r="H148" s="5844"/>
      <c r="I148" s="5851" t="s">
        <v>543</v>
      </c>
      <c r="J148" s="5851" t="s">
        <v>543</v>
      </c>
      <c r="K148" s="3149">
        <v>44.6</v>
      </c>
      <c r="L148" s="3248">
        <v>42395</v>
      </c>
      <c r="M148" s="3284" t="s">
        <v>551</v>
      </c>
      <c r="N148" s="3248">
        <f>L148</f>
        <v>42395</v>
      </c>
      <c r="O148" s="3255">
        <v>43126</v>
      </c>
    </row>
    <row r="149" spans="1:15" ht="30">
      <c r="A149" s="5886"/>
      <c r="B149" s="5858"/>
      <c r="C149" s="5845"/>
      <c r="D149" s="5845"/>
      <c r="E149" s="5633"/>
      <c r="F149" s="5633"/>
      <c r="G149" s="5633"/>
      <c r="H149" s="5633"/>
      <c r="I149" s="5640"/>
      <c r="J149" s="5640"/>
      <c r="K149" s="3158" t="s">
        <v>4667</v>
      </c>
      <c r="L149" s="3250">
        <v>42796</v>
      </c>
      <c r="M149" s="3284" t="s">
        <v>4664</v>
      </c>
      <c r="N149" s="3250"/>
      <c r="O149" s="3256"/>
    </row>
    <row r="150" spans="1:15" ht="45" customHeight="1">
      <c r="A150" s="5886"/>
      <c r="B150" s="5858"/>
      <c r="C150" s="5844" t="s">
        <v>679</v>
      </c>
      <c r="D150" s="5844" t="s">
        <v>680</v>
      </c>
      <c r="E150" s="5851"/>
      <c r="F150" s="5851"/>
      <c r="G150" s="5851"/>
      <c r="H150" s="5851" t="s">
        <v>543</v>
      </c>
      <c r="I150" s="5851" t="s">
        <v>543</v>
      </c>
      <c r="J150" s="5851" t="s">
        <v>543</v>
      </c>
      <c r="K150" s="3149">
        <v>43.09</v>
      </c>
      <c r="L150" s="3248">
        <v>42342</v>
      </c>
      <c r="M150" s="3284" t="s">
        <v>551</v>
      </c>
      <c r="N150" s="3248">
        <v>42342</v>
      </c>
      <c r="O150" s="3255">
        <v>43072</v>
      </c>
    </row>
    <row r="151" spans="1:15" ht="30">
      <c r="A151" s="5886"/>
      <c r="B151" s="5858"/>
      <c r="C151" s="5845"/>
      <c r="D151" s="5845"/>
      <c r="E151" s="5852"/>
      <c r="F151" s="5852"/>
      <c r="G151" s="5852"/>
      <c r="H151" s="5852"/>
      <c r="I151" s="5852"/>
      <c r="J151" s="5852"/>
      <c r="K151" s="3158" t="s">
        <v>4672</v>
      </c>
      <c r="L151" s="3250">
        <v>42796</v>
      </c>
      <c r="M151" s="3284" t="s">
        <v>4666</v>
      </c>
      <c r="N151" s="3250"/>
      <c r="O151" s="3256"/>
    </row>
    <row r="152" spans="1:15">
      <c r="A152" s="5886"/>
      <c r="B152" s="5858"/>
      <c r="C152" s="3251" t="s">
        <v>684</v>
      </c>
      <c r="D152" s="3251" t="s">
        <v>685</v>
      </c>
      <c r="E152" s="3149"/>
      <c r="F152" s="3149"/>
      <c r="G152" s="3149"/>
      <c r="H152" s="3149" t="s">
        <v>543</v>
      </c>
      <c r="I152" s="3149" t="s">
        <v>543</v>
      </c>
      <c r="J152" s="3149"/>
      <c r="K152" s="3149" t="s">
        <v>686</v>
      </c>
      <c r="L152" s="3248">
        <v>42342</v>
      </c>
      <c r="M152" s="3284" t="s">
        <v>551</v>
      </c>
      <c r="N152" s="3248">
        <v>42342</v>
      </c>
      <c r="O152" s="3255">
        <v>42707</v>
      </c>
    </row>
    <row r="153" spans="1:15" ht="30" customHeight="1">
      <c r="A153" s="5886"/>
      <c r="B153" s="5858"/>
      <c r="C153" s="5843" t="s">
        <v>1458</v>
      </c>
      <c r="D153" s="5826" t="s">
        <v>1459</v>
      </c>
      <c r="E153" s="5826"/>
      <c r="F153" s="5826"/>
      <c r="G153" s="5826"/>
      <c r="H153" s="5826"/>
      <c r="I153" s="5826" t="s">
        <v>543</v>
      </c>
      <c r="J153" s="5826"/>
      <c r="K153" s="3149">
        <v>45.3</v>
      </c>
      <c r="L153" s="3248" t="s">
        <v>1460</v>
      </c>
      <c r="M153" s="3284" t="s">
        <v>551</v>
      </c>
      <c r="N153" s="3248" t="str">
        <f>L153</f>
        <v>02-mzo-16</v>
      </c>
      <c r="O153" s="3255" t="s">
        <v>1461</v>
      </c>
    </row>
    <row r="154" spans="1:15">
      <c r="A154" s="5886"/>
      <c r="B154" s="5858"/>
      <c r="C154" s="5843"/>
      <c r="D154" s="5826"/>
      <c r="E154" s="5826"/>
      <c r="F154" s="5826"/>
      <c r="G154" s="5826"/>
      <c r="H154" s="5826"/>
      <c r="I154" s="5826"/>
      <c r="J154" s="5826"/>
      <c r="K154" s="3149">
        <v>57.9</v>
      </c>
      <c r="L154" s="3248">
        <v>42699</v>
      </c>
      <c r="M154" s="3284" t="s">
        <v>577</v>
      </c>
      <c r="N154" s="3248"/>
      <c r="O154" s="3255"/>
    </row>
    <row r="155" spans="1:15" ht="30">
      <c r="A155" s="5886"/>
      <c r="B155" s="5858"/>
      <c r="C155" s="3251" t="s">
        <v>687</v>
      </c>
      <c r="D155" s="3251" t="s">
        <v>688</v>
      </c>
      <c r="E155" s="3149"/>
      <c r="F155" s="3149"/>
      <c r="G155" s="3149"/>
      <c r="H155" s="3149" t="s">
        <v>543</v>
      </c>
      <c r="I155" s="3149" t="s">
        <v>543</v>
      </c>
      <c r="J155" s="3149" t="s">
        <v>543</v>
      </c>
      <c r="K155" s="3149">
        <v>41.06</v>
      </c>
      <c r="L155" s="3248">
        <v>42303</v>
      </c>
      <c r="M155" s="3284" t="s">
        <v>551</v>
      </c>
      <c r="N155" s="3248">
        <v>42303</v>
      </c>
      <c r="O155" s="3255">
        <v>43398</v>
      </c>
    </row>
    <row r="156" spans="1:15" ht="30">
      <c r="A156" s="5886"/>
      <c r="B156" s="5858"/>
      <c r="C156" s="3251" t="s">
        <v>689</v>
      </c>
      <c r="D156" s="3251" t="s">
        <v>690</v>
      </c>
      <c r="E156" s="3149"/>
      <c r="F156" s="3149"/>
      <c r="G156" s="3149"/>
      <c r="H156" s="3149" t="s">
        <v>543</v>
      </c>
      <c r="I156" s="3149" t="s">
        <v>543</v>
      </c>
      <c r="J156" s="3149" t="s">
        <v>543</v>
      </c>
      <c r="K156" s="3149">
        <v>41.07</v>
      </c>
      <c r="L156" s="3248">
        <v>42303</v>
      </c>
      <c r="M156" s="3284" t="s">
        <v>551</v>
      </c>
      <c r="N156" s="3248">
        <v>42303</v>
      </c>
      <c r="O156" s="3255">
        <v>43398</v>
      </c>
    </row>
    <row r="157" spans="1:15" ht="30" customHeight="1">
      <c r="A157" s="5886"/>
      <c r="B157" s="5858"/>
      <c r="C157" s="5843" t="s">
        <v>4608</v>
      </c>
      <c r="D157" s="5843" t="s">
        <v>4609</v>
      </c>
      <c r="E157" s="5826"/>
      <c r="F157" s="5826"/>
      <c r="G157" s="5826"/>
      <c r="H157" s="5826"/>
      <c r="I157" s="5826" t="s">
        <v>543</v>
      </c>
      <c r="J157" s="5826" t="s">
        <v>543</v>
      </c>
      <c r="K157" s="3149">
        <v>55.5</v>
      </c>
      <c r="L157" s="3248">
        <v>42664</v>
      </c>
      <c r="M157" s="3284" t="s">
        <v>551</v>
      </c>
      <c r="N157" s="3248">
        <v>42665</v>
      </c>
      <c r="O157" s="3255">
        <v>43029</v>
      </c>
    </row>
    <row r="158" spans="1:15">
      <c r="A158" s="5886"/>
      <c r="B158" s="5858"/>
      <c r="C158" s="5843"/>
      <c r="D158" s="5843"/>
      <c r="E158" s="5826"/>
      <c r="F158" s="5826"/>
      <c r="G158" s="5826"/>
      <c r="H158" s="5826"/>
      <c r="I158" s="5826"/>
      <c r="J158" s="5826"/>
      <c r="K158" s="3149">
        <v>68.7</v>
      </c>
      <c r="L158" s="3248">
        <v>43042</v>
      </c>
      <c r="M158" s="3284" t="s">
        <v>1521</v>
      </c>
      <c r="N158" s="3248">
        <v>43030</v>
      </c>
      <c r="O158" s="3255" t="s">
        <v>4415</v>
      </c>
    </row>
    <row r="159" spans="1:15" ht="30">
      <c r="A159" s="5886"/>
      <c r="B159" s="5858"/>
      <c r="C159" s="3251" t="s">
        <v>4610</v>
      </c>
      <c r="D159" s="3251" t="s">
        <v>4611</v>
      </c>
      <c r="E159" s="3149"/>
      <c r="F159" s="3149"/>
      <c r="G159" s="3149"/>
      <c r="H159" s="3149"/>
      <c r="I159" s="3149" t="s">
        <v>543</v>
      </c>
      <c r="J159" s="3149"/>
      <c r="K159" s="3149">
        <v>55.6</v>
      </c>
      <c r="L159" s="3248" t="s">
        <v>4612</v>
      </c>
      <c r="M159" s="3284" t="s">
        <v>551</v>
      </c>
      <c r="N159" s="3248">
        <v>42665</v>
      </c>
      <c r="O159" s="3255">
        <v>43029</v>
      </c>
    </row>
    <row r="160" spans="1:15" ht="45" customHeight="1">
      <c r="A160" s="5886"/>
      <c r="B160" s="5858"/>
      <c r="C160" s="5844" t="s">
        <v>4613</v>
      </c>
      <c r="D160" s="5844" t="s">
        <v>4493</v>
      </c>
      <c r="E160" s="5844"/>
      <c r="F160" s="5844"/>
      <c r="G160" s="5844"/>
      <c r="H160" s="5844"/>
      <c r="I160" s="5851" t="s">
        <v>543</v>
      </c>
      <c r="J160" s="5851" t="s">
        <v>543</v>
      </c>
      <c r="K160" s="3149">
        <v>55.7</v>
      </c>
      <c r="L160" s="3248">
        <v>42664</v>
      </c>
      <c r="M160" s="3284" t="s">
        <v>551</v>
      </c>
      <c r="N160" s="3248">
        <v>42665</v>
      </c>
      <c r="O160" s="3255">
        <v>43029</v>
      </c>
    </row>
    <row r="161" spans="1:15">
      <c r="A161" s="5886"/>
      <c r="B161" s="5858"/>
      <c r="C161" s="5845"/>
      <c r="D161" s="5845"/>
      <c r="E161" s="5633"/>
      <c r="F161" s="5633"/>
      <c r="G161" s="5633"/>
      <c r="H161" s="5633"/>
      <c r="I161" s="5640"/>
      <c r="J161" s="5640"/>
      <c r="K161" s="3567">
        <v>69.3</v>
      </c>
      <c r="L161" s="3568">
        <v>43077</v>
      </c>
      <c r="M161" s="3284" t="s">
        <v>1420</v>
      </c>
      <c r="N161" s="3568">
        <v>43030</v>
      </c>
      <c r="O161" s="3569">
        <v>43121</v>
      </c>
    </row>
    <row r="162" spans="1:15" ht="45">
      <c r="A162" s="5886"/>
      <c r="B162" s="5858"/>
      <c r="C162" s="3251" t="s">
        <v>4477</v>
      </c>
      <c r="D162" s="3251" t="s">
        <v>1459</v>
      </c>
      <c r="E162" s="3149"/>
      <c r="F162" s="3149"/>
      <c r="G162" s="3149"/>
      <c r="H162" s="3149"/>
      <c r="I162" s="3149"/>
      <c r="J162" s="3149" t="s">
        <v>543</v>
      </c>
      <c r="K162" s="3149">
        <v>63.4</v>
      </c>
      <c r="L162" s="3248">
        <v>42857</v>
      </c>
      <c r="M162" s="3284" t="s">
        <v>551</v>
      </c>
      <c r="N162" s="3248">
        <v>42858</v>
      </c>
      <c r="O162" s="3255">
        <v>43954</v>
      </c>
    </row>
    <row r="163" spans="1:15" ht="45">
      <c r="A163" s="5886"/>
      <c r="B163" s="5858"/>
      <c r="C163" s="3251" t="s">
        <v>4496</v>
      </c>
      <c r="D163" s="3251" t="s">
        <v>4497</v>
      </c>
      <c r="E163" s="3149"/>
      <c r="F163" s="3149"/>
      <c r="G163" s="3149"/>
      <c r="H163" s="3149"/>
      <c r="I163" s="3149"/>
      <c r="J163" s="3149" t="s">
        <v>543</v>
      </c>
      <c r="K163" s="3149">
        <v>66.400000000000006</v>
      </c>
      <c r="L163" s="3248">
        <v>42935</v>
      </c>
      <c r="M163" s="3284" t="s">
        <v>551</v>
      </c>
      <c r="N163" s="3248">
        <v>42936</v>
      </c>
      <c r="O163" s="3255">
        <v>43301</v>
      </c>
    </row>
    <row r="164" spans="1:15" ht="30">
      <c r="A164" s="5886"/>
      <c r="B164" s="5858"/>
      <c r="C164" s="3251" t="s">
        <v>4602</v>
      </c>
      <c r="D164" s="3251" t="s">
        <v>4603</v>
      </c>
      <c r="E164" s="3149"/>
      <c r="F164" s="3149"/>
      <c r="G164" s="3149"/>
      <c r="H164" s="3149"/>
      <c r="I164" s="3149"/>
      <c r="J164" s="3149" t="s">
        <v>543</v>
      </c>
      <c r="K164" s="3149">
        <v>67.7</v>
      </c>
      <c r="L164" s="3248">
        <v>43012</v>
      </c>
      <c r="M164" s="3284" t="s">
        <v>551</v>
      </c>
      <c r="N164" s="3248">
        <v>43013</v>
      </c>
      <c r="O164" s="3255">
        <v>43830</v>
      </c>
    </row>
    <row r="165" spans="1:15" ht="15.75" thickBot="1">
      <c r="A165" s="5886"/>
      <c r="B165" s="5859"/>
      <c r="C165" s="3287" t="s">
        <v>4605</v>
      </c>
      <c r="D165" s="3287" t="s">
        <v>675</v>
      </c>
      <c r="E165" s="3153"/>
      <c r="F165" s="3153"/>
      <c r="G165" s="3153"/>
      <c r="H165" s="3153"/>
      <c r="I165" s="3153"/>
      <c r="J165" s="3153" t="s">
        <v>543</v>
      </c>
      <c r="K165" s="3153">
        <v>68.5</v>
      </c>
      <c r="L165" s="3259">
        <v>43042</v>
      </c>
      <c r="M165" s="3288" t="s">
        <v>551</v>
      </c>
      <c r="N165" s="3259">
        <v>43043</v>
      </c>
      <c r="O165" s="3260">
        <v>44138</v>
      </c>
    </row>
    <row r="166" spans="1:15" ht="60" customHeight="1">
      <c r="A166" s="5886"/>
      <c r="B166" s="5840" t="s">
        <v>313</v>
      </c>
      <c r="C166" s="5846" t="s">
        <v>691</v>
      </c>
      <c r="D166" s="5846" t="s">
        <v>682</v>
      </c>
      <c r="E166" s="5822"/>
      <c r="F166" s="5822"/>
      <c r="G166" s="5822" t="s">
        <v>543</v>
      </c>
      <c r="H166" s="5822" t="s">
        <v>543</v>
      </c>
      <c r="I166" s="5822"/>
      <c r="J166" s="5822"/>
      <c r="K166" s="3214">
        <v>21.04</v>
      </c>
      <c r="L166" s="3215">
        <v>41960</v>
      </c>
      <c r="M166" s="3216" t="s">
        <v>551</v>
      </c>
      <c r="N166" s="3215">
        <v>41960</v>
      </c>
      <c r="O166" s="3278"/>
    </row>
    <row r="167" spans="1:15" ht="30">
      <c r="A167" s="5886"/>
      <c r="B167" s="5841"/>
      <c r="C167" s="5847"/>
      <c r="D167" s="5847"/>
      <c r="E167" s="5820"/>
      <c r="F167" s="5820"/>
      <c r="G167" s="5820"/>
      <c r="H167" s="5820"/>
      <c r="I167" s="5820"/>
      <c r="J167" s="5820"/>
      <c r="K167" s="3213" t="s">
        <v>1462</v>
      </c>
      <c r="L167" s="3210">
        <v>42503</v>
      </c>
      <c r="M167" s="3211" t="s">
        <v>1439</v>
      </c>
      <c r="N167" s="3210"/>
      <c r="O167" s="3218">
        <f>L167</f>
        <v>42503</v>
      </c>
    </row>
    <row r="168" spans="1:15" ht="30.75" customHeight="1">
      <c r="A168" s="5886"/>
      <c r="B168" s="5841"/>
      <c r="C168" s="5847" t="s">
        <v>681</v>
      </c>
      <c r="D168" s="5847" t="s">
        <v>682</v>
      </c>
      <c r="E168" s="5820"/>
      <c r="F168" s="5820"/>
      <c r="G168" s="5820"/>
      <c r="H168" s="5820" t="s">
        <v>543</v>
      </c>
      <c r="I168" s="5820" t="s">
        <v>543</v>
      </c>
      <c r="J168" s="5820"/>
      <c r="K168" s="3146" t="s">
        <v>683</v>
      </c>
      <c r="L168" s="3210">
        <v>42342</v>
      </c>
      <c r="M168" s="3211" t="s">
        <v>551</v>
      </c>
      <c r="N168" s="3210">
        <v>42342</v>
      </c>
      <c r="O168" s="3218"/>
    </row>
    <row r="169" spans="1:15">
      <c r="A169" s="5886"/>
      <c r="B169" s="5841"/>
      <c r="C169" s="5847"/>
      <c r="D169" s="5847"/>
      <c r="E169" s="5820"/>
      <c r="F169" s="5820"/>
      <c r="G169" s="5820"/>
      <c r="H169" s="5820"/>
      <c r="I169" s="5820"/>
      <c r="J169" s="5820"/>
      <c r="K169" s="3146">
        <v>44.5</v>
      </c>
      <c r="L169" s="3210">
        <v>42395</v>
      </c>
      <c r="M169" s="3211" t="s">
        <v>551</v>
      </c>
      <c r="N169" s="3210"/>
      <c r="O169" s="3218">
        <v>42761</v>
      </c>
    </row>
    <row r="170" spans="1:15">
      <c r="A170" s="5886"/>
      <c r="B170" s="5841"/>
      <c r="C170" s="5847"/>
      <c r="D170" s="5847"/>
      <c r="E170" s="5820"/>
      <c r="F170" s="5820"/>
      <c r="G170" s="5820"/>
      <c r="H170" s="5820"/>
      <c r="I170" s="5820"/>
      <c r="J170" s="5820"/>
      <c r="K170" s="3146">
        <v>59.4</v>
      </c>
      <c r="L170" s="3210" t="s">
        <v>4459</v>
      </c>
      <c r="M170" s="3211" t="s">
        <v>1420</v>
      </c>
      <c r="N170" s="3210"/>
      <c r="O170" s="3218">
        <v>42946</v>
      </c>
    </row>
    <row r="171" spans="1:15">
      <c r="A171" s="5886"/>
      <c r="B171" s="5841"/>
      <c r="C171" s="5847"/>
      <c r="D171" s="5847"/>
      <c r="E171" s="5820"/>
      <c r="F171" s="5820"/>
      <c r="G171" s="5820"/>
      <c r="H171" s="5820"/>
      <c r="I171" s="5820"/>
      <c r="J171" s="5820"/>
      <c r="K171" s="3146">
        <v>67.099999999999994</v>
      </c>
      <c r="L171" s="3146" t="s">
        <v>4601</v>
      </c>
      <c r="M171" s="3152" t="s">
        <v>1439</v>
      </c>
      <c r="N171" s="3146"/>
      <c r="O171" s="3154" t="s">
        <v>4601</v>
      </c>
    </row>
    <row r="172" spans="1:15" ht="75">
      <c r="A172" s="5886"/>
      <c r="B172" s="5841"/>
      <c r="C172" s="3152" t="s">
        <v>1463</v>
      </c>
      <c r="D172" s="3152" t="s">
        <v>1318</v>
      </c>
      <c r="E172" s="3146"/>
      <c r="F172" s="3146"/>
      <c r="G172" s="3146"/>
      <c r="H172" s="3146"/>
      <c r="I172" s="3146" t="s">
        <v>543</v>
      </c>
      <c r="J172" s="3146"/>
      <c r="K172" s="3146">
        <v>49.9</v>
      </c>
      <c r="L172" s="3210">
        <v>42503</v>
      </c>
      <c r="M172" s="3211" t="s">
        <v>551</v>
      </c>
      <c r="N172" s="3210">
        <f>L172</f>
        <v>42503</v>
      </c>
      <c r="O172" s="3218">
        <v>42868</v>
      </c>
    </row>
    <row r="173" spans="1:15" ht="30">
      <c r="A173" s="5886"/>
      <c r="B173" s="5841"/>
      <c r="C173" s="3152" t="s">
        <v>4460</v>
      </c>
      <c r="D173" s="3152" t="s">
        <v>1298</v>
      </c>
      <c r="E173" s="3146"/>
      <c r="F173" s="3146"/>
      <c r="G173" s="3146"/>
      <c r="H173" s="3146"/>
      <c r="I173" s="3146"/>
      <c r="J173" s="3146" t="s">
        <v>543</v>
      </c>
      <c r="K173" s="3146">
        <v>59.5</v>
      </c>
      <c r="L173" s="3210" t="s">
        <v>4459</v>
      </c>
      <c r="M173" s="3211" t="s">
        <v>551</v>
      </c>
      <c r="N173" s="3210" t="s">
        <v>4461</v>
      </c>
      <c r="O173" s="3218" t="s">
        <v>4462</v>
      </c>
    </row>
    <row r="174" spans="1:15" ht="45">
      <c r="A174" s="5886"/>
      <c r="B174" s="5841"/>
      <c r="C174" s="3152" t="s">
        <v>4481</v>
      </c>
      <c r="D174" s="3152" t="s">
        <v>4482</v>
      </c>
      <c r="E174" s="3146"/>
      <c r="F174" s="3146"/>
      <c r="G174" s="3146"/>
      <c r="H174" s="3146"/>
      <c r="I174" s="3146"/>
      <c r="J174" s="3146" t="s">
        <v>543</v>
      </c>
      <c r="K174" s="3146">
        <v>64.599999999999994</v>
      </c>
      <c r="L174" s="3210">
        <v>42894</v>
      </c>
      <c r="M174" s="3211" t="s">
        <v>551</v>
      </c>
      <c r="N174" s="3210">
        <v>42895</v>
      </c>
      <c r="O174" s="3218">
        <v>43270</v>
      </c>
    </row>
    <row r="175" spans="1:15" ht="15.75" thickBot="1">
      <c r="A175" s="5887"/>
      <c r="B175" s="5842"/>
      <c r="C175" s="3220" t="s">
        <v>4606</v>
      </c>
      <c r="D175" s="3220" t="s">
        <v>4607</v>
      </c>
      <c r="E175" s="2021"/>
      <c r="F175" s="2021"/>
      <c r="G175" s="2021"/>
      <c r="H175" s="2021"/>
      <c r="I175" s="2021"/>
      <c r="J175" s="2021" t="s">
        <v>543</v>
      </c>
      <c r="K175" s="2021">
        <v>68.599999999999994</v>
      </c>
      <c r="L175" s="3221">
        <v>43043</v>
      </c>
      <c r="M175" s="3289" t="s">
        <v>551</v>
      </c>
      <c r="N175" s="3221">
        <v>43044</v>
      </c>
      <c r="O175" s="3279">
        <v>43773</v>
      </c>
    </row>
    <row r="176" spans="1:15" ht="14.25" customHeight="1" thickBot="1">
      <c r="A176" s="955"/>
      <c r="B176" s="956"/>
      <c r="C176" s="957"/>
      <c r="D176" s="957"/>
      <c r="E176" s="2022">
        <f>COUNTA(E113:E172)</f>
        <v>0</v>
      </c>
      <c r="F176" s="2023">
        <f>COUNTA(F113:F172)</f>
        <v>0</v>
      </c>
      <c r="G176" s="2023">
        <f>COUNTA(G113:G172)</f>
        <v>3</v>
      </c>
      <c r="H176" s="2023">
        <f>COUNTA(H113:H172)</f>
        <v>13</v>
      </c>
      <c r="I176" s="2023">
        <f>COUNTA(I113:I172)</f>
        <v>31</v>
      </c>
      <c r="J176" s="2023">
        <f>COUNTA(J113:J175)</f>
        <v>27</v>
      </c>
      <c r="K176" s="955"/>
      <c r="L176" s="955"/>
      <c r="M176" s="956"/>
      <c r="N176" s="959"/>
      <c r="O176" s="955"/>
    </row>
  </sheetData>
  <mergeCells count="448">
    <mergeCell ref="R3:W3"/>
    <mergeCell ref="C153:C154"/>
    <mergeCell ref="D153:D154"/>
    <mergeCell ref="E153:E154"/>
    <mergeCell ref="F153:F154"/>
    <mergeCell ref="G153:G154"/>
    <mergeCell ref="H153:H154"/>
    <mergeCell ref="I153:I154"/>
    <mergeCell ref="J153:J154"/>
    <mergeCell ref="D7:D8"/>
    <mergeCell ref="F7:F8"/>
    <mergeCell ref="G7:G8"/>
    <mergeCell ref="H7:H8"/>
    <mergeCell ref="C22:C24"/>
    <mergeCell ref="D22:D24"/>
    <mergeCell ref="E22:E24"/>
    <mergeCell ref="C5:C6"/>
    <mergeCell ref="D5:D6"/>
    <mergeCell ref="E5:E6"/>
    <mergeCell ref="C9:C10"/>
    <mergeCell ref="D9:D10"/>
    <mergeCell ref="E9:E10"/>
    <mergeCell ref="C11:C12"/>
    <mergeCell ref="D11:D12"/>
    <mergeCell ref="B15:B29"/>
    <mergeCell ref="A113:A175"/>
    <mergeCell ref="B5:B14"/>
    <mergeCell ref="B50:B63"/>
    <mergeCell ref="A5:A48"/>
    <mergeCell ref="G11:G12"/>
    <mergeCell ref="H11:H12"/>
    <mergeCell ref="C7:C8"/>
    <mergeCell ref="E7:E8"/>
    <mergeCell ref="G5:G6"/>
    <mergeCell ref="H5:H6"/>
    <mergeCell ref="B30:B35"/>
    <mergeCell ref="C30:C31"/>
    <mergeCell ref="D30:D31"/>
    <mergeCell ref="E30:E31"/>
    <mergeCell ref="F30:F31"/>
    <mergeCell ref="G30:G31"/>
    <mergeCell ref="H30:H31"/>
    <mergeCell ref="C25:C26"/>
    <mergeCell ref="D25:D26"/>
    <mergeCell ref="E25:E26"/>
    <mergeCell ref="F25:F26"/>
    <mergeCell ref="C19:C21"/>
    <mergeCell ref="D38:D39"/>
    <mergeCell ref="I30:I31"/>
    <mergeCell ref="C32:C33"/>
    <mergeCell ref="D32:D33"/>
    <mergeCell ref="E32:E33"/>
    <mergeCell ref="F32:F33"/>
    <mergeCell ref="G32:G33"/>
    <mergeCell ref="H32:H33"/>
    <mergeCell ref="E11:E12"/>
    <mergeCell ref="F11:F12"/>
    <mergeCell ref="F38:F39"/>
    <mergeCell ref="G38:G39"/>
    <mergeCell ref="G25:G26"/>
    <mergeCell ref="H25:H26"/>
    <mergeCell ref="F5:F6"/>
    <mergeCell ref="F22:F24"/>
    <mergeCell ref="G22:G24"/>
    <mergeCell ref="H22:H24"/>
    <mergeCell ref="H38:H39"/>
    <mergeCell ref="G44:G45"/>
    <mergeCell ref="H44:H45"/>
    <mergeCell ref="F15:F16"/>
    <mergeCell ref="G15:G16"/>
    <mergeCell ref="H15:H16"/>
    <mergeCell ref="C17:C18"/>
    <mergeCell ref="C15:C16"/>
    <mergeCell ref="D15:D16"/>
    <mergeCell ref="G19:G21"/>
    <mergeCell ref="H19:H21"/>
    <mergeCell ref="E19:E21"/>
    <mergeCell ref="F19:F21"/>
    <mergeCell ref="D19:D21"/>
    <mergeCell ref="D17:D18"/>
    <mergeCell ref="E17:E18"/>
    <mergeCell ref="F17:F18"/>
    <mergeCell ref="G17:G18"/>
    <mergeCell ref="H17:H18"/>
    <mergeCell ref="C44:C45"/>
    <mergeCell ref="D44:D45"/>
    <mergeCell ref="E44:E45"/>
    <mergeCell ref="F44:F45"/>
    <mergeCell ref="C38:C39"/>
    <mergeCell ref="E38:E39"/>
    <mergeCell ref="D46:D47"/>
    <mergeCell ref="E46:E47"/>
    <mergeCell ref="F46:F47"/>
    <mergeCell ref="G46:G47"/>
    <mergeCell ref="N53:N54"/>
    <mergeCell ref="O53:O54"/>
    <mergeCell ref="I38:I39"/>
    <mergeCell ref="B36:B48"/>
    <mergeCell ref="C36:C37"/>
    <mergeCell ref="D36:D37"/>
    <mergeCell ref="E36:E37"/>
    <mergeCell ref="F36:F37"/>
    <mergeCell ref="G36:G37"/>
    <mergeCell ref="C40:C41"/>
    <mergeCell ref="D40:D41"/>
    <mergeCell ref="E40:E41"/>
    <mergeCell ref="F40:F41"/>
    <mergeCell ref="G40:G41"/>
    <mergeCell ref="C42:C43"/>
    <mergeCell ref="D42:D43"/>
    <mergeCell ref="E42:E43"/>
    <mergeCell ref="F42:F43"/>
    <mergeCell ref="G42:G43"/>
    <mergeCell ref="C46:C47"/>
    <mergeCell ref="N55:N57"/>
    <mergeCell ref="C52:C54"/>
    <mergeCell ref="D52:D54"/>
    <mergeCell ref="E52:E54"/>
    <mergeCell ref="F52:F54"/>
    <mergeCell ref="G52:G54"/>
    <mergeCell ref="H52:H54"/>
    <mergeCell ref="I52:I54"/>
    <mergeCell ref="G50:G51"/>
    <mergeCell ref="H50:H51"/>
    <mergeCell ref="I50:I51"/>
    <mergeCell ref="N66:N67"/>
    <mergeCell ref="C68:C70"/>
    <mergeCell ref="D68:D70"/>
    <mergeCell ref="E68:E70"/>
    <mergeCell ref="F68:F70"/>
    <mergeCell ref="G68:G70"/>
    <mergeCell ref="H68:H70"/>
    <mergeCell ref="I68:I70"/>
    <mergeCell ref="I72:I73"/>
    <mergeCell ref="C72:C73"/>
    <mergeCell ref="D72:D73"/>
    <mergeCell ref="E72:E73"/>
    <mergeCell ref="F72:F73"/>
    <mergeCell ref="G72:G73"/>
    <mergeCell ref="H72:H73"/>
    <mergeCell ref="C66:C67"/>
    <mergeCell ref="D66:D67"/>
    <mergeCell ref="E66:E67"/>
    <mergeCell ref="F66:F67"/>
    <mergeCell ref="G66:G67"/>
    <mergeCell ref="H66:H67"/>
    <mergeCell ref="I66:I67"/>
    <mergeCell ref="N74:N75"/>
    <mergeCell ref="C79:C80"/>
    <mergeCell ref="D79:D80"/>
    <mergeCell ref="E79:E80"/>
    <mergeCell ref="F79:F80"/>
    <mergeCell ref="G79:G80"/>
    <mergeCell ref="H79:H80"/>
    <mergeCell ref="I79:I80"/>
    <mergeCell ref="N79:N80"/>
    <mergeCell ref="C74:C78"/>
    <mergeCell ref="D74:D78"/>
    <mergeCell ref="E74:E78"/>
    <mergeCell ref="F74:F78"/>
    <mergeCell ref="G74:G78"/>
    <mergeCell ref="H74:H78"/>
    <mergeCell ref="I74:I78"/>
    <mergeCell ref="O79:O80"/>
    <mergeCell ref="C81:C82"/>
    <mergeCell ref="D81:D82"/>
    <mergeCell ref="E81:E82"/>
    <mergeCell ref="F81:F82"/>
    <mergeCell ref="G81:G82"/>
    <mergeCell ref="H81:H82"/>
    <mergeCell ref="I81:I82"/>
    <mergeCell ref="N81:N82"/>
    <mergeCell ref="O81:O82"/>
    <mergeCell ref="J81:J82"/>
    <mergeCell ref="N83:N84"/>
    <mergeCell ref="C86:C87"/>
    <mergeCell ref="D86:D87"/>
    <mergeCell ref="E86:E87"/>
    <mergeCell ref="F86:F87"/>
    <mergeCell ref="G86:G87"/>
    <mergeCell ref="H86:H87"/>
    <mergeCell ref="I86:I87"/>
    <mergeCell ref="C83:C85"/>
    <mergeCell ref="D83:D85"/>
    <mergeCell ref="E83:E85"/>
    <mergeCell ref="F83:F85"/>
    <mergeCell ref="G83:G85"/>
    <mergeCell ref="H83:H85"/>
    <mergeCell ref="J83:J85"/>
    <mergeCell ref="J86:J87"/>
    <mergeCell ref="I83:I85"/>
    <mergeCell ref="N88:N89"/>
    <mergeCell ref="O88:O89"/>
    <mergeCell ref="C90:C91"/>
    <mergeCell ref="D90:D91"/>
    <mergeCell ref="E90:E91"/>
    <mergeCell ref="F90:F91"/>
    <mergeCell ref="G90:G91"/>
    <mergeCell ref="H90:H91"/>
    <mergeCell ref="I90:I91"/>
    <mergeCell ref="C88:C89"/>
    <mergeCell ref="D88:D89"/>
    <mergeCell ref="E88:E89"/>
    <mergeCell ref="F88:F89"/>
    <mergeCell ref="G88:G89"/>
    <mergeCell ref="H88:H89"/>
    <mergeCell ref="J88:J89"/>
    <mergeCell ref="J90:J91"/>
    <mergeCell ref="N92:N94"/>
    <mergeCell ref="C95:C96"/>
    <mergeCell ref="D95:D96"/>
    <mergeCell ref="E95:E96"/>
    <mergeCell ref="F95:F96"/>
    <mergeCell ref="G95:G96"/>
    <mergeCell ref="H95:H96"/>
    <mergeCell ref="I95:I96"/>
    <mergeCell ref="N95:N96"/>
    <mergeCell ref="C92:C94"/>
    <mergeCell ref="D92:D94"/>
    <mergeCell ref="E92:E94"/>
    <mergeCell ref="F92:F94"/>
    <mergeCell ref="G92:G94"/>
    <mergeCell ref="H92:H94"/>
    <mergeCell ref="J92:J94"/>
    <mergeCell ref="J95:J96"/>
    <mergeCell ref="O102:O103"/>
    <mergeCell ref="C105:C107"/>
    <mergeCell ref="D105:D107"/>
    <mergeCell ref="E105:E107"/>
    <mergeCell ref="F105:F107"/>
    <mergeCell ref="G105:G107"/>
    <mergeCell ref="H105:H107"/>
    <mergeCell ref="I105:I107"/>
    <mergeCell ref="O95:O96"/>
    <mergeCell ref="C101:C103"/>
    <mergeCell ref="D101:D103"/>
    <mergeCell ref="E101:E103"/>
    <mergeCell ref="F101:F103"/>
    <mergeCell ref="G101:G103"/>
    <mergeCell ref="H101:H103"/>
    <mergeCell ref="I101:I103"/>
    <mergeCell ref="N101:N103"/>
    <mergeCell ref="A50:A111"/>
    <mergeCell ref="I92:I94"/>
    <mergeCell ref="I88:I89"/>
    <mergeCell ref="G59:G60"/>
    <mergeCell ref="H59:H60"/>
    <mergeCell ref="I59:I60"/>
    <mergeCell ref="B64:B100"/>
    <mergeCell ref="C59:C60"/>
    <mergeCell ref="D59:D60"/>
    <mergeCell ref="E59:E60"/>
    <mergeCell ref="F59:F60"/>
    <mergeCell ref="C50:C51"/>
    <mergeCell ref="D50:D51"/>
    <mergeCell ref="E50:E51"/>
    <mergeCell ref="F50:F51"/>
    <mergeCell ref="C55:C57"/>
    <mergeCell ref="D55:D57"/>
    <mergeCell ref="E55:E57"/>
    <mergeCell ref="F55:F57"/>
    <mergeCell ref="G55:G57"/>
    <mergeCell ref="C108:C109"/>
    <mergeCell ref="H108:H109"/>
    <mergeCell ref="J124:J125"/>
    <mergeCell ref="E143:E144"/>
    <mergeCell ref="H124:H125"/>
    <mergeCell ref="C140:C141"/>
    <mergeCell ref="D140:D141"/>
    <mergeCell ref="E140:E141"/>
    <mergeCell ref="F140:F141"/>
    <mergeCell ref="G140:G141"/>
    <mergeCell ref="B101:B111"/>
    <mergeCell ref="D108:D109"/>
    <mergeCell ref="J127:J128"/>
    <mergeCell ref="B113:B138"/>
    <mergeCell ref="B139:B165"/>
    <mergeCell ref="E132:E133"/>
    <mergeCell ref="F132:F133"/>
    <mergeCell ref="G132:G133"/>
    <mergeCell ref="H132:H133"/>
    <mergeCell ref="C124:C125"/>
    <mergeCell ref="D124:D125"/>
    <mergeCell ref="C118:C119"/>
    <mergeCell ref="D118:D119"/>
    <mergeCell ref="C129:C130"/>
    <mergeCell ref="D129:D130"/>
    <mergeCell ref="E129:E130"/>
    <mergeCell ref="G168:G171"/>
    <mergeCell ref="F168:F171"/>
    <mergeCell ref="E168:E171"/>
    <mergeCell ref="D168:D171"/>
    <mergeCell ref="G166:G167"/>
    <mergeCell ref="H166:H167"/>
    <mergeCell ref="I166:I167"/>
    <mergeCell ref="C132:C133"/>
    <mergeCell ref="D132:D133"/>
    <mergeCell ref="C143:C144"/>
    <mergeCell ref="D143:D144"/>
    <mergeCell ref="F143:F144"/>
    <mergeCell ref="G143:G144"/>
    <mergeCell ref="C150:C151"/>
    <mergeCell ref="D150:D151"/>
    <mergeCell ref="E150:E151"/>
    <mergeCell ref="F150:F151"/>
    <mergeCell ref="G150:G151"/>
    <mergeCell ref="J166:J167"/>
    <mergeCell ref="J168:J171"/>
    <mergeCell ref="J129:J130"/>
    <mergeCell ref="I148:I149"/>
    <mergeCell ref="J148:J149"/>
    <mergeCell ref="I132:I133"/>
    <mergeCell ref="J132:J133"/>
    <mergeCell ref="I168:I171"/>
    <mergeCell ref="H168:H171"/>
    <mergeCell ref="H140:H141"/>
    <mergeCell ref="I140:I141"/>
    <mergeCell ref="J140:J141"/>
    <mergeCell ref="J143:J144"/>
    <mergeCell ref="H143:H144"/>
    <mergeCell ref="I143:I144"/>
    <mergeCell ref="I160:I161"/>
    <mergeCell ref="J160:J161"/>
    <mergeCell ref="H150:H151"/>
    <mergeCell ref="I150:I151"/>
    <mergeCell ref="J150:J151"/>
    <mergeCell ref="J157:J158"/>
    <mergeCell ref="I157:I158"/>
    <mergeCell ref="J42:J43"/>
    <mergeCell ref="J44:J45"/>
    <mergeCell ref="J46:J47"/>
    <mergeCell ref="F124:F125"/>
    <mergeCell ref="G124:G125"/>
    <mergeCell ref="E115:E116"/>
    <mergeCell ref="J59:J60"/>
    <mergeCell ref="J66:J67"/>
    <mergeCell ref="J68:J70"/>
    <mergeCell ref="J72:J73"/>
    <mergeCell ref="J74:J78"/>
    <mergeCell ref="J79:J80"/>
    <mergeCell ref="E108:E109"/>
    <mergeCell ref="F108:F109"/>
    <mergeCell ref="G108:G109"/>
    <mergeCell ref="J118:J119"/>
    <mergeCell ref="E124:E125"/>
    <mergeCell ref="E118:E119"/>
    <mergeCell ref="F118:F119"/>
    <mergeCell ref="G118:G119"/>
    <mergeCell ref="H118:H119"/>
    <mergeCell ref="I118:I119"/>
    <mergeCell ref="I124:I125"/>
    <mergeCell ref="J115:J116"/>
    <mergeCell ref="B166:B175"/>
    <mergeCell ref="C157:C158"/>
    <mergeCell ref="D157:D158"/>
    <mergeCell ref="E157:E158"/>
    <mergeCell ref="F157:F158"/>
    <mergeCell ref="G157:G158"/>
    <mergeCell ref="H157:H158"/>
    <mergeCell ref="C148:C149"/>
    <mergeCell ref="D148:D149"/>
    <mergeCell ref="E148:E149"/>
    <mergeCell ref="F148:F149"/>
    <mergeCell ref="G148:G149"/>
    <mergeCell ref="H148:H149"/>
    <mergeCell ref="C160:C161"/>
    <mergeCell ref="D160:D161"/>
    <mergeCell ref="E160:E161"/>
    <mergeCell ref="F160:F161"/>
    <mergeCell ref="G160:G161"/>
    <mergeCell ref="H160:H161"/>
    <mergeCell ref="C166:C167"/>
    <mergeCell ref="D166:D167"/>
    <mergeCell ref="E166:E167"/>
    <mergeCell ref="F166:F167"/>
    <mergeCell ref="C168:C171"/>
    <mergeCell ref="E3:J3"/>
    <mergeCell ref="J5:J6"/>
    <mergeCell ref="J7:J8"/>
    <mergeCell ref="J9:J10"/>
    <mergeCell ref="J11:J12"/>
    <mergeCell ref="J15:J16"/>
    <mergeCell ref="J17:J18"/>
    <mergeCell ref="J19:J21"/>
    <mergeCell ref="J30:J31"/>
    <mergeCell ref="J22:J24"/>
    <mergeCell ref="I9:I10"/>
    <mergeCell ref="I25:I26"/>
    <mergeCell ref="J25:J26"/>
    <mergeCell ref="I19:I21"/>
    <mergeCell ref="I22:I24"/>
    <mergeCell ref="I17:I18"/>
    <mergeCell ref="I11:I12"/>
    <mergeCell ref="I5:I6"/>
    <mergeCell ref="I7:I8"/>
    <mergeCell ref="F9:F10"/>
    <mergeCell ref="G9:G10"/>
    <mergeCell ref="H9:H10"/>
    <mergeCell ref="I15:I16"/>
    <mergeCell ref="E15:E16"/>
    <mergeCell ref="F129:F130"/>
    <mergeCell ref="G129:G130"/>
    <mergeCell ref="H129:H130"/>
    <mergeCell ref="I129:I130"/>
    <mergeCell ref="C127:C128"/>
    <mergeCell ref="D127:D128"/>
    <mergeCell ref="E127:E128"/>
    <mergeCell ref="F127:F128"/>
    <mergeCell ref="G127:G128"/>
    <mergeCell ref="H127:H128"/>
    <mergeCell ref="I127:I128"/>
    <mergeCell ref="C113:C114"/>
    <mergeCell ref="D113:D114"/>
    <mergeCell ref="E113:E114"/>
    <mergeCell ref="F113:F114"/>
    <mergeCell ref="G113:G114"/>
    <mergeCell ref="H113:H114"/>
    <mergeCell ref="I113:I114"/>
    <mergeCell ref="F115:F116"/>
    <mergeCell ref="G115:G116"/>
    <mergeCell ref="H115:H116"/>
    <mergeCell ref="I115:I116"/>
    <mergeCell ref="C115:C116"/>
    <mergeCell ref="D115:D116"/>
    <mergeCell ref="J32:J33"/>
    <mergeCell ref="I44:I45"/>
    <mergeCell ref="H40:H41"/>
    <mergeCell ref="I40:I41"/>
    <mergeCell ref="J101:J103"/>
    <mergeCell ref="J105:J107"/>
    <mergeCell ref="J108:J109"/>
    <mergeCell ref="I108:I109"/>
    <mergeCell ref="J113:J114"/>
    <mergeCell ref="I42:I43"/>
    <mergeCell ref="H36:H37"/>
    <mergeCell ref="I36:I37"/>
    <mergeCell ref="I32:I33"/>
    <mergeCell ref="J50:J51"/>
    <mergeCell ref="J52:J54"/>
    <mergeCell ref="J55:J57"/>
    <mergeCell ref="H55:H57"/>
    <mergeCell ref="I55:I57"/>
    <mergeCell ref="H46:H47"/>
    <mergeCell ref="I46:I47"/>
    <mergeCell ref="H42:H43"/>
    <mergeCell ref="J36:J37"/>
    <mergeCell ref="J38:J39"/>
    <mergeCell ref="J40:J41"/>
  </mergeCells>
  <hyperlinks>
    <hyperlink ref="A1" location="Índice!A1" display="ÍNDICE"/>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M26"/>
  <sheetViews>
    <sheetView showGridLines="0" topLeftCell="A4" workbookViewId="0">
      <selection activeCell="I9" sqref="I9"/>
    </sheetView>
  </sheetViews>
  <sheetFormatPr baseColWidth="10" defaultColWidth="10.85546875" defaultRowHeight="12.75"/>
  <cols>
    <col min="1" max="1" width="14.5703125" style="53" customWidth="1"/>
    <col min="2" max="2" width="14.42578125" style="53" customWidth="1"/>
    <col min="3" max="3" width="33.28515625" style="1005" customWidth="1"/>
    <col min="4" max="4" width="6.5703125" style="53" customWidth="1"/>
    <col min="5" max="5" width="18.140625" style="53" bestFit="1" customWidth="1"/>
    <col min="6" max="6" width="46.85546875" style="1005" customWidth="1"/>
    <col min="7" max="7" width="22.28515625" style="53" customWidth="1"/>
    <col min="8" max="8" width="33.5703125" style="53" bestFit="1" customWidth="1"/>
    <col min="9" max="9" width="43.140625" style="53" bestFit="1" customWidth="1"/>
    <col min="10" max="13" width="10.85546875" style="53"/>
    <col min="14" max="16384" width="10.85546875" style="4"/>
  </cols>
  <sheetData>
    <row r="1" spans="1:13" s="759" customFormat="1">
      <c r="A1" s="815" t="s">
        <v>1621</v>
      </c>
      <c r="B1" s="767"/>
      <c r="C1" s="767"/>
      <c r="D1" s="767"/>
      <c r="E1" s="767"/>
      <c r="F1" s="767"/>
      <c r="G1" s="767"/>
      <c r="H1" s="767"/>
      <c r="I1" s="767"/>
      <c r="J1" s="767"/>
      <c r="K1" s="767"/>
      <c r="L1" s="767"/>
      <c r="M1" s="767"/>
    </row>
    <row r="2" spans="1:13" ht="19.5" thickBot="1">
      <c r="A2" s="67" t="s">
        <v>972</v>
      </c>
    </row>
    <row r="3" spans="1:13" ht="15.75" customHeight="1" thickBot="1">
      <c r="A3" s="5899" t="s">
        <v>417</v>
      </c>
      <c r="B3" s="5900"/>
      <c r="C3" s="5900"/>
      <c r="D3" s="5900"/>
      <c r="E3" s="5900"/>
      <c r="F3" s="5900"/>
      <c r="G3" s="5900"/>
      <c r="H3" s="5900"/>
      <c r="I3" s="5900"/>
      <c r="J3" s="5900"/>
      <c r="K3" s="5900"/>
      <c r="L3" s="5901"/>
    </row>
    <row r="4" spans="1:13" ht="25.5" customHeight="1">
      <c r="A4" s="4091" t="s">
        <v>94</v>
      </c>
      <c r="B4" s="4092" t="s">
        <v>418</v>
      </c>
      <c r="C4" s="5902" t="s">
        <v>1236</v>
      </c>
      <c r="D4" s="5903"/>
      <c r="E4" s="5903"/>
      <c r="F4" s="5903"/>
      <c r="G4" s="5904"/>
      <c r="H4" s="4092" t="s">
        <v>1237</v>
      </c>
      <c r="I4" s="4091" t="s">
        <v>1238</v>
      </c>
      <c r="J4" s="4092" t="s">
        <v>56</v>
      </c>
      <c r="K4" s="4091" t="s">
        <v>55</v>
      </c>
      <c r="L4" s="4093" t="s">
        <v>1239</v>
      </c>
    </row>
    <row r="5" spans="1:13" ht="102">
      <c r="A5" s="2116">
        <v>42275</v>
      </c>
      <c r="B5" s="2117">
        <v>44.4</v>
      </c>
      <c r="C5" s="5898" t="s">
        <v>4529</v>
      </c>
      <c r="D5" s="5898"/>
      <c r="E5" s="5898"/>
      <c r="F5" s="5898"/>
      <c r="G5" s="5898"/>
      <c r="H5" s="2118" t="s">
        <v>830</v>
      </c>
      <c r="I5" s="2119" t="s">
        <v>4597</v>
      </c>
      <c r="J5" s="2117">
        <v>3</v>
      </c>
      <c r="K5" s="2117">
        <v>2</v>
      </c>
      <c r="L5" s="2117">
        <f t="shared" ref="L5:L12" si="0">SUM(J5:K5)</f>
        <v>5</v>
      </c>
    </row>
    <row r="6" spans="1:13" ht="76.5">
      <c r="A6" s="2116">
        <v>42417</v>
      </c>
      <c r="B6" s="2117">
        <v>50.5</v>
      </c>
      <c r="C6" s="5898" t="s">
        <v>4530</v>
      </c>
      <c r="D6" s="5898"/>
      <c r="E6" s="5898"/>
      <c r="F6" s="5898"/>
      <c r="G6" s="5898"/>
      <c r="H6" s="2118" t="s">
        <v>1240</v>
      </c>
      <c r="I6" s="2120" t="s">
        <v>1544</v>
      </c>
      <c r="J6" s="2117">
        <v>5</v>
      </c>
      <c r="K6" s="2117">
        <v>1</v>
      </c>
      <c r="L6" s="2117">
        <f t="shared" si="0"/>
        <v>6</v>
      </c>
    </row>
    <row r="7" spans="1:13" ht="76.5">
      <c r="A7" s="2116">
        <v>42566</v>
      </c>
      <c r="B7" s="2117">
        <v>52.3</v>
      </c>
      <c r="C7" s="5898" t="s">
        <v>4531</v>
      </c>
      <c r="D7" s="5898"/>
      <c r="E7" s="5898"/>
      <c r="F7" s="5898"/>
      <c r="G7" s="5898"/>
      <c r="H7" s="2118"/>
      <c r="I7" s="2119" t="s">
        <v>6056</v>
      </c>
      <c r="J7" s="2117">
        <v>5</v>
      </c>
      <c r="K7" s="2117">
        <v>1</v>
      </c>
      <c r="L7" s="2117">
        <f t="shared" si="0"/>
        <v>6</v>
      </c>
    </row>
    <row r="8" spans="1:13" ht="51">
      <c r="A8" s="2116">
        <v>42566</v>
      </c>
      <c r="B8" s="2117">
        <v>52.4</v>
      </c>
      <c r="C8" s="5898" t="s">
        <v>4533</v>
      </c>
      <c r="D8" s="5898"/>
      <c r="E8" s="5898"/>
      <c r="F8" s="5898"/>
      <c r="G8" s="5898"/>
      <c r="H8" s="2118" t="s">
        <v>1242</v>
      </c>
      <c r="I8" s="2119" t="s">
        <v>1542</v>
      </c>
      <c r="J8" s="2117">
        <v>3</v>
      </c>
      <c r="K8" s="2117">
        <v>1</v>
      </c>
      <c r="L8" s="2117">
        <f t="shared" si="0"/>
        <v>4</v>
      </c>
    </row>
    <row r="9" spans="1:13" ht="71.25" customHeight="1">
      <c r="A9" s="2116">
        <v>42652</v>
      </c>
      <c r="B9" s="2117">
        <v>53.4</v>
      </c>
      <c r="C9" s="5898" t="s">
        <v>4534</v>
      </c>
      <c r="D9" s="5898"/>
      <c r="E9" s="5898"/>
      <c r="F9" s="5898"/>
      <c r="G9" s="5898"/>
      <c r="H9" s="2118" t="s">
        <v>564</v>
      </c>
      <c r="I9" s="2119" t="s">
        <v>6057</v>
      </c>
      <c r="J9" s="2117">
        <v>3</v>
      </c>
      <c r="K9" s="2117">
        <v>2</v>
      </c>
      <c r="L9" s="2117">
        <f t="shared" si="0"/>
        <v>5</v>
      </c>
    </row>
    <row r="10" spans="1:13" ht="71.25" customHeight="1">
      <c r="A10" s="4094">
        <v>42828</v>
      </c>
      <c r="B10" s="4095">
        <v>57.7</v>
      </c>
      <c r="C10" s="5919" t="s">
        <v>4532</v>
      </c>
      <c r="D10" s="5919"/>
      <c r="E10" s="5919"/>
      <c r="F10" s="5919"/>
      <c r="G10" s="5919"/>
      <c r="H10" s="4096" t="s">
        <v>4527</v>
      </c>
      <c r="I10" s="4097" t="s">
        <v>4528</v>
      </c>
      <c r="J10" s="4095">
        <v>2</v>
      </c>
      <c r="K10" s="4095">
        <v>3</v>
      </c>
      <c r="L10" s="4095">
        <f t="shared" si="0"/>
        <v>5</v>
      </c>
    </row>
    <row r="11" spans="1:13" ht="71.25" customHeight="1">
      <c r="A11" s="4094">
        <v>42901</v>
      </c>
      <c r="B11" s="4095" t="s">
        <v>4506</v>
      </c>
      <c r="C11" s="5919" t="s">
        <v>4535</v>
      </c>
      <c r="D11" s="5919"/>
      <c r="E11" s="5919"/>
      <c r="F11" s="5919"/>
      <c r="G11" s="5919"/>
      <c r="H11" s="4096" t="s">
        <v>1316</v>
      </c>
      <c r="I11" s="4097" t="s">
        <v>4492</v>
      </c>
      <c r="J11" s="4095">
        <v>2</v>
      </c>
      <c r="K11" s="4095">
        <v>1</v>
      </c>
      <c r="L11" s="4095">
        <f t="shared" si="0"/>
        <v>3</v>
      </c>
    </row>
    <row r="12" spans="1:13" ht="92.25" customHeight="1">
      <c r="A12" s="4094">
        <v>43054</v>
      </c>
      <c r="B12" s="4095" t="s">
        <v>4647</v>
      </c>
      <c r="C12" s="5919" t="s">
        <v>4648</v>
      </c>
      <c r="D12" s="5919"/>
      <c r="E12" s="5919"/>
      <c r="F12" s="5919"/>
      <c r="G12" s="5919"/>
      <c r="H12" s="4096" t="s">
        <v>4654</v>
      </c>
      <c r="I12" s="4097" t="s">
        <v>4653</v>
      </c>
      <c r="J12" s="4095">
        <v>1</v>
      </c>
      <c r="K12" s="4095">
        <v>3</v>
      </c>
      <c r="L12" s="4095">
        <f t="shared" si="0"/>
        <v>4</v>
      </c>
    </row>
    <row r="13" spans="1:13">
      <c r="A13" s="4"/>
      <c r="B13" s="4"/>
      <c r="C13" s="4"/>
      <c r="D13" s="4"/>
      <c r="E13" s="4"/>
      <c r="F13" s="4"/>
      <c r="G13" s="4"/>
      <c r="H13" s="4"/>
      <c r="I13" s="4"/>
      <c r="J13" s="4"/>
      <c r="K13" s="4"/>
      <c r="L13" s="4"/>
    </row>
    <row r="14" spans="1:13" ht="13.5" thickBot="1">
      <c r="F14" s="53"/>
    </row>
    <row r="15" spans="1:13" ht="15.75" customHeight="1" thickBot="1">
      <c r="A15" s="5912" t="s">
        <v>419</v>
      </c>
      <c r="B15" s="5913"/>
      <c r="C15" s="5913"/>
      <c r="D15" s="5913"/>
      <c r="E15" s="5913"/>
      <c r="F15" s="5913"/>
      <c r="G15" s="5913"/>
      <c r="H15" s="5913"/>
      <c r="I15" s="5913"/>
      <c r="J15" s="5914"/>
    </row>
    <row r="16" spans="1:13" ht="26.25" thickBot="1">
      <c r="A16" s="4098" t="s">
        <v>364</v>
      </c>
      <c r="B16" s="4099" t="s">
        <v>365</v>
      </c>
      <c r="C16" s="4100" t="s">
        <v>363</v>
      </c>
      <c r="D16" s="4099" t="s">
        <v>368</v>
      </c>
      <c r="E16" s="4101" t="s">
        <v>367</v>
      </c>
      <c r="F16" s="4102" t="s">
        <v>380</v>
      </c>
      <c r="G16" s="4103" t="s">
        <v>366</v>
      </c>
      <c r="H16" s="4104" t="s">
        <v>56</v>
      </c>
      <c r="I16" s="4104" t="s">
        <v>55</v>
      </c>
      <c r="J16" s="4104" t="s">
        <v>1239</v>
      </c>
    </row>
    <row r="17" spans="1:10" ht="63.75">
      <c r="A17" s="1016" t="s">
        <v>377</v>
      </c>
      <c r="B17" s="1017" t="s">
        <v>371</v>
      </c>
      <c r="C17" s="1018" t="s">
        <v>376</v>
      </c>
      <c r="D17" s="1019" t="s">
        <v>373</v>
      </c>
      <c r="E17" s="1020" t="s">
        <v>688</v>
      </c>
      <c r="F17" s="1021" t="s">
        <v>1545</v>
      </c>
      <c r="G17" s="1022" t="s">
        <v>372</v>
      </c>
      <c r="H17" s="1010">
        <v>4</v>
      </c>
      <c r="I17" s="1011">
        <v>0</v>
      </c>
      <c r="J17" s="1012">
        <v>4</v>
      </c>
    </row>
    <row r="18" spans="1:10" ht="89.25">
      <c r="A18" s="1023" t="s">
        <v>375</v>
      </c>
      <c r="B18" s="1024" t="s">
        <v>371</v>
      </c>
      <c r="C18" s="1025" t="s">
        <v>374</v>
      </c>
      <c r="D18" s="1026" t="s">
        <v>1</v>
      </c>
      <c r="E18" s="1027" t="s">
        <v>1278</v>
      </c>
      <c r="F18" s="1028" t="s">
        <v>1279</v>
      </c>
      <c r="G18" s="1029" t="s">
        <v>372</v>
      </c>
      <c r="H18" s="1013">
        <v>6</v>
      </c>
      <c r="I18" s="1006">
        <v>1</v>
      </c>
      <c r="J18" s="1007">
        <v>7</v>
      </c>
    </row>
    <row r="19" spans="1:10" ht="76.5">
      <c r="A19" s="1023" t="s">
        <v>379</v>
      </c>
      <c r="B19" s="1024" t="s">
        <v>371</v>
      </c>
      <c r="C19" s="1025" t="s">
        <v>378</v>
      </c>
      <c r="D19" s="1026" t="s">
        <v>1</v>
      </c>
      <c r="E19" s="1027" t="s">
        <v>1280</v>
      </c>
      <c r="F19" s="1028" t="s">
        <v>1281</v>
      </c>
      <c r="G19" s="1029" t="s">
        <v>372</v>
      </c>
      <c r="H19" s="1013">
        <v>5</v>
      </c>
      <c r="I19" s="1006">
        <v>1</v>
      </c>
      <c r="J19" s="1007">
        <v>6</v>
      </c>
    </row>
    <row r="20" spans="1:10" ht="51.75" thickBot="1">
      <c r="A20" s="1030" t="s">
        <v>370</v>
      </c>
      <c r="B20" s="1031" t="s">
        <v>371</v>
      </c>
      <c r="C20" s="1032" t="s">
        <v>369</v>
      </c>
      <c r="D20" s="1033" t="s">
        <v>373</v>
      </c>
      <c r="E20" s="1034" t="s">
        <v>1282</v>
      </c>
      <c r="F20" s="1035" t="s">
        <v>1543</v>
      </c>
      <c r="G20" s="1036" t="s">
        <v>372</v>
      </c>
      <c r="H20" s="1013">
        <v>2</v>
      </c>
      <c r="I20" s="1006">
        <v>2</v>
      </c>
      <c r="J20" s="1007">
        <v>4</v>
      </c>
    </row>
    <row r="21" spans="1:10" ht="51.75" thickBot="1">
      <c r="A21" s="1030" t="s">
        <v>1243</v>
      </c>
      <c r="B21" s="1030" t="s">
        <v>1244</v>
      </c>
      <c r="C21" s="1037" t="s">
        <v>1245</v>
      </c>
      <c r="D21" s="1030" t="s">
        <v>3</v>
      </c>
      <c r="E21" s="1037" t="s">
        <v>752</v>
      </c>
      <c r="F21" s="1037" t="s">
        <v>1283</v>
      </c>
      <c r="G21" s="1030" t="s">
        <v>1246</v>
      </c>
      <c r="H21" s="1013">
        <v>2</v>
      </c>
      <c r="I21" s="1006">
        <v>2</v>
      </c>
      <c r="J21" s="1007">
        <v>4</v>
      </c>
    </row>
    <row r="22" spans="1:10" ht="51.75" thickBot="1">
      <c r="A22" s="1030" t="s">
        <v>1247</v>
      </c>
      <c r="B22" s="1030" t="s">
        <v>1248</v>
      </c>
      <c r="C22" s="1037" t="s">
        <v>1249</v>
      </c>
      <c r="D22" s="1030" t="s">
        <v>3</v>
      </c>
      <c r="E22" s="1037" t="s">
        <v>898</v>
      </c>
      <c r="F22" s="1037" t="s">
        <v>1284</v>
      </c>
      <c r="G22" s="1030" t="s">
        <v>1250</v>
      </c>
      <c r="H22" s="1014">
        <v>3</v>
      </c>
      <c r="I22" s="1008">
        <v>1</v>
      </c>
      <c r="J22" s="1009">
        <v>4</v>
      </c>
    </row>
    <row r="23" spans="1:10" ht="13.5" thickBot="1"/>
    <row r="24" spans="1:10" ht="16.5" customHeight="1" thickBot="1">
      <c r="A24" s="5899" t="s">
        <v>1251</v>
      </c>
      <c r="B24" s="5900"/>
      <c r="C24" s="5900"/>
      <c r="D24" s="5900"/>
      <c r="E24" s="5900"/>
      <c r="F24" s="5900"/>
      <c r="G24" s="5900"/>
      <c r="H24" s="5901"/>
      <c r="I24" s="1038"/>
      <c r="J24" s="1038"/>
    </row>
    <row r="25" spans="1:10" ht="13.5" thickBot="1">
      <c r="A25" s="5915" t="s">
        <v>1252</v>
      </c>
      <c r="B25" s="5916"/>
      <c r="C25" s="4105" t="s">
        <v>367</v>
      </c>
      <c r="D25" s="5915" t="s">
        <v>1253</v>
      </c>
      <c r="E25" s="5917"/>
      <c r="F25" s="5916"/>
      <c r="G25" s="5918" t="s">
        <v>1254</v>
      </c>
      <c r="H25" s="5916"/>
    </row>
    <row r="26" spans="1:10" ht="82.5" customHeight="1" thickBot="1">
      <c r="A26" s="5905" t="s">
        <v>1255</v>
      </c>
      <c r="B26" s="5906"/>
      <c r="C26" s="1015" t="s">
        <v>2307</v>
      </c>
      <c r="D26" s="5907" t="s">
        <v>5182</v>
      </c>
      <c r="E26" s="5908"/>
      <c r="F26" s="5909"/>
      <c r="G26" s="5910" t="s">
        <v>1256</v>
      </c>
      <c r="H26" s="5911"/>
    </row>
  </sheetData>
  <autoFilter ref="C16:G20"/>
  <mergeCells count="18">
    <mergeCell ref="A26:B26"/>
    <mergeCell ref="D26:F26"/>
    <mergeCell ref="G26:H26"/>
    <mergeCell ref="C9:G9"/>
    <mergeCell ref="A15:J15"/>
    <mergeCell ref="A24:H24"/>
    <mergeCell ref="A25:B25"/>
    <mergeCell ref="D25:F25"/>
    <mergeCell ref="G25:H25"/>
    <mergeCell ref="C11:G11"/>
    <mergeCell ref="C10:G10"/>
    <mergeCell ref="C12:G12"/>
    <mergeCell ref="C8:G8"/>
    <mergeCell ref="A3:L3"/>
    <mergeCell ref="C4:G4"/>
    <mergeCell ref="C5:G5"/>
    <mergeCell ref="C6:G6"/>
    <mergeCell ref="C7:G7"/>
  </mergeCells>
  <hyperlinks>
    <hyperlink ref="A1" location="Índice!A1" display="ÍNDICE"/>
  </hyperlink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E6"/>
  <sheetViews>
    <sheetView showGridLines="0" workbookViewId="0"/>
  </sheetViews>
  <sheetFormatPr baseColWidth="10" defaultRowHeight="12.75"/>
  <cols>
    <col min="2" max="2" width="13.5703125" customWidth="1"/>
    <col min="5" max="5" width="67.140625" customWidth="1"/>
  </cols>
  <sheetData>
    <row r="1" spans="1:5">
      <c r="A1" s="1088" t="s">
        <v>1621</v>
      </c>
    </row>
    <row r="2" spans="1:5" ht="18.75">
      <c r="A2" s="63" t="s">
        <v>4854</v>
      </c>
    </row>
    <row r="3" spans="1:5" ht="13.5" thickBot="1"/>
    <row r="4" spans="1:5" ht="17.25" customHeight="1">
      <c r="A4" s="4106" t="s">
        <v>426</v>
      </c>
      <c r="B4" s="4107" t="s">
        <v>427</v>
      </c>
      <c r="C4" s="4107" t="s">
        <v>429</v>
      </c>
      <c r="D4" s="4107" t="s">
        <v>428</v>
      </c>
      <c r="E4" s="4108" t="s">
        <v>4513</v>
      </c>
    </row>
    <row r="5" spans="1:5" ht="39.75" customHeight="1" thickBot="1">
      <c r="A5" s="4109">
        <v>2017</v>
      </c>
      <c r="B5" s="2133" t="s">
        <v>101</v>
      </c>
      <c r="C5" s="2135">
        <v>63.3</v>
      </c>
      <c r="D5" s="2136">
        <v>42936</v>
      </c>
      <c r="E5" s="2134" t="s">
        <v>4645</v>
      </c>
    </row>
    <row r="6" spans="1:5">
      <c r="A6" s="12" t="s">
        <v>4514</v>
      </c>
    </row>
  </sheetData>
  <hyperlinks>
    <hyperlink ref="A1" location="Índice!A1" display="ÍNDIC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AL27"/>
  <sheetViews>
    <sheetView showGridLines="0" zoomScaleNormal="100" workbookViewId="0"/>
  </sheetViews>
  <sheetFormatPr baseColWidth="10" defaultRowHeight="12.75"/>
  <cols>
    <col min="1" max="1" width="10.5703125" customWidth="1"/>
    <col min="2" max="2" width="10.85546875" customWidth="1"/>
    <col min="3" max="3" width="5" bestFit="1" customWidth="1"/>
    <col min="4" max="4" width="8.28515625" style="7" bestFit="1" customWidth="1"/>
    <col min="5" max="5" width="6.28515625" bestFit="1" customWidth="1"/>
    <col min="6" max="6" width="7.28515625" bestFit="1" customWidth="1"/>
    <col min="7" max="7" width="5.5703125" bestFit="1" customWidth="1"/>
    <col min="8" max="8" width="8.5703125" customWidth="1"/>
    <col min="9" max="9" width="7.28515625" customWidth="1"/>
    <col min="10" max="10" width="3.7109375" bestFit="1" customWidth="1"/>
    <col min="11" max="11" width="5.5703125" bestFit="1" customWidth="1"/>
    <col min="12" max="12" width="5.7109375" bestFit="1" customWidth="1"/>
    <col min="13" max="13" width="5.5703125" bestFit="1" customWidth="1"/>
    <col min="14" max="14" width="4.7109375" bestFit="1" customWidth="1"/>
    <col min="15" max="15" width="5.5703125" bestFit="1" customWidth="1"/>
    <col min="16" max="16" width="5.140625" customWidth="1"/>
    <col min="17" max="17" width="5.5703125" bestFit="1" customWidth="1"/>
    <col min="18" max="18" width="7.28515625" bestFit="1" customWidth="1"/>
    <col min="19" max="19" width="5.5703125" bestFit="1" customWidth="1"/>
    <col min="20" max="20" width="5.7109375" bestFit="1" customWidth="1"/>
    <col min="21" max="21" width="7" customWidth="1"/>
    <col min="22" max="22" width="7.42578125" customWidth="1"/>
    <col min="23" max="24" width="6.85546875" customWidth="1"/>
    <col min="25" max="25" width="9.140625" customWidth="1"/>
    <col min="26" max="26" width="5.7109375" bestFit="1" customWidth="1"/>
    <col min="27" max="27" width="6.85546875" customWidth="1"/>
  </cols>
  <sheetData>
    <row r="1" spans="1:38" s="759" customFormat="1">
      <c r="A1" s="815" t="s">
        <v>1621</v>
      </c>
    </row>
    <row r="2" spans="1:38" ht="19.5" thickBot="1">
      <c r="A2" s="67" t="s">
        <v>134</v>
      </c>
      <c r="B2" s="67"/>
      <c r="C2" s="67"/>
      <c r="D2" s="65"/>
      <c r="E2" s="2"/>
      <c r="F2" s="65"/>
      <c r="G2" s="65"/>
      <c r="H2" s="65"/>
      <c r="I2" s="65"/>
      <c r="J2" s="65"/>
      <c r="K2" s="65"/>
      <c r="L2" s="65"/>
      <c r="M2" s="65"/>
      <c r="N2" s="65"/>
      <c r="O2" s="65"/>
      <c r="P2" s="65"/>
      <c r="Q2" s="65"/>
      <c r="R2" s="65"/>
      <c r="S2" s="65"/>
      <c r="T2" s="65"/>
      <c r="U2" s="65"/>
      <c r="V2" s="65"/>
      <c r="W2" s="65"/>
      <c r="X2" s="65"/>
      <c r="Y2" s="65"/>
      <c r="Z2" s="65"/>
      <c r="AA2" s="65"/>
    </row>
    <row r="3" spans="1:38" ht="45.75" customHeight="1" thickBot="1">
      <c r="A3" s="1769" t="s">
        <v>15</v>
      </c>
      <c r="B3" s="5045" t="s">
        <v>17</v>
      </c>
      <c r="C3" s="5046" t="s">
        <v>116</v>
      </c>
      <c r="D3" s="5920" t="s">
        <v>4827</v>
      </c>
      <c r="E3" s="5921"/>
      <c r="F3" s="5922" t="s">
        <v>6</v>
      </c>
      <c r="G3" s="5922"/>
      <c r="H3" s="5920" t="s">
        <v>7</v>
      </c>
      <c r="I3" s="5921"/>
      <c r="J3" s="5922" t="s">
        <v>8</v>
      </c>
      <c r="K3" s="5922"/>
      <c r="L3" s="5920" t="s">
        <v>9</v>
      </c>
      <c r="M3" s="5921"/>
      <c r="N3" s="5922" t="s">
        <v>10</v>
      </c>
      <c r="O3" s="5922"/>
      <c r="P3" s="5920" t="s">
        <v>11</v>
      </c>
      <c r="Q3" s="5921"/>
      <c r="R3" s="5922" t="s">
        <v>12</v>
      </c>
      <c r="S3" s="5922"/>
      <c r="T3" s="5920" t="s">
        <v>13</v>
      </c>
      <c r="U3" s="5921"/>
      <c r="V3" s="5922" t="s">
        <v>131</v>
      </c>
      <c r="W3" s="5922"/>
      <c r="X3" s="5920" t="s">
        <v>132</v>
      </c>
      <c r="Y3" s="5921"/>
      <c r="Z3" s="5922" t="s">
        <v>14</v>
      </c>
      <c r="AA3" s="5921"/>
    </row>
    <row r="4" spans="1:38" ht="15">
      <c r="A4" s="5923" t="s">
        <v>31</v>
      </c>
      <c r="B4" s="803">
        <v>2013</v>
      </c>
      <c r="C4" s="811">
        <v>28</v>
      </c>
      <c r="D4" s="1039">
        <v>24</v>
      </c>
      <c r="E4" s="1041">
        <f>D4/$C4</f>
        <v>0.8571428571428571</v>
      </c>
      <c r="F4" s="807">
        <v>1</v>
      </c>
      <c r="G4" s="804">
        <f>F4/$C4</f>
        <v>3.5714285714285712E-2</v>
      </c>
      <c r="H4" s="805">
        <v>18</v>
      </c>
      <c r="I4" s="806">
        <f>H4/$C4</f>
        <v>0.6428571428571429</v>
      </c>
      <c r="J4" s="807">
        <v>0</v>
      </c>
      <c r="K4" s="804">
        <f>J4/$C4</f>
        <v>0</v>
      </c>
      <c r="L4" s="805"/>
      <c r="M4" s="806">
        <f>L4/$C4</f>
        <v>0</v>
      </c>
      <c r="N4" s="807"/>
      <c r="O4" s="804">
        <f>N4/$C4</f>
        <v>0</v>
      </c>
      <c r="P4" s="805"/>
      <c r="Q4" s="806">
        <f>P4/$C4</f>
        <v>0</v>
      </c>
      <c r="R4" s="807">
        <v>5</v>
      </c>
      <c r="S4" s="804">
        <f>R4/$C4</f>
        <v>0.17857142857142858</v>
      </c>
      <c r="T4" s="805"/>
      <c r="U4" s="806">
        <f>T4/$C4</f>
        <v>0</v>
      </c>
      <c r="V4" s="807"/>
      <c r="W4" s="804">
        <f>V4/$C4</f>
        <v>0</v>
      </c>
      <c r="X4" s="805"/>
      <c r="Y4" s="806">
        <f>X4/$C4</f>
        <v>0</v>
      </c>
      <c r="Z4" s="807"/>
      <c r="AA4" s="806">
        <f>Z4/$C4</f>
        <v>0</v>
      </c>
    </row>
    <row r="5" spans="1:38" ht="15">
      <c r="A5" s="5924"/>
      <c r="B5" s="5150">
        <v>2014</v>
      </c>
      <c r="C5" s="5154">
        <v>36</v>
      </c>
      <c r="D5" s="1042">
        <v>80</v>
      </c>
      <c r="E5" s="1043">
        <f>D5/$C5</f>
        <v>2.2222222222222223</v>
      </c>
      <c r="F5" s="5156">
        <v>8</v>
      </c>
      <c r="G5" s="5157">
        <f>F5/$C5</f>
        <v>0.22222222222222221</v>
      </c>
      <c r="H5" s="5158">
        <v>24</v>
      </c>
      <c r="I5" s="5152">
        <f>H5/$C5</f>
        <v>0.66666666666666663</v>
      </c>
      <c r="J5" s="5156">
        <v>0</v>
      </c>
      <c r="K5" s="5157">
        <f>J5/$C5</f>
        <v>0</v>
      </c>
      <c r="L5" s="5158">
        <v>0</v>
      </c>
      <c r="M5" s="5152">
        <f>L5/$C5</f>
        <v>0</v>
      </c>
      <c r="N5" s="5156">
        <v>0</v>
      </c>
      <c r="O5" s="5157">
        <f>N5/$C5</f>
        <v>0</v>
      </c>
      <c r="P5" s="5158">
        <v>0</v>
      </c>
      <c r="Q5" s="5152">
        <f>P5/$C5</f>
        <v>0</v>
      </c>
      <c r="R5" s="5156">
        <v>42</v>
      </c>
      <c r="S5" s="5157">
        <f>R5/$C5</f>
        <v>1.1666666666666667</v>
      </c>
      <c r="T5" s="5158">
        <v>4</v>
      </c>
      <c r="U5" s="5152">
        <f>T5/$C5</f>
        <v>0.1111111111111111</v>
      </c>
      <c r="V5" s="5156">
        <v>0</v>
      </c>
      <c r="W5" s="5157">
        <f>V5/$C5</f>
        <v>0</v>
      </c>
      <c r="X5" s="5158">
        <v>1</v>
      </c>
      <c r="Y5" s="5152">
        <f>X5/$C5</f>
        <v>2.7777777777777776E-2</v>
      </c>
      <c r="Z5" s="5156">
        <v>1</v>
      </c>
      <c r="AA5" s="5152">
        <f>Z5/$C5</f>
        <v>2.7777777777777776E-2</v>
      </c>
    </row>
    <row r="6" spans="1:38" ht="15">
      <c r="A6" s="5924"/>
      <c r="B6" s="5150">
        <v>2015</v>
      </c>
      <c r="C6" s="5154">
        <v>42</v>
      </c>
      <c r="D6" s="1042">
        <v>138</v>
      </c>
      <c r="E6" s="1043">
        <f>D6/$C6</f>
        <v>3.2857142857142856</v>
      </c>
      <c r="F6" s="5156">
        <v>7</v>
      </c>
      <c r="G6" s="5157">
        <f>F6/$C6</f>
        <v>0.16666666666666666</v>
      </c>
      <c r="H6" s="5158">
        <v>57</v>
      </c>
      <c r="I6" s="5152">
        <f>H6/$C6</f>
        <v>1.3571428571428572</v>
      </c>
      <c r="J6" s="5156">
        <v>0</v>
      </c>
      <c r="K6" s="5157">
        <f>J6/$C6</f>
        <v>0</v>
      </c>
      <c r="L6" s="5158">
        <v>2</v>
      </c>
      <c r="M6" s="5152">
        <f>L6/$C6</f>
        <v>4.7619047619047616E-2</v>
      </c>
      <c r="N6" s="5156">
        <v>0</v>
      </c>
      <c r="O6" s="5157">
        <f>N6/$C6</f>
        <v>0</v>
      </c>
      <c r="P6" s="5158">
        <v>0</v>
      </c>
      <c r="Q6" s="5152">
        <f>P6/$C6</f>
        <v>0</v>
      </c>
      <c r="R6" s="5156">
        <v>63</v>
      </c>
      <c r="S6" s="5157">
        <f>R6/$C6</f>
        <v>1.5</v>
      </c>
      <c r="T6" s="5158">
        <v>9</v>
      </c>
      <c r="U6" s="5152">
        <f>T6/$C6</f>
        <v>0.21428571428571427</v>
      </c>
      <c r="V6" s="5156">
        <v>0</v>
      </c>
      <c r="W6" s="5157">
        <f>V6/$C6</f>
        <v>0</v>
      </c>
      <c r="X6" s="5158">
        <v>0</v>
      </c>
      <c r="Y6" s="5152">
        <f>X6/$C6</f>
        <v>0</v>
      </c>
      <c r="Z6" s="5156">
        <v>0</v>
      </c>
      <c r="AA6" s="5152">
        <f>Z6/$C6</f>
        <v>0</v>
      </c>
    </row>
    <row r="7" spans="1:38" ht="15">
      <c r="A7" s="5924"/>
      <c r="B7" s="5150">
        <v>2016</v>
      </c>
      <c r="C7" s="5159">
        <v>54</v>
      </c>
      <c r="D7" s="1042">
        <v>160</v>
      </c>
      <c r="E7" s="1043">
        <f>D7/$C7</f>
        <v>2.9629629629629628</v>
      </c>
      <c r="F7" s="5163">
        <v>8</v>
      </c>
      <c r="G7" s="5164">
        <f>F7/$C7</f>
        <v>0.14814814814814814</v>
      </c>
      <c r="H7" s="5162">
        <v>60</v>
      </c>
      <c r="I7" s="5165">
        <f>H7/$C7</f>
        <v>1.1111111111111112</v>
      </c>
      <c r="J7" s="5163">
        <v>0</v>
      </c>
      <c r="K7" s="5164">
        <f>J7/$C7</f>
        <v>0</v>
      </c>
      <c r="L7" s="5162">
        <v>3</v>
      </c>
      <c r="M7" s="5165">
        <f>L7/$C7</f>
        <v>5.5555555555555552E-2</v>
      </c>
      <c r="N7" s="5163">
        <v>0</v>
      </c>
      <c r="O7" s="5164">
        <f>N7/$C7</f>
        <v>0</v>
      </c>
      <c r="P7" s="5162">
        <v>0</v>
      </c>
      <c r="Q7" s="5165">
        <f>P7/$C7</f>
        <v>0</v>
      </c>
      <c r="R7" s="5163">
        <v>80</v>
      </c>
      <c r="S7" s="5164">
        <f>R7/$C7</f>
        <v>1.4814814814814814</v>
      </c>
      <c r="T7" s="5162">
        <v>6</v>
      </c>
      <c r="U7" s="5165">
        <f>T7/$C7</f>
        <v>0.1111111111111111</v>
      </c>
      <c r="V7" s="5163">
        <v>0</v>
      </c>
      <c r="W7" s="5164">
        <f>V7/$C7</f>
        <v>0</v>
      </c>
      <c r="X7" s="5162">
        <v>0</v>
      </c>
      <c r="Y7" s="5165">
        <f>X7/$C7</f>
        <v>0</v>
      </c>
      <c r="Z7" s="5163">
        <v>3</v>
      </c>
      <c r="AA7" s="5165">
        <f>Z7/$C7</f>
        <v>5.5555555555555552E-2</v>
      </c>
    </row>
    <row r="8" spans="1:38" ht="15.75" thickBot="1">
      <c r="A8" s="5925"/>
      <c r="B8" s="808">
        <v>2017</v>
      </c>
      <c r="C8" s="5155">
        <f>'Plazas Def Histo'!J8</f>
        <v>65</v>
      </c>
      <c r="D8" s="4154">
        <f>F8+H8+L8+R8+T8+Z8</f>
        <v>343</v>
      </c>
      <c r="E8" s="4155">
        <f>D8/$C8</f>
        <v>5.2769230769230768</v>
      </c>
      <c r="F8" s="4156">
        <v>27</v>
      </c>
      <c r="G8" s="4153">
        <f>F8/$C8</f>
        <v>0.41538461538461541</v>
      </c>
      <c r="H8" s="4154">
        <v>137</v>
      </c>
      <c r="I8" s="5153">
        <f>H8/$C8</f>
        <v>2.1076923076923078</v>
      </c>
      <c r="J8" s="4156">
        <v>0</v>
      </c>
      <c r="K8" s="4153">
        <f>J8/$C8</f>
        <v>0</v>
      </c>
      <c r="L8" s="4154">
        <v>2</v>
      </c>
      <c r="M8" s="5153">
        <f>L8/$C8</f>
        <v>3.0769230769230771E-2</v>
      </c>
      <c r="N8" s="4156">
        <v>0</v>
      </c>
      <c r="O8" s="4153">
        <f>N8/$C8</f>
        <v>0</v>
      </c>
      <c r="P8" s="4154">
        <v>0</v>
      </c>
      <c r="Q8" s="5153">
        <f>P8/$C8</f>
        <v>0</v>
      </c>
      <c r="R8" s="4156">
        <v>152</v>
      </c>
      <c r="S8" s="4153">
        <f>R8/$C8</f>
        <v>2.3384615384615386</v>
      </c>
      <c r="T8" s="4154">
        <v>21</v>
      </c>
      <c r="U8" s="5153">
        <f>T8/$C8</f>
        <v>0.32307692307692309</v>
      </c>
      <c r="V8" s="4156">
        <v>0</v>
      </c>
      <c r="W8" s="4153">
        <f>V8/$C8</f>
        <v>0</v>
      </c>
      <c r="X8" s="4154">
        <v>0</v>
      </c>
      <c r="Y8" s="5153">
        <f>X8/$C8</f>
        <v>0</v>
      </c>
      <c r="Z8" s="4156">
        <v>4</v>
      </c>
      <c r="AA8" s="5153">
        <f>Z8/$C8</f>
        <v>6.1538461538461542E-2</v>
      </c>
    </row>
    <row r="9" spans="1:38" ht="9" customHeight="1" thickBot="1">
      <c r="A9" s="27"/>
      <c r="B9" s="56"/>
      <c r="C9" s="56"/>
      <c r="D9" s="31"/>
      <c r="E9" s="1"/>
      <c r="F9" s="30"/>
      <c r="G9" s="30"/>
      <c r="H9" s="30"/>
      <c r="I9" s="30"/>
      <c r="J9" s="30"/>
      <c r="K9" s="30"/>
      <c r="L9" s="30"/>
      <c r="M9" s="30"/>
      <c r="N9" s="30"/>
      <c r="O9" s="30"/>
      <c r="P9" s="30"/>
      <c r="Q9" s="30"/>
      <c r="R9" s="30"/>
      <c r="S9" s="30"/>
      <c r="T9" s="30"/>
      <c r="U9" s="30"/>
      <c r="V9" s="30"/>
      <c r="W9" s="30"/>
      <c r="X9" s="30"/>
      <c r="Y9" s="30"/>
      <c r="Z9" s="30"/>
      <c r="AA9" s="30"/>
    </row>
    <row r="10" spans="1:38" ht="15">
      <c r="A10" s="5926" t="s">
        <v>130</v>
      </c>
      <c r="B10" s="803">
        <v>2007</v>
      </c>
      <c r="C10" s="809">
        <v>52</v>
      </c>
      <c r="D10" s="1039">
        <v>139</v>
      </c>
      <c r="E10" s="1041">
        <f>D10/$C10</f>
        <v>2.6730769230769229</v>
      </c>
      <c r="F10" s="807">
        <v>4</v>
      </c>
      <c r="G10" s="804">
        <f>F10/$C10</f>
        <v>7.6923076923076927E-2</v>
      </c>
      <c r="H10" s="805">
        <v>55</v>
      </c>
      <c r="I10" s="806">
        <f t="shared" ref="I10:I26" si="0">H10/$C10</f>
        <v>1.0576923076923077</v>
      </c>
      <c r="J10" s="807">
        <v>0</v>
      </c>
      <c r="K10" s="804">
        <f t="shared" ref="K10:K26" si="1">J10/$C10</f>
        <v>0</v>
      </c>
      <c r="L10" s="805">
        <v>1</v>
      </c>
      <c r="M10" s="806">
        <f t="shared" ref="M10:M26" si="2">L10/$C10</f>
        <v>1.9230769230769232E-2</v>
      </c>
      <c r="N10" s="807">
        <v>1</v>
      </c>
      <c r="O10" s="804">
        <f t="shared" ref="O10:O26" si="3">N10/$C10</f>
        <v>1.9230769230769232E-2</v>
      </c>
      <c r="P10" s="805">
        <v>0</v>
      </c>
      <c r="Q10" s="806">
        <f t="shared" ref="Q10:Q26" si="4">P10/$C10</f>
        <v>0</v>
      </c>
      <c r="R10" s="807">
        <v>57</v>
      </c>
      <c r="S10" s="804">
        <f t="shared" ref="S10:S26" si="5">R10/$C10</f>
        <v>1.0961538461538463</v>
      </c>
      <c r="T10" s="805">
        <v>18</v>
      </c>
      <c r="U10" s="806">
        <f t="shared" ref="U10:U26" si="6">T10/$C10</f>
        <v>0.34615384615384615</v>
      </c>
      <c r="V10" s="807">
        <v>0</v>
      </c>
      <c r="W10" s="804">
        <f t="shared" ref="W10:W26" si="7">V10/$C10</f>
        <v>0</v>
      </c>
      <c r="X10" s="805">
        <v>1</v>
      </c>
      <c r="Y10" s="806">
        <f t="shared" ref="Y10:Y26" si="8">X10/$C10</f>
        <v>1.9230769230769232E-2</v>
      </c>
      <c r="Z10" s="807">
        <v>2</v>
      </c>
      <c r="AA10" s="806">
        <f t="shared" ref="AA10:AA23" si="9">Z10/$C10</f>
        <v>3.8461538461538464E-2</v>
      </c>
    </row>
    <row r="11" spans="1:38" ht="15">
      <c r="A11" s="5927"/>
      <c r="B11" s="5150">
        <v>2008</v>
      </c>
      <c r="C11" s="5166">
        <v>70</v>
      </c>
      <c r="D11" s="1042">
        <v>396</v>
      </c>
      <c r="E11" s="1043">
        <f>D11/$C11</f>
        <v>5.6571428571428575</v>
      </c>
      <c r="F11" s="5156">
        <v>9</v>
      </c>
      <c r="G11" s="5157">
        <f t="shared" ref="G11:G26" si="10">F11/$C11</f>
        <v>0.12857142857142856</v>
      </c>
      <c r="H11" s="5158">
        <v>151</v>
      </c>
      <c r="I11" s="5152">
        <f t="shared" si="0"/>
        <v>2.157142857142857</v>
      </c>
      <c r="J11" s="5156">
        <v>0</v>
      </c>
      <c r="K11" s="5157">
        <f t="shared" si="1"/>
        <v>0</v>
      </c>
      <c r="L11" s="5158">
        <v>9</v>
      </c>
      <c r="M11" s="5152">
        <f t="shared" si="2"/>
        <v>0.12857142857142856</v>
      </c>
      <c r="N11" s="5156">
        <v>0</v>
      </c>
      <c r="O11" s="5157">
        <f t="shared" si="3"/>
        <v>0</v>
      </c>
      <c r="P11" s="5158">
        <v>2</v>
      </c>
      <c r="Q11" s="5152">
        <f t="shared" si="4"/>
        <v>2.8571428571428571E-2</v>
      </c>
      <c r="R11" s="5156">
        <v>182</v>
      </c>
      <c r="S11" s="5157">
        <f t="shared" si="5"/>
        <v>2.6</v>
      </c>
      <c r="T11" s="5158">
        <v>36</v>
      </c>
      <c r="U11" s="5152">
        <f t="shared" si="6"/>
        <v>0.51428571428571423</v>
      </c>
      <c r="V11" s="5156">
        <v>0</v>
      </c>
      <c r="W11" s="5157">
        <f t="shared" si="7"/>
        <v>0</v>
      </c>
      <c r="X11" s="5158">
        <v>1</v>
      </c>
      <c r="Y11" s="5152">
        <f t="shared" si="8"/>
        <v>1.4285714285714285E-2</v>
      </c>
      <c r="Z11" s="5156">
        <v>6</v>
      </c>
      <c r="AA11" s="5152">
        <f t="shared" si="9"/>
        <v>8.5714285714285715E-2</v>
      </c>
    </row>
    <row r="12" spans="1:38" ht="15">
      <c r="A12" s="5927"/>
      <c r="B12" s="5150">
        <v>2009</v>
      </c>
      <c r="C12" s="5166">
        <v>82</v>
      </c>
      <c r="D12" s="1042">
        <v>349</v>
      </c>
      <c r="E12" s="1043">
        <f>D12/$C12</f>
        <v>4.2560975609756095</v>
      </c>
      <c r="F12" s="5156">
        <v>19</v>
      </c>
      <c r="G12" s="5157">
        <f t="shared" si="10"/>
        <v>0.23170731707317074</v>
      </c>
      <c r="H12" s="5158">
        <v>119</v>
      </c>
      <c r="I12" s="5152">
        <f t="shared" si="0"/>
        <v>1.4512195121951219</v>
      </c>
      <c r="J12" s="5156">
        <v>0</v>
      </c>
      <c r="K12" s="5157">
        <f t="shared" si="1"/>
        <v>0</v>
      </c>
      <c r="L12" s="5158">
        <v>9</v>
      </c>
      <c r="M12" s="5152">
        <f t="shared" si="2"/>
        <v>0.10975609756097561</v>
      </c>
      <c r="N12" s="5156">
        <v>0</v>
      </c>
      <c r="O12" s="5157">
        <f t="shared" si="3"/>
        <v>0</v>
      </c>
      <c r="P12" s="5158">
        <v>2</v>
      </c>
      <c r="Q12" s="5152">
        <f t="shared" si="4"/>
        <v>2.4390243902439025E-2</v>
      </c>
      <c r="R12" s="5156">
        <v>140</v>
      </c>
      <c r="S12" s="5157">
        <f t="shared" si="5"/>
        <v>1.7073170731707317</v>
      </c>
      <c r="T12" s="5158">
        <v>50</v>
      </c>
      <c r="U12" s="5152">
        <f t="shared" si="6"/>
        <v>0.6097560975609756</v>
      </c>
      <c r="V12" s="5156">
        <v>0</v>
      </c>
      <c r="W12" s="5157">
        <f t="shared" si="7"/>
        <v>0</v>
      </c>
      <c r="X12" s="5158">
        <v>1</v>
      </c>
      <c r="Y12" s="5152">
        <f t="shared" si="8"/>
        <v>1.2195121951219513E-2</v>
      </c>
      <c r="Z12" s="5156">
        <v>9</v>
      </c>
      <c r="AA12" s="5152">
        <f t="shared" si="9"/>
        <v>0.10975609756097561</v>
      </c>
    </row>
    <row r="13" spans="1:38" ht="15">
      <c r="A13" s="5927"/>
      <c r="B13" s="5150">
        <v>2010</v>
      </c>
      <c r="C13" s="5166">
        <v>103</v>
      </c>
      <c r="D13" s="1042">
        <v>632</v>
      </c>
      <c r="E13" s="1043">
        <f>D13/$C13</f>
        <v>6.1359223300970873</v>
      </c>
      <c r="F13" s="5156">
        <v>38</v>
      </c>
      <c r="G13" s="5157">
        <f t="shared" si="10"/>
        <v>0.36893203883495146</v>
      </c>
      <c r="H13" s="5158">
        <v>208</v>
      </c>
      <c r="I13" s="5152">
        <f t="shared" si="0"/>
        <v>2.0194174757281553</v>
      </c>
      <c r="J13" s="5156">
        <v>0</v>
      </c>
      <c r="K13" s="5157">
        <f t="shared" si="1"/>
        <v>0</v>
      </c>
      <c r="L13" s="5158">
        <v>13</v>
      </c>
      <c r="M13" s="5152">
        <f t="shared" si="2"/>
        <v>0.12621359223300971</v>
      </c>
      <c r="N13" s="5156">
        <v>1</v>
      </c>
      <c r="O13" s="5157">
        <f t="shared" si="3"/>
        <v>9.7087378640776691E-3</v>
      </c>
      <c r="P13" s="5158">
        <v>2</v>
      </c>
      <c r="Q13" s="5152">
        <f t="shared" si="4"/>
        <v>1.9417475728155338E-2</v>
      </c>
      <c r="R13" s="5156">
        <v>303</v>
      </c>
      <c r="S13" s="5157">
        <f t="shared" si="5"/>
        <v>2.941747572815534</v>
      </c>
      <c r="T13" s="5158">
        <v>47</v>
      </c>
      <c r="U13" s="5152">
        <f t="shared" si="6"/>
        <v>0.4563106796116505</v>
      </c>
      <c r="V13" s="5156">
        <v>5</v>
      </c>
      <c r="W13" s="5157">
        <f t="shared" si="7"/>
        <v>4.8543689320388349E-2</v>
      </c>
      <c r="X13" s="5158">
        <v>0</v>
      </c>
      <c r="Y13" s="5152">
        <f t="shared" si="8"/>
        <v>0</v>
      </c>
      <c r="Z13" s="5156">
        <v>15</v>
      </c>
      <c r="AA13" s="5152">
        <f t="shared" si="9"/>
        <v>0.14563106796116504</v>
      </c>
      <c r="AB13" s="30"/>
      <c r="AC13" s="30"/>
      <c r="AD13" s="30"/>
      <c r="AE13" s="30"/>
      <c r="AF13" s="30"/>
      <c r="AG13" s="30"/>
      <c r="AH13" s="30"/>
      <c r="AI13" s="30"/>
      <c r="AJ13" s="30"/>
      <c r="AK13" s="31"/>
      <c r="AL13" s="1"/>
    </row>
    <row r="14" spans="1:38" ht="15.75" thickBot="1">
      <c r="A14" s="5927"/>
      <c r="B14" s="808">
        <v>2011</v>
      </c>
      <c r="C14" s="810">
        <v>119</v>
      </c>
      <c r="D14" s="5167">
        <f>F14+H14+L14+J14+N14+P14+R14+T14+V14+X14+Z14</f>
        <v>733</v>
      </c>
      <c r="E14" s="5168">
        <f>D14/$C14</f>
        <v>6.1596638655462188</v>
      </c>
      <c r="F14" s="5170">
        <v>32</v>
      </c>
      <c r="G14" s="5171">
        <f t="shared" si="10"/>
        <v>0.26890756302521007</v>
      </c>
      <c r="H14" s="5172">
        <v>254</v>
      </c>
      <c r="I14" s="5173">
        <f t="shared" si="0"/>
        <v>2.134453781512605</v>
      </c>
      <c r="J14" s="5170">
        <v>0</v>
      </c>
      <c r="K14" s="5171">
        <f t="shared" si="1"/>
        <v>0</v>
      </c>
      <c r="L14" s="5172">
        <v>7</v>
      </c>
      <c r="M14" s="5173">
        <f t="shared" si="2"/>
        <v>5.8823529411764705E-2</v>
      </c>
      <c r="N14" s="5170">
        <v>1</v>
      </c>
      <c r="O14" s="5171">
        <f t="shared" si="3"/>
        <v>8.4033613445378148E-3</v>
      </c>
      <c r="P14" s="5172">
        <v>1</v>
      </c>
      <c r="Q14" s="5173">
        <f t="shared" si="4"/>
        <v>8.4033613445378148E-3</v>
      </c>
      <c r="R14" s="5170">
        <v>319</v>
      </c>
      <c r="S14" s="5171">
        <f t="shared" si="5"/>
        <v>2.6806722689075628</v>
      </c>
      <c r="T14" s="5172">
        <v>65</v>
      </c>
      <c r="U14" s="5173">
        <f t="shared" si="6"/>
        <v>0.54621848739495793</v>
      </c>
      <c r="V14" s="5170">
        <v>47</v>
      </c>
      <c r="W14" s="5171">
        <f t="shared" si="7"/>
        <v>0.3949579831932773</v>
      </c>
      <c r="X14" s="5172">
        <v>3</v>
      </c>
      <c r="Y14" s="5173">
        <f t="shared" si="8"/>
        <v>2.5210084033613446E-2</v>
      </c>
      <c r="Z14" s="5170">
        <v>4</v>
      </c>
      <c r="AA14" s="5173">
        <f t="shared" si="9"/>
        <v>3.3613445378151259E-2</v>
      </c>
      <c r="AB14" s="30"/>
      <c r="AC14" s="30"/>
      <c r="AD14" s="30"/>
      <c r="AE14" s="30"/>
      <c r="AF14" s="30"/>
      <c r="AG14" s="30"/>
      <c r="AH14" s="30"/>
      <c r="AI14" s="30"/>
      <c r="AJ14" s="30"/>
      <c r="AK14" s="31"/>
      <c r="AL14" s="1"/>
    </row>
    <row r="15" spans="1:38" ht="15.75" thickBot="1">
      <c r="A15" s="5927"/>
      <c r="B15" s="32"/>
      <c r="C15" s="32"/>
      <c r="D15" s="31"/>
      <c r="E15" s="207"/>
      <c r="F15" s="30"/>
      <c r="G15" s="204"/>
      <c r="H15" s="30"/>
      <c r="I15" s="204"/>
      <c r="J15" s="57"/>
      <c r="K15" s="204"/>
      <c r="L15" s="30"/>
      <c r="M15" s="204"/>
      <c r="N15" s="30"/>
      <c r="O15" s="204"/>
      <c r="P15" s="30"/>
      <c r="Q15" s="204"/>
      <c r="R15" s="30"/>
      <c r="S15" s="204"/>
      <c r="T15" s="30"/>
      <c r="U15" s="204"/>
      <c r="V15" s="30"/>
      <c r="W15" s="204"/>
      <c r="X15" s="30"/>
      <c r="Y15" s="204"/>
      <c r="Z15" s="30"/>
      <c r="AA15" s="204"/>
    </row>
    <row r="16" spans="1:38" ht="15">
      <c r="A16" s="5927"/>
      <c r="B16" s="803">
        <v>2013</v>
      </c>
      <c r="C16" s="809">
        <v>134</v>
      </c>
      <c r="D16" s="1039">
        <v>929</v>
      </c>
      <c r="E16" s="1041">
        <f>D16/$C16</f>
        <v>6.9328358208955221</v>
      </c>
      <c r="F16" s="807">
        <v>50</v>
      </c>
      <c r="G16" s="804">
        <f t="shared" si="10"/>
        <v>0.37313432835820898</v>
      </c>
      <c r="H16" s="805">
        <v>309</v>
      </c>
      <c r="I16" s="806">
        <f t="shared" si="0"/>
        <v>2.3059701492537314</v>
      </c>
      <c r="J16" s="807">
        <v>0</v>
      </c>
      <c r="K16" s="804">
        <f t="shared" si="1"/>
        <v>0</v>
      </c>
      <c r="L16" s="805">
        <v>10</v>
      </c>
      <c r="M16" s="806">
        <f t="shared" si="2"/>
        <v>7.4626865671641784E-2</v>
      </c>
      <c r="N16" s="807">
        <v>1</v>
      </c>
      <c r="O16" s="804">
        <f t="shared" si="3"/>
        <v>7.462686567164179E-3</v>
      </c>
      <c r="P16" s="805">
        <v>0</v>
      </c>
      <c r="Q16" s="806">
        <f t="shared" si="4"/>
        <v>0</v>
      </c>
      <c r="R16" s="807">
        <v>480</v>
      </c>
      <c r="S16" s="804">
        <f t="shared" si="5"/>
        <v>3.5820895522388061</v>
      </c>
      <c r="T16" s="805">
        <v>55</v>
      </c>
      <c r="U16" s="806">
        <f t="shared" si="6"/>
        <v>0.41044776119402987</v>
      </c>
      <c r="V16" s="807">
        <v>13</v>
      </c>
      <c r="W16" s="804">
        <f t="shared" si="7"/>
        <v>9.7014925373134331E-2</v>
      </c>
      <c r="X16" s="805">
        <v>1</v>
      </c>
      <c r="Y16" s="806">
        <f t="shared" si="8"/>
        <v>7.462686567164179E-3</v>
      </c>
      <c r="Z16" s="807">
        <v>10</v>
      </c>
      <c r="AA16" s="806">
        <f t="shared" si="9"/>
        <v>7.4626865671641784E-2</v>
      </c>
    </row>
    <row r="17" spans="1:27" ht="15">
      <c r="A17" s="5927"/>
      <c r="B17" s="5150">
        <v>2014</v>
      </c>
      <c r="C17" s="5166">
        <v>143</v>
      </c>
      <c r="D17" s="1042">
        <v>687</v>
      </c>
      <c r="E17" s="1043">
        <f>D17/$C17</f>
        <v>4.8041958041958042</v>
      </c>
      <c r="F17" s="5156">
        <v>34</v>
      </c>
      <c r="G17" s="5157">
        <f t="shared" si="10"/>
        <v>0.23776223776223776</v>
      </c>
      <c r="H17" s="5158">
        <v>237</v>
      </c>
      <c r="I17" s="5152">
        <f t="shared" si="0"/>
        <v>1.6573426573426573</v>
      </c>
      <c r="J17" s="5156">
        <v>0</v>
      </c>
      <c r="K17" s="5157">
        <f t="shared" si="1"/>
        <v>0</v>
      </c>
      <c r="L17" s="5158">
        <v>10</v>
      </c>
      <c r="M17" s="5152">
        <f t="shared" si="2"/>
        <v>6.9930069930069935E-2</v>
      </c>
      <c r="N17" s="5156">
        <v>1</v>
      </c>
      <c r="O17" s="5157">
        <f t="shared" si="3"/>
        <v>6.993006993006993E-3</v>
      </c>
      <c r="P17" s="5158">
        <v>2</v>
      </c>
      <c r="Q17" s="5152">
        <f t="shared" si="4"/>
        <v>1.3986013986013986E-2</v>
      </c>
      <c r="R17" s="5156">
        <v>358</v>
      </c>
      <c r="S17" s="5157">
        <f t="shared" si="5"/>
        <v>2.5034965034965033</v>
      </c>
      <c r="T17" s="5158">
        <v>34</v>
      </c>
      <c r="U17" s="5152">
        <f t="shared" si="6"/>
        <v>0.23776223776223776</v>
      </c>
      <c r="V17" s="5156">
        <v>5</v>
      </c>
      <c r="W17" s="5157">
        <f t="shared" si="7"/>
        <v>3.4965034965034968E-2</v>
      </c>
      <c r="X17" s="5158">
        <v>0</v>
      </c>
      <c r="Y17" s="5152">
        <f t="shared" si="8"/>
        <v>0</v>
      </c>
      <c r="Z17" s="5156">
        <v>6</v>
      </c>
      <c r="AA17" s="5152">
        <f t="shared" si="9"/>
        <v>4.195804195804196E-2</v>
      </c>
    </row>
    <row r="18" spans="1:27" ht="15">
      <c r="A18" s="5927"/>
      <c r="B18" s="5150">
        <v>2015</v>
      </c>
      <c r="C18" s="5166">
        <v>147</v>
      </c>
      <c r="D18" s="1042">
        <v>1028</v>
      </c>
      <c r="E18" s="1043">
        <f>D18/$C18</f>
        <v>6.9931972789115644</v>
      </c>
      <c r="F18" s="5156">
        <v>38</v>
      </c>
      <c r="G18" s="5157">
        <f t="shared" si="10"/>
        <v>0.25850340136054423</v>
      </c>
      <c r="H18" s="5158">
        <v>366</v>
      </c>
      <c r="I18" s="5152">
        <f t="shared" si="0"/>
        <v>2.489795918367347</v>
      </c>
      <c r="J18" s="5156">
        <v>0</v>
      </c>
      <c r="K18" s="5157">
        <f t="shared" si="1"/>
        <v>0</v>
      </c>
      <c r="L18" s="5158">
        <v>11</v>
      </c>
      <c r="M18" s="5152">
        <f t="shared" si="2"/>
        <v>7.4829931972789115E-2</v>
      </c>
      <c r="N18" s="5156">
        <v>0</v>
      </c>
      <c r="O18" s="5157">
        <f t="shared" si="3"/>
        <v>0</v>
      </c>
      <c r="P18" s="5158">
        <v>1</v>
      </c>
      <c r="Q18" s="5152">
        <f t="shared" si="4"/>
        <v>6.8027210884353739E-3</v>
      </c>
      <c r="R18" s="5156">
        <v>535</v>
      </c>
      <c r="S18" s="5157">
        <f t="shared" si="5"/>
        <v>3.639455782312925</v>
      </c>
      <c r="T18" s="5158">
        <v>72</v>
      </c>
      <c r="U18" s="5152">
        <f t="shared" si="6"/>
        <v>0.48979591836734693</v>
      </c>
      <c r="V18" s="5156">
        <v>1</v>
      </c>
      <c r="W18" s="5157">
        <f t="shared" si="7"/>
        <v>6.8027210884353739E-3</v>
      </c>
      <c r="X18" s="5158">
        <v>0</v>
      </c>
      <c r="Y18" s="5152">
        <f t="shared" si="8"/>
        <v>0</v>
      </c>
      <c r="Z18" s="5156">
        <v>4</v>
      </c>
      <c r="AA18" s="5152">
        <f t="shared" si="9"/>
        <v>2.7210884353741496E-2</v>
      </c>
    </row>
    <row r="19" spans="1:27" ht="15">
      <c r="A19" s="5927"/>
      <c r="B19" s="5150">
        <v>2016</v>
      </c>
      <c r="C19" s="5166">
        <v>153</v>
      </c>
      <c r="D19" s="1042">
        <v>799</v>
      </c>
      <c r="E19" s="1043">
        <f>D19/$C19</f>
        <v>5.2222222222222223</v>
      </c>
      <c r="F19" s="5156">
        <v>32</v>
      </c>
      <c r="G19" s="5157">
        <f t="shared" si="10"/>
        <v>0.20915032679738563</v>
      </c>
      <c r="H19" s="5158">
        <v>279</v>
      </c>
      <c r="I19" s="5152">
        <f t="shared" si="0"/>
        <v>1.8235294117647058</v>
      </c>
      <c r="J19" s="5156">
        <v>0</v>
      </c>
      <c r="K19" s="5157">
        <f t="shared" si="1"/>
        <v>0</v>
      </c>
      <c r="L19" s="5158">
        <v>10</v>
      </c>
      <c r="M19" s="5152">
        <f t="shared" si="2"/>
        <v>6.535947712418301E-2</v>
      </c>
      <c r="N19" s="5156">
        <v>1</v>
      </c>
      <c r="O19" s="5157">
        <f t="shared" si="3"/>
        <v>6.5359477124183009E-3</v>
      </c>
      <c r="P19" s="5158">
        <v>1</v>
      </c>
      <c r="Q19" s="5152">
        <f t="shared" si="4"/>
        <v>6.5359477124183009E-3</v>
      </c>
      <c r="R19" s="5156">
        <v>421</v>
      </c>
      <c r="S19" s="5157">
        <f t="shared" si="5"/>
        <v>2.7516339869281046</v>
      </c>
      <c r="T19" s="5158">
        <v>44</v>
      </c>
      <c r="U19" s="5152">
        <f t="shared" si="6"/>
        <v>0.28758169934640521</v>
      </c>
      <c r="V19" s="5156">
        <v>6</v>
      </c>
      <c r="W19" s="5157">
        <f t="shared" si="7"/>
        <v>3.9215686274509803E-2</v>
      </c>
      <c r="X19" s="5158">
        <v>2</v>
      </c>
      <c r="Y19" s="5152">
        <f t="shared" si="8"/>
        <v>1.3071895424836602E-2</v>
      </c>
      <c r="Z19" s="5156">
        <v>3</v>
      </c>
      <c r="AA19" s="5152">
        <f t="shared" si="9"/>
        <v>1.9607843137254902E-2</v>
      </c>
    </row>
    <row r="20" spans="1:27" ht="15.75" thickBot="1">
      <c r="A20" s="5928"/>
      <c r="B20" s="808">
        <v>2017</v>
      </c>
      <c r="C20" s="5169">
        <f>'PROMEP-SNI Comp'!I12</f>
        <v>163</v>
      </c>
      <c r="D20" s="5167">
        <f>F20+H20+L20+N20+P20+R20+T20+V20+X20+Z20</f>
        <v>926</v>
      </c>
      <c r="E20" s="5168">
        <f>D20/$C20</f>
        <v>5.6809815950920246</v>
      </c>
      <c r="F20" s="5170">
        <v>52</v>
      </c>
      <c r="G20" s="5171">
        <f t="shared" si="10"/>
        <v>0.31901840490797545</v>
      </c>
      <c r="H20" s="5172">
        <v>333</v>
      </c>
      <c r="I20" s="5173">
        <f t="shared" si="0"/>
        <v>2.0429447852760738</v>
      </c>
      <c r="J20" s="5170">
        <v>0</v>
      </c>
      <c r="K20" s="5171">
        <f t="shared" si="1"/>
        <v>0</v>
      </c>
      <c r="L20" s="5172">
        <v>4</v>
      </c>
      <c r="M20" s="5173">
        <f t="shared" si="2"/>
        <v>2.4539877300613498E-2</v>
      </c>
      <c r="N20" s="5170">
        <v>2</v>
      </c>
      <c r="O20" s="5171">
        <f t="shared" si="3"/>
        <v>1.2269938650306749E-2</v>
      </c>
      <c r="P20" s="5172">
        <v>1</v>
      </c>
      <c r="Q20" s="5173">
        <f t="shared" si="4"/>
        <v>6.1349693251533744E-3</v>
      </c>
      <c r="R20" s="5170">
        <v>484</v>
      </c>
      <c r="S20" s="5171">
        <f t="shared" si="5"/>
        <v>2.9693251533742333</v>
      </c>
      <c r="T20" s="5172">
        <v>35</v>
      </c>
      <c r="U20" s="5173">
        <v>5</v>
      </c>
      <c r="V20" s="5170">
        <v>5</v>
      </c>
      <c r="W20" s="5171">
        <f t="shared" si="7"/>
        <v>3.0674846625766871E-2</v>
      </c>
      <c r="X20" s="5172">
        <v>2</v>
      </c>
      <c r="Y20" s="5173">
        <f t="shared" si="8"/>
        <v>1.2269938650306749E-2</v>
      </c>
      <c r="Z20" s="5170">
        <v>8</v>
      </c>
      <c r="AA20" s="5173">
        <f t="shared" si="9"/>
        <v>4.9079754601226995E-2</v>
      </c>
    </row>
    <row r="21" spans="1:27" ht="8.25" customHeight="1" thickBot="1">
      <c r="A21" s="27"/>
      <c r="B21" s="56"/>
      <c r="C21" s="56"/>
      <c r="D21" s="31"/>
      <c r="E21" s="205"/>
      <c r="F21" s="30"/>
      <c r="G21" s="204"/>
      <c r="H21" s="30"/>
      <c r="I21" s="204"/>
      <c r="J21" s="30"/>
      <c r="K21" s="204"/>
      <c r="L21" s="30"/>
      <c r="M21" s="204"/>
      <c r="N21" s="30"/>
      <c r="O21" s="204"/>
      <c r="P21" s="30"/>
      <c r="Q21" s="204"/>
      <c r="R21" s="30"/>
      <c r="S21" s="204"/>
      <c r="T21" s="30"/>
      <c r="U21" s="204"/>
      <c r="V21" s="30"/>
      <c r="W21" s="204"/>
      <c r="X21" s="30"/>
      <c r="Y21" s="204"/>
      <c r="Z21" s="30"/>
      <c r="AA21" s="204"/>
    </row>
    <row r="22" spans="1:27" ht="15">
      <c r="A22" s="5929" t="s">
        <v>16</v>
      </c>
      <c r="B22" s="803">
        <v>2013</v>
      </c>
      <c r="C22" s="809">
        <v>2705</v>
      </c>
      <c r="D22" s="1039">
        <v>16010</v>
      </c>
      <c r="E22" s="1041">
        <f>D22/$C22</f>
        <v>5.9186691312384472</v>
      </c>
      <c r="F22" s="807">
        <v>1610</v>
      </c>
      <c r="G22" s="804">
        <f t="shared" si="10"/>
        <v>0.59519408502772642</v>
      </c>
      <c r="H22" s="805">
        <v>4346</v>
      </c>
      <c r="I22" s="806">
        <f t="shared" si="0"/>
        <v>1.6066543438077634</v>
      </c>
      <c r="J22" s="807">
        <v>0</v>
      </c>
      <c r="K22" s="804">
        <f t="shared" si="1"/>
        <v>0</v>
      </c>
      <c r="L22" s="805">
        <v>161</v>
      </c>
      <c r="M22" s="806">
        <f t="shared" si="2"/>
        <v>5.9519408502772646E-2</v>
      </c>
      <c r="N22" s="807">
        <v>35</v>
      </c>
      <c r="O22" s="206">
        <f t="shared" si="3"/>
        <v>1.2939001848428836E-2</v>
      </c>
      <c r="P22" s="5151">
        <v>21</v>
      </c>
      <c r="Q22" s="206">
        <f t="shared" si="4"/>
        <v>7.763401109057301E-3</v>
      </c>
      <c r="R22" s="5151">
        <v>8737</v>
      </c>
      <c r="S22" s="804">
        <f t="shared" si="5"/>
        <v>3.2299445471349353</v>
      </c>
      <c r="T22" s="805">
        <v>832</v>
      </c>
      <c r="U22" s="806">
        <f t="shared" si="6"/>
        <v>0.30757855822550834</v>
      </c>
      <c r="V22" s="807">
        <v>119</v>
      </c>
      <c r="W22" s="804">
        <f t="shared" si="7"/>
        <v>4.3992606284658044E-2</v>
      </c>
      <c r="X22" s="805">
        <v>28</v>
      </c>
      <c r="Y22" s="806">
        <f t="shared" si="8"/>
        <v>1.0351201478743069E-2</v>
      </c>
      <c r="Z22" s="807">
        <v>121</v>
      </c>
      <c r="AA22" s="806">
        <f t="shared" si="9"/>
        <v>4.4731977818853977E-2</v>
      </c>
    </row>
    <row r="23" spans="1:27" ht="15">
      <c r="A23" s="5930"/>
      <c r="B23" s="5150">
        <v>2014</v>
      </c>
      <c r="C23" s="5166">
        <v>2759</v>
      </c>
      <c r="D23" s="1042">
        <v>16334</v>
      </c>
      <c r="E23" s="1043">
        <f>D23/$C23</f>
        <v>5.9202609641174337</v>
      </c>
      <c r="F23" s="5156">
        <v>1540</v>
      </c>
      <c r="G23" s="5157">
        <f t="shared" si="10"/>
        <v>0.55817325117796301</v>
      </c>
      <c r="H23" s="5158">
        <v>4334</v>
      </c>
      <c r="I23" s="5152">
        <f t="shared" si="0"/>
        <v>1.5708590068865531</v>
      </c>
      <c r="J23" s="5156">
        <v>0</v>
      </c>
      <c r="K23" s="5157">
        <f t="shared" si="1"/>
        <v>0</v>
      </c>
      <c r="L23" s="5158">
        <v>130</v>
      </c>
      <c r="M23" s="5152">
        <f t="shared" si="2"/>
        <v>4.711852120333454E-2</v>
      </c>
      <c r="N23" s="5156">
        <v>22</v>
      </c>
      <c r="O23" s="5149">
        <f t="shared" si="3"/>
        <v>7.9739035882566145E-3</v>
      </c>
      <c r="P23" s="5148">
        <v>17</v>
      </c>
      <c r="Q23" s="5149">
        <f t="shared" si="4"/>
        <v>6.1616527727437476E-3</v>
      </c>
      <c r="R23" s="5148">
        <v>9276</v>
      </c>
      <c r="S23" s="5157">
        <f t="shared" si="5"/>
        <v>3.3620877129394708</v>
      </c>
      <c r="T23" s="5158">
        <v>827</v>
      </c>
      <c r="U23" s="5152">
        <f t="shared" si="6"/>
        <v>0.29974628488582822</v>
      </c>
      <c r="V23" s="5156">
        <v>43</v>
      </c>
      <c r="W23" s="5157">
        <f t="shared" si="7"/>
        <v>1.5585357013410656E-2</v>
      </c>
      <c r="X23" s="5158">
        <v>11</v>
      </c>
      <c r="Y23" s="5152">
        <f t="shared" si="8"/>
        <v>3.9869517941283072E-3</v>
      </c>
      <c r="Z23" s="5156">
        <v>134</v>
      </c>
      <c r="AA23" s="5152">
        <f t="shared" si="9"/>
        <v>4.8568321855744834E-2</v>
      </c>
    </row>
    <row r="24" spans="1:27" ht="15">
      <c r="A24" s="5930"/>
      <c r="B24" s="5150">
        <v>2015</v>
      </c>
      <c r="C24" s="5166">
        <v>2743</v>
      </c>
      <c r="D24" s="1042">
        <v>16438</v>
      </c>
      <c r="E24" s="1043">
        <f>D24/$C24</f>
        <v>5.9927087130878602</v>
      </c>
      <c r="F24" s="5156">
        <v>1410</v>
      </c>
      <c r="G24" s="5157">
        <f t="shared" si="10"/>
        <v>0.51403572730586944</v>
      </c>
      <c r="H24" s="5158">
        <v>4634</v>
      </c>
      <c r="I24" s="5152">
        <f t="shared" si="0"/>
        <v>1.6893911775428363</v>
      </c>
      <c r="J24" s="5156">
        <v>0</v>
      </c>
      <c r="K24" s="5157">
        <f t="shared" si="1"/>
        <v>0</v>
      </c>
      <c r="L24" s="5158">
        <v>113</v>
      </c>
      <c r="M24" s="5152">
        <f t="shared" si="2"/>
        <v>4.1195771053590957E-2</v>
      </c>
      <c r="N24" s="5156">
        <v>21</v>
      </c>
      <c r="O24" s="5149">
        <f t="shared" si="3"/>
        <v>7.6558512577469921E-3</v>
      </c>
      <c r="P24" s="5148">
        <v>22</v>
      </c>
      <c r="Q24" s="5149">
        <f t="shared" si="4"/>
        <v>8.0204156033539913E-3</v>
      </c>
      <c r="R24" s="5148">
        <v>9179</v>
      </c>
      <c r="S24" s="5157">
        <f t="shared" si="5"/>
        <v>3.3463361283266497</v>
      </c>
      <c r="T24" s="5158">
        <v>817</v>
      </c>
      <c r="U24" s="5152">
        <f t="shared" si="6"/>
        <v>0.29784907036091868</v>
      </c>
      <c r="V24" s="5156">
        <v>68</v>
      </c>
      <c r="W24" s="5157">
        <f t="shared" si="7"/>
        <v>2.4790375501275976E-2</v>
      </c>
      <c r="X24" s="5158">
        <v>14</v>
      </c>
      <c r="Y24" s="5152">
        <f t="shared" si="8"/>
        <v>5.1039008384979948E-3</v>
      </c>
      <c r="Z24" s="5156">
        <v>160</v>
      </c>
      <c r="AA24" s="5152">
        <f>Z24/$C24</f>
        <v>5.8330295297119944E-2</v>
      </c>
    </row>
    <row r="25" spans="1:27" ht="15">
      <c r="A25" s="5930"/>
      <c r="B25" s="5150">
        <v>2016</v>
      </c>
      <c r="C25" s="5166">
        <v>2732</v>
      </c>
      <c r="D25" s="1042">
        <v>14716</v>
      </c>
      <c r="E25" s="1043">
        <f>D25/$C25</f>
        <v>5.3865300146412887</v>
      </c>
      <c r="F25" s="5156">
        <v>1283</v>
      </c>
      <c r="G25" s="5157">
        <f t="shared" si="10"/>
        <v>0.46961932650073207</v>
      </c>
      <c r="H25" s="5158">
        <v>4112</v>
      </c>
      <c r="I25" s="5152">
        <f t="shared" si="0"/>
        <v>1.5051244509516837</v>
      </c>
      <c r="J25" s="5156">
        <v>0</v>
      </c>
      <c r="K25" s="5157">
        <f t="shared" si="1"/>
        <v>0</v>
      </c>
      <c r="L25" s="5158">
        <v>118</v>
      </c>
      <c r="M25" s="5152">
        <f t="shared" si="2"/>
        <v>4.3191800878477307E-2</v>
      </c>
      <c r="N25" s="5156">
        <v>14</v>
      </c>
      <c r="O25" s="5149">
        <f t="shared" si="3"/>
        <v>5.1244509516837483E-3</v>
      </c>
      <c r="P25" s="5148">
        <v>13</v>
      </c>
      <c r="Q25" s="5149">
        <f t="shared" si="4"/>
        <v>4.7584187408491949E-3</v>
      </c>
      <c r="R25" s="5148">
        <v>8288</v>
      </c>
      <c r="S25" s="5157">
        <f t="shared" si="5"/>
        <v>3.0336749633967788</v>
      </c>
      <c r="T25" s="5158">
        <v>709</v>
      </c>
      <c r="U25" s="5152">
        <f t="shared" si="6"/>
        <v>0.2595168374816984</v>
      </c>
      <c r="V25" s="5156">
        <v>25</v>
      </c>
      <c r="W25" s="5157">
        <f t="shared" si="7"/>
        <v>9.1508052708638363E-3</v>
      </c>
      <c r="X25" s="5158">
        <v>11</v>
      </c>
      <c r="Y25" s="5152">
        <f t="shared" si="8"/>
        <v>4.026354319180088E-3</v>
      </c>
      <c r="Z25" s="5156">
        <v>143</v>
      </c>
      <c r="AA25" s="5152">
        <f>Z25/$C25</f>
        <v>5.2342606149341143E-2</v>
      </c>
    </row>
    <row r="26" spans="1:27" ht="15.75" thickBot="1">
      <c r="A26" s="5931"/>
      <c r="B26" s="808">
        <v>2017</v>
      </c>
      <c r="C26" s="810">
        <v>2754</v>
      </c>
      <c r="D26" s="5167">
        <f>F26+H26+J26+L26+N26+P26+R26+T26+V26+X26+Z26</f>
        <v>14876</v>
      </c>
      <c r="E26" s="5168">
        <f>D26/$C26</f>
        <v>5.40159767610748</v>
      </c>
      <c r="F26" s="5170">
        <v>1285</v>
      </c>
      <c r="G26" s="5171">
        <f t="shared" si="10"/>
        <v>0.46659404502541757</v>
      </c>
      <c r="H26" s="5172">
        <v>4311</v>
      </c>
      <c r="I26" s="5173">
        <f t="shared" si="0"/>
        <v>1.565359477124183</v>
      </c>
      <c r="J26" s="5170">
        <v>0</v>
      </c>
      <c r="K26" s="5171">
        <f t="shared" si="1"/>
        <v>0</v>
      </c>
      <c r="L26" s="5172">
        <v>107</v>
      </c>
      <c r="M26" s="5173">
        <f t="shared" si="2"/>
        <v>3.8852578068264344E-2</v>
      </c>
      <c r="N26" s="5170">
        <v>16</v>
      </c>
      <c r="O26" s="5174">
        <f t="shared" si="3"/>
        <v>5.8097312999273783E-3</v>
      </c>
      <c r="P26" s="5175">
        <v>15</v>
      </c>
      <c r="Q26" s="5174">
        <f t="shared" si="4"/>
        <v>5.4466230936819175E-3</v>
      </c>
      <c r="R26" s="5175">
        <v>8228</v>
      </c>
      <c r="S26" s="5171">
        <f t="shared" si="5"/>
        <v>2.9876543209876543</v>
      </c>
      <c r="T26" s="5172">
        <v>736</v>
      </c>
      <c r="U26" s="5173">
        <f t="shared" si="6"/>
        <v>0.26724763979665939</v>
      </c>
      <c r="V26" s="5170">
        <v>40</v>
      </c>
      <c r="W26" s="5171">
        <f t="shared" si="7"/>
        <v>1.4524328249818447E-2</v>
      </c>
      <c r="X26" s="5172">
        <v>14</v>
      </c>
      <c r="Y26" s="5173">
        <f t="shared" si="8"/>
        <v>5.0835148874364558E-3</v>
      </c>
      <c r="Z26" s="5170">
        <v>124</v>
      </c>
      <c r="AA26" s="5173">
        <f>Z26/$C26</f>
        <v>4.5025417574437183E-2</v>
      </c>
    </row>
    <row r="27" spans="1:27" ht="15">
      <c r="A27" s="208" t="s">
        <v>133</v>
      </c>
      <c r="B27" s="193" t="s">
        <v>6048</v>
      </c>
      <c r="C27" s="66"/>
      <c r="D27" s="36"/>
      <c r="F27" s="27"/>
      <c r="G27" s="27"/>
      <c r="H27" s="27"/>
      <c r="I27" s="27"/>
      <c r="J27" s="27"/>
      <c r="K27" s="27"/>
      <c r="L27" s="27"/>
      <c r="M27" s="27"/>
      <c r="N27" s="27"/>
      <c r="O27" s="27"/>
      <c r="P27" s="27"/>
      <c r="Q27" s="27"/>
      <c r="R27" s="27"/>
      <c r="S27" s="27"/>
      <c r="T27" s="27"/>
      <c r="U27" s="27"/>
      <c r="V27" s="27"/>
      <c r="W27" s="27"/>
      <c r="X27" s="27"/>
      <c r="Y27" s="27"/>
      <c r="Z27" s="27"/>
      <c r="AA27" s="27"/>
    </row>
  </sheetData>
  <mergeCells count="15">
    <mergeCell ref="A4:A8"/>
    <mergeCell ref="A10:A20"/>
    <mergeCell ref="A22:A26"/>
    <mergeCell ref="T3:U3"/>
    <mergeCell ref="V3:W3"/>
    <mergeCell ref="X3:Y3"/>
    <mergeCell ref="Z3:AA3"/>
    <mergeCell ref="D3:E3"/>
    <mergeCell ref="F3:G3"/>
    <mergeCell ref="H3:I3"/>
    <mergeCell ref="J3:K3"/>
    <mergeCell ref="L3:M3"/>
    <mergeCell ref="N3:O3"/>
    <mergeCell ref="P3:Q3"/>
    <mergeCell ref="R3:S3"/>
  </mergeCells>
  <hyperlinks>
    <hyperlink ref="A1" location="Índice!A1" display="ÍNDICE"/>
  </hyperlinks>
  <printOptions horizontalCentered="1" verticalCentered="1"/>
  <pageMargins left="0.39370078740157483" right="0.39370078740157483" top="0.98425196850393704" bottom="0.98425196850393704" header="0" footer="0"/>
  <pageSetup scale="63"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R27"/>
  <sheetViews>
    <sheetView showGridLines="0" workbookViewId="0"/>
  </sheetViews>
  <sheetFormatPr baseColWidth="10" defaultRowHeight="12.75"/>
  <cols>
    <col min="1" max="1" width="10.5703125" customWidth="1"/>
    <col min="2" max="2" width="10.85546875" customWidth="1"/>
    <col min="3" max="3" width="6.140625" customWidth="1"/>
    <col min="4" max="4" width="9.28515625" style="215" bestFit="1" customWidth="1"/>
    <col min="5" max="5" width="9.85546875" style="6" bestFit="1" customWidth="1"/>
    <col min="6" max="17" width="9.85546875" style="6" customWidth="1"/>
  </cols>
  <sheetData>
    <row r="1" spans="1:18" s="759" customFormat="1">
      <c r="A1" s="815" t="s">
        <v>1621</v>
      </c>
    </row>
    <row r="2" spans="1:18" ht="19.5" thickBot="1">
      <c r="A2" s="67" t="s">
        <v>135</v>
      </c>
      <c r="B2" s="67"/>
      <c r="C2" s="67"/>
      <c r="D2" s="210"/>
      <c r="E2" s="3"/>
      <c r="F2" s="210"/>
      <c r="G2" s="210"/>
      <c r="H2" s="210"/>
      <c r="I2" s="210"/>
      <c r="J2" s="210"/>
      <c r="K2" s="210"/>
      <c r="L2" s="210"/>
      <c r="M2" s="210"/>
      <c r="N2" s="210"/>
      <c r="O2" s="210"/>
      <c r="P2" s="210"/>
      <c r="Q2" s="210"/>
    </row>
    <row r="3" spans="1:18" ht="45.75" customHeight="1" thickBot="1">
      <c r="A3" s="1769" t="s">
        <v>15</v>
      </c>
      <c r="B3" s="5045" t="s">
        <v>17</v>
      </c>
      <c r="C3" s="5046" t="s">
        <v>116</v>
      </c>
      <c r="D3" s="5333" t="s">
        <v>4827</v>
      </c>
      <c r="E3" s="5937"/>
      <c r="F3" s="5938" t="s">
        <v>18</v>
      </c>
      <c r="G3" s="5938"/>
      <c r="H3" s="5333" t="s">
        <v>19</v>
      </c>
      <c r="I3" s="5937"/>
      <c r="J3" s="5938" t="s">
        <v>20</v>
      </c>
      <c r="K3" s="5938"/>
      <c r="L3" s="5333" t="s">
        <v>21</v>
      </c>
      <c r="M3" s="5937"/>
      <c r="N3" s="5938" t="s">
        <v>22</v>
      </c>
      <c r="O3" s="5938"/>
      <c r="P3" s="5333" t="s">
        <v>23</v>
      </c>
      <c r="Q3" s="5937"/>
    </row>
    <row r="4" spans="1:18" ht="15">
      <c r="A4" s="5932" t="s">
        <v>31</v>
      </c>
      <c r="B4" s="811">
        <v>2013</v>
      </c>
      <c r="C4" s="803">
        <v>28</v>
      </c>
      <c r="D4" s="5176">
        <v>71</v>
      </c>
      <c r="E4" s="1040">
        <f>D4/C4</f>
        <v>2.5357142857142856</v>
      </c>
      <c r="F4" s="814">
        <v>31</v>
      </c>
      <c r="G4" s="806">
        <f>F4/C4</f>
        <v>1.1071428571428572</v>
      </c>
      <c r="H4" s="813">
        <v>24</v>
      </c>
      <c r="I4" s="804">
        <f>H4/C4</f>
        <v>0.8571428571428571</v>
      </c>
      <c r="J4" s="814">
        <v>14</v>
      </c>
      <c r="K4" s="806">
        <f>J4/C4</f>
        <v>0.5</v>
      </c>
      <c r="L4" s="813">
        <v>0</v>
      </c>
      <c r="M4" s="804">
        <f>L4/C4</f>
        <v>0</v>
      </c>
      <c r="N4" s="814">
        <v>2</v>
      </c>
      <c r="O4" s="806">
        <f>N4/C4</f>
        <v>7.1428571428571425E-2</v>
      </c>
      <c r="P4" s="813">
        <v>0</v>
      </c>
      <c r="Q4" s="806">
        <f>P4/C4</f>
        <v>0</v>
      </c>
    </row>
    <row r="5" spans="1:18" ht="15">
      <c r="A5" s="5933"/>
      <c r="B5" s="5154">
        <v>2014</v>
      </c>
      <c r="C5" s="5150">
        <v>36</v>
      </c>
      <c r="D5" s="5177">
        <v>253</v>
      </c>
      <c r="E5" s="5180">
        <f>D5/C5</f>
        <v>7.0277777777777777</v>
      </c>
      <c r="F5" s="5183">
        <v>98</v>
      </c>
      <c r="G5" s="5152">
        <f>F5/C5</f>
        <v>2.7222222222222223</v>
      </c>
      <c r="H5" s="5182">
        <v>80</v>
      </c>
      <c r="I5" s="5157">
        <f>H5/C5</f>
        <v>2.2222222222222223</v>
      </c>
      <c r="J5" s="5183">
        <v>68</v>
      </c>
      <c r="K5" s="5152">
        <f>J5/C5</f>
        <v>1.8888888888888888</v>
      </c>
      <c r="L5" s="5182">
        <v>0</v>
      </c>
      <c r="M5" s="5157">
        <f>L5/C5</f>
        <v>0</v>
      </c>
      <c r="N5" s="5183">
        <v>7</v>
      </c>
      <c r="O5" s="5152">
        <f>N5/C5</f>
        <v>0.19444444444444445</v>
      </c>
      <c r="P5" s="5182">
        <v>0</v>
      </c>
      <c r="Q5" s="5152">
        <f>P5/C5</f>
        <v>0</v>
      </c>
    </row>
    <row r="6" spans="1:18" ht="15">
      <c r="A6" s="5933"/>
      <c r="B6" s="5154">
        <v>2015</v>
      </c>
      <c r="C6" s="5150">
        <v>42</v>
      </c>
      <c r="D6" s="5177">
        <v>421</v>
      </c>
      <c r="E6" s="5180">
        <f>D6/C6</f>
        <v>10.023809523809524</v>
      </c>
      <c r="F6" s="5183">
        <v>162</v>
      </c>
      <c r="G6" s="5184">
        <f>F6/C6</f>
        <v>3.8571428571428572</v>
      </c>
      <c r="H6" s="5182">
        <v>138</v>
      </c>
      <c r="I6" s="5187">
        <f>H6/C6</f>
        <v>3.2857142857142856</v>
      </c>
      <c r="J6" s="5183">
        <v>110</v>
      </c>
      <c r="K6" s="5184">
        <f>J6/C6</f>
        <v>2.6190476190476191</v>
      </c>
      <c r="L6" s="5182">
        <v>3</v>
      </c>
      <c r="M6" s="5187">
        <f>L6/C6</f>
        <v>7.1428571428571425E-2</v>
      </c>
      <c r="N6" s="5183">
        <v>8</v>
      </c>
      <c r="O6" s="5165">
        <f>N6/C6</f>
        <v>0.19047619047619047</v>
      </c>
      <c r="P6" s="5182">
        <v>0</v>
      </c>
      <c r="Q6" s="5165">
        <f>P6/C6</f>
        <v>0</v>
      </c>
    </row>
    <row r="7" spans="1:18" ht="15">
      <c r="A7" s="5933"/>
      <c r="B7" s="5154">
        <v>2016</v>
      </c>
      <c r="C7" s="5178">
        <v>54</v>
      </c>
      <c r="D7" s="5177">
        <f>F7+H7+J7+L7+N7+P7</f>
        <v>611</v>
      </c>
      <c r="E7" s="5180">
        <f>D7/C7</f>
        <v>11.314814814814815</v>
      </c>
      <c r="F7" s="5185">
        <v>259</v>
      </c>
      <c r="G7" s="5161">
        <f>F7/C7</f>
        <v>4.7962962962962967</v>
      </c>
      <c r="H7" s="5177">
        <v>160</v>
      </c>
      <c r="I7" s="5160">
        <f>H7/C7</f>
        <v>2.9629629629629628</v>
      </c>
      <c r="J7" s="5185">
        <v>114</v>
      </c>
      <c r="K7" s="5161">
        <f>J7/C7</f>
        <v>2.1111111111111112</v>
      </c>
      <c r="L7" s="5177">
        <v>8</v>
      </c>
      <c r="M7" s="5160">
        <f>L7/C7</f>
        <v>0.14814814814814814</v>
      </c>
      <c r="N7" s="5185">
        <v>47</v>
      </c>
      <c r="O7" s="5161">
        <f>N7/C7</f>
        <v>0.87037037037037035</v>
      </c>
      <c r="P7" s="5177">
        <v>23</v>
      </c>
      <c r="Q7" s="5161">
        <f>P7/C7</f>
        <v>0.42592592592592593</v>
      </c>
    </row>
    <row r="8" spans="1:18" ht="15.75" thickBot="1">
      <c r="A8" s="5934"/>
      <c r="B8" s="812">
        <v>2017</v>
      </c>
      <c r="C8" s="5179">
        <f>'TIPPA Prod Cientif'!C8</f>
        <v>65</v>
      </c>
      <c r="D8" s="4152">
        <f>F8+H8+J8+L8+N8+P8</f>
        <v>1570</v>
      </c>
      <c r="E8" s="5181">
        <f>D8/C8</f>
        <v>24.153846153846153</v>
      </c>
      <c r="F8" s="5186">
        <v>739</v>
      </c>
      <c r="G8" s="5153">
        <f>F8/C8</f>
        <v>11.36923076923077</v>
      </c>
      <c r="H8" s="4152">
        <v>343</v>
      </c>
      <c r="I8" s="4153">
        <f>H8/C8</f>
        <v>5.2769230769230768</v>
      </c>
      <c r="J8" s="5186">
        <v>338</v>
      </c>
      <c r="K8" s="5153">
        <f>J8/C8</f>
        <v>5.2</v>
      </c>
      <c r="L8" s="4152">
        <v>43</v>
      </c>
      <c r="M8" s="4153">
        <f>L8/C8</f>
        <v>0.66153846153846152</v>
      </c>
      <c r="N8" s="5186">
        <v>59</v>
      </c>
      <c r="O8" s="5153">
        <f>N8/C8</f>
        <v>0.90769230769230769</v>
      </c>
      <c r="P8" s="4152">
        <v>48</v>
      </c>
      <c r="Q8" s="5153">
        <f>P8/C8</f>
        <v>0.7384615384615385</v>
      </c>
    </row>
    <row r="9" spans="1:18" ht="9" customHeight="1" thickBot="1">
      <c r="A9" s="27"/>
      <c r="B9" s="56"/>
      <c r="C9" s="56"/>
      <c r="D9" s="211"/>
      <c r="E9" s="209"/>
      <c r="F9" s="212"/>
      <c r="G9" s="212"/>
      <c r="H9" s="212"/>
      <c r="I9" s="212"/>
      <c r="J9" s="212"/>
      <c r="K9" s="212"/>
      <c r="L9" s="212"/>
      <c r="M9" s="212"/>
      <c r="N9" s="212"/>
      <c r="O9" s="212"/>
      <c r="P9" s="212"/>
      <c r="Q9" s="212"/>
    </row>
    <row r="10" spans="1:18" ht="15">
      <c r="A10" s="5926" t="s">
        <v>130</v>
      </c>
      <c r="B10" s="811">
        <v>2007</v>
      </c>
      <c r="C10" s="803">
        <v>52</v>
      </c>
      <c r="D10" s="5176">
        <v>845</v>
      </c>
      <c r="E10" s="1040">
        <f>D10/C10</f>
        <v>16.25</v>
      </c>
      <c r="F10" s="814">
        <v>432</v>
      </c>
      <c r="G10" s="806">
        <f>F10/C10</f>
        <v>8.3076923076923084</v>
      </c>
      <c r="H10" s="813">
        <v>139</v>
      </c>
      <c r="I10" s="804">
        <f>H10/C10</f>
        <v>2.6730769230769229</v>
      </c>
      <c r="J10" s="814">
        <v>204</v>
      </c>
      <c r="K10" s="806">
        <f>J10/C10</f>
        <v>3.9230769230769229</v>
      </c>
      <c r="L10" s="813">
        <v>27</v>
      </c>
      <c r="M10" s="804">
        <f>L10/C10</f>
        <v>0.51923076923076927</v>
      </c>
      <c r="N10" s="814">
        <v>35</v>
      </c>
      <c r="O10" s="806">
        <f>N10/C10</f>
        <v>0.67307692307692313</v>
      </c>
      <c r="P10" s="813">
        <v>8</v>
      </c>
      <c r="Q10" s="806">
        <f>P10/C10</f>
        <v>0.15384615384615385</v>
      </c>
    </row>
    <row r="11" spans="1:18" ht="15">
      <c r="A11" s="5927"/>
      <c r="B11" s="5154">
        <v>2008</v>
      </c>
      <c r="C11" s="5150">
        <v>70</v>
      </c>
      <c r="D11" s="5177">
        <v>1841</v>
      </c>
      <c r="E11" s="5180">
        <f>D11/C11</f>
        <v>26.3</v>
      </c>
      <c r="F11" s="5183">
        <v>769</v>
      </c>
      <c r="G11" s="5152">
        <f>F11/C11</f>
        <v>10.985714285714286</v>
      </c>
      <c r="H11" s="5182">
        <v>396</v>
      </c>
      <c r="I11" s="5157">
        <f>H11/C11</f>
        <v>5.6571428571428575</v>
      </c>
      <c r="J11" s="5183">
        <v>524</v>
      </c>
      <c r="K11" s="5152">
        <f>J11/C11</f>
        <v>7.4857142857142858</v>
      </c>
      <c r="L11" s="5182">
        <v>34</v>
      </c>
      <c r="M11" s="5157">
        <f>L11/C11</f>
        <v>0.48571428571428571</v>
      </c>
      <c r="N11" s="5183">
        <v>112</v>
      </c>
      <c r="O11" s="5152">
        <f>N11/C11</f>
        <v>1.6</v>
      </c>
      <c r="P11" s="5182">
        <v>6</v>
      </c>
      <c r="Q11" s="5152">
        <f>P11/C11</f>
        <v>8.5714285714285715E-2</v>
      </c>
    </row>
    <row r="12" spans="1:18" ht="15">
      <c r="A12" s="5927"/>
      <c r="B12" s="5154">
        <v>2009</v>
      </c>
      <c r="C12" s="5150">
        <v>82</v>
      </c>
      <c r="D12" s="5177">
        <v>1656</v>
      </c>
      <c r="E12" s="5180">
        <f>D12/C12</f>
        <v>20.195121951219512</v>
      </c>
      <c r="F12" s="5183">
        <v>596</v>
      </c>
      <c r="G12" s="5152">
        <f>F12/C12</f>
        <v>7.2682926829268295</v>
      </c>
      <c r="H12" s="5182">
        <v>420</v>
      </c>
      <c r="I12" s="5157">
        <f>H12/C12</f>
        <v>5.1219512195121952</v>
      </c>
      <c r="J12" s="5183">
        <v>479</v>
      </c>
      <c r="K12" s="5152">
        <f>J12/C12</f>
        <v>5.8414634146341466</v>
      </c>
      <c r="L12" s="5182">
        <v>41</v>
      </c>
      <c r="M12" s="5157">
        <f>L12/C12</f>
        <v>0.5</v>
      </c>
      <c r="N12" s="5183">
        <v>112</v>
      </c>
      <c r="O12" s="5152">
        <f>N12/C12</f>
        <v>1.3658536585365855</v>
      </c>
      <c r="P12" s="5182">
        <v>8</v>
      </c>
      <c r="Q12" s="5152">
        <f>P12/C12</f>
        <v>9.7560975609756101E-2</v>
      </c>
    </row>
    <row r="13" spans="1:18" ht="15">
      <c r="A13" s="5927"/>
      <c r="B13" s="5154">
        <v>2010</v>
      </c>
      <c r="C13" s="5150">
        <v>103</v>
      </c>
      <c r="D13" s="5177">
        <v>2465</v>
      </c>
      <c r="E13" s="5180">
        <f>D13/C13</f>
        <v>23.932038834951456</v>
      </c>
      <c r="F13" s="5192">
        <v>930</v>
      </c>
      <c r="G13" s="5165">
        <f>F13/C13</f>
        <v>9.0291262135922334</v>
      </c>
      <c r="H13" s="5191">
        <v>632</v>
      </c>
      <c r="I13" s="5164">
        <f>H13/C13</f>
        <v>6.1359223300970873</v>
      </c>
      <c r="J13" s="5192">
        <v>615</v>
      </c>
      <c r="K13" s="5165">
        <f>J13/C13</f>
        <v>5.9708737864077666</v>
      </c>
      <c r="L13" s="5191">
        <v>62</v>
      </c>
      <c r="M13" s="5164">
        <f>L13/C13</f>
        <v>0.60194174757281549</v>
      </c>
      <c r="N13" s="5192">
        <v>205</v>
      </c>
      <c r="O13" s="5165">
        <f>N13/C13</f>
        <v>1.9902912621359223</v>
      </c>
      <c r="P13" s="5191">
        <v>21</v>
      </c>
      <c r="Q13" s="5165">
        <f>P13/C13</f>
        <v>0.20388349514563106</v>
      </c>
      <c r="R13" s="30"/>
    </row>
    <row r="14" spans="1:18" ht="15.75" thickBot="1">
      <c r="A14" s="5927"/>
      <c r="B14" s="812">
        <v>2011</v>
      </c>
      <c r="C14" s="808">
        <f>'TIPPA Prod Cientif'!C14</f>
        <v>119</v>
      </c>
      <c r="D14" s="5189">
        <f>F14+H14+J14+L14+N14+P14</f>
        <v>2577</v>
      </c>
      <c r="E14" s="5190">
        <f>D14/C14</f>
        <v>21.655462184873951</v>
      </c>
      <c r="F14" s="5193">
        <v>981</v>
      </c>
      <c r="G14" s="5188">
        <f>F14/C14</f>
        <v>8.2436974789915958</v>
      </c>
      <c r="H14" s="1045">
        <v>733</v>
      </c>
      <c r="I14" s="1044">
        <f>H14/C14</f>
        <v>6.1596638655462188</v>
      </c>
      <c r="J14" s="5193">
        <v>621</v>
      </c>
      <c r="K14" s="5188">
        <f>J14/C14</f>
        <v>5.2184873949579833</v>
      </c>
      <c r="L14" s="1045">
        <v>41</v>
      </c>
      <c r="M14" s="1044">
        <f>L14/C14</f>
        <v>0.34453781512605042</v>
      </c>
      <c r="N14" s="5193">
        <v>173</v>
      </c>
      <c r="O14" s="5188">
        <f>N14/C14</f>
        <v>1.453781512605042</v>
      </c>
      <c r="P14" s="1045">
        <v>28</v>
      </c>
      <c r="Q14" s="5188">
        <f>P14/C14</f>
        <v>0.23529411764705882</v>
      </c>
      <c r="R14" s="30"/>
    </row>
    <row r="15" spans="1:18" ht="15.75" thickBot="1">
      <c r="A15" s="5927"/>
      <c r="B15" s="32"/>
      <c r="C15" s="32"/>
      <c r="D15" s="211"/>
      <c r="E15" s="207"/>
      <c r="F15" s="212"/>
      <c r="G15" s="204"/>
      <c r="H15" s="212"/>
      <c r="I15" s="204"/>
      <c r="J15" s="213"/>
      <c r="K15" s="204"/>
      <c r="L15" s="212"/>
      <c r="M15" s="204"/>
      <c r="N15" s="212"/>
      <c r="O15" s="204"/>
      <c r="P15" s="212"/>
      <c r="Q15" s="204"/>
    </row>
    <row r="16" spans="1:18" ht="15">
      <c r="A16" s="5935"/>
      <c r="B16" s="811">
        <v>2013</v>
      </c>
      <c r="C16" s="803">
        <v>134</v>
      </c>
      <c r="D16" s="5194">
        <v>3834</v>
      </c>
      <c r="E16" s="5196">
        <f>D16/C16</f>
        <v>28.611940298507463</v>
      </c>
      <c r="F16" s="814">
        <v>1574</v>
      </c>
      <c r="G16" s="5198">
        <f>F16/C16</f>
        <v>11.746268656716419</v>
      </c>
      <c r="H16" s="813">
        <v>929</v>
      </c>
      <c r="I16" s="804">
        <f>H16/C16</f>
        <v>6.9328358208955221</v>
      </c>
      <c r="J16" s="814">
        <v>1028</v>
      </c>
      <c r="K16" s="806">
        <f>J16/C16</f>
        <v>7.6716417910447765</v>
      </c>
      <c r="L16" s="813">
        <v>23</v>
      </c>
      <c r="M16" s="804">
        <f>L16/C16</f>
        <v>0.17164179104477612</v>
      </c>
      <c r="N16" s="814">
        <v>239</v>
      </c>
      <c r="O16" s="806">
        <f>N16/C16</f>
        <v>1.7835820895522387</v>
      </c>
      <c r="P16" s="813">
        <v>41</v>
      </c>
      <c r="Q16" s="806">
        <f>P16/C16</f>
        <v>0.30597014925373134</v>
      </c>
    </row>
    <row r="17" spans="1:17" ht="15">
      <c r="A17" s="5935"/>
      <c r="B17" s="5154">
        <v>2014</v>
      </c>
      <c r="C17" s="5150">
        <v>143</v>
      </c>
      <c r="D17" s="5191">
        <v>2876</v>
      </c>
      <c r="E17" s="5197">
        <f>D17/C17</f>
        <v>20.111888111888113</v>
      </c>
      <c r="F17" s="5183">
        <v>1297</v>
      </c>
      <c r="G17" s="5152">
        <f>F17/C17</f>
        <v>9.06993006993007</v>
      </c>
      <c r="H17" s="5182">
        <v>687</v>
      </c>
      <c r="I17" s="5157">
        <f>H17/C17</f>
        <v>4.8041958041958042</v>
      </c>
      <c r="J17" s="5183">
        <v>637</v>
      </c>
      <c r="K17" s="5152">
        <f>J17/C17</f>
        <v>4.4545454545454541</v>
      </c>
      <c r="L17" s="5182">
        <v>9</v>
      </c>
      <c r="M17" s="5157">
        <f>L17/C17</f>
        <v>6.2937062937062943E-2</v>
      </c>
      <c r="N17" s="5183">
        <v>213</v>
      </c>
      <c r="O17" s="5152">
        <f>N17/C17</f>
        <v>1.4895104895104896</v>
      </c>
      <c r="P17" s="5182">
        <v>33</v>
      </c>
      <c r="Q17" s="5152">
        <f>P17/C17</f>
        <v>0.23076923076923078</v>
      </c>
    </row>
    <row r="18" spans="1:17" ht="15">
      <c r="A18" s="5935"/>
      <c r="B18" s="5154">
        <v>2015</v>
      </c>
      <c r="C18" s="5150">
        <v>147</v>
      </c>
      <c r="D18" s="5191">
        <v>3917</v>
      </c>
      <c r="E18" s="5197">
        <f>D18/C18</f>
        <v>26.646258503401359</v>
      </c>
      <c r="F18" s="5183">
        <v>1619</v>
      </c>
      <c r="G18" s="5165">
        <f>F18/C18</f>
        <v>11.013605442176871</v>
      </c>
      <c r="H18" s="5191">
        <v>1028</v>
      </c>
      <c r="I18" s="5164">
        <f>H18/C18</f>
        <v>6.9931972789115644</v>
      </c>
      <c r="J18" s="5192">
        <v>974</v>
      </c>
      <c r="K18" s="5165">
        <f>J18/C18</f>
        <v>6.6258503401360542</v>
      </c>
      <c r="L18" s="5191">
        <v>21</v>
      </c>
      <c r="M18" s="5164">
        <f>L18/C18</f>
        <v>0.14285714285714285</v>
      </c>
      <c r="N18" s="5192">
        <v>241</v>
      </c>
      <c r="O18" s="5165">
        <f>N18/C18</f>
        <v>1.6394557823129252</v>
      </c>
      <c r="P18" s="5191">
        <v>34</v>
      </c>
      <c r="Q18" s="5165">
        <f>P18/C18</f>
        <v>0.23129251700680273</v>
      </c>
    </row>
    <row r="19" spans="1:17" ht="15">
      <c r="A19" s="5935"/>
      <c r="B19" s="5154">
        <v>2016</v>
      </c>
      <c r="C19" s="5150">
        <v>153</v>
      </c>
      <c r="D19" s="5191">
        <v>3422</v>
      </c>
      <c r="E19" s="5197">
        <f>D19/C19</f>
        <v>22.366013071895424</v>
      </c>
      <c r="F19" s="5192">
        <v>1548</v>
      </c>
      <c r="G19" s="5165">
        <f>F19/C19</f>
        <v>10.117647058823529</v>
      </c>
      <c r="H19" s="5191">
        <v>799</v>
      </c>
      <c r="I19" s="5164">
        <f>H19/C19</f>
        <v>5.2222222222222223</v>
      </c>
      <c r="J19" s="5192">
        <v>823</v>
      </c>
      <c r="K19" s="5165">
        <f>J19/C19</f>
        <v>5.3790849673202619</v>
      </c>
      <c r="L19" s="5191">
        <v>16</v>
      </c>
      <c r="M19" s="5164">
        <f>L19/C19</f>
        <v>0.10457516339869281</v>
      </c>
      <c r="N19" s="5192">
        <v>207</v>
      </c>
      <c r="O19" s="5165">
        <f>N19/C19</f>
        <v>1.3529411764705883</v>
      </c>
      <c r="P19" s="5191">
        <v>29</v>
      </c>
      <c r="Q19" s="5165">
        <f>P19/C19</f>
        <v>0.18954248366013071</v>
      </c>
    </row>
    <row r="20" spans="1:17" ht="15.75" thickBot="1">
      <c r="A20" s="5936"/>
      <c r="B20" s="812">
        <v>2017</v>
      </c>
      <c r="C20" s="5195">
        <f>'TIPPA Prod Cientif'!C20</f>
        <v>163</v>
      </c>
      <c r="D20" s="1045">
        <f>F20+H20+J20+L20+N20+P20</f>
        <v>4560</v>
      </c>
      <c r="E20" s="5190">
        <f>D20/C20</f>
        <v>27.975460122699385</v>
      </c>
      <c r="F20" s="5193">
        <v>2401</v>
      </c>
      <c r="G20" s="5188">
        <f>F20/C20</f>
        <v>14.730061349693251</v>
      </c>
      <c r="H20" s="1045">
        <v>926</v>
      </c>
      <c r="I20" s="1044">
        <f>H20/C20</f>
        <v>5.6809815950920246</v>
      </c>
      <c r="J20" s="5193">
        <v>873</v>
      </c>
      <c r="K20" s="5188">
        <f>J20/C20</f>
        <v>5.3558282208588954</v>
      </c>
      <c r="L20" s="1045">
        <v>31</v>
      </c>
      <c r="M20" s="1044">
        <f>L20/C20</f>
        <v>0.19018404907975461</v>
      </c>
      <c r="N20" s="5193">
        <v>269</v>
      </c>
      <c r="O20" s="5188">
        <f>N20/C20</f>
        <v>1.6503067484662577</v>
      </c>
      <c r="P20" s="1045">
        <v>60</v>
      </c>
      <c r="Q20" s="5188">
        <f>P20/C20</f>
        <v>0.36809815950920244</v>
      </c>
    </row>
    <row r="21" spans="1:17" ht="8.25" customHeight="1" thickBot="1">
      <c r="A21" s="27"/>
      <c r="B21" s="56"/>
      <c r="C21" s="56"/>
      <c r="D21" s="211"/>
      <c r="E21" s="205"/>
      <c r="F21" s="212"/>
      <c r="G21" s="204"/>
      <c r="H21" s="212"/>
      <c r="I21" s="204"/>
      <c r="J21" s="212"/>
      <c r="K21" s="204"/>
      <c r="L21" s="212"/>
      <c r="M21" s="204"/>
      <c r="N21" s="212"/>
      <c r="O21" s="204"/>
      <c r="P21" s="212"/>
      <c r="Q21" s="204"/>
    </row>
    <row r="22" spans="1:17" ht="15">
      <c r="A22" s="5929" t="s">
        <v>16</v>
      </c>
      <c r="B22" s="811">
        <v>2013</v>
      </c>
      <c r="C22" s="803">
        <v>2705</v>
      </c>
      <c r="D22" s="5176">
        <v>57321</v>
      </c>
      <c r="E22" s="1040">
        <f>D22/C22</f>
        <v>21.19075785582255</v>
      </c>
      <c r="F22" s="814">
        <v>25434</v>
      </c>
      <c r="G22" s="806">
        <f>F22/C22</f>
        <v>9.4025878003696857</v>
      </c>
      <c r="H22" s="813">
        <v>16010</v>
      </c>
      <c r="I22" s="804">
        <f>H22/C22</f>
        <v>5.9186691312384472</v>
      </c>
      <c r="J22" s="814">
        <v>12668</v>
      </c>
      <c r="K22" s="806">
        <f>J22/C22</f>
        <v>4.6831792975970421</v>
      </c>
      <c r="L22" s="813">
        <v>376</v>
      </c>
      <c r="M22" s="804">
        <f>L22/C22</f>
        <v>0.13900184842883548</v>
      </c>
      <c r="N22" s="814">
        <v>2229</v>
      </c>
      <c r="O22" s="806">
        <f>N22/C22</f>
        <v>0.82402957486136785</v>
      </c>
      <c r="P22" s="813">
        <v>604</v>
      </c>
      <c r="Q22" s="806">
        <f>P22/C22</f>
        <v>0.22329020332717189</v>
      </c>
    </row>
    <row r="23" spans="1:17" ht="15">
      <c r="A23" s="5930"/>
      <c r="B23" s="5154">
        <v>2014</v>
      </c>
      <c r="C23" s="5150">
        <v>2759</v>
      </c>
      <c r="D23" s="5177">
        <v>56082</v>
      </c>
      <c r="E23" s="5180">
        <f>D23/C23</f>
        <v>20.32693004711852</v>
      </c>
      <c r="F23" s="5183">
        <v>24059</v>
      </c>
      <c r="G23" s="5152">
        <f>F23/C23</f>
        <v>8.7201884740848126</v>
      </c>
      <c r="H23" s="5182">
        <v>16334</v>
      </c>
      <c r="I23" s="5157">
        <f>H23/C23</f>
        <v>5.9202609641174337</v>
      </c>
      <c r="J23" s="5183">
        <v>12500</v>
      </c>
      <c r="K23" s="5152">
        <f>J23/C23</f>
        <v>4.5306270387821677</v>
      </c>
      <c r="L23" s="5182">
        <v>341</v>
      </c>
      <c r="M23" s="5157">
        <f>L23/C23</f>
        <v>0.12359550561797752</v>
      </c>
      <c r="N23" s="5183">
        <v>2230</v>
      </c>
      <c r="O23" s="5152">
        <f>N23/C23</f>
        <v>0.80826386371873871</v>
      </c>
      <c r="P23" s="5182">
        <v>618</v>
      </c>
      <c r="Q23" s="5152">
        <f>P23/C23</f>
        <v>0.22399420079739035</v>
      </c>
    </row>
    <row r="24" spans="1:17" ht="15">
      <c r="A24" s="5930"/>
      <c r="B24" s="5154">
        <v>2015</v>
      </c>
      <c r="C24" s="5150">
        <v>2743</v>
      </c>
      <c r="D24" s="5177">
        <v>57178</v>
      </c>
      <c r="E24" s="5180">
        <f>D24/C24</f>
        <v>20.845060153117025</v>
      </c>
      <c r="F24" s="5183">
        <v>24163</v>
      </c>
      <c r="G24" s="5165">
        <f>F24/C24</f>
        <v>8.8089682829019313</v>
      </c>
      <c r="H24" s="5182">
        <v>16438</v>
      </c>
      <c r="I24" s="5164">
        <f>H24/C24</f>
        <v>5.9927087130878602</v>
      </c>
      <c r="J24" s="5183">
        <v>13257</v>
      </c>
      <c r="K24" s="5165">
        <f>J24/C24</f>
        <v>4.8330295297119941</v>
      </c>
      <c r="L24" s="5182">
        <v>411</v>
      </c>
      <c r="M24" s="5164">
        <f>L24/C24</f>
        <v>0.14983594604447684</v>
      </c>
      <c r="N24" s="5183">
        <v>2206</v>
      </c>
      <c r="O24" s="5165">
        <f>N24/C24</f>
        <v>0.80422894640904119</v>
      </c>
      <c r="P24" s="5182">
        <v>703</v>
      </c>
      <c r="Q24" s="5165">
        <f>P24/C24</f>
        <v>0.25628873496172072</v>
      </c>
    </row>
    <row r="25" spans="1:17" ht="15">
      <c r="A25" s="5930"/>
      <c r="B25" s="5154">
        <v>2106</v>
      </c>
      <c r="C25" s="5150">
        <v>2732</v>
      </c>
      <c r="D25" s="5177">
        <v>53645</v>
      </c>
      <c r="E25" s="5180">
        <f>D25/C25</f>
        <v>19.635797950219619</v>
      </c>
      <c r="F25" s="5192">
        <v>23603</v>
      </c>
      <c r="G25" s="5165">
        <f>F25/C25</f>
        <v>8.639458272327964</v>
      </c>
      <c r="H25" s="5191">
        <v>14716</v>
      </c>
      <c r="I25" s="5164">
        <f>H25/C25</f>
        <v>5.3865300146412887</v>
      </c>
      <c r="J25" s="5192">
        <v>12190</v>
      </c>
      <c r="K25" s="5165">
        <f>J25/C25</f>
        <v>4.4619326500732068</v>
      </c>
      <c r="L25" s="5191">
        <v>350</v>
      </c>
      <c r="M25" s="5164">
        <f>L25/C25</f>
        <v>0.12811127379209369</v>
      </c>
      <c r="N25" s="5192">
        <v>2206</v>
      </c>
      <c r="O25" s="5165">
        <f>N25/C25</f>
        <v>0.80746705710102484</v>
      </c>
      <c r="P25" s="5191">
        <v>691</v>
      </c>
      <c r="Q25" s="5165">
        <f>P25/C25</f>
        <v>0.25292825768667643</v>
      </c>
    </row>
    <row r="26" spans="1:17" ht="15.75" thickBot="1">
      <c r="A26" s="5931"/>
      <c r="B26" s="812">
        <v>2017</v>
      </c>
      <c r="C26" s="808">
        <f>'TIPPA Prod Cientif'!C26</f>
        <v>2754</v>
      </c>
      <c r="D26" s="5189">
        <f>F26+H26+J26+L26+N26+P26</f>
        <v>53006</v>
      </c>
      <c r="E26" s="5190">
        <f>D26/C26</f>
        <v>19.246913580246915</v>
      </c>
      <c r="F26" s="5193">
        <v>23479</v>
      </c>
      <c r="G26" s="5188">
        <f>F26/C26</f>
        <v>8.5254175744371814</v>
      </c>
      <c r="H26" s="1045">
        <v>14876</v>
      </c>
      <c r="I26" s="1044">
        <f>H26/C26</f>
        <v>5.40159767610748</v>
      </c>
      <c r="J26" s="5193">
        <v>11389</v>
      </c>
      <c r="K26" s="5188">
        <f>J26/C26</f>
        <v>4.1354393609295572</v>
      </c>
      <c r="L26" s="1045">
        <v>387</v>
      </c>
      <c r="M26" s="1044">
        <f>L26/C26</f>
        <v>0.14052287581699346</v>
      </c>
      <c r="N26" s="5193">
        <v>2182</v>
      </c>
      <c r="O26" s="5188">
        <f>N26/C26</f>
        <v>0.79230210602759621</v>
      </c>
      <c r="P26" s="1045">
        <v>693</v>
      </c>
      <c r="Q26" s="5188">
        <f>P26/C26</f>
        <v>0.25163398692810457</v>
      </c>
    </row>
    <row r="27" spans="1:17" ht="15">
      <c r="A27" s="208" t="s">
        <v>133</v>
      </c>
      <c r="B27" s="193" t="s">
        <v>1285</v>
      </c>
      <c r="C27" s="66"/>
      <c r="D27" s="41"/>
      <c r="F27" s="214"/>
      <c r="G27" s="214"/>
      <c r="H27" s="214"/>
      <c r="I27" s="214"/>
      <c r="J27" s="214"/>
      <c r="K27" s="214"/>
      <c r="L27" s="214"/>
      <c r="M27" s="214"/>
      <c r="N27" s="214"/>
      <c r="O27" s="214"/>
      <c r="P27" s="214"/>
      <c r="Q27" s="214"/>
    </row>
  </sheetData>
  <mergeCells count="10">
    <mergeCell ref="A4:A8"/>
    <mergeCell ref="A10:A20"/>
    <mergeCell ref="A22:A26"/>
    <mergeCell ref="P3:Q3"/>
    <mergeCell ref="D3:E3"/>
    <mergeCell ref="F3:G3"/>
    <mergeCell ref="H3:I3"/>
    <mergeCell ref="J3:K3"/>
    <mergeCell ref="L3:M3"/>
    <mergeCell ref="N3:O3"/>
  </mergeCells>
  <hyperlinks>
    <hyperlink ref="A1" location="Índice!A1" display="ÍNDICE"/>
  </hyperlinks>
  <printOptions horizontalCentered="1" verticalCentered="1"/>
  <pageMargins left="0.39370078740157483" right="0.39370078740157483" top="0.98425196850393704" bottom="0.98425196850393704" header="0" footer="0"/>
  <pageSetup scale="6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2195"/>
  </sheetPr>
  <dimension ref="A1:W72"/>
  <sheetViews>
    <sheetView showGridLines="0" zoomScaleNormal="100" workbookViewId="0"/>
  </sheetViews>
  <sheetFormatPr baseColWidth="10" defaultRowHeight="12.75"/>
  <cols>
    <col min="1" max="1" width="7.140625" style="759" customWidth="1"/>
    <col min="2" max="2" width="28.7109375" style="759" bestFit="1" customWidth="1"/>
    <col min="3" max="3" width="8.7109375" style="70" customWidth="1"/>
    <col min="4" max="4" width="9.85546875" style="70" bestFit="1" customWidth="1"/>
    <col min="5" max="5" width="10.28515625" style="70" customWidth="1"/>
    <col min="6" max="8" width="9.85546875" style="70" bestFit="1" customWidth="1"/>
    <col min="9" max="9" width="9" style="759" customWidth="1"/>
    <col min="10" max="10" width="12.85546875" style="759" customWidth="1"/>
    <col min="11" max="11" width="10.42578125" style="759" customWidth="1"/>
    <col min="12" max="12" width="6.5703125" style="759" bestFit="1" customWidth="1"/>
    <col min="13" max="14" width="7.28515625" style="759" bestFit="1" customWidth="1"/>
    <col min="15" max="15" width="6.5703125" style="759" bestFit="1" customWidth="1"/>
    <col min="16" max="17" width="7.28515625" style="759" bestFit="1" customWidth="1"/>
    <col min="18" max="18" width="6.5703125" style="70" bestFit="1" customWidth="1"/>
    <col min="19" max="20" width="7.28515625" style="70" bestFit="1" customWidth="1"/>
    <col min="21" max="21" width="7.140625" style="759" customWidth="1"/>
    <col min="22" max="22" width="6.7109375" style="759" customWidth="1"/>
    <col min="23" max="23" width="7.42578125" style="759" customWidth="1"/>
    <col min="24" max="24" width="5.140625" style="759" bestFit="1" customWidth="1"/>
    <col min="25" max="230" width="11.42578125" style="759"/>
    <col min="231" max="231" width="0.28515625" style="759" customWidth="1"/>
    <col min="232" max="232" width="19" style="759" customWidth="1"/>
    <col min="233" max="233" width="7.140625" style="759" customWidth="1"/>
    <col min="234" max="234" width="41.28515625" style="759" customWidth="1"/>
    <col min="235" max="236" width="9" style="759" customWidth="1"/>
    <col min="237" max="237" width="10.5703125" style="759" customWidth="1"/>
    <col min="238" max="238" width="9.42578125" style="759" customWidth="1"/>
    <col min="239" max="239" width="9.85546875" style="759" customWidth="1"/>
    <col min="240" max="240" width="10.5703125" style="759" customWidth="1"/>
    <col min="241" max="242" width="9.42578125" style="759" customWidth="1"/>
    <col min="243" max="243" width="10.5703125" style="759" customWidth="1"/>
    <col min="244" max="245" width="9" style="759" customWidth="1"/>
    <col min="246" max="246" width="10.5703125" style="759" customWidth="1"/>
    <col min="247" max="248" width="9.42578125" style="759" customWidth="1"/>
    <col min="249" max="249" width="10.5703125" style="759" customWidth="1"/>
    <col min="250" max="250" width="9.42578125" style="759" customWidth="1"/>
    <col min="251" max="251" width="9.85546875" style="759" customWidth="1"/>
    <col min="252" max="252" width="10.5703125" style="759" customWidth="1"/>
    <col min="253" max="253" width="9" style="759" customWidth="1"/>
    <col min="254" max="254" width="9.85546875" style="759" customWidth="1"/>
    <col min="255" max="255" width="12" style="759" customWidth="1"/>
    <col min="256" max="486" width="11.42578125" style="759"/>
    <col min="487" max="487" width="0.28515625" style="759" customWidth="1"/>
    <col min="488" max="488" width="19" style="759" customWidth="1"/>
    <col min="489" max="489" width="7.140625" style="759" customWidth="1"/>
    <col min="490" max="490" width="41.28515625" style="759" customWidth="1"/>
    <col min="491" max="492" width="9" style="759" customWidth="1"/>
    <col min="493" max="493" width="10.5703125" style="759" customWidth="1"/>
    <col min="494" max="494" width="9.42578125" style="759" customWidth="1"/>
    <col min="495" max="495" width="9.85546875" style="759" customWidth="1"/>
    <col min="496" max="496" width="10.5703125" style="759" customWidth="1"/>
    <col min="497" max="498" width="9.42578125" style="759" customWidth="1"/>
    <col min="499" max="499" width="10.5703125" style="759" customWidth="1"/>
    <col min="500" max="501" width="9" style="759" customWidth="1"/>
    <col min="502" max="502" width="10.5703125" style="759" customWidth="1"/>
    <col min="503" max="504" width="9.42578125" style="759" customWidth="1"/>
    <col min="505" max="505" width="10.5703125" style="759" customWidth="1"/>
    <col min="506" max="506" width="9.42578125" style="759" customWidth="1"/>
    <col min="507" max="507" width="9.85546875" style="759" customWidth="1"/>
    <col min="508" max="508" width="10.5703125" style="759" customWidth="1"/>
    <col min="509" max="509" width="9" style="759" customWidth="1"/>
    <col min="510" max="510" width="9.85546875" style="759" customWidth="1"/>
    <col min="511" max="511" width="12" style="759" customWidth="1"/>
    <col min="512" max="742" width="11.42578125" style="759"/>
    <col min="743" max="743" width="0.28515625" style="759" customWidth="1"/>
    <col min="744" max="744" width="19" style="759" customWidth="1"/>
    <col min="745" max="745" width="7.140625" style="759" customWidth="1"/>
    <col min="746" max="746" width="41.28515625" style="759" customWidth="1"/>
    <col min="747" max="748" width="9" style="759" customWidth="1"/>
    <col min="749" max="749" width="10.5703125" style="759" customWidth="1"/>
    <col min="750" max="750" width="9.42578125" style="759" customWidth="1"/>
    <col min="751" max="751" width="9.85546875" style="759" customWidth="1"/>
    <col min="752" max="752" width="10.5703125" style="759" customWidth="1"/>
    <col min="753" max="754" width="9.42578125" style="759" customWidth="1"/>
    <col min="755" max="755" width="10.5703125" style="759" customWidth="1"/>
    <col min="756" max="757" width="9" style="759" customWidth="1"/>
    <col min="758" max="758" width="10.5703125" style="759" customWidth="1"/>
    <col min="759" max="760" width="9.42578125" style="759" customWidth="1"/>
    <col min="761" max="761" width="10.5703125" style="759" customWidth="1"/>
    <col min="762" max="762" width="9.42578125" style="759" customWidth="1"/>
    <col min="763" max="763" width="9.85546875" style="759" customWidth="1"/>
    <col min="764" max="764" width="10.5703125" style="759" customWidth="1"/>
    <col min="765" max="765" width="9" style="759" customWidth="1"/>
    <col min="766" max="766" width="9.85546875" style="759" customWidth="1"/>
    <col min="767" max="767" width="12" style="759" customWidth="1"/>
    <col min="768" max="998" width="11.42578125" style="759"/>
    <col min="999" max="999" width="0.28515625" style="759" customWidth="1"/>
    <col min="1000" max="1000" width="19" style="759" customWidth="1"/>
    <col min="1001" max="1001" width="7.140625" style="759" customWidth="1"/>
    <col min="1002" max="1002" width="41.28515625" style="759" customWidth="1"/>
    <col min="1003" max="1004" width="9" style="759" customWidth="1"/>
    <col min="1005" max="1005" width="10.5703125" style="759" customWidth="1"/>
    <col min="1006" max="1006" width="9.42578125" style="759" customWidth="1"/>
    <col min="1007" max="1007" width="9.85546875" style="759" customWidth="1"/>
    <col min="1008" max="1008" width="10.5703125" style="759" customWidth="1"/>
    <col min="1009" max="1010" width="9.42578125" style="759" customWidth="1"/>
    <col min="1011" max="1011" width="10.5703125" style="759" customWidth="1"/>
    <col min="1012" max="1013" width="9" style="759" customWidth="1"/>
    <col min="1014" max="1014" width="10.5703125" style="759" customWidth="1"/>
    <col min="1015" max="1016" width="9.42578125" style="759" customWidth="1"/>
    <col min="1017" max="1017" width="10.5703125" style="759" customWidth="1"/>
    <col min="1018" max="1018" width="9.42578125" style="759" customWidth="1"/>
    <col min="1019" max="1019" width="9.85546875" style="759" customWidth="1"/>
    <col min="1020" max="1020" width="10.5703125" style="759" customWidth="1"/>
    <col min="1021" max="1021" width="9" style="759" customWidth="1"/>
    <col min="1022" max="1022" width="9.85546875" style="759" customWidth="1"/>
    <col min="1023" max="1023" width="12" style="759" customWidth="1"/>
    <col min="1024" max="1254" width="11.42578125" style="759"/>
    <col min="1255" max="1255" width="0.28515625" style="759" customWidth="1"/>
    <col min="1256" max="1256" width="19" style="759" customWidth="1"/>
    <col min="1257" max="1257" width="7.140625" style="759" customWidth="1"/>
    <col min="1258" max="1258" width="41.28515625" style="759" customWidth="1"/>
    <col min="1259" max="1260" width="9" style="759" customWidth="1"/>
    <col min="1261" max="1261" width="10.5703125" style="759" customWidth="1"/>
    <col min="1262" max="1262" width="9.42578125" style="759" customWidth="1"/>
    <col min="1263" max="1263" width="9.85546875" style="759" customWidth="1"/>
    <col min="1264" max="1264" width="10.5703125" style="759" customWidth="1"/>
    <col min="1265" max="1266" width="9.42578125" style="759" customWidth="1"/>
    <col min="1267" max="1267" width="10.5703125" style="759" customWidth="1"/>
    <col min="1268" max="1269" width="9" style="759" customWidth="1"/>
    <col min="1270" max="1270" width="10.5703125" style="759" customWidth="1"/>
    <col min="1271" max="1272" width="9.42578125" style="759" customWidth="1"/>
    <col min="1273" max="1273" width="10.5703125" style="759" customWidth="1"/>
    <col min="1274" max="1274" width="9.42578125" style="759" customWidth="1"/>
    <col min="1275" max="1275" width="9.85546875" style="759" customWidth="1"/>
    <col min="1276" max="1276" width="10.5703125" style="759" customWidth="1"/>
    <col min="1277" max="1277" width="9" style="759" customWidth="1"/>
    <col min="1278" max="1278" width="9.85546875" style="759" customWidth="1"/>
    <col min="1279" max="1279" width="12" style="759" customWidth="1"/>
    <col min="1280" max="1510" width="11.42578125" style="759"/>
    <col min="1511" max="1511" width="0.28515625" style="759" customWidth="1"/>
    <col min="1512" max="1512" width="19" style="759" customWidth="1"/>
    <col min="1513" max="1513" width="7.140625" style="759" customWidth="1"/>
    <col min="1514" max="1514" width="41.28515625" style="759" customWidth="1"/>
    <col min="1515" max="1516" width="9" style="759" customWidth="1"/>
    <col min="1517" max="1517" width="10.5703125" style="759" customWidth="1"/>
    <col min="1518" max="1518" width="9.42578125" style="759" customWidth="1"/>
    <col min="1519" max="1519" width="9.85546875" style="759" customWidth="1"/>
    <col min="1520" max="1520" width="10.5703125" style="759" customWidth="1"/>
    <col min="1521" max="1522" width="9.42578125" style="759" customWidth="1"/>
    <col min="1523" max="1523" width="10.5703125" style="759" customWidth="1"/>
    <col min="1524" max="1525" width="9" style="759" customWidth="1"/>
    <col min="1526" max="1526" width="10.5703125" style="759" customWidth="1"/>
    <col min="1527" max="1528" width="9.42578125" style="759" customWidth="1"/>
    <col min="1529" max="1529" width="10.5703125" style="759" customWidth="1"/>
    <col min="1530" max="1530" width="9.42578125" style="759" customWidth="1"/>
    <col min="1531" max="1531" width="9.85546875" style="759" customWidth="1"/>
    <col min="1532" max="1532" width="10.5703125" style="759" customWidth="1"/>
    <col min="1533" max="1533" width="9" style="759" customWidth="1"/>
    <col min="1534" max="1534" width="9.85546875" style="759" customWidth="1"/>
    <col min="1535" max="1535" width="12" style="759" customWidth="1"/>
    <col min="1536" max="1766" width="11.42578125" style="759"/>
    <col min="1767" max="1767" width="0.28515625" style="759" customWidth="1"/>
    <col min="1768" max="1768" width="19" style="759" customWidth="1"/>
    <col min="1769" max="1769" width="7.140625" style="759" customWidth="1"/>
    <col min="1770" max="1770" width="41.28515625" style="759" customWidth="1"/>
    <col min="1771" max="1772" width="9" style="759" customWidth="1"/>
    <col min="1773" max="1773" width="10.5703125" style="759" customWidth="1"/>
    <col min="1774" max="1774" width="9.42578125" style="759" customWidth="1"/>
    <col min="1775" max="1775" width="9.85546875" style="759" customWidth="1"/>
    <col min="1776" max="1776" width="10.5703125" style="759" customWidth="1"/>
    <col min="1777" max="1778" width="9.42578125" style="759" customWidth="1"/>
    <col min="1779" max="1779" width="10.5703125" style="759" customWidth="1"/>
    <col min="1780" max="1781" width="9" style="759" customWidth="1"/>
    <col min="1782" max="1782" width="10.5703125" style="759" customWidth="1"/>
    <col min="1783" max="1784" width="9.42578125" style="759" customWidth="1"/>
    <col min="1785" max="1785" width="10.5703125" style="759" customWidth="1"/>
    <col min="1786" max="1786" width="9.42578125" style="759" customWidth="1"/>
    <col min="1787" max="1787" width="9.85546875" style="759" customWidth="1"/>
    <col min="1788" max="1788" width="10.5703125" style="759" customWidth="1"/>
    <col min="1789" max="1789" width="9" style="759" customWidth="1"/>
    <col min="1790" max="1790" width="9.85546875" style="759" customWidth="1"/>
    <col min="1791" max="1791" width="12" style="759" customWidth="1"/>
    <col min="1792" max="2022" width="11.42578125" style="759"/>
    <col min="2023" max="2023" width="0.28515625" style="759" customWidth="1"/>
    <col min="2024" max="2024" width="19" style="759" customWidth="1"/>
    <col min="2025" max="2025" width="7.140625" style="759" customWidth="1"/>
    <col min="2026" max="2026" width="41.28515625" style="759" customWidth="1"/>
    <col min="2027" max="2028" width="9" style="759" customWidth="1"/>
    <col min="2029" max="2029" width="10.5703125" style="759" customWidth="1"/>
    <col min="2030" max="2030" width="9.42578125" style="759" customWidth="1"/>
    <col min="2031" max="2031" width="9.85546875" style="759" customWidth="1"/>
    <col min="2032" max="2032" width="10.5703125" style="759" customWidth="1"/>
    <col min="2033" max="2034" width="9.42578125" style="759" customWidth="1"/>
    <col min="2035" max="2035" width="10.5703125" style="759" customWidth="1"/>
    <col min="2036" max="2037" width="9" style="759" customWidth="1"/>
    <col min="2038" max="2038" width="10.5703125" style="759" customWidth="1"/>
    <col min="2039" max="2040" width="9.42578125" style="759" customWidth="1"/>
    <col min="2041" max="2041" width="10.5703125" style="759" customWidth="1"/>
    <col min="2042" max="2042" width="9.42578125" style="759" customWidth="1"/>
    <col min="2043" max="2043" width="9.85546875" style="759" customWidth="1"/>
    <col min="2044" max="2044" width="10.5703125" style="759" customWidth="1"/>
    <col min="2045" max="2045" width="9" style="759" customWidth="1"/>
    <col min="2046" max="2046" width="9.85546875" style="759" customWidth="1"/>
    <col min="2047" max="2047" width="12" style="759" customWidth="1"/>
    <col min="2048" max="2278" width="11.42578125" style="759"/>
    <col min="2279" max="2279" width="0.28515625" style="759" customWidth="1"/>
    <col min="2280" max="2280" width="19" style="759" customWidth="1"/>
    <col min="2281" max="2281" width="7.140625" style="759" customWidth="1"/>
    <col min="2282" max="2282" width="41.28515625" style="759" customWidth="1"/>
    <col min="2283" max="2284" width="9" style="759" customWidth="1"/>
    <col min="2285" max="2285" width="10.5703125" style="759" customWidth="1"/>
    <col min="2286" max="2286" width="9.42578125" style="759" customWidth="1"/>
    <col min="2287" max="2287" width="9.85546875" style="759" customWidth="1"/>
    <col min="2288" max="2288" width="10.5703125" style="759" customWidth="1"/>
    <col min="2289" max="2290" width="9.42578125" style="759" customWidth="1"/>
    <col min="2291" max="2291" width="10.5703125" style="759" customWidth="1"/>
    <col min="2292" max="2293" width="9" style="759" customWidth="1"/>
    <col min="2294" max="2294" width="10.5703125" style="759" customWidth="1"/>
    <col min="2295" max="2296" width="9.42578125" style="759" customWidth="1"/>
    <col min="2297" max="2297" width="10.5703125" style="759" customWidth="1"/>
    <col min="2298" max="2298" width="9.42578125" style="759" customWidth="1"/>
    <col min="2299" max="2299" width="9.85546875" style="759" customWidth="1"/>
    <col min="2300" max="2300" width="10.5703125" style="759" customWidth="1"/>
    <col min="2301" max="2301" width="9" style="759" customWidth="1"/>
    <col min="2302" max="2302" width="9.85546875" style="759" customWidth="1"/>
    <col min="2303" max="2303" width="12" style="759" customWidth="1"/>
    <col min="2304" max="2534" width="11.42578125" style="759"/>
    <col min="2535" max="2535" width="0.28515625" style="759" customWidth="1"/>
    <col min="2536" max="2536" width="19" style="759" customWidth="1"/>
    <col min="2537" max="2537" width="7.140625" style="759" customWidth="1"/>
    <col min="2538" max="2538" width="41.28515625" style="759" customWidth="1"/>
    <col min="2539" max="2540" width="9" style="759" customWidth="1"/>
    <col min="2541" max="2541" width="10.5703125" style="759" customWidth="1"/>
    <col min="2542" max="2542" width="9.42578125" style="759" customWidth="1"/>
    <col min="2543" max="2543" width="9.85546875" style="759" customWidth="1"/>
    <col min="2544" max="2544" width="10.5703125" style="759" customWidth="1"/>
    <col min="2545" max="2546" width="9.42578125" style="759" customWidth="1"/>
    <col min="2547" max="2547" width="10.5703125" style="759" customWidth="1"/>
    <col min="2548" max="2549" width="9" style="759" customWidth="1"/>
    <col min="2550" max="2550" width="10.5703125" style="759" customWidth="1"/>
    <col min="2551" max="2552" width="9.42578125" style="759" customWidth="1"/>
    <col min="2553" max="2553" width="10.5703125" style="759" customWidth="1"/>
    <col min="2554" max="2554" width="9.42578125" style="759" customWidth="1"/>
    <col min="2555" max="2555" width="9.85546875" style="759" customWidth="1"/>
    <col min="2556" max="2556" width="10.5703125" style="759" customWidth="1"/>
    <col min="2557" max="2557" width="9" style="759" customWidth="1"/>
    <col min="2558" max="2558" width="9.85546875" style="759" customWidth="1"/>
    <col min="2559" max="2559" width="12" style="759" customWidth="1"/>
    <col min="2560" max="2790" width="11.42578125" style="759"/>
    <col min="2791" max="2791" width="0.28515625" style="759" customWidth="1"/>
    <col min="2792" max="2792" width="19" style="759" customWidth="1"/>
    <col min="2793" max="2793" width="7.140625" style="759" customWidth="1"/>
    <col min="2794" max="2794" width="41.28515625" style="759" customWidth="1"/>
    <col min="2795" max="2796" width="9" style="759" customWidth="1"/>
    <col min="2797" max="2797" width="10.5703125" style="759" customWidth="1"/>
    <col min="2798" max="2798" width="9.42578125" style="759" customWidth="1"/>
    <col min="2799" max="2799" width="9.85546875" style="759" customWidth="1"/>
    <col min="2800" max="2800" width="10.5703125" style="759" customWidth="1"/>
    <col min="2801" max="2802" width="9.42578125" style="759" customWidth="1"/>
    <col min="2803" max="2803" width="10.5703125" style="759" customWidth="1"/>
    <col min="2804" max="2805" width="9" style="759" customWidth="1"/>
    <col min="2806" max="2806" width="10.5703125" style="759" customWidth="1"/>
    <col min="2807" max="2808" width="9.42578125" style="759" customWidth="1"/>
    <col min="2809" max="2809" width="10.5703125" style="759" customWidth="1"/>
    <col min="2810" max="2810" width="9.42578125" style="759" customWidth="1"/>
    <col min="2811" max="2811" width="9.85546875" style="759" customWidth="1"/>
    <col min="2812" max="2812" width="10.5703125" style="759" customWidth="1"/>
    <col min="2813" max="2813" width="9" style="759" customWidth="1"/>
    <col min="2814" max="2814" width="9.85546875" style="759" customWidth="1"/>
    <col min="2815" max="2815" width="12" style="759" customWidth="1"/>
    <col min="2816" max="3046" width="11.42578125" style="759"/>
    <col min="3047" max="3047" width="0.28515625" style="759" customWidth="1"/>
    <col min="3048" max="3048" width="19" style="759" customWidth="1"/>
    <col min="3049" max="3049" width="7.140625" style="759" customWidth="1"/>
    <col min="3050" max="3050" width="41.28515625" style="759" customWidth="1"/>
    <col min="3051" max="3052" width="9" style="759" customWidth="1"/>
    <col min="3053" max="3053" width="10.5703125" style="759" customWidth="1"/>
    <col min="3054" max="3054" width="9.42578125" style="759" customWidth="1"/>
    <col min="3055" max="3055" width="9.85546875" style="759" customWidth="1"/>
    <col min="3056" max="3056" width="10.5703125" style="759" customWidth="1"/>
    <col min="3057" max="3058" width="9.42578125" style="759" customWidth="1"/>
    <col min="3059" max="3059" width="10.5703125" style="759" customWidth="1"/>
    <col min="3060" max="3061" width="9" style="759" customWidth="1"/>
    <col min="3062" max="3062" width="10.5703125" style="759" customWidth="1"/>
    <col min="3063" max="3064" width="9.42578125" style="759" customWidth="1"/>
    <col min="3065" max="3065" width="10.5703125" style="759" customWidth="1"/>
    <col min="3066" max="3066" width="9.42578125" style="759" customWidth="1"/>
    <col min="3067" max="3067" width="9.85546875" style="759" customWidth="1"/>
    <col min="3068" max="3068" width="10.5703125" style="759" customWidth="1"/>
    <col min="3069" max="3069" width="9" style="759" customWidth="1"/>
    <col min="3070" max="3070" width="9.85546875" style="759" customWidth="1"/>
    <col min="3071" max="3071" width="12" style="759" customWidth="1"/>
    <col min="3072" max="3302" width="11.42578125" style="759"/>
    <col min="3303" max="3303" width="0.28515625" style="759" customWidth="1"/>
    <col min="3304" max="3304" width="19" style="759" customWidth="1"/>
    <col min="3305" max="3305" width="7.140625" style="759" customWidth="1"/>
    <col min="3306" max="3306" width="41.28515625" style="759" customWidth="1"/>
    <col min="3307" max="3308" width="9" style="759" customWidth="1"/>
    <col min="3309" max="3309" width="10.5703125" style="759" customWidth="1"/>
    <col min="3310" max="3310" width="9.42578125" style="759" customWidth="1"/>
    <col min="3311" max="3311" width="9.85546875" style="759" customWidth="1"/>
    <col min="3312" max="3312" width="10.5703125" style="759" customWidth="1"/>
    <col min="3313" max="3314" width="9.42578125" style="759" customWidth="1"/>
    <col min="3315" max="3315" width="10.5703125" style="759" customWidth="1"/>
    <col min="3316" max="3317" width="9" style="759" customWidth="1"/>
    <col min="3318" max="3318" width="10.5703125" style="759" customWidth="1"/>
    <col min="3319" max="3320" width="9.42578125" style="759" customWidth="1"/>
    <col min="3321" max="3321" width="10.5703125" style="759" customWidth="1"/>
    <col min="3322" max="3322" width="9.42578125" style="759" customWidth="1"/>
    <col min="3323" max="3323" width="9.85546875" style="759" customWidth="1"/>
    <col min="3324" max="3324" width="10.5703125" style="759" customWidth="1"/>
    <col min="3325" max="3325" width="9" style="759" customWidth="1"/>
    <col min="3326" max="3326" width="9.85546875" style="759" customWidth="1"/>
    <col min="3327" max="3327" width="12" style="759" customWidth="1"/>
    <col min="3328" max="3558" width="11.42578125" style="759"/>
    <col min="3559" max="3559" width="0.28515625" style="759" customWidth="1"/>
    <col min="3560" max="3560" width="19" style="759" customWidth="1"/>
    <col min="3561" max="3561" width="7.140625" style="759" customWidth="1"/>
    <col min="3562" max="3562" width="41.28515625" style="759" customWidth="1"/>
    <col min="3563" max="3564" width="9" style="759" customWidth="1"/>
    <col min="3565" max="3565" width="10.5703125" style="759" customWidth="1"/>
    <col min="3566" max="3566" width="9.42578125" style="759" customWidth="1"/>
    <col min="3567" max="3567" width="9.85546875" style="759" customWidth="1"/>
    <col min="3568" max="3568" width="10.5703125" style="759" customWidth="1"/>
    <col min="3569" max="3570" width="9.42578125" style="759" customWidth="1"/>
    <col min="3571" max="3571" width="10.5703125" style="759" customWidth="1"/>
    <col min="3572" max="3573" width="9" style="759" customWidth="1"/>
    <col min="3574" max="3574" width="10.5703125" style="759" customWidth="1"/>
    <col min="3575" max="3576" width="9.42578125" style="759" customWidth="1"/>
    <col min="3577" max="3577" width="10.5703125" style="759" customWidth="1"/>
    <col min="3578" max="3578" width="9.42578125" style="759" customWidth="1"/>
    <col min="3579" max="3579" width="9.85546875" style="759" customWidth="1"/>
    <col min="3580" max="3580" width="10.5703125" style="759" customWidth="1"/>
    <col min="3581" max="3581" width="9" style="759" customWidth="1"/>
    <col min="3582" max="3582" width="9.85546875" style="759" customWidth="1"/>
    <col min="3583" max="3583" width="12" style="759" customWidth="1"/>
    <col min="3584" max="3814" width="11.42578125" style="759"/>
    <col min="3815" max="3815" width="0.28515625" style="759" customWidth="1"/>
    <col min="3816" max="3816" width="19" style="759" customWidth="1"/>
    <col min="3817" max="3817" width="7.140625" style="759" customWidth="1"/>
    <col min="3818" max="3818" width="41.28515625" style="759" customWidth="1"/>
    <col min="3819" max="3820" width="9" style="759" customWidth="1"/>
    <col min="3821" max="3821" width="10.5703125" style="759" customWidth="1"/>
    <col min="3822" max="3822" width="9.42578125" style="759" customWidth="1"/>
    <col min="3823" max="3823" width="9.85546875" style="759" customWidth="1"/>
    <col min="3824" max="3824" width="10.5703125" style="759" customWidth="1"/>
    <col min="3825" max="3826" width="9.42578125" style="759" customWidth="1"/>
    <col min="3827" max="3827" width="10.5703125" style="759" customWidth="1"/>
    <col min="3828" max="3829" width="9" style="759" customWidth="1"/>
    <col min="3830" max="3830" width="10.5703125" style="759" customWidth="1"/>
    <col min="3831" max="3832" width="9.42578125" style="759" customWidth="1"/>
    <col min="3833" max="3833" width="10.5703125" style="759" customWidth="1"/>
    <col min="3834" max="3834" width="9.42578125" style="759" customWidth="1"/>
    <col min="3835" max="3835" width="9.85546875" style="759" customWidth="1"/>
    <col min="3836" max="3836" width="10.5703125" style="759" customWidth="1"/>
    <col min="3837" max="3837" width="9" style="759" customWidth="1"/>
    <col min="3838" max="3838" width="9.85546875" style="759" customWidth="1"/>
    <col min="3839" max="3839" width="12" style="759" customWidth="1"/>
    <col min="3840" max="4070" width="11.42578125" style="759"/>
    <col min="4071" max="4071" width="0.28515625" style="759" customWidth="1"/>
    <col min="4072" max="4072" width="19" style="759" customWidth="1"/>
    <col min="4073" max="4073" width="7.140625" style="759" customWidth="1"/>
    <col min="4074" max="4074" width="41.28515625" style="759" customWidth="1"/>
    <col min="4075" max="4076" width="9" style="759" customWidth="1"/>
    <col min="4077" max="4077" width="10.5703125" style="759" customWidth="1"/>
    <col min="4078" max="4078" width="9.42578125" style="759" customWidth="1"/>
    <col min="4079" max="4079" width="9.85546875" style="759" customWidth="1"/>
    <col min="4080" max="4080" width="10.5703125" style="759" customWidth="1"/>
    <col min="4081" max="4082" width="9.42578125" style="759" customWidth="1"/>
    <col min="4083" max="4083" width="10.5703125" style="759" customWidth="1"/>
    <col min="4084" max="4085" width="9" style="759" customWidth="1"/>
    <col min="4086" max="4086" width="10.5703125" style="759" customWidth="1"/>
    <col min="4087" max="4088" width="9.42578125" style="759" customWidth="1"/>
    <col min="4089" max="4089" width="10.5703125" style="759" customWidth="1"/>
    <col min="4090" max="4090" width="9.42578125" style="759" customWidth="1"/>
    <col min="4091" max="4091" width="9.85546875" style="759" customWidth="1"/>
    <col min="4092" max="4092" width="10.5703125" style="759" customWidth="1"/>
    <col min="4093" max="4093" width="9" style="759" customWidth="1"/>
    <col min="4094" max="4094" width="9.85546875" style="759" customWidth="1"/>
    <col min="4095" max="4095" width="12" style="759" customWidth="1"/>
    <col min="4096" max="4326" width="11.42578125" style="759"/>
    <col min="4327" max="4327" width="0.28515625" style="759" customWidth="1"/>
    <col min="4328" max="4328" width="19" style="759" customWidth="1"/>
    <col min="4329" max="4329" width="7.140625" style="759" customWidth="1"/>
    <col min="4330" max="4330" width="41.28515625" style="759" customWidth="1"/>
    <col min="4331" max="4332" width="9" style="759" customWidth="1"/>
    <col min="4333" max="4333" width="10.5703125" style="759" customWidth="1"/>
    <col min="4334" max="4334" width="9.42578125" style="759" customWidth="1"/>
    <col min="4335" max="4335" width="9.85546875" style="759" customWidth="1"/>
    <col min="4336" max="4336" width="10.5703125" style="759" customWidth="1"/>
    <col min="4337" max="4338" width="9.42578125" style="759" customWidth="1"/>
    <col min="4339" max="4339" width="10.5703125" style="759" customWidth="1"/>
    <col min="4340" max="4341" width="9" style="759" customWidth="1"/>
    <col min="4342" max="4342" width="10.5703125" style="759" customWidth="1"/>
    <col min="4343" max="4344" width="9.42578125" style="759" customWidth="1"/>
    <col min="4345" max="4345" width="10.5703125" style="759" customWidth="1"/>
    <col min="4346" max="4346" width="9.42578125" style="759" customWidth="1"/>
    <col min="4347" max="4347" width="9.85546875" style="759" customWidth="1"/>
    <col min="4348" max="4348" width="10.5703125" style="759" customWidth="1"/>
    <col min="4349" max="4349" width="9" style="759" customWidth="1"/>
    <col min="4350" max="4350" width="9.85546875" style="759" customWidth="1"/>
    <col min="4351" max="4351" width="12" style="759" customWidth="1"/>
    <col min="4352" max="4582" width="11.42578125" style="759"/>
    <col min="4583" max="4583" width="0.28515625" style="759" customWidth="1"/>
    <col min="4584" max="4584" width="19" style="759" customWidth="1"/>
    <col min="4585" max="4585" width="7.140625" style="759" customWidth="1"/>
    <col min="4586" max="4586" width="41.28515625" style="759" customWidth="1"/>
    <col min="4587" max="4588" width="9" style="759" customWidth="1"/>
    <col min="4589" max="4589" width="10.5703125" style="759" customWidth="1"/>
    <col min="4590" max="4590" width="9.42578125" style="759" customWidth="1"/>
    <col min="4591" max="4591" width="9.85546875" style="759" customWidth="1"/>
    <col min="4592" max="4592" width="10.5703125" style="759" customWidth="1"/>
    <col min="4593" max="4594" width="9.42578125" style="759" customWidth="1"/>
    <col min="4595" max="4595" width="10.5703125" style="759" customWidth="1"/>
    <col min="4596" max="4597" width="9" style="759" customWidth="1"/>
    <col min="4598" max="4598" width="10.5703125" style="759" customWidth="1"/>
    <col min="4599" max="4600" width="9.42578125" style="759" customWidth="1"/>
    <col min="4601" max="4601" width="10.5703125" style="759" customWidth="1"/>
    <col min="4602" max="4602" width="9.42578125" style="759" customWidth="1"/>
    <col min="4603" max="4603" width="9.85546875" style="759" customWidth="1"/>
    <col min="4604" max="4604" width="10.5703125" style="759" customWidth="1"/>
    <col min="4605" max="4605" width="9" style="759" customWidth="1"/>
    <col min="4606" max="4606" width="9.85546875" style="759" customWidth="1"/>
    <col min="4607" max="4607" width="12" style="759" customWidth="1"/>
    <col min="4608" max="4838" width="11.42578125" style="759"/>
    <col min="4839" max="4839" width="0.28515625" style="759" customWidth="1"/>
    <col min="4840" max="4840" width="19" style="759" customWidth="1"/>
    <col min="4841" max="4841" width="7.140625" style="759" customWidth="1"/>
    <col min="4842" max="4842" width="41.28515625" style="759" customWidth="1"/>
    <col min="4843" max="4844" width="9" style="759" customWidth="1"/>
    <col min="4845" max="4845" width="10.5703125" style="759" customWidth="1"/>
    <col min="4846" max="4846" width="9.42578125" style="759" customWidth="1"/>
    <col min="4847" max="4847" width="9.85546875" style="759" customWidth="1"/>
    <col min="4848" max="4848" width="10.5703125" style="759" customWidth="1"/>
    <col min="4849" max="4850" width="9.42578125" style="759" customWidth="1"/>
    <col min="4851" max="4851" width="10.5703125" style="759" customWidth="1"/>
    <col min="4852" max="4853" width="9" style="759" customWidth="1"/>
    <col min="4854" max="4854" width="10.5703125" style="759" customWidth="1"/>
    <col min="4855" max="4856" width="9.42578125" style="759" customWidth="1"/>
    <col min="4857" max="4857" width="10.5703125" style="759" customWidth="1"/>
    <col min="4858" max="4858" width="9.42578125" style="759" customWidth="1"/>
    <col min="4859" max="4859" width="9.85546875" style="759" customWidth="1"/>
    <col min="4860" max="4860" width="10.5703125" style="759" customWidth="1"/>
    <col min="4861" max="4861" width="9" style="759" customWidth="1"/>
    <col min="4862" max="4862" width="9.85546875" style="759" customWidth="1"/>
    <col min="4863" max="4863" width="12" style="759" customWidth="1"/>
    <col min="4864" max="5094" width="11.42578125" style="759"/>
    <col min="5095" max="5095" width="0.28515625" style="759" customWidth="1"/>
    <col min="5096" max="5096" width="19" style="759" customWidth="1"/>
    <col min="5097" max="5097" width="7.140625" style="759" customWidth="1"/>
    <col min="5098" max="5098" width="41.28515625" style="759" customWidth="1"/>
    <col min="5099" max="5100" width="9" style="759" customWidth="1"/>
    <col min="5101" max="5101" width="10.5703125" style="759" customWidth="1"/>
    <col min="5102" max="5102" width="9.42578125" style="759" customWidth="1"/>
    <col min="5103" max="5103" width="9.85546875" style="759" customWidth="1"/>
    <col min="5104" max="5104" width="10.5703125" style="759" customWidth="1"/>
    <col min="5105" max="5106" width="9.42578125" style="759" customWidth="1"/>
    <col min="5107" max="5107" width="10.5703125" style="759" customWidth="1"/>
    <col min="5108" max="5109" width="9" style="759" customWidth="1"/>
    <col min="5110" max="5110" width="10.5703125" style="759" customWidth="1"/>
    <col min="5111" max="5112" width="9.42578125" style="759" customWidth="1"/>
    <col min="5113" max="5113" width="10.5703125" style="759" customWidth="1"/>
    <col min="5114" max="5114" width="9.42578125" style="759" customWidth="1"/>
    <col min="5115" max="5115" width="9.85546875" style="759" customWidth="1"/>
    <col min="5116" max="5116" width="10.5703125" style="759" customWidth="1"/>
    <col min="5117" max="5117" width="9" style="759" customWidth="1"/>
    <col min="5118" max="5118" width="9.85546875" style="759" customWidth="1"/>
    <col min="5119" max="5119" width="12" style="759" customWidth="1"/>
    <col min="5120" max="5350" width="11.42578125" style="759"/>
    <col min="5351" max="5351" width="0.28515625" style="759" customWidth="1"/>
    <col min="5352" max="5352" width="19" style="759" customWidth="1"/>
    <col min="5353" max="5353" width="7.140625" style="759" customWidth="1"/>
    <col min="5354" max="5354" width="41.28515625" style="759" customWidth="1"/>
    <col min="5355" max="5356" width="9" style="759" customWidth="1"/>
    <col min="5357" max="5357" width="10.5703125" style="759" customWidth="1"/>
    <col min="5358" max="5358" width="9.42578125" style="759" customWidth="1"/>
    <col min="5359" max="5359" width="9.85546875" style="759" customWidth="1"/>
    <col min="5360" max="5360" width="10.5703125" style="759" customWidth="1"/>
    <col min="5361" max="5362" width="9.42578125" style="759" customWidth="1"/>
    <col min="5363" max="5363" width="10.5703125" style="759" customWidth="1"/>
    <col min="5364" max="5365" width="9" style="759" customWidth="1"/>
    <col min="5366" max="5366" width="10.5703125" style="759" customWidth="1"/>
    <col min="5367" max="5368" width="9.42578125" style="759" customWidth="1"/>
    <col min="5369" max="5369" width="10.5703125" style="759" customWidth="1"/>
    <col min="5370" max="5370" width="9.42578125" style="759" customWidth="1"/>
    <col min="5371" max="5371" width="9.85546875" style="759" customWidth="1"/>
    <col min="5372" max="5372" width="10.5703125" style="759" customWidth="1"/>
    <col min="5373" max="5373" width="9" style="759" customWidth="1"/>
    <col min="5374" max="5374" width="9.85546875" style="759" customWidth="1"/>
    <col min="5375" max="5375" width="12" style="759" customWidth="1"/>
    <col min="5376" max="5606" width="11.42578125" style="759"/>
    <col min="5607" max="5607" width="0.28515625" style="759" customWidth="1"/>
    <col min="5608" max="5608" width="19" style="759" customWidth="1"/>
    <col min="5609" max="5609" width="7.140625" style="759" customWidth="1"/>
    <col min="5610" max="5610" width="41.28515625" style="759" customWidth="1"/>
    <col min="5611" max="5612" width="9" style="759" customWidth="1"/>
    <col min="5613" max="5613" width="10.5703125" style="759" customWidth="1"/>
    <col min="5614" max="5614" width="9.42578125" style="759" customWidth="1"/>
    <col min="5615" max="5615" width="9.85546875" style="759" customWidth="1"/>
    <col min="5616" max="5616" width="10.5703125" style="759" customWidth="1"/>
    <col min="5617" max="5618" width="9.42578125" style="759" customWidth="1"/>
    <col min="5619" max="5619" width="10.5703125" style="759" customWidth="1"/>
    <col min="5620" max="5621" width="9" style="759" customWidth="1"/>
    <col min="5622" max="5622" width="10.5703125" style="759" customWidth="1"/>
    <col min="5623" max="5624" width="9.42578125" style="759" customWidth="1"/>
    <col min="5625" max="5625" width="10.5703125" style="759" customWidth="1"/>
    <col min="5626" max="5626" width="9.42578125" style="759" customWidth="1"/>
    <col min="5627" max="5627" width="9.85546875" style="759" customWidth="1"/>
    <col min="5628" max="5628" width="10.5703125" style="759" customWidth="1"/>
    <col min="5629" max="5629" width="9" style="759" customWidth="1"/>
    <col min="5630" max="5630" width="9.85546875" style="759" customWidth="1"/>
    <col min="5631" max="5631" width="12" style="759" customWidth="1"/>
    <col min="5632" max="5862" width="11.42578125" style="759"/>
    <col min="5863" max="5863" width="0.28515625" style="759" customWidth="1"/>
    <col min="5864" max="5864" width="19" style="759" customWidth="1"/>
    <col min="5865" max="5865" width="7.140625" style="759" customWidth="1"/>
    <col min="5866" max="5866" width="41.28515625" style="759" customWidth="1"/>
    <col min="5867" max="5868" width="9" style="759" customWidth="1"/>
    <col min="5869" max="5869" width="10.5703125" style="759" customWidth="1"/>
    <col min="5870" max="5870" width="9.42578125" style="759" customWidth="1"/>
    <col min="5871" max="5871" width="9.85546875" style="759" customWidth="1"/>
    <col min="5872" max="5872" width="10.5703125" style="759" customWidth="1"/>
    <col min="5873" max="5874" width="9.42578125" style="759" customWidth="1"/>
    <col min="5875" max="5875" width="10.5703125" style="759" customWidth="1"/>
    <col min="5876" max="5877" width="9" style="759" customWidth="1"/>
    <col min="5878" max="5878" width="10.5703125" style="759" customWidth="1"/>
    <col min="5879" max="5880" width="9.42578125" style="759" customWidth="1"/>
    <col min="5881" max="5881" width="10.5703125" style="759" customWidth="1"/>
    <col min="5882" max="5882" width="9.42578125" style="759" customWidth="1"/>
    <col min="5883" max="5883" width="9.85546875" style="759" customWidth="1"/>
    <col min="5884" max="5884" width="10.5703125" style="759" customWidth="1"/>
    <col min="5885" max="5885" width="9" style="759" customWidth="1"/>
    <col min="5886" max="5886" width="9.85546875" style="759" customWidth="1"/>
    <col min="5887" max="5887" width="12" style="759" customWidth="1"/>
    <col min="5888" max="6118" width="11.42578125" style="759"/>
    <col min="6119" max="6119" width="0.28515625" style="759" customWidth="1"/>
    <col min="6120" max="6120" width="19" style="759" customWidth="1"/>
    <col min="6121" max="6121" width="7.140625" style="759" customWidth="1"/>
    <col min="6122" max="6122" width="41.28515625" style="759" customWidth="1"/>
    <col min="6123" max="6124" width="9" style="759" customWidth="1"/>
    <col min="6125" max="6125" width="10.5703125" style="759" customWidth="1"/>
    <col min="6126" max="6126" width="9.42578125" style="759" customWidth="1"/>
    <col min="6127" max="6127" width="9.85546875" style="759" customWidth="1"/>
    <col min="6128" max="6128" width="10.5703125" style="759" customWidth="1"/>
    <col min="6129" max="6130" width="9.42578125" style="759" customWidth="1"/>
    <col min="6131" max="6131" width="10.5703125" style="759" customWidth="1"/>
    <col min="6132" max="6133" width="9" style="759" customWidth="1"/>
    <col min="6134" max="6134" width="10.5703125" style="759" customWidth="1"/>
    <col min="6135" max="6136" width="9.42578125" style="759" customWidth="1"/>
    <col min="6137" max="6137" width="10.5703125" style="759" customWidth="1"/>
    <col min="6138" max="6138" width="9.42578125" style="759" customWidth="1"/>
    <col min="6139" max="6139" width="9.85546875" style="759" customWidth="1"/>
    <col min="6140" max="6140" width="10.5703125" style="759" customWidth="1"/>
    <col min="6141" max="6141" width="9" style="759" customWidth="1"/>
    <col min="6142" max="6142" width="9.85546875" style="759" customWidth="1"/>
    <col min="6143" max="6143" width="12" style="759" customWidth="1"/>
    <col min="6144" max="6374" width="11.42578125" style="759"/>
    <col min="6375" max="6375" width="0.28515625" style="759" customWidth="1"/>
    <col min="6376" max="6376" width="19" style="759" customWidth="1"/>
    <col min="6377" max="6377" width="7.140625" style="759" customWidth="1"/>
    <col min="6378" max="6378" width="41.28515625" style="759" customWidth="1"/>
    <col min="6379" max="6380" width="9" style="759" customWidth="1"/>
    <col min="6381" max="6381" width="10.5703125" style="759" customWidth="1"/>
    <col min="6382" max="6382" width="9.42578125" style="759" customWidth="1"/>
    <col min="6383" max="6383" width="9.85546875" style="759" customWidth="1"/>
    <col min="6384" max="6384" width="10.5703125" style="759" customWidth="1"/>
    <col min="6385" max="6386" width="9.42578125" style="759" customWidth="1"/>
    <col min="6387" max="6387" width="10.5703125" style="759" customWidth="1"/>
    <col min="6388" max="6389" width="9" style="759" customWidth="1"/>
    <col min="6390" max="6390" width="10.5703125" style="759" customWidth="1"/>
    <col min="6391" max="6392" width="9.42578125" style="759" customWidth="1"/>
    <col min="6393" max="6393" width="10.5703125" style="759" customWidth="1"/>
    <col min="6394" max="6394" width="9.42578125" style="759" customWidth="1"/>
    <col min="6395" max="6395" width="9.85546875" style="759" customWidth="1"/>
    <col min="6396" max="6396" width="10.5703125" style="759" customWidth="1"/>
    <col min="6397" max="6397" width="9" style="759" customWidth="1"/>
    <col min="6398" max="6398" width="9.85546875" style="759" customWidth="1"/>
    <col min="6399" max="6399" width="12" style="759" customWidth="1"/>
    <col min="6400" max="6630" width="11.42578125" style="759"/>
    <col min="6631" max="6631" width="0.28515625" style="759" customWidth="1"/>
    <col min="6632" max="6632" width="19" style="759" customWidth="1"/>
    <col min="6633" max="6633" width="7.140625" style="759" customWidth="1"/>
    <col min="6634" max="6634" width="41.28515625" style="759" customWidth="1"/>
    <col min="6635" max="6636" width="9" style="759" customWidth="1"/>
    <col min="6637" max="6637" width="10.5703125" style="759" customWidth="1"/>
    <col min="6638" max="6638" width="9.42578125" style="759" customWidth="1"/>
    <col min="6639" max="6639" width="9.85546875" style="759" customWidth="1"/>
    <col min="6640" max="6640" width="10.5703125" style="759" customWidth="1"/>
    <col min="6641" max="6642" width="9.42578125" style="759" customWidth="1"/>
    <col min="6643" max="6643" width="10.5703125" style="759" customWidth="1"/>
    <col min="6644" max="6645" width="9" style="759" customWidth="1"/>
    <col min="6646" max="6646" width="10.5703125" style="759" customWidth="1"/>
    <col min="6647" max="6648" width="9.42578125" style="759" customWidth="1"/>
    <col min="6649" max="6649" width="10.5703125" style="759" customWidth="1"/>
    <col min="6650" max="6650" width="9.42578125" style="759" customWidth="1"/>
    <col min="6651" max="6651" width="9.85546875" style="759" customWidth="1"/>
    <col min="6652" max="6652" width="10.5703125" style="759" customWidth="1"/>
    <col min="6653" max="6653" width="9" style="759" customWidth="1"/>
    <col min="6654" max="6654" width="9.85546875" style="759" customWidth="1"/>
    <col min="6655" max="6655" width="12" style="759" customWidth="1"/>
    <col min="6656" max="6886" width="11.42578125" style="759"/>
    <col min="6887" max="6887" width="0.28515625" style="759" customWidth="1"/>
    <col min="6888" max="6888" width="19" style="759" customWidth="1"/>
    <col min="6889" max="6889" width="7.140625" style="759" customWidth="1"/>
    <col min="6890" max="6890" width="41.28515625" style="759" customWidth="1"/>
    <col min="6891" max="6892" width="9" style="759" customWidth="1"/>
    <col min="6893" max="6893" width="10.5703125" style="759" customWidth="1"/>
    <col min="6894" max="6894" width="9.42578125" style="759" customWidth="1"/>
    <col min="6895" max="6895" width="9.85546875" style="759" customWidth="1"/>
    <col min="6896" max="6896" width="10.5703125" style="759" customWidth="1"/>
    <col min="6897" max="6898" width="9.42578125" style="759" customWidth="1"/>
    <col min="6899" max="6899" width="10.5703125" style="759" customWidth="1"/>
    <col min="6900" max="6901" width="9" style="759" customWidth="1"/>
    <col min="6902" max="6902" width="10.5703125" style="759" customWidth="1"/>
    <col min="6903" max="6904" width="9.42578125" style="759" customWidth="1"/>
    <col min="6905" max="6905" width="10.5703125" style="759" customWidth="1"/>
    <col min="6906" max="6906" width="9.42578125" style="759" customWidth="1"/>
    <col min="6907" max="6907" width="9.85546875" style="759" customWidth="1"/>
    <col min="6908" max="6908" width="10.5703125" style="759" customWidth="1"/>
    <col min="6909" max="6909" width="9" style="759" customWidth="1"/>
    <col min="6910" max="6910" width="9.85546875" style="759" customWidth="1"/>
    <col min="6911" max="6911" width="12" style="759" customWidth="1"/>
    <col min="6912" max="7142" width="11.42578125" style="759"/>
    <col min="7143" max="7143" width="0.28515625" style="759" customWidth="1"/>
    <col min="7144" max="7144" width="19" style="759" customWidth="1"/>
    <col min="7145" max="7145" width="7.140625" style="759" customWidth="1"/>
    <col min="7146" max="7146" width="41.28515625" style="759" customWidth="1"/>
    <col min="7147" max="7148" width="9" style="759" customWidth="1"/>
    <col min="7149" max="7149" width="10.5703125" style="759" customWidth="1"/>
    <col min="7150" max="7150" width="9.42578125" style="759" customWidth="1"/>
    <col min="7151" max="7151" width="9.85546875" style="759" customWidth="1"/>
    <col min="7152" max="7152" width="10.5703125" style="759" customWidth="1"/>
    <col min="7153" max="7154" width="9.42578125" style="759" customWidth="1"/>
    <col min="7155" max="7155" width="10.5703125" style="759" customWidth="1"/>
    <col min="7156" max="7157" width="9" style="759" customWidth="1"/>
    <col min="7158" max="7158" width="10.5703125" style="759" customWidth="1"/>
    <col min="7159" max="7160" width="9.42578125" style="759" customWidth="1"/>
    <col min="7161" max="7161" width="10.5703125" style="759" customWidth="1"/>
    <col min="7162" max="7162" width="9.42578125" style="759" customWidth="1"/>
    <col min="7163" max="7163" width="9.85546875" style="759" customWidth="1"/>
    <col min="7164" max="7164" width="10.5703125" style="759" customWidth="1"/>
    <col min="7165" max="7165" width="9" style="759" customWidth="1"/>
    <col min="7166" max="7166" width="9.85546875" style="759" customWidth="1"/>
    <col min="7167" max="7167" width="12" style="759" customWidth="1"/>
    <col min="7168" max="7398" width="11.42578125" style="759"/>
    <col min="7399" max="7399" width="0.28515625" style="759" customWidth="1"/>
    <col min="7400" max="7400" width="19" style="759" customWidth="1"/>
    <col min="7401" max="7401" width="7.140625" style="759" customWidth="1"/>
    <col min="7402" max="7402" width="41.28515625" style="759" customWidth="1"/>
    <col min="7403" max="7404" width="9" style="759" customWidth="1"/>
    <col min="7405" max="7405" width="10.5703125" style="759" customWidth="1"/>
    <col min="7406" max="7406" width="9.42578125" style="759" customWidth="1"/>
    <col min="7407" max="7407" width="9.85546875" style="759" customWidth="1"/>
    <col min="7408" max="7408" width="10.5703125" style="759" customWidth="1"/>
    <col min="7409" max="7410" width="9.42578125" style="759" customWidth="1"/>
    <col min="7411" max="7411" width="10.5703125" style="759" customWidth="1"/>
    <col min="7412" max="7413" width="9" style="759" customWidth="1"/>
    <col min="7414" max="7414" width="10.5703125" style="759" customWidth="1"/>
    <col min="7415" max="7416" width="9.42578125" style="759" customWidth="1"/>
    <col min="7417" max="7417" width="10.5703125" style="759" customWidth="1"/>
    <col min="7418" max="7418" width="9.42578125" style="759" customWidth="1"/>
    <col min="7419" max="7419" width="9.85546875" style="759" customWidth="1"/>
    <col min="7420" max="7420" width="10.5703125" style="759" customWidth="1"/>
    <col min="7421" max="7421" width="9" style="759" customWidth="1"/>
    <col min="7422" max="7422" width="9.85546875" style="759" customWidth="1"/>
    <col min="7423" max="7423" width="12" style="759" customWidth="1"/>
    <col min="7424" max="7654" width="11.42578125" style="759"/>
    <col min="7655" max="7655" width="0.28515625" style="759" customWidth="1"/>
    <col min="7656" max="7656" width="19" style="759" customWidth="1"/>
    <col min="7657" max="7657" width="7.140625" style="759" customWidth="1"/>
    <col min="7658" max="7658" width="41.28515625" style="759" customWidth="1"/>
    <col min="7659" max="7660" width="9" style="759" customWidth="1"/>
    <col min="7661" max="7661" width="10.5703125" style="759" customWidth="1"/>
    <col min="7662" max="7662" width="9.42578125" style="759" customWidth="1"/>
    <col min="7663" max="7663" width="9.85546875" style="759" customWidth="1"/>
    <col min="7664" max="7664" width="10.5703125" style="759" customWidth="1"/>
    <col min="7665" max="7666" width="9.42578125" style="759" customWidth="1"/>
    <col min="7667" max="7667" width="10.5703125" style="759" customWidth="1"/>
    <col min="7668" max="7669" width="9" style="759" customWidth="1"/>
    <col min="7670" max="7670" width="10.5703125" style="759" customWidth="1"/>
    <col min="7671" max="7672" width="9.42578125" style="759" customWidth="1"/>
    <col min="7673" max="7673" width="10.5703125" style="759" customWidth="1"/>
    <col min="7674" max="7674" width="9.42578125" style="759" customWidth="1"/>
    <col min="7675" max="7675" width="9.85546875" style="759" customWidth="1"/>
    <col min="7676" max="7676" width="10.5703125" style="759" customWidth="1"/>
    <col min="7677" max="7677" width="9" style="759" customWidth="1"/>
    <col min="7678" max="7678" width="9.85546875" style="759" customWidth="1"/>
    <col min="7679" max="7679" width="12" style="759" customWidth="1"/>
    <col min="7680" max="7910" width="11.42578125" style="759"/>
    <col min="7911" max="7911" width="0.28515625" style="759" customWidth="1"/>
    <col min="7912" max="7912" width="19" style="759" customWidth="1"/>
    <col min="7913" max="7913" width="7.140625" style="759" customWidth="1"/>
    <col min="7914" max="7914" width="41.28515625" style="759" customWidth="1"/>
    <col min="7915" max="7916" width="9" style="759" customWidth="1"/>
    <col min="7917" max="7917" width="10.5703125" style="759" customWidth="1"/>
    <col min="7918" max="7918" width="9.42578125" style="759" customWidth="1"/>
    <col min="7919" max="7919" width="9.85546875" style="759" customWidth="1"/>
    <col min="7920" max="7920" width="10.5703125" style="759" customWidth="1"/>
    <col min="7921" max="7922" width="9.42578125" style="759" customWidth="1"/>
    <col min="7923" max="7923" width="10.5703125" style="759" customWidth="1"/>
    <col min="7924" max="7925" width="9" style="759" customWidth="1"/>
    <col min="7926" max="7926" width="10.5703125" style="759" customWidth="1"/>
    <col min="7927" max="7928" width="9.42578125" style="759" customWidth="1"/>
    <col min="7929" max="7929" width="10.5703125" style="759" customWidth="1"/>
    <col min="7930" max="7930" width="9.42578125" style="759" customWidth="1"/>
    <col min="7931" max="7931" width="9.85546875" style="759" customWidth="1"/>
    <col min="7932" max="7932" width="10.5703125" style="759" customWidth="1"/>
    <col min="7933" max="7933" width="9" style="759" customWidth="1"/>
    <col min="7934" max="7934" width="9.85546875" style="759" customWidth="1"/>
    <col min="7935" max="7935" width="12" style="759" customWidth="1"/>
    <col min="7936" max="8166" width="11.42578125" style="759"/>
    <col min="8167" max="8167" width="0.28515625" style="759" customWidth="1"/>
    <col min="8168" max="8168" width="19" style="759" customWidth="1"/>
    <col min="8169" max="8169" width="7.140625" style="759" customWidth="1"/>
    <col min="8170" max="8170" width="41.28515625" style="759" customWidth="1"/>
    <col min="8171" max="8172" width="9" style="759" customWidth="1"/>
    <col min="8173" max="8173" width="10.5703125" style="759" customWidth="1"/>
    <col min="8174" max="8174" width="9.42578125" style="759" customWidth="1"/>
    <col min="8175" max="8175" width="9.85546875" style="759" customWidth="1"/>
    <col min="8176" max="8176" width="10.5703125" style="759" customWidth="1"/>
    <col min="8177" max="8178" width="9.42578125" style="759" customWidth="1"/>
    <col min="8179" max="8179" width="10.5703125" style="759" customWidth="1"/>
    <col min="8180" max="8181" width="9" style="759" customWidth="1"/>
    <col min="8182" max="8182" width="10.5703125" style="759" customWidth="1"/>
    <col min="8183" max="8184" width="9.42578125" style="759" customWidth="1"/>
    <col min="8185" max="8185" width="10.5703125" style="759" customWidth="1"/>
    <col min="8186" max="8186" width="9.42578125" style="759" customWidth="1"/>
    <col min="8187" max="8187" width="9.85546875" style="759" customWidth="1"/>
    <col min="8188" max="8188" width="10.5703125" style="759" customWidth="1"/>
    <col min="8189" max="8189" width="9" style="759" customWidth="1"/>
    <col min="8190" max="8190" width="9.85546875" style="759" customWidth="1"/>
    <col min="8191" max="8191" width="12" style="759" customWidth="1"/>
    <col min="8192" max="8422" width="11.42578125" style="759"/>
    <col min="8423" max="8423" width="0.28515625" style="759" customWidth="1"/>
    <col min="8424" max="8424" width="19" style="759" customWidth="1"/>
    <col min="8425" max="8425" width="7.140625" style="759" customWidth="1"/>
    <col min="8426" max="8426" width="41.28515625" style="759" customWidth="1"/>
    <col min="8427" max="8428" width="9" style="759" customWidth="1"/>
    <col min="8429" max="8429" width="10.5703125" style="759" customWidth="1"/>
    <col min="8430" max="8430" width="9.42578125" style="759" customWidth="1"/>
    <col min="8431" max="8431" width="9.85546875" style="759" customWidth="1"/>
    <col min="8432" max="8432" width="10.5703125" style="759" customWidth="1"/>
    <col min="8433" max="8434" width="9.42578125" style="759" customWidth="1"/>
    <col min="8435" max="8435" width="10.5703125" style="759" customWidth="1"/>
    <col min="8436" max="8437" width="9" style="759" customWidth="1"/>
    <col min="8438" max="8438" width="10.5703125" style="759" customWidth="1"/>
    <col min="8439" max="8440" width="9.42578125" style="759" customWidth="1"/>
    <col min="8441" max="8441" width="10.5703125" style="759" customWidth="1"/>
    <col min="8442" max="8442" width="9.42578125" style="759" customWidth="1"/>
    <col min="8443" max="8443" width="9.85546875" style="759" customWidth="1"/>
    <col min="8444" max="8444" width="10.5703125" style="759" customWidth="1"/>
    <col min="8445" max="8445" width="9" style="759" customWidth="1"/>
    <col min="8446" max="8446" width="9.85546875" style="759" customWidth="1"/>
    <col min="8447" max="8447" width="12" style="759" customWidth="1"/>
    <col min="8448" max="8678" width="11.42578125" style="759"/>
    <col min="8679" max="8679" width="0.28515625" style="759" customWidth="1"/>
    <col min="8680" max="8680" width="19" style="759" customWidth="1"/>
    <col min="8681" max="8681" width="7.140625" style="759" customWidth="1"/>
    <col min="8682" max="8682" width="41.28515625" style="759" customWidth="1"/>
    <col min="8683" max="8684" width="9" style="759" customWidth="1"/>
    <col min="8685" max="8685" width="10.5703125" style="759" customWidth="1"/>
    <col min="8686" max="8686" width="9.42578125" style="759" customWidth="1"/>
    <col min="8687" max="8687" width="9.85546875" style="759" customWidth="1"/>
    <col min="8688" max="8688" width="10.5703125" style="759" customWidth="1"/>
    <col min="8689" max="8690" width="9.42578125" style="759" customWidth="1"/>
    <col min="8691" max="8691" width="10.5703125" style="759" customWidth="1"/>
    <col min="8692" max="8693" width="9" style="759" customWidth="1"/>
    <col min="8694" max="8694" width="10.5703125" style="759" customWidth="1"/>
    <col min="8695" max="8696" width="9.42578125" style="759" customWidth="1"/>
    <col min="8697" max="8697" width="10.5703125" style="759" customWidth="1"/>
    <col min="8698" max="8698" width="9.42578125" style="759" customWidth="1"/>
    <col min="8699" max="8699" width="9.85546875" style="759" customWidth="1"/>
    <col min="8700" max="8700" width="10.5703125" style="759" customWidth="1"/>
    <col min="8701" max="8701" width="9" style="759" customWidth="1"/>
    <col min="8702" max="8702" width="9.85546875" style="759" customWidth="1"/>
    <col min="8703" max="8703" width="12" style="759" customWidth="1"/>
    <col min="8704" max="8934" width="11.42578125" style="759"/>
    <col min="8935" max="8935" width="0.28515625" style="759" customWidth="1"/>
    <col min="8936" max="8936" width="19" style="759" customWidth="1"/>
    <col min="8937" max="8937" width="7.140625" style="759" customWidth="1"/>
    <col min="8938" max="8938" width="41.28515625" style="759" customWidth="1"/>
    <col min="8939" max="8940" width="9" style="759" customWidth="1"/>
    <col min="8941" max="8941" width="10.5703125" style="759" customWidth="1"/>
    <col min="8942" max="8942" width="9.42578125" style="759" customWidth="1"/>
    <col min="8943" max="8943" width="9.85546875" style="759" customWidth="1"/>
    <col min="8944" max="8944" width="10.5703125" style="759" customWidth="1"/>
    <col min="8945" max="8946" width="9.42578125" style="759" customWidth="1"/>
    <col min="8947" max="8947" width="10.5703125" style="759" customWidth="1"/>
    <col min="8948" max="8949" width="9" style="759" customWidth="1"/>
    <col min="8950" max="8950" width="10.5703125" style="759" customWidth="1"/>
    <col min="8951" max="8952" width="9.42578125" style="759" customWidth="1"/>
    <col min="8953" max="8953" width="10.5703125" style="759" customWidth="1"/>
    <col min="8954" max="8954" width="9.42578125" style="759" customWidth="1"/>
    <col min="8955" max="8955" width="9.85546875" style="759" customWidth="1"/>
    <col min="8956" max="8956" width="10.5703125" style="759" customWidth="1"/>
    <col min="8957" max="8957" width="9" style="759" customWidth="1"/>
    <col min="8958" max="8958" width="9.85546875" style="759" customWidth="1"/>
    <col min="8959" max="8959" width="12" style="759" customWidth="1"/>
    <col min="8960" max="9190" width="11.42578125" style="759"/>
    <col min="9191" max="9191" width="0.28515625" style="759" customWidth="1"/>
    <col min="9192" max="9192" width="19" style="759" customWidth="1"/>
    <col min="9193" max="9193" width="7.140625" style="759" customWidth="1"/>
    <col min="9194" max="9194" width="41.28515625" style="759" customWidth="1"/>
    <col min="9195" max="9196" width="9" style="759" customWidth="1"/>
    <col min="9197" max="9197" width="10.5703125" style="759" customWidth="1"/>
    <col min="9198" max="9198" width="9.42578125" style="759" customWidth="1"/>
    <col min="9199" max="9199" width="9.85546875" style="759" customWidth="1"/>
    <col min="9200" max="9200" width="10.5703125" style="759" customWidth="1"/>
    <col min="9201" max="9202" width="9.42578125" style="759" customWidth="1"/>
    <col min="9203" max="9203" width="10.5703125" style="759" customWidth="1"/>
    <col min="9204" max="9205" width="9" style="759" customWidth="1"/>
    <col min="9206" max="9206" width="10.5703125" style="759" customWidth="1"/>
    <col min="9207" max="9208" width="9.42578125" style="759" customWidth="1"/>
    <col min="9209" max="9209" width="10.5703125" style="759" customWidth="1"/>
    <col min="9210" max="9210" width="9.42578125" style="759" customWidth="1"/>
    <col min="9211" max="9211" width="9.85546875" style="759" customWidth="1"/>
    <col min="9212" max="9212" width="10.5703125" style="759" customWidth="1"/>
    <col min="9213" max="9213" width="9" style="759" customWidth="1"/>
    <col min="9214" max="9214" width="9.85546875" style="759" customWidth="1"/>
    <col min="9215" max="9215" width="12" style="759" customWidth="1"/>
    <col min="9216" max="9446" width="11.42578125" style="759"/>
    <col min="9447" max="9447" width="0.28515625" style="759" customWidth="1"/>
    <col min="9448" max="9448" width="19" style="759" customWidth="1"/>
    <col min="9449" max="9449" width="7.140625" style="759" customWidth="1"/>
    <col min="9450" max="9450" width="41.28515625" style="759" customWidth="1"/>
    <col min="9451" max="9452" width="9" style="759" customWidth="1"/>
    <col min="9453" max="9453" width="10.5703125" style="759" customWidth="1"/>
    <col min="9454" max="9454" width="9.42578125" style="759" customWidth="1"/>
    <col min="9455" max="9455" width="9.85546875" style="759" customWidth="1"/>
    <col min="9456" max="9456" width="10.5703125" style="759" customWidth="1"/>
    <col min="9457" max="9458" width="9.42578125" style="759" customWidth="1"/>
    <col min="9459" max="9459" width="10.5703125" style="759" customWidth="1"/>
    <col min="9460" max="9461" width="9" style="759" customWidth="1"/>
    <col min="9462" max="9462" width="10.5703125" style="759" customWidth="1"/>
    <col min="9463" max="9464" width="9.42578125" style="759" customWidth="1"/>
    <col min="9465" max="9465" width="10.5703125" style="759" customWidth="1"/>
    <col min="9466" max="9466" width="9.42578125" style="759" customWidth="1"/>
    <col min="9467" max="9467" width="9.85546875" style="759" customWidth="1"/>
    <col min="9468" max="9468" width="10.5703125" style="759" customWidth="1"/>
    <col min="9469" max="9469" width="9" style="759" customWidth="1"/>
    <col min="9470" max="9470" width="9.85546875" style="759" customWidth="1"/>
    <col min="9471" max="9471" width="12" style="759" customWidth="1"/>
    <col min="9472" max="9702" width="11.42578125" style="759"/>
    <col min="9703" max="9703" width="0.28515625" style="759" customWidth="1"/>
    <col min="9704" max="9704" width="19" style="759" customWidth="1"/>
    <col min="9705" max="9705" width="7.140625" style="759" customWidth="1"/>
    <col min="9706" max="9706" width="41.28515625" style="759" customWidth="1"/>
    <col min="9707" max="9708" width="9" style="759" customWidth="1"/>
    <col min="9709" max="9709" width="10.5703125" style="759" customWidth="1"/>
    <col min="9710" max="9710" width="9.42578125" style="759" customWidth="1"/>
    <col min="9711" max="9711" width="9.85546875" style="759" customWidth="1"/>
    <col min="9712" max="9712" width="10.5703125" style="759" customWidth="1"/>
    <col min="9713" max="9714" width="9.42578125" style="759" customWidth="1"/>
    <col min="9715" max="9715" width="10.5703125" style="759" customWidth="1"/>
    <col min="9716" max="9717" width="9" style="759" customWidth="1"/>
    <col min="9718" max="9718" width="10.5703125" style="759" customWidth="1"/>
    <col min="9719" max="9720" width="9.42578125" style="759" customWidth="1"/>
    <col min="9721" max="9721" width="10.5703125" style="759" customWidth="1"/>
    <col min="9722" max="9722" width="9.42578125" style="759" customWidth="1"/>
    <col min="9723" max="9723" width="9.85546875" style="759" customWidth="1"/>
    <col min="9724" max="9724" width="10.5703125" style="759" customWidth="1"/>
    <col min="9725" max="9725" width="9" style="759" customWidth="1"/>
    <col min="9726" max="9726" width="9.85546875" style="759" customWidth="1"/>
    <col min="9727" max="9727" width="12" style="759" customWidth="1"/>
    <col min="9728" max="9958" width="11.42578125" style="759"/>
    <col min="9959" max="9959" width="0.28515625" style="759" customWidth="1"/>
    <col min="9960" max="9960" width="19" style="759" customWidth="1"/>
    <col min="9961" max="9961" width="7.140625" style="759" customWidth="1"/>
    <col min="9962" max="9962" width="41.28515625" style="759" customWidth="1"/>
    <col min="9963" max="9964" width="9" style="759" customWidth="1"/>
    <col min="9965" max="9965" width="10.5703125" style="759" customWidth="1"/>
    <col min="9966" max="9966" width="9.42578125" style="759" customWidth="1"/>
    <col min="9967" max="9967" width="9.85546875" style="759" customWidth="1"/>
    <col min="9968" max="9968" width="10.5703125" style="759" customWidth="1"/>
    <col min="9969" max="9970" width="9.42578125" style="759" customWidth="1"/>
    <col min="9971" max="9971" width="10.5703125" style="759" customWidth="1"/>
    <col min="9972" max="9973" width="9" style="759" customWidth="1"/>
    <col min="9974" max="9974" width="10.5703125" style="759" customWidth="1"/>
    <col min="9975" max="9976" width="9.42578125" style="759" customWidth="1"/>
    <col min="9977" max="9977" width="10.5703125" style="759" customWidth="1"/>
    <col min="9978" max="9978" width="9.42578125" style="759" customWidth="1"/>
    <col min="9979" max="9979" width="9.85546875" style="759" customWidth="1"/>
    <col min="9980" max="9980" width="10.5703125" style="759" customWidth="1"/>
    <col min="9981" max="9981" width="9" style="759" customWidth="1"/>
    <col min="9982" max="9982" width="9.85546875" style="759" customWidth="1"/>
    <col min="9983" max="9983" width="12" style="759" customWidth="1"/>
    <col min="9984" max="10214" width="11.42578125" style="759"/>
    <col min="10215" max="10215" width="0.28515625" style="759" customWidth="1"/>
    <col min="10216" max="10216" width="19" style="759" customWidth="1"/>
    <col min="10217" max="10217" width="7.140625" style="759" customWidth="1"/>
    <col min="10218" max="10218" width="41.28515625" style="759" customWidth="1"/>
    <col min="10219" max="10220" width="9" style="759" customWidth="1"/>
    <col min="10221" max="10221" width="10.5703125" style="759" customWidth="1"/>
    <col min="10222" max="10222" width="9.42578125" style="759" customWidth="1"/>
    <col min="10223" max="10223" width="9.85546875" style="759" customWidth="1"/>
    <col min="10224" max="10224" width="10.5703125" style="759" customWidth="1"/>
    <col min="10225" max="10226" width="9.42578125" style="759" customWidth="1"/>
    <col min="10227" max="10227" width="10.5703125" style="759" customWidth="1"/>
    <col min="10228" max="10229" width="9" style="759" customWidth="1"/>
    <col min="10230" max="10230" width="10.5703125" style="759" customWidth="1"/>
    <col min="10231" max="10232" width="9.42578125" style="759" customWidth="1"/>
    <col min="10233" max="10233" width="10.5703125" style="759" customWidth="1"/>
    <col min="10234" max="10234" width="9.42578125" style="759" customWidth="1"/>
    <col min="10235" max="10235" width="9.85546875" style="759" customWidth="1"/>
    <col min="10236" max="10236" width="10.5703125" style="759" customWidth="1"/>
    <col min="10237" max="10237" width="9" style="759" customWidth="1"/>
    <col min="10238" max="10238" width="9.85546875" style="759" customWidth="1"/>
    <col min="10239" max="10239" width="12" style="759" customWidth="1"/>
    <col min="10240" max="10470" width="11.42578125" style="759"/>
    <col min="10471" max="10471" width="0.28515625" style="759" customWidth="1"/>
    <col min="10472" max="10472" width="19" style="759" customWidth="1"/>
    <col min="10473" max="10473" width="7.140625" style="759" customWidth="1"/>
    <col min="10474" max="10474" width="41.28515625" style="759" customWidth="1"/>
    <col min="10475" max="10476" width="9" style="759" customWidth="1"/>
    <col min="10477" max="10477" width="10.5703125" style="759" customWidth="1"/>
    <col min="10478" max="10478" width="9.42578125" style="759" customWidth="1"/>
    <col min="10479" max="10479" width="9.85546875" style="759" customWidth="1"/>
    <col min="10480" max="10480" width="10.5703125" style="759" customWidth="1"/>
    <col min="10481" max="10482" width="9.42578125" style="759" customWidth="1"/>
    <col min="10483" max="10483" width="10.5703125" style="759" customWidth="1"/>
    <col min="10484" max="10485" width="9" style="759" customWidth="1"/>
    <col min="10486" max="10486" width="10.5703125" style="759" customWidth="1"/>
    <col min="10487" max="10488" width="9.42578125" style="759" customWidth="1"/>
    <col min="10489" max="10489" width="10.5703125" style="759" customWidth="1"/>
    <col min="10490" max="10490" width="9.42578125" style="759" customWidth="1"/>
    <col min="10491" max="10491" width="9.85546875" style="759" customWidth="1"/>
    <col min="10492" max="10492" width="10.5703125" style="759" customWidth="1"/>
    <col min="10493" max="10493" width="9" style="759" customWidth="1"/>
    <col min="10494" max="10494" width="9.85546875" style="759" customWidth="1"/>
    <col min="10495" max="10495" width="12" style="759" customWidth="1"/>
    <col min="10496" max="10726" width="11.42578125" style="759"/>
    <col min="10727" max="10727" width="0.28515625" style="759" customWidth="1"/>
    <col min="10728" max="10728" width="19" style="759" customWidth="1"/>
    <col min="10729" max="10729" width="7.140625" style="759" customWidth="1"/>
    <col min="10730" max="10730" width="41.28515625" style="759" customWidth="1"/>
    <col min="10731" max="10732" width="9" style="759" customWidth="1"/>
    <col min="10733" max="10733" width="10.5703125" style="759" customWidth="1"/>
    <col min="10734" max="10734" width="9.42578125" style="759" customWidth="1"/>
    <col min="10735" max="10735" width="9.85546875" style="759" customWidth="1"/>
    <col min="10736" max="10736" width="10.5703125" style="759" customWidth="1"/>
    <col min="10737" max="10738" width="9.42578125" style="759" customWidth="1"/>
    <col min="10739" max="10739" width="10.5703125" style="759" customWidth="1"/>
    <col min="10740" max="10741" width="9" style="759" customWidth="1"/>
    <col min="10742" max="10742" width="10.5703125" style="759" customWidth="1"/>
    <col min="10743" max="10744" width="9.42578125" style="759" customWidth="1"/>
    <col min="10745" max="10745" width="10.5703125" style="759" customWidth="1"/>
    <col min="10746" max="10746" width="9.42578125" style="759" customWidth="1"/>
    <col min="10747" max="10747" width="9.85546875" style="759" customWidth="1"/>
    <col min="10748" max="10748" width="10.5703125" style="759" customWidth="1"/>
    <col min="10749" max="10749" width="9" style="759" customWidth="1"/>
    <col min="10750" max="10750" width="9.85546875" style="759" customWidth="1"/>
    <col min="10751" max="10751" width="12" style="759" customWidth="1"/>
    <col min="10752" max="10982" width="11.42578125" style="759"/>
    <col min="10983" max="10983" width="0.28515625" style="759" customWidth="1"/>
    <col min="10984" max="10984" width="19" style="759" customWidth="1"/>
    <col min="10985" max="10985" width="7.140625" style="759" customWidth="1"/>
    <col min="10986" max="10986" width="41.28515625" style="759" customWidth="1"/>
    <col min="10987" max="10988" width="9" style="759" customWidth="1"/>
    <col min="10989" max="10989" width="10.5703125" style="759" customWidth="1"/>
    <col min="10990" max="10990" width="9.42578125" style="759" customWidth="1"/>
    <col min="10991" max="10991" width="9.85546875" style="759" customWidth="1"/>
    <col min="10992" max="10992" width="10.5703125" style="759" customWidth="1"/>
    <col min="10993" max="10994" width="9.42578125" style="759" customWidth="1"/>
    <col min="10995" max="10995" width="10.5703125" style="759" customWidth="1"/>
    <col min="10996" max="10997" width="9" style="759" customWidth="1"/>
    <col min="10998" max="10998" width="10.5703125" style="759" customWidth="1"/>
    <col min="10999" max="11000" width="9.42578125" style="759" customWidth="1"/>
    <col min="11001" max="11001" width="10.5703125" style="759" customWidth="1"/>
    <col min="11002" max="11002" width="9.42578125" style="759" customWidth="1"/>
    <col min="11003" max="11003" width="9.85546875" style="759" customWidth="1"/>
    <col min="11004" max="11004" width="10.5703125" style="759" customWidth="1"/>
    <col min="11005" max="11005" width="9" style="759" customWidth="1"/>
    <col min="11006" max="11006" width="9.85546875" style="759" customWidth="1"/>
    <col min="11007" max="11007" width="12" style="759" customWidth="1"/>
    <col min="11008" max="11238" width="11.42578125" style="759"/>
    <col min="11239" max="11239" width="0.28515625" style="759" customWidth="1"/>
    <col min="11240" max="11240" width="19" style="759" customWidth="1"/>
    <col min="11241" max="11241" width="7.140625" style="759" customWidth="1"/>
    <col min="11242" max="11242" width="41.28515625" style="759" customWidth="1"/>
    <col min="11243" max="11244" width="9" style="759" customWidth="1"/>
    <col min="11245" max="11245" width="10.5703125" style="759" customWidth="1"/>
    <col min="11246" max="11246" width="9.42578125" style="759" customWidth="1"/>
    <col min="11247" max="11247" width="9.85546875" style="759" customWidth="1"/>
    <col min="11248" max="11248" width="10.5703125" style="759" customWidth="1"/>
    <col min="11249" max="11250" width="9.42578125" style="759" customWidth="1"/>
    <col min="11251" max="11251" width="10.5703125" style="759" customWidth="1"/>
    <col min="11252" max="11253" width="9" style="759" customWidth="1"/>
    <col min="11254" max="11254" width="10.5703125" style="759" customWidth="1"/>
    <col min="11255" max="11256" width="9.42578125" style="759" customWidth="1"/>
    <col min="11257" max="11257" width="10.5703125" style="759" customWidth="1"/>
    <col min="11258" max="11258" width="9.42578125" style="759" customWidth="1"/>
    <col min="11259" max="11259" width="9.85546875" style="759" customWidth="1"/>
    <col min="11260" max="11260" width="10.5703125" style="759" customWidth="1"/>
    <col min="11261" max="11261" width="9" style="759" customWidth="1"/>
    <col min="11262" max="11262" width="9.85546875" style="759" customWidth="1"/>
    <col min="11263" max="11263" width="12" style="759" customWidth="1"/>
    <col min="11264" max="11494" width="11.42578125" style="759"/>
    <col min="11495" max="11495" width="0.28515625" style="759" customWidth="1"/>
    <col min="11496" max="11496" width="19" style="759" customWidth="1"/>
    <col min="11497" max="11497" width="7.140625" style="759" customWidth="1"/>
    <col min="11498" max="11498" width="41.28515625" style="759" customWidth="1"/>
    <col min="11499" max="11500" width="9" style="759" customWidth="1"/>
    <col min="11501" max="11501" width="10.5703125" style="759" customWidth="1"/>
    <col min="11502" max="11502" width="9.42578125" style="759" customWidth="1"/>
    <col min="11503" max="11503" width="9.85546875" style="759" customWidth="1"/>
    <col min="11504" max="11504" width="10.5703125" style="759" customWidth="1"/>
    <col min="11505" max="11506" width="9.42578125" style="759" customWidth="1"/>
    <col min="11507" max="11507" width="10.5703125" style="759" customWidth="1"/>
    <col min="11508" max="11509" width="9" style="759" customWidth="1"/>
    <col min="11510" max="11510" width="10.5703125" style="759" customWidth="1"/>
    <col min="11511" max="11512" width="9.42578125" style="759" customWidth="1"/>
    <col min="11513" max="11513" width="10.5703125" style="759" customWidth="1"/>
    <col min="11514" max="11514" width="9.42578125" style="759" customWidth="1"/>
    <col min="11515" max="11515" width="9.85546875" style="759" customWidth="1"/>
    <col min="11516" max="11516" width="10.5703125" style="759" customWidth="1"/>
    <col min="11517" max="11517" width="9" style="759" customWidth="1"/>
    <col min="11518" max="11518" width="9.85546875" style="759" customWidth="1"/>
    <col min="11519" max="11519" width="12" style="759" customWidth="1"/>
    <col min="11520" max="11750" width="11.42578125" style="759"/>
    <col min="11751" max="11751" width="0.28515625" style="759" customWidth="1"/>
    <col min="11752" max="11752" width="19" style="759" customWidth="1"/>
    <col min="11753" max="11753" width="7.140625" style="759" customWidth="1"/>
    <col min="11754" max="11754" width="41.28515625" style="759" customWidth="1"/>
    <col min="11755" max="11756" width="9" style="759" customWidth="1"/>
    <col min="11757" max="11757" width="10.5703125" style="759" customWidth="1"/>
    <col min="11758" max="11758" width="9.42578125" style="759" customWidth="1"/>
    <col min="11759" max="11759" width="9.85546875" style="759" customWidth="1"/>
    <col min="11760" max="11760" width="10.5703125" style="759" customWidth="1"/>
    <col min="11761" max="11762" width="9.42578125" style="759" customWidth="1"/>
    <col min="11763" max="11763" width="10.5703125" style="759" customWidth="1"/>
    <col min="11764" max="11765" width="9" style="759" customWidth="1"/>
    <col min="11766" max="11766" width="10.5703125" style="759" customWidth="1"/>
    <col min="11767" max="11768" width="9.42578125" style="759" customWidth="1"/>
    <col min="11769" max="11769" width="10.5703125" style="759" customWidth="1"/>
    <col min="11770" max="11770" width="9.42578125" style="759" customWidth="1"/>
    <col min="11771" max="11771" width="9.85546875" style="759" customWidth="1"/>
    <col min="11772" max="11772" width="10.5703125" style="759" customWidth="1"/>
    <col min="11773" max="11773" width="9" style="759" customWidth="1"/>
    <col min="11774" max="11774" width="9.85546875" style="759" customWidth="1"/>
    <col min="11775" max="11775" width="12" style="759" customWidth="1"/>
    <col min="11776" max="12006" width="11.42578125" style="759"/>
    <col min="12007" max="12007" width="0.28515625" style="759" customWidth="1"/>
    <col min="12008" max="12008" width="19" style="759" customWidth="1"/>
    <col min="12009" max="12009" width="7.140625" style="759" customWidth="1"/>
    <col min="12010" max="12010" width="41.28515625" style="759" customWidth="1"/>
    <col min="12011" max="12012" width="9" style="759" customWidth="1"/>
    <col min="12013" max="12013" width="10.5703125" style="759" customWidth="1"/>
    <col min="12014" max="12014" width="9.42578125" style="759" customWidth="1"/>
    <col min="12015" max="12015" width="9.85546875" style="759" customWidth="1"/>
    <col min="12016" max="12016" width="10.5703125" style="759" customWidth="1"/>
    <col min="12017" max="12018" width="9.42578125" style="759" customWidth="1"/>
    <col min="12019" max="12019" width="10.5703125" style="759" customWidth="1"/>
    <col min="12020" max="12021" width="9" style="759" customWidth="1"/>
    <col min="12022" max="12022" width="10.5703125" style="759" customWidth="1"/>
    <col min="12023" max="12024" width="9.42578125" style="759" customWidth="1"/>
    <col min="12025" max="12025" width="10.5703125" style="759" customWidth="1"/>
    <col min="12026" max="12026" width="9.42578125" style="759" customWidth="1"/>
    <col min="12027" max="12027" width="9.85546875" style="759" customWidth="1"/>
    <col min="12028" max="12028" width="10.5703125" style="759" customWidth="1"/>
    <col min="12029" max="12029" width="9" style="759" customWidth="1"/>
    <col min="12030" max="12030" width="9.85546875" style="759" customWidth="1"/>
    <col min="12031" max="12031" width="12" style="759" customWidth="1"/>
    <col min="12032" max="12262" width="11.42578125" style="759"/>
    <col min="12263" max="12263" width="0.28515625" style="759" customWidth="1"/>
    <col min="12264" max="12264" width="19" style="759" customWidth="1"/>
    <col min="12265" max="12265" width="7.140625" style="759" customWidth="1"/>
    <col min="12266" max="12266" width="41.28515625" style="759" customWidth="1"/>
    <col min="12267" max="12268" width="9" style="759" customWidth="1"/>
    <col min="12269" max="12269" width="10.5703125" style="759" customWidth="1"/>
    <col min="12270" max="12270" width="9.42578125" style="759" customWidth="1"/>
    <col min="12271" max="12271" width="9.85546875" style="759" customWidth="1"/>
    <col min="12272" max="12272" width="10.5703125" style="759" customWidth="1"/>
    <col min="12273" max="12274" width="9.42578125" style="759" customWidth="1"/>
    <col min="12275" max="12275" width="10.5703125" style="759" customWidth="1"/>
    <col min="12276" max="12277" width="9" style="759" customWidth="1"/>
    <col min="12278" max="12278" width="10.5703125" style="759" customWidth="1"/>
    <col min="12279" max="12280" width="9.42578125" style="759" customWidth="1"/>
    <col min="12281" max="12281" width="10.5703125" style="759" customWidth="1"/>
    <col min="12282" max="12282" width="9.42578125" style="759" customWidth="1"/>
    <col min="12283" max="12283" width="9.85546875" style="759" customWidth="1"/>
    <col min="12284" max="12284" width="10.5703125" style="759" customWidth="1"/>
    <col min="12285" max="12285" width="9" style="759" customWidth="1"/>
    <col min="12286" max="12286" width="9.85546875" style="759" customWidth="1"/>
    <col min="12287" max="12287" width="12" style="759" customWidth="1"/>
    <col min="12288" max="12518" width="11.42578125" style="759"/>
    <col min="12519" max="12519" width="0.28515625" style="759" customWidth="1"/>
    <col min="12520" max="12520" width="19" style="759" customWidth="1"/>
    <col min="12521" max="12521" width="7.140625" style="759" customWidth="1"/>
    <col min="12522" max="12522" width="41.28515625" style="759" customWidth="1"/>
    <col min="12523" max="12524" width="9" style="759" customWidth="1"/>
    <col min="12525" max="12525" width="10.5703125" style="759" customWidth="1"/>
    <col min="12526" max="12526" width="9.42578125" style="759" customWidth="1"/>
    <col min="12527" max="12527" width="9.85546875" style="759" customWidth="1"/>
    <col min="12528" max="12528" width="10.5703125" style="759" customWidth="1"/>
    <col min="12529" max="12530" width="9.42578125" style="759" customWidth="1"/>
    <col min="12531" max="12531" width="10.5703125" style="759" customWidth="1"/>
    <col min="12532" max="12533" width="9" style="759" customWidth="1"/>
    <col min="12534" max="12534" width="10.5703125" style="759" customWidth="1"/>
    <col min="12535" max="12536" width="9.42578125" style="759" customWidth="1"/>
    <col min="12537" max="12537" width="10.5703125" style="759" customWidth="1"/>
    <col min="12538" max="12538" width="9.42578125" style="759" customWidth="1"/>
    <col min="12539" max="12539" width="9.85546875" style="759" customWidth="1"/>
    <col min="12540" max="12540" width="10.5703125" style="759" customWidth="1"/>
    <col min="12541" max="12541" width="9" style="759" customWidth="1"/>
    <col min="12542" max="12542" width="9.85546875" style="759" customWidth="1"/>
    <col min="12543" max="12543" width="12" style="759" customWidth="1"/>
    <col min="12544" max="12774" width="11.42578125" style="759"/>
    <col min="12775" max="12775" width="0.28515625" style="759" customWidth="1"/>
    <col min="12776" max="12776" width="19" style="759" customWidth="1"/>
    <col min="12777" max="12777" width="7.140625" style="759" customWidth="1"/>
    <col min="12778" max="12778" width="41.28515625" style="759" customWidth="1"/>
    <col min="12779" max="12780" width="9" style="759" customWidth="1"/>
    <col min="12781" max="12781" width="10.5703125" style="759" customWidth="1"/>
    <col min="12782" max="12782" width="9.42578125" style="759" customWidth="1"/>
    <col min="12783" max="12783" width="9.85546875" style="759" customWidth="1"/>
    <col min="12784" max="12784" width="10.5703125" style="759" customWidth="1"/>
    <col min="12785" max="12786" width="9.42578125" style="759" customWidth="1"/>
    <col min="12787" max="12787" width="10.5703125" style="759" customWidth="1"/>
    <col min="12788" max="12789" width="9" style="759" customWidth="1"/>
    <col min="12790" max="12790" width="10.5703125" style="759" customWidth="1"/>
    <col min="12791" max="12792" width="9.42578125" style="759" customWidth="1"/>
    <col min="12793" max="12793" width="10.5703125" style="759" customWidth="1"/>
    <col min="12794" max="12794" width="9.42578125" style="759" customWidth="1"/>
    <col min="12795" max="12795" width="9.85546875" style="759" customWidth="1"/>
    <col min="12796" max="12796" width="10.5703125" style="759" customWidth="1"/>
    <col min="12797" max="12797" width="9" style="759" customWidth="1"/>
    <col min="12798" max="12798" width="9.85546875" style="759" customWidth="1"/>
    <col min="12799" max="12799" width="12" style="759" customWidth="1"/>
    <col min="12800" max="13030" width="11.42578125" style="759"/>
    <col min="13031" max="13031" width="0.28515625" style="759" customWidth="1"/>
    <col min="13032" max="13032" width="19" style="759" customWidth="1"/>
    <col min="13033" max="13033" width="7.140625" style="759" customWidth="1"/>
    <col min="13034" max="13034" width="41.28515625" style="759" customWidth="1"/>
    <col min="13035" max="13036" width="9" style="759" customWidth="1"/>
    <col min="13037" max="13037" width="10.5703125" style="759" customWidth="1"/>
    <col min="13038" max="13038" width="9.42578125" style="759" customWidth="1"/>
    <col min="13039" max="13039" width="9.85546875" style="759" customWidth="1"/>
    <col min="13040" max="13040" width="10.5703125" style="759" customWidth="1"/>
    <col min="13041" max="13042" width="9.42578125" style="759" customWidth="1"/>
    <col min="13043" max="13043" width="10.5703125" style="759" customWidth="1"/>
    <col min="13044" max="13045" width="9" style="759" customWidth="1"/>
    <col min="13046" max="13046" width="10.5703125" style="759" customWidth="1"/>
    <col min="13047" max="13048" width="9.42578125" style="759" customWidth="1"/>
    <col min="13049" max="13049" width="10.5703125" style="759" customWidth="1"/>
    <col min="13050" max="13050" width="9.42578125" style="759" customWidth="1"/>
    <col min="13051" max="13051" width="9.85546875" style="759" customWidth="1"/>
    <col min="13052" max="13052" width="10.5703125" style="759" customWidth="1"/>
    <col min="13053" max="13053" width="9" style="759" customWidth="1"/>
    <col min="13054" max="13054" width="9.85546875" style="759" customWidth="1"/>
    <col min="13055" max="13055" width="12" style="759" customWidth="1"/>
    <col min="13056" max="13286" width="11.42578125" style="759"/>
    <col min="13287" max="13287" width="0.28515625" style="759" customWidth="1"/>
    <col min="13288" max="13288" width="19" style="759" customWidth="1"/>
    <col min="13289" max="13289" width="7.140625" style="759" customWidth="1"/>
    <col min="13290" max="13290" width="41.28515625" style="759" customWidth="1"/>
    <col min="13291" max="13292" width="9" style="759" customWidth="1"/>
    <col min="13293" max="13293" width="10.5703125" style="759" customWidth="1"/>
    <col min="13294" max="13294" width="9.42578125" style="759" customWidth="1"/>
    <col min="13295" max="13295" width="9.85546875" style="759" customWidth="1"/>
    <col min="13296" max="13296" width="10.5703125" style="759" customWidth="1"/>
    <col min="13297" max="13298" width="9.42578125" style="759" customWidth="1"/>
    <col min="13299" max="13299" width="10.5703125" style="759" customWidth="1"/>
    <col min="13300" max="13301" width="9" style="759" customWidth="1"/>
    <col min="13302" max="13302" width="10.5703125" style="759" customWidth="1"/>
    <col min="13303" max="13304" width="9.42578125" style="759" customWidth="1"/>
    <col min="13305" max="13305" width="10.5703125" style="759" customWidth="1"/>
    <col min="13306" max="13306" width="9.42578125" style="759" customWidth="1"/>
    <col min="13307" max="13307" width="9.85546875" style="759" customWidth="1"/>
    <col min="13308" max="13308" width="10.5703125" style="759" customWidth="1"/>
    <col min="13309" max="13309" width="9" style="759" customWidth="1"/>
    <col min="13310" max="13310" width="9.85546875" style="759" customWidth="1"/>
    <col min="13311" max="13311" width="12" style="759" customWidth="1"/>
    <col min="13312" max="13542" width="11.42578125" style="759"/>
    <col min="13543" max="13543" width="0.28515625" style="759" customWidth="1"/>
    <col min="13544" max="13544" width="19" style="759" customWidth="1"/>
    <col min="13545" max="13545" width="7.140625" style="759" customWidth="1"/>
    <col min="13546" max="13546" width="41.28515625" style="759" customWidth="1"/>
    <col min="13547" max="13548" width="9" style="759" customWidth="1"/>
    <col min="13549" max="13549" width="10.5703125" style="759" customWidth="1"/>
    <col min="13550" max="13550" width="9.42578125" style="759" customWidth="1"/>
    <col min="13551" max="13551" width="9.85546875" style="759" customWidth="1"/>
    <col min="13552" max="13552" width="10.5703125" style="759" customWidth="1"/>
    <col min="13553" max="13554" width="9.42578125" style="759" customWidth="1"/>
    <col min="13555" max="13555" width="10.5703125" style="759" customWidth="1"/>
    <col min="13556" max="13557" width="9" style="759" customWidth="1"/>
    <col min="13558" max="13558" width="10.5703125" style="759" customWidth="1"/>
    <col min="13559" max="13560" width="9.42578125" style="759" customWidth="1"/>
    <col min="13561" max="13561" width="10.5703125" style="759" customWidth="1"/>
    <col min="13562" max="13562" width="9.42578125" style="759" customWidth="1"/>
    <col min="13563" max="13563" width="9.85546875" style="759" customWidth="1"/>
    <col min="13564" max="13564" width="10.5703125" style="759" customWidth="1"/>
    <col min="13565" max="13565" width="9" style="759" customWidth="1"/>
    <col min="13566" max="13566" width="9.85546875" style="759" customWidth="1"/>
    <col min="13567" max="13567" width="12" style="759" customWidth="1"/>
    <col min="13568" max="13798" width="11.42578125" style="759"/>
    <col min="13799" max="13799" width="0.28515625" style="759" customWidth="1"/>
    <col min="13800" max="13800" width="19" style="759" customWidth="1"/>
    <col min="13801" max="13801" width="7.140625" style="759" customWidth="1"/>
    <col min="13802" max="13802" width="41.28515625" style="759" customWidth="1"/>
    <col min="13803" max="13804" width="9" style="759" customWidth="1"/>
    <col min="13805" max="13805" width="10.5703125" style="759" customWidth="1"/>
    <col min="13806" max="13806" width="9.42578125" style="759" customWidth="1"/>
    <col min="13807" max="13807" width="9.85546875" style="759" customWidth="1"/>
    <col min="13808" max="13808" width="10.5703125" style="759" customWidth="1"/>
    <col min="13809" max="13810" width="9.42578125" style="759" customWidth="1"/>
    <col min="13811" max="13811" width="10.5703125" style="759" customWidth="1"/>
    <col min="13812" max="13813" width="9" style="759" customWidth="1"/>
    <col min="13814" max="13814" width="10.5703125" style="759" customWidth="1"/>
    <col min="13815" max="13816" width="9.42578125" style="759" customWidth="1"/>
    <col min="13817" max="13817" width="10.5703125" style="759" customWidth="1"/>
    <col min="13818" max="13818" width="9.42578125" style="759" customWidth="1"/>
    <col min="13819" max="13819" width="9.85546875" style="759" customWidth="1"/>
    <col min="13820" max="13820" width="10.5703125" style="759" customWidth="1"/>
    <col min="13821" max="13821" width="9" style="759" customWidth="1"/>
    <col min="13822" max="13822" width="9.85546875" style="759" customWidth="1"/>
    <col min="13823" max="13823" width="12" style="759" customWidth="1"/>
    <col min="13824" max="14054" width="11.42578125" style="759"/>
    <col min="14055" max="14055" width="0.28515625" style="759" customWidth="1"/>
    <col min="14056" max="14056" width="19" style="759" customWidth="1"/>
    <col min="14057" max="14057" width="7.140625" style="759" customWidth="1"/>
    <col min="14058" max="14058" width="41.28515625" style="759" customWidth="1"/>
    <col min="14059" max="14060" width="9" style="759" customWidth="1"/>
    <col min="14061" max="14061" width="10.5703125" style="759" customWidth="1"/>
    <col min="14062" max="14062" width="9.42578125" style="759" customWidth="1"/>
    <col min="14063" max="14063" width="9.85546875" style="759" customWidth="1"/>
    <col min="14064" max="14064" width="10.5703125" style="759" customWidth="1"/>
    <col min="14065" max="14066" width="9.42578125" style="759" customWidth="1"/>
    <col min="14067" max="14067" width="10.5703125" style="759" customWidth="1"/>
    <col min="14068" max="14069" width="9" style="759" customWidth="1"/>
    <col min="14070" max="14070" width="10.5703125" style="759" customWidth="1"/>
    <col min="14071" max="14072" width="9.42578125" style="759" customWidth="1"/>
    <col min="14073" max="14073" width="10.5703125" style="759" customWidth="1"/>
    <col min="14074" max="14074" width="9.42578125" style="759" customWidth="1"/>
    <col min="14075" max="14075" width="9.85546875" style="759" customWidth="1"/>
    <col min="14076" max="14076" width="10.5703125" style="759" customWidth="1"/>
    <col min="14077" max="14077" width="9" style="759" customWidth="1"/>
    <col min="14078" max="14078" width="9.85546875" style="759" customWidth="1"/>
    <col min="14079" max="14079" width="12" style="759" customWidth="1"/>
    <col min="14080" max="14310" width="11.42578125" style="759"/>
    <col min="14311" max="14311" width="0.28515625" style="759" customWidth="1"/>
    <col min="14312" max="14312" width="19" style="759" customWidth="1"/>
    <col min="14313" max="14313" width="7.140625" style="759" customWidth="1"/>
    <col min="14314" max="14314" width="41.28515625" style="759" customWidth="1"/>
    <col min="14315" max="14316" width="9" style="759" customWidth="1"/>
    <col min="14317" max="14317" width="10.5703125" style="759" customWidth="1"/>
    <col min="14318" max="14318" width="9.42578125" style="759" customWidth="1"/>
    <col min="14319" max="14319" width="9.85546875" style="759" customWidth="1"/>
    <col min="14320" max="14320" width="10.5703125" style="759" customWidth="1"/>
    <col min="14321" max="14322" width="9.42578125" style="759" customWidth="1"/>
    <col min="14323" max="14323" width="10.5703125" style="759" customWidth="1"/>
    <col min="14324" max="14325" width="9" style="759" customWidth="1"/>
    <col min="14326" max="14326" width="10.5703125" style="759" customWidth="1"/>
    <col min="14327" max="14328" width="9.42578125" style="759" customWidth="1"/>
    <col min="14329" max="14329" width="10.5703125" style="759" customWidth="1"/>
    <col min="14330" max="14330" width="9.42578125" style="759" customWidth="1"/>
    <col min="14331" max="14331" width="9.85546875" style="759" customWidth="1"/>
    <col min="14332" max="14332" width="10.5703125" style="759" customWidth="1"/>
    <col min="14333" max="14333" width="9" style="759" customWidth="1"/>
    <col min="14334" max="14334" width="9.85546875" style="759" customWidth="1"/>
    <col min="14335" max="14335" width="12" style="759" customWidth="1"/>
    <col min="14336" max="14566" width="11.42578125" style="759"/>
    <col min="14567" max="14567" width="0.28515625" style="759" customWidth="1"/>
    <col min="14568" max="14568" width="19" style="759" customWidth="1"/>
    <col min="14569" max="14569" width="7.140625" style="759" customWidth="1"/>
    <col min="14570" max="14570" width="41.28515625" style="759" customWidth="1"/>
    <col min="14571" max="14572" width="9" style="759" customWidth="1"/>
    <col min="14573" max="14573" width="10.5703125" style="759" customWidth="1"/>
    <col min="14574" max="14574" width="9.42578125" style="759" customWidth="1"/>
    <col min="14575" max="14575" width="9.85546875" style="759" customWidth="1"/>
    <col min="14576" max="14576" width="10.5703125" style="759" customWidth="1"/>
    <col min="14577" max="14578" width="9.42578125" style="759" customWidth="1"/>
    <col min="14579" max="14579" width="10.5703125" style="759" customWidth="1"/>
    <col min="14580" max="14581" width="9" style="759" customWidth="1"/>
    <col min="14582" max="14582" width="10.5703125" style="759" customWidth="1"/>
    <col min="14583" max="14584" width="9.42578125" style="759" customWidth="1"/>
    <col min="14585" max="14585" width="10.5703125" style="759" customWidth="1"/>
    <col min="14586" max="14586" width="9.42578125" style="759" customWidth="1"/>
    <col min="14587" max="14587" width="9.85546875" style="759" customWidth="1"/>
    <col min="14588" max="14588" width="10.5703125" style="759" customWidth="1"/>
    <col min="14589" max="14589" width="9" style="759" customWidth="1"/>
    <col min="14590" max="14590" width="9.85546875" style="759" customWidth="1"/>
    <col min="14591" max="14591" width="12" style="759" customWidth="1"/>
    <col min="14592" max="14822" width="11.42578125" style="759"/>
    <col min="14823" max="14823" width="0.28515625" style="759" customWidth="1"/>
    <col min="14824" max="14824" width="19" style="759" customWidth="1"/>
    <col min="14825" max="14825" width="7.140625" style="759" customWidth="1"/>
    <col min="14826" max="14826" width="41.28515625" style="759" customWidth="1"/>
    <col min="14827" max="14828" width="9" style="759" customWidth="1"/>
    <col min="14829" max="14829" width="10.5703125" style="759" customWidth="1"/>
    <col min="14830" max="14830" width="9.42578125" style="759" customWidth="1"/>
    <col min="14831" max="14831" width="9.85546875" style="759" customWidth="1"/>
    <col min="14832" max="14832" width="10.5703125" style="759" customWidth="1"/>
    <col min="14833" max="14834" width="9.42578125" style="759" customWidth="1"/>
    <col min="14835" max="14835" width="10.5703125" style="759" customWidth="1"/>
    <col min="14836" max="14837" width="9" style="759" customWidth="1"/>
    <col min="14838" max="14838" width="10.5703125" style="759" customWidth="1"/>
    <col min="14839" max="14840" width="9.42578125" style="759" customWidth="1"/>
    <col min="14841" max="14841" width="10.5703125" style="759" customWidth="1"/>
    <col min="14842" max="14842" width="9.42578125" style="759" customWidth="1"/>
    <col min="14843" max="14843" width="9.85546875" style="759" customWidth="1"/>
    <col min="14844" max="14844" width="10.5703125" style="759" customWidth="1"/>
    <col min="14845" max="14845" width="9" style="759" customWidth="1"/>
    <col min="14846" max="14846" width="9.85546875" style="759" customWidth="1"/>
    <col min="14847" max="14847" width="12" style="759" customWidth="1"/>
    <col min="14848" max="15078" width="11.42578125" style="759"/>
    <col min="15079" max="15079" width="0.28515625" style="759" customWidth="1"/>
    <col min="15080" max="15080" width="19" style="759" customWidth="1"/>
    <col min="15081" max="15081" width="7.140625" style="759" customWidth="1"/>
    <col min="15082" max="15082" width="41.28515625" style="759" customWidth="1"/>
    <col min="15083" max="15084" width="9" style="759" customWidth="1"/>
    <col min="15085" max="15085" width="10.5703125" style="759" customWidth="1"/>
    <col min="15086" max="15086" width="9.42578125" style="759" customWidth="1"/>
    <col min="15087" max="15087" width="9.85546875" style="759" customWidth="1"/>
    <col min="15088" max="15088" width="10.5703125" style="759" customWidth="1"/>
    <col min="15089" max="15090" width="9.42578125" style="759" customWidth="1"/>
    <col min="15091" max="15091" width="10.5703125" style="759" customWidth="1"/>
    <col min="15092" max="15093" width="9" style="759" customWidth="1"/>
    <col min="15094" max="15094" width="10.5703125" style="759" customWidth="1"/>
    <col min="15095" max="15096" width="9.42578125" style="759" customWidth="1"/>
    <col min="15097" max="15097" width="10.5703125" style="759" customWidth="1"/>
    <col min="15098" max="15098" width="9.42578125" style="759" customWidth="1"/>
    <col min="15099" max="15099" width="9.85546875" style="759" customWidth="1"/>
    <col min="15100" max="15100" width="10.5703125" style="759" customWidth="1"/>
    <col min="15101" max="15101" width="9" style="759" customWidth="1"/>
    <col min="15102" max="15102" width="9.85546875" style="759" customWidth="1"/>
    <col min="15103" max="15103" width="12" style="759" customWidth="1"/>
    <col min="15104" max="15334" width="11.42578125" style="759"/>
    <col min="15335" max="15335" width="0.28515625" style="759" customWidth="1"/>
    <col min="15336" max="15336" width="19" style="759" customWidth="1"/>
    <col min="15337" max="15337" width="7.140625" style="759" customWidth="1"/>
    <col min="15338" max="15338" width="41.28515625" style="759" customWidth="1"/>
    <col min="15339" max="15340" width="9" style="759" customWidth="1"/>
    <col min="15341" max="15341" width="10.5703125" style="759" customWidth="1"/>
    <col min="15342" max="15342" width="9.42578125" style="759" customWidth="1"/>
    <col min="15343" max="15343" width="9.85546875" style="759" customWidth="1"/>
    <col min="15344" max="15344" width="10.5703125" style="759" customWidth="1"/>
    <col min="15345" max="15346" width="9.42578125" style="759" customWidth="1"/>
    <col min="15347" max="15347" width="10.5703125" style="759" customWidth="1"/>
    <col min="15348" max="15349" width="9" style="759" customWidth="1"/>
    <col min="15350" max="15350" width="10.5703125" style="759" customWidth="1"/>
    <col min="15351" max="15352" width="9.42578125" style="759" customWidth="1"/>
    <col min="15353" max="15353" width="10.5703125" style="759" customWidth="1"/>
    <col min="15354" max="15354" width="9.42578125" style="759" customWidth="1"/>
    <col min="15355" max="15355" width="9.85546875" style="759" customWidth="1"/>
    <col min="15356" max="15356" width="10.5703125" style="759" customWidth="1"/>
    <col min="15357" max="15357" width="9" style="759" customWidth="1"/>
    <col min="15358" max="15358" width="9.85546875" style="759" customWidth="1"/>
    <col min="15359" max="15359" width="12" style="759" customWidth="1"/>
    <col min="15360" max="15590" width="11.42578125" style="759"/>
    <col min="15591" max="15591" width="0.28515625" style="759" customWidth="1"/>
    <col min="15592" max="15592" width="19" style="759" customWidth="1"/>
    <col min="15593" max="15593" width="7.140625" style="759" customWidth="1"/>
    <col min="15594" max="15594" width="41.28515625" style="759" customWidth="1"/>
    <col min="15595" max="15596" width="9" style="759" customWidth="1"/>
    <col min="15597" max="15597" width="10.5703125" style="759" customWidth="1"/>
    <col min="15598" max="15598" width="9.42578125" style="759" customWidth="1"/>
    <col min="15599" max="15599" width="9.85546875" style="759" customWidth="1"/>
    <col min="15600" max="15600" width="10.5703125" style="759" customWidth="1"/>
    <col min="15601" max="15602" width="9.42578125" style="759" customWidth="1"/>
    <col min="15603" max="15603" width="10.5703125" style="759" customWidth="1"/>
    <col min="15604" max="15605" width="9" style="759" customWidth="1"/>
    <col min="15606" max="15606" width="10.5703125" style="759" customWidth="1"/>
    <col min="15607" max="15608" width="9.42578125" style="759" customWidth="1"/>
    <col min="15609" max="15609" width="10.5703125" style="759" customWidth="1"/>
    <col min="15610" max="15610" width="9.42578125" style="759" customWidth="1"/>
    <col min="15611" max="15611" width="9.85546875" style="759" customWidth="1"/>
    <col min="15612" max="15612" width="10.5703125" style="759" customWidth="1"/>
    <col min="15613" max="15613" width="9" style="759" customWidth="1"/>
    <col min="15614" max="15614" width="9.85546875" style="759" customWidth="1"/>
    <col min="15615" max="15615" width="12" style="759" customWidth="1"/>
    <col min="15616" max="15846" width="11.42578125" style="759"/>
    <col min="15847" max="15847" width="0.28515625" style="759" customWidth="1"/>
    <col min="15848" max="15848" width="19" style="759" customWidth="1"/>
    <col min="15849" max="15849" width="7.140625" style="759" customWidth="1"/>
    <col min="15850" max="15850" width="41.28515625" style="759" customWidth="1"/>
    <col min="15851" max="15852" width="9" style="759" customWidth="1"/>
    <col min="15853" max="15853" width="10.5703125" style="759" customWidth="1"/>
    <col min="15854" max="15854" width="9.42578125" style="759" customWidth="1"/>
    <col min="15855" max="15855" width="9.85546875" style="759" customWidth="1"/>
    <col min="15856" max="15856" width="10.5703125" style="759" customWidth="1"/>
    <col min="15857" max="15858" width="9.42578125" style="759" customWidth="1"/>
    <col min="15859" max="15859" width="10.5703125" style="759" customWidth="1"/>
    <col min="15860" max="15861" width="9" style="759" customWidth="1"/>
    <col min="15862" max="15862" width="10.5703125" style="759" customWidth="1"/>
    <col min="15863" max="15864" width="9.42578125" style="759" customWidth="1"/>
    <col min="15865" max="15865" width="10.5703125" style="759" customWidth="1"/>
    <col min="15866" max="15866" width="9.42578125" style="759" customWidth="1"/>
    <col min="15867" max="15867" width="9.85546875" style="759" customWidth="1"/>
    <col min="15868" max="15868" width="10.5703125" style="759" customWidth="1"/>
    <col min="15869" max="15869" width="9" style="759" customWidth="1"/>
    <col min="15870" max="15870" width="9.85546875" style="759" customWidth="1"/>
    <col min="15871" max="15871" width="12" style="759" customWidth="1"/>
    <col min="15872" max="16102" width="11.42578125" style="759"/>
    <col min="16103" max="16103" width="0.28515625" style="759" customWidth="1"/>
    <col min="16104" max="16104" width="19" style="759" customWidth="1"/>
    <col min="16105" max="16105" width="7.140625" style="759" customWidth="1"/>
    <col min="16106" max="16106" width="41.28515625" style="759" customWidth="1"/>
    <col min="16107" max="16108" width="9" style="759" customWidth="1"/>
    <col min="16109" max="16109" width="10.5703125" style="759" customWidth="1"/>
    <col min="16110" max="16110" width="9.42578125" style="759" customWidth="1"/>
    <col min="16111" max="16111" width="9.85546875" style="759" customWidth="1"/>
    <col min="16112" max="16112" width="10.5703125" style="759" customWidth="1"/>
    <col min="16113" max="16114" width="9.42578125" style="759" customWidth="1"/>
    <col min="16115" max="16115" width="10.5703125" style="759" customWidth="1"/>
    <col min="16116" max="16117" width="9" style="759" customWidth="1"/>
    <col min="16118" max="16118" width="10.5703125" style="759" customWidth="1"/>
    <col min="16119" max="16120" width="9.42578125" style="759" customWidth="1"/>
    <col min="16121" max="16121" width="10.5703125" style="759" customWidth="1"/>
    <col min="16122" max="16122" width="9.42578125" style="759" customWidth="1"/>
    <col min="16123" max="16123" width="9.85546875" style="759" customWidth="1"/>
    <col min="16124" max="16124" width="10.5703125" style="759" customWidth="1"/>
    <col min="16125" max="16125" width="9" style="759" customWidth="1"/>
    <col min="16126" max="16126" width="9.85546875" style="759" customWidth="1"/>
    <col min="16127" max="16127" width="12" style="759" customWidth="1"/>
    <col min="16128" max="16384" width="11.42578125" style="759"/>
  </cols>
  <sheetData>
    <row r="1" spans="1:23">
      <c r="A1" s="815" t="s">
        <v>1621</v>
      </c>
      <c r="B1" s="568"/>
      <c r="C1" s="668"/>
      <c r="D1" s="668"/>
      <c r="E1" s="668"/>
      <c r="F1" s="668"/>
      <c r="G1" s="668"/>
      <c r="H1" s="668"/>
      <c r="I1" s="671"/>
    </row>
    <row r="2" spans="1:23" ht="18" customHeight="1">
      <c r="A2" s="4245" t="s">
        <v>1204</v>
      </c>
      <c r="B2" s="69"/>
    </row>
    <row r="3" spans="1:23" ht="18" customHeight="1" thickBot="1">
      <c r="A3" s="773"/>
      <c r="B3" s="69"/>
    </row>
    <row r="4" spans="1:23" ht="15.75" thickBot="1">
      <c r="A4" s="5333" t="s">
        <v>29</v>
      </c>
      <c r="B4" s="5335" t="s">
        <v>915</v>
      </c>
      <c r="C4" s="5324">
        <v>2011</v>
      </c>
      <c r="D4" s="5325"/>
      <c r="E4" s="5326"/>
      <c r="F4" s="5324">
        <v>2012</v>
      </c>
      <c r="G4" s="5325"/>
      <c r="H4" s="5326"/>
      <c r="I4" s="5324">
        <v>2013</v>
      </c>
      <c r="J4" s="5325"/>
      <c r="K4" s="5326"/>
      <c r="L4" s="5324">
        <v>2014</v>
      </c>
      <c r="M4" s="5325"/>
      <c r="N4" s="5326"/>
      <c r="O4" s="5324">
        <v>2015</v>
      </c>
      <c r="P4" s="5325"/>
      <c r="Q4" s="5326"/>
      <c r="R4" s="5324">
        <v>2016</v>
      </c>
      <c r="S4" s="5325"/>
      <c r="T4" s="5326"/>
      <c r="U4" s="5324">
        <v>2017</v>
      </c>
      <c r="V4" s="5325"/>
      <c r="W4" s="5326"/>
    </row>
    <row r="5" spans="1:23" s="762" customFormat="1" ht="23.25" customHeight="1" thickBot="1">
      <c r="A5" s="5334"/>
      <c r="B5" s="5336"/>
      <c r="C5" s="2246" t="s">
        <v>52</v>
      </c>
      <c r="D5" s="2247" t="s">
        <v>53</v>
      </c>
      <c r="E5" s="2248" t="s">
        <v>24</v>
      </c>
      <c r="F5" s="2246" t="s">
        <v>52</v>
      </c>
      <c r="G5" s="2247" t="s">
        <v>53</v>
      </c>
      <c r="H5" s="2248" t="s">
        <v>24</v>
      </c>
      <c r="I5" s="2246" t="s">
        <v>52</v>
      </c>
      <c r="J5" s="2247" t="s">
        <v>53</v>
      </c>
      <c r="K5" s="2248" t="s">
        <v>24</v>
      </c>
      <c r="L5" s="2246" t="s">
        <v>52</v>
      </c>
      <c r="M5" s="2247" t="s">
        <v>53</v>
      </c>
      <c r="N5" s="2248" t="s">
        <v>24</v>
      </c>
      <c r="O5" s="2246" t="s">
        <v>52</v>
      </c>
      <c r="P5" s="2247" t="s">
        <v>53</v>
      </c>
      <c r="Q5" s="2248" t="s">
        <v>24</v>
      </c>
      <c r="R5" s="2246" t="s">
        <v>52</v>
      </c>
      <c r="S5" s="2247" t="s">
        <v>53</v>
      </c>
      <c r="T5" s="2248" t="s">
        <v>24</v>
      </c>
      <c r="U5" s="2246" t="s">
        <v>52</v>
      </c>
      <c r="V5" s="2247" t="s">
        <v>53</v>
      </c>
      <c r="W5" s="2248" t="s">
        <v>24</v>
      </c>
    </row>
    <row r="6" spans="1:23" s="761" customFormat="1" ht="15" customHeight="1">
      <c r="A6" s="5337" t="s">
        <v>1</v>
      </c>
      <c r="B6" s="2377" t="s">
        <v>40</v>
      </c>
      <c r="C6" s="430">
        <v>21</v>
      </c>
      <c r="D6" s="431">
        <v>46</v>
      </c>
      <c r="E6" s="689">
        <v>67</v>
      </c>
      <c r="F6" s="435"/>
      <c r="G6" s="431">
        <v>33</v>
      </c>
      <c r="H6" s="689">
        <v>33</v>
      </c>
      <c r="I6" s="435">
        <v>20</v>
      </c>
      <c r="J6" s="431">
        <v>40</v>
      </c>
      <c r="K6" s="689">
        <v>60</v>
      </c>
      <c r="L6" s="435">
        <v>21</v>
      </c>
      <c r="M6" s="431">
        <v>45</v>
      </c>
      <c r="N6" s="689">
        <v>66</v>
      </c>
      <c r="O6" s="435">
        <v>23</v>
      </c>
      <c r="P6" s="431">
        <v>56</v>
      </c>
      <c r="Q6" s="642">
        <v>79</v>
      </c>
      <c r="R6" s="431">
        <v>19</v>
      </c>
      <c r="S6" s="699">
        <v>63</v>
      </c>
      <c r="T6" s="689">
        <v>82</v>
      </c>
      <c r="U6" s="431">
        <v>57</v>
      </c>
      <c r="V6" s="699">
        <v>30</v>
      </c>
      <c r="W6" s="689">
        <f t="shared" ref="W6:W11" si="0">SUM(U6:V6)</f>
        <v>87</v>
      </c>
    </row>
    <row r="7" spans="1:23" s="761" customFormat="1" ht="28.5" customHeight="1">
      <c r="A7" s="5338"/>
      <c r="B7" s="2378" t="s">
        <v>105</v>
      </c>
      <c r="C7" s="1879"/>
      <c r="D7" s="414"/>
      <c r="E7" s="684"/>
      <c r="F7" s="1880"/>
      <c r="G7" s="414"/>
      <c r="H7" s="684"/>
      <c r="I7" s="1880"/>
      <c r="J7" s="414"/>
      <c r="K7" s="684"/>
      <c r="L7" s="1880"/>
      <c r="M7" s="414"/>
      <c r="N7" s="684"/>
      <c r="O7" s="1880"/>
      <c r="P7" s="414"/>
      <c r="Q7" s="1881"/>
      <c r="R7" s="414"/>
      <c r="S7" s="1882"/>
      <c r="T7" s="684"/>
      <c r="U7" s="414">
        <v>221</v>
      </c>
      <c r="V7" s="1882">
        <v>92</v>
      </c>
      <c r="W7" s="684">
        <f t="shared" si="0"/>
        <v>313</v>
      </c>
    </row>
    <row r="8" spans="1:23" s="761" customFormat="1" ht="14.25" customHeight="1">
      <c r="A8" s="5339" t="s">
        <v>3</v>
      </c>
      <c r="B8" s="2379" t="s">
        <v>42</v>
      </c>
      <c r="C8" s="428">
        <v>34</v>
      </c>
      <c r="D8" s="629">
        <v>133</v>
      </c>
      <c r="E8" s="688">
        <v>167</v>
      </c>
      <c r="F8" s="412"/>
      <c r="G8" s="629">
        <v>63</v>
      </c>
      <c r="H8" s="688">
        <v>63</v>
      </c>
      <c r="I8" s="412">
        <v>32</v>
      </c>
      <c r="J8" s="629">
        <v>115</v>
      </c>
      <c r="K8" s="688">
        <v>147</v>
      </c>
      <c r="L8" s="412">
        <v>43</v>
      </c>
      <c r="M8" s="629">
        <v>39</v>
      </c>
      <c r="N8" s="688">
        <v>82</v>
      </c>
      <c r="O8" s="412">
        <v>38</v>
      </c>
      <c r="P8" s="629">
        <v>133</v>
      </c>
      <c r="Q8" s="686">
        <v>171</v>
      </c>
      <c r="R8" s="629">
        <v>51</v>
      </c>
      <c r="S8" s="774">
        <v>171</v>
      </c>
      <c r="T8" s="688">
        <v>222</v>
      </c>
      <c r="U8" s="629">
        <v>138</v>
      </c>
      <c r="V8" s="774">
        <v>62</v>
      </c>
      <c r="W8" s="688">
        <f t="shared" si="0"/>
        <v>200</v>
      </c>
    </row>
    <row r="9" spans="1:23" s="761" customFormat="1" ht="14.25" customHeight="1">
      <c r="A9" s="5338"/>
      <c r="B9" s="2380" t="s">
        <v>104</v>
      </c>
      <c r="C9" s="1884"/>
      <c r="D9" s="1885"/>
      <c r="E9" s="1886"/>
      <c r="F9" s="1887"/>
      <c r="G9" s="1885"/>
      <c r="H9" s="1886"/>
      <c r="I9" s="1887"/>
      <c r="J9" s="1885"/>
      <c r="K9" s="1886"/>
      <c r="L9" s="1887"/>
      <c r="M9" s="1885"/>
      <c r="N9" s="1886"/>
      <c r="O9" s="1887"/>
      <c r="P9" s="1885"/>
      <c r="Q9" s="1888"/>
      <c r="R9" s="1885"/>
      <c r="S9" s="1889"/>
      <c r="T9" s="1886"/>
      <c r="U9" s="1885"/>
      <c r="V9" s="1889">
        <v>314</v>
      </c>
      <c r="W9" s="1886">
        <f t="shared" si="0"/>
        <v>314</v>
      </c>
    </row>
    <row r="10" spans="1:23" s="761" customFormat="1" ht="15" customHeight="1">
      <c r="A10" s="5340" t="s">
        <v>2</v>
      </c>
      <c r="B10" s="677" t="s">
        <v>46</v>
      </c>
      <c r="C10" s="679"/>
      <c r="D10" s="629"/>
      <c r="E10" s="688"/>
      <c r="F10" s="678"/>
      <c r="G10" s="629"/>
      <c r="H10" s="688"/>
      <c r="I10" s="678"/>
      <c r="J10" s="629">
        <v>85</v>
      </c>
      <c r="K10" s="688">
        <v>85</v>
      </c>
      <c r="L10" s="678"/>
      <c r="M10" s="629">
        <v>192</v>
      </c>
      <c r="N10" s="688">
        <v>192</v>
      </c>
      <c r="O10" s="678"/>
      <c r="P10" s="629">
        <v>254</v>
      </c>
      <c r="Q10" s="686">
        <v>254</v>
      </c>
      <c r="R10" s="629"/>
      <c r="S10" s="774">
        <v>286</v>
      </c>
      <c r="T10" s="688">
        <v>286</v>
      </c>
      <c r="U10" s="629">
        <v>159</v>
      </c>
      <c r="V10" s="774">
        <v>103</v>
      </c>
      <c r="W10" s="688">
        <f t="shared" si="0"/>
        <v>262</v>
      </c>
    </row>
    <row r="11" spans="1:23" s="761" customFormat="1" ht="15" customHeight="1" thickBot="1">
      <c r="A11" s="5341"/>
      <c r="B11" s="676" t="s">
        <v>41</v>
      </c>
      <c r="C11" s="695">
        <v>49</v>
      </c>
      <c r="D11" s="576">
        <v>119</v>
      </c>
      <c r="E11" s="687">
        <v>168</v>
      </c>
      <c r="F11" s="575"/>
      <c r="G11" s="576">
        <v>67</v>
      </c>
      <c r="H11" s="687">
        <v>67</v>
      </c>
      <c r="I11" s="575">
        <v>30</v>
      </c>
      <c r="J11" s="576">
        <v>79</v>
      </c>
      <c r="K11" s="687">
        <v>109</v>
      </c>
      <c r="L11" s="575"/>
      <c r="M11" s="576">
        <v>93</v>
      </c>
      <c r="N11" s="687">
        <v>93</v>
      </c>
      <c r="O11" s="575"/>
      <c r="P11" s="576">
        <v>141</v>
      </c>
      <c r="Q11" s="685">
        <v>141</v>
      </c>
      <c r="R11" s="432">
        <v>48</v>
      </c>
      <c r="S11" s="645">
        <v>129</v>
      </c>
      <c r="T11" s="687">
        <v>177</v>
      </c>
      <c r="U11" s="432">
        <v>118</v>
      </c>
      <c r="V11" s="645">
        <v>56</v>
      </c>
      <c r="W11" s="687">
        <f t="shared" si="0"/>
        <v>174</v>
      </c>
    </row>
    <row r="12" spans="1:23" s="761" customFormat="1" ht="35.25" customHeight="1" thickBot="1">
      <c r="A12" s="5342" t="s">
        <v>4592</v>
      </c>
      <c r="B12" s="5342"/>
      <c r="C12" s="5342"/>
      <c r="D12" s="5342"/>
      <c r="E12" s="5342"/>
      <c r="F12" s="5342"/>
      <c r="G12" s="5342"/>
      <c r="H12" s="5342"/>
      <c r="I12" s="5342"/>
      <c r="J12" s="5342"/>
      <c r="K12" s="5342"/>
      <c r="L12" s="5342"/>
      <c r="M12" s="5342"/>
      <c r="N12" s="5342"/>
      <c r="O12" s="5342"/>
      <c r="P12" s="5342"/>
      <c r="Q12" s="5342"/>
      <c r="R12" s="5342"/>
      <c r="S12" s="5342"/>
      <c r="T12" s="5342"/>
      <c r="U12" s="5342"/>
      <c r="V12" s="5342"/>
      <c r="W12" s="5342"/>
    </row>
    <row r="13" spans="1:23" s="761" customFormat="1" ht="15" customHeight="1">
      <c r="A13" s="2382"/>
      <c r="B13" s="2383" t="s">
        <v>1191</v>
      </c>
      <c r="C13" s="435">
        <f t="shared" ref="C13:T13" si="1">C6</f>
        <v>21</v>
      </c>
      <c r="D13" s="431">
        <f t="shared" si="1"/>
        <v>46</v>
      </c>
      <c r="E13" s="689">
        <f t="shared" si="1"/>
        <v>67</v>
      </c>
      <c r="F13" s="435">
        <f t="shared" si="1"/>
        <v>0</v>
      </c>
      <c r="G13" s="431">
        <f t="shared" si="1"/>
        <v>33</v>
      </c>
      <c r="H13" s="689">
        <f t="shared" si="1"/>
        <v>33</v>
      </c>
      <c r="I13" s="435">
        <f t="shared" si="1"/>
        <v>20</v>
      </c>
      <c r="J13" s="431">
        <f t="shared" si="1"/>
        <v>40</v>
      </c>
      <c r="K13" s="689">
        <f t="shared" si="1"/>
        <v>60</v>
      </c>
      <c r="L13" s="435">
        <f t="shared" si="1"/>
        <v>21</v>
      </c>
      <c r="M13" s="431">
        <f t="shared" si="1"/>
        <v>45</v>
      </c>
      <c r="N13" s="689">
        <f t="shared" si="1"/>
        <v>66</v>
      </c>
      <c r="O13" s="435">
        <f t="shared" si="1"/>
        <v>23</v>
      </c>
      <c r="P13" s="431">
        <f t="shared" si="1"/>
        <v>56</v>
      </c>
      <c r="Q13" s="642">
        <f t="shared" si="1"/>
        <v>79</v>
      </c>
      <c r="R13" s="431">
        <f t="shared" si="1"/>
        <v>19</v>
      </c>
      <c r="S13" s="699">
        <f t="shared" si="1"/>
        <v>63</v>
      </c>
      <c r="T13" s="689">
        <f t="shared" si="1"/>
        <v>82</v>
      </c>
      <c r="U13" s="431">
        <f>SUM(U6:U7)</f>
        <v>278</v>
      </c>
      <c r="V13" s="699">
        <f>SUM(V6:V7)</f>
        <v>122</v>
      </c>
      <c r="W13" s="689">
        <f>SUM(U13:V13)</f>
        <v>400</v>
      </c>
    </row>
    <row r="14" spans="1:23" s="761" customFormat="1" ht="14.25" customHeight="1">
      <c r="A14" s="2382"/>
      <c r="B14" s="2384" t="s">
        <v>1192</v>
      </c>
      <c r="C14" s="412">
        <f>C8</f>
        <v>34</v>
      </c>
      <c r="D14" s="629">
        <f t="shared" ref="D14:T14" si="2">D8</f>
        <v>133</v>
      </c>
      <c r="E14" s="688">
        <f t="shared" si="2"/>
        <v>167</v>
      </c>
      <c r="F14" s="412">
        <f t="shared" si="2"/>
        <v>0</v>
      </c>
      <c r="G14" s="629">
        <f t="shared" si="2"/>
        <v>63</v>
      </c>
      <c r="H14" s="688">
        <f t="shared" si="2"/>
        <v>63</v>
      </c>
      <c r="I14" s="412">
        <f t="shared" si="2"/>
        <v>32</v>
      </c>
      <c r="J14" s="629">
        <f t="shared" si="2"/>
        <v>115</v>
      </c>
      <c r="K14" s="688">
        <f t="shared" si="2"/>
        <v>147</v>
      </c>
      <c r="L14" s="412">
        <f t="shared" si="2"/>
        <v>43</v>
      </c>
      <c r="M14" s="629">
        <f t="shared" si="2"/>
        <v>39</v>
      </c>
      <c r="N14" s="688">
        <f t="shared" si="2"/>
        <v>82</v>
      </c>
      <c r="O14" s="412">
        <f t="shared" si="2"/>
        <v>38</v>
      </c>
      <c r="P14" s="629">
        <f t="shared" si="2"/>
        <v>133</v>
      </c>
      <c r="Q14" s="686">
        <f t="shared" si="2"/>
        <v>171</v>
      </c>
      <c r="R14" s="414">
        <f t="shared" si="2"/>
        <v>51</v>
      </c>
      <c r="S14" s="774">
        <f t="shared" si="2"/>
        <v>171</v>
      </c>
      <c r="T14" s="684">
        <f t="shared" si="2"/>
        <v>222</v>
      </c>
      <c r="U14" s="414">
        <f>SUM(U8:U9)</f>
        <v>138</v>
      </c>
      <c r="V14" s="774">
        <f>SUM(V8:V9)</f>
        <v>376</v>
      </c>
      <c r="W14" s="684">
        <f>SUM(U14:V14)</f>
        <v>514</v>
      </c>
    </row>
    <row r="15" spans="1:23" s="761" customFormat="1" ht="15" customHeight="1" thickBot="1">
      <c r="A15" s="2382"/>
      <c r="B15" s="2385" t="s">
        <v>1193</v>
      </c>
      <c r="C15" s="575">
        <f>C11+C10</f>
        <v>49</v>
      </c>
      <c r="D15" s="576">
        <f t="shared" ref="D15:T15" si="3">D11+D10</f>
        <v>119</v>
      </c>
      <c r="E15" s="687">
        <f t="shared" si="3"/>
        <v>168</v>
      </c>
      <c r="F15" s="575">
        <f t="shared" si="3"/>
        <v>0</v>
      </c>
      <c r="G15" s="576">
        <f t="shared" si="3"/>
        <v>67</v>
      </c>
      <c r="H15" s="687">
        <f t="shared" si="3"/>
        <v>67</v>
      </c>
      <c r="I15" s="575">
        <f t="shared" si="3"/>
        <v>30</v>
      </c>
      <c r="J15" s="576">
        <f t="shared" si="3"/>
        <v>164</v>
      </c>
      <c r="K15" s="687">
        <f t="shared" si="3"/>
        <v>194</v>
      </c>
      <c r="L15" s="575">
        <f t="shared" si="3"/>
        <v>0</v>
      </c>
      <c r="M15" s="576">
        <f t="shared" si="3"/>
        <v>285</v>
      </c>
      <c r="N15" s="687">
        <f t="shared" si="3"/>
        <v>285</v>
      </c>
      <c r="O15" s="575">
        <f t="shared" si="3"/>
        <v>0</v>
      </c>
      <c r="P15" s="576">
        <f t="shared" si="3"/>
        <v>395</v>
      </c>
      <c r="Q15" s="685">
        <f t="shared" si="3"/>
        <v>395</v>
      </c>
      <c r="R15" s="630">
        <f t="shared" si="3"/>
        <v>48</v>
      </c>
      <c r="S15" s="645">
        <f t="shared" si="3"/>
        <v>415</v>
      </c>
      <c r="T15" s="683">
        <f t="shared" si="3"/>
        <v>463</v>
      </c>
      <c r="U15" s="630">
        <f>SUM(U10:U11)</f>
        <v>277</v>
      </c>
      <c r="V15" s="645">
        <f>SUM(V10:V11)</f>
        <v>159</v>
      </c>
      <c r="W15" s="683">
        <f>SUM(U15:V15)</f>
        <v>436</v>
      </c>
    </row>
    <row r="16" spans="1:23" s="761" customFormat="1" ht="6.75" customHeight="1" thickBot="1">
      <c r="A16" s="2381"/>
      <c r="B16" s="768"/>
      <c r="C16" s="633"/>
      <c r="D16" s="627"/>
      <c r="E16" s="634"/>
      <c r="F16" s="633"/>
      <c r="G16" s="627"/>
      <c r="H16" s="634"/>
      <c r="I16" s="633"/>
      <c r="J16" s="627"/>
      <c r="K16" s="634"/>
      <c r="L16" s="633"/>
      <c r="M16" s="627"/>
      <c r="N16" s="634"/>
      <c r="O16" s="633"/>
      <c r="P16" s="627"/>
      <c r="Q16" s="634"/>
      <c r="R16" s="627"/>
      <c r="S16" s="769"/>
      <c r="T16" s="634"/>
      <c r="U16" s="2382"/>
      <c r="V16" s="2382"/>
      <c r="W16" s="2382"/>
    </row>
    <row r="17" spans="1:23" s="761" customFormat="1" ht="15">
      <c r="A17" s="2382"/>
      <c r="B17" s="710" t="s">
        <v>1155</v>
      </c>
      <c r="C17" s="572">
        <v>9305</v>
      </c>
      <c r="D17" s="573">
        <v>18081</v>
      </c>
      <c r="E17" s="436">
        <v>27386</v>
      </c>
      <c r="F17" s="698">
        <v>9270</v>
      </c>
      <c r="G17" s="573">
        <v>20942</v>
      </c>
      <c r="H17" s="433">
        <v>30212</v>
      </c>
      <c r="I17" s="572">
        <v>8326</v>
      </c>
      <c r="J17" s="573">
        <v>20665</v>
      </c>
      <c r="K17" s="436">
        <v>28991</v>
      </c>
      <c r="L17" s="698">
        <v>7263</v>
      </c>
      <c r="M17" s="573">
        <v>20570</v>
      </c>
      <c r="N17" s="433">
        <v>27833</v>
      </c>
      <c r="O17" s="572">
        <v>7922</v>
      </c>
      <c r="P17" s="573">
        <v>21375</v>
      </c>
      <c r="Q17" s="436">
        <v>29297</v>
      </c>
      <c r="R17" s="698">
        <v>8038</v>
      </c>
      <c r="S17" s="573">
        <v>21325</v>
      </c>
      <c r="T17" s="436">
        <v>29363</v>
      </c>
      <c r="U17" s="698">
        <v>7728</v>
      </c>
      <c r="V17" s="573">
        <v>20954</v>
      </c>
      <c r="W17" s="689">
        <f>SUM(U17:V17)</f>
        <v>28682</v>
      </c>
    </row>
    <row r="18" spans="1:23" s="761" customFormat="1" ht="15">
      <c r="A18" s="2382"/>
      <c r="B18" s="646" t="s">
        <v>911</v>
      </c>
      <c r="C18" s="448">
        <v>0</v>
      </c>
      <c r="D18" s="574">
        <v>1712</v>
      </c>
      <c r="E18" s="437">
        <v>1712</v>
      </c>
      <c r="F18" s="697">
        <v>0</v>
      </c>
      <c r="G18" s="574">
        <v>1698</v>
      </c>
      <c r="H18" s="74">
        <v>1698</v>
      </c>
      <c r="I18" s="448">
        <v>0</v>
      </c>
      <c r="J18" s="574">
        <v>3373</v>
      </c>
      <c r="K18" s="437">
        <v>3373</v>
      </c>
      <c r="L18" s="697">
        <v>363</v>
      </c>
      <c r="M18" s="574">
        <v>3557</v>
      </c>
      <c r="N18" s="74">
        <v>3920</v>
      </c>
      <c r="O18" s="448">
        <v>458</v>
      </c>
      <c r="P18" s="574">
        <v>4011</v>
      </c>
      <c r="Q18" s="437">
        <v>4469</v>
      </c>
      <c r="R18" s="697">
        <v>470</v>
      </c>
      <c r="S18" s="574">
        <v>4443</v>
      </c>
      <c r="T18" s="437">
        <v>4913</v>
      </c>
      <c r="U18" s="697">
        <v>385</v>
      </c>
      <c r="V18" s="574">
        <v>4493</v>
      </c>
      <c r="W18" s="688">
        <f t="shared" ref="W18:W23" si="4">SUM(U18:V18)</f>
        <v>4878</v>
      </c>
    </row>
    <row r="19" spans="1:23" s="761" customFormat="1" ht="15">
      <c r="A19" s="2382"/>
      <c r="B19" s="646" t="s">
        <v>1199</v>
      </c>
      <c r="C19" s="448"/>
      <c r="D19" s="574">
        <v>826</v>
      </c>
      <c r="E19" s="437">
        <v>826</v>
      </c>
      <c r="F19" s="697"/>
      <c r="G19" s="574">
        <v>286</v>
      </c>
      <c r="H19" s="74">
        <v>286</v>
      </c>
      <c r="I19" s="448"/>
      <c r="J19" s="574">
        <v>927</v>
      </c>
      <c r="K19" s="437">
        <v>927</v>
      </c>
      <c r="L19" s="697"/>
      <c r="M19" s="574">
        <v>1153</v>
      </c>
      <c r="N19" s="74">
        <v>1153</v>
      </c>
      <c r="O19" s="448"/>
      <c r="P19" s="574">
        <v>1362</v>
      </c>
      <c r="Q19" s="437">
        <v>1362</v>
      </c>
      <c r="R19" s="697"/>
      <c r="S19" s="574">
        <v>1844</v>
      </c>
      <c r="T19" s="437">
        <v>1844</v>
      </c>
      <c r="U19" s="697"/>
      <c r="V19" s="574">
        <v>1712</v>
      </c>
      <c r="W19" s="688">
        <f t="shared" si="4"/>
        <v>1712</v>
      </c>
    </row>
    <row r="20" spans="1:23" s="761" customFormat="1" ht="15">
      <c r="A20" s="2396"/>
      <c r="B20" s="646" t="s">
        <v>1153</v>
      </c>
      <c r="C20" s="413">
        <v>2725</v>
      </c>
      <c r="D20" s="574">
        <v>10283</v>
      </c>
      <c r="E20" s="437">
        <v>13008</v>
      </c>
      <c r="F20" s="429">
        <v>2733</v>
      </c>
      <c r="G20" s="574">
        <v>11998</v>
      </c>
      <c r="H20" s="74">
        <v>14731</v>
      </c>
      <c r="I20" s="413">
        <v>2665</v>
      </c>
      <c r="J20" s="574">
        <v>12025</v>
      </c>
      <c r="K20" s="437">
        <v>14690</v>
      </c>
      <c r="L20" s="429">
        <v>2434</v>
      </c>
      <c r="M20" s="574">
        <v>12009</v>
      </c>
      <c r="N20" s="74">
        <v>14443</v>
      </c>
      <c r="O20" s="413">
        <v>2739</v>
      </c>
      <c r="P20" s="574">
        <v>12662</v>
      </c>
      <c r="Q20" s="437">
        <v>15401</v>
      </c>
      <c r="R20" s="429">
        <v>2727</v>
      </c>
      <c r="S20" s="574">
        <v>12914</v>
      </c>
      <c r="T20" s="437">
        <v>15641</v>
      </c>
      <c r="U20" s="429">
        <v>2221</v>
      </c>
      <c r="V20" s="574">
        <v>12754</v>
      </c>
      <c r="W20" s="688">
        <f t="shared" si="4"/>
        <v>14975</v>
      </c>
    </row>
    <row r="21" spans="1:23" s="761" customFormat="1" ht="15">
      <c r="A21" s="29"/>
      <c r="B21" s="709" t="s">
        <v>544</v>
      </c>
      <c r="C21" s="704">
        <v>104</v>
      </c>
      <c r="D21" s="711">
        <v>298</v>
      </c>
      <c r="E21" s="703">
        <v>402</v>
      </c>
      <c r="F21" s="705">
        <v>0</v>
      </c>
      <c r="G21" s="711">
        <v>163</v>
      </c>
      <c r="H21" s="707">
        <v>163</v>
      </c>
      <c r="I21" s="704">
        <v>82</v>
      </c>
      <c r="J21" s="711">
        <v>319</v>
      </c>
      <c r="K21" s="703">
        <v>401</v>
      </c>
      <c r="L21" s="705">
        <v>64</v>
      </c>
      <c r="M21" s="711">
        <v>369</v>
      </c>
      <c r="N21" s="707">
        <v>433</v>
      </c>
      <c r="O21" s="704">
        <v>61</v>
      </c>
      <c r="P21" s="711">
        <v>584</v>
      </c>
      <c r="Q21" s="703">
        <v>645</v>
      </c>
      <c r="R21" s="775">
        <v>118</v>
      </c>
      <c r="S21" s="696">
        <v>649</v>
      </c>
      <c r="T21" s="644">
        <v>767</v>
      </c>
      <c r="U21" s="775">
        <f>SUM(U13:U15)</f>
        <v>693</v>
      </c>
      <c r="V21" s="696">
        <f>SUM(V13:V15)</f>
        <v>657</v>
      </c>
      <c r="W21" s="2742">
        <f t="shared" si="4"/>
        <v>1350</v>
      </c>
    </row>
    <row r="22" spans="1:23" s="761" customFormat="1" ht="15.75" thickBot="1">
      <c r="A22" s="29"/>
      <c r="B22" s="708" t="s">
        <v>1127</v>
      </c>
      <c r="C22" s="575">
        <v>13016</v>
      </c>
      <c r="D22" s="576">
        <v>23503</v>
      </c>
      <c r="E22" s="438">
        <v>36519</v>
      </c>
      <c r="F22" s="695">
        <v>13482</v>
      </c>
      <c r="G22" s="576">
        <v>26783</v>
      </c>
      <c r="H22" s="434">
        <v>40265</v>
      </c>
      <c r="I22" s="575">
        <v>12798</v>
      </c>
      <c r="J22" s="576">
        <v>27865</v>
      </c>
      <c r="K22" s="438">
        <v>40663</v>
      </c>
      <c r="L22" s="695">
        <v>11391</v>
      </c>
      <c r="M22" s="576">
        <v>28133</v>
      </c>
      <c r="N22" s="434">
        <v>39524</v>
      </c>
      <c r="O22" s="575">
        <v>12777</v>
      </c>
      <c r="P22" s="576">
        <v>30101</v>
      </c>
      <c r="Q22" s="438">
        <v>42878</v>
      </c>
      <c r="R22" s="695">
        <v>13238</v>
      </c>
      <c r="S22" s="576">
        <v>29830</v>
      </c>
      <c r="T22" s="438">
        <v>43068</v>
      </c>
      <c r="U22" s="695">
        <v>12843</v>
      </c>
      <c r="V22" s="576">
        <v>30461</v>
      </c>
      <c r="W22" s="687">
        <f t="shared" si="4"/>
        <v>43304</v>
      </c>
    </row>
    <row r="23" spans="1:23" s="761" customFormat="1" ht="15.75" thickBot="1">
      <c r="A23" s="29"/>
      <c r="B23" s="2519" t="s">
        <v>16</v>
      </c>
      <c r="C23" s="2517">
        <v>25150</v>
      </c>
      <c r="D23" s="2518">
        <v>53877</v>
      </c>
      <c r="E23" s="712">
        <v>79027</v>
      </c>
      <c r="F23" s="2518">
        <v>25485</v>
      </c>
      <c r="G23" s="2518">
        <v>61584</v>
      </c>
      <c r="H23" s="706">
        <v>87069</v>
      </c>
      <c r="I23" s="2517">
        <v>23871</v>
      </c>
      <c r="J23" s="2518">
        <v>64247</v>
      </c>
      <c r="K23" s="712">
        <v>88118</v>
      </c>
      <c r="L23" s="2518">
        <v>21515</v>
      </c>
      <c r="M23" s="2518">
        <v>64638</v>
      </c>
      <c r="N23" s="706">
        <v>86153</v>
      </c>
      <c r="O23" s="2517">
        <v>23957</v>
      </c>
      <c r="P23" s="2518">
        <v>68733</v>
      </c>
      <c r="Q23" s="712">
        <v>92690</v>
      </c>
      <c r="R23" s="2516">
        <v>24591</v>
      </c>
      <c r="S23" s="2516">
        <v>69161</v>
      </c>
      <c r="T23" s="693">
        <v>93752</v>
      </c>
      <c r="U23" s="2516">
        <f>SUM(U17:U22)</f>
        <v>23870</v>
      </c>
      <c r="V23" s="2516">
        <f>SUM(V17:V22)</f>
        <v>71031</v>
      </c>
      <c r="W23" s="693">
        <f t="shared" si="4"/>
        <v>94901</v>
      </c>
    </row>
    <row r="24" spans="1:23" ht="15.75" thickBot="1">
      <c r="A24" s="29"/>
      <c r="B24" s="29"/>
      <c r="C24" s="2395"/>
      <c r="D24" s="2395"/>
      <c r="E24" s="2395"/>
      <c r="F24" s="2395"/>
      <c r="G24" s="2395"/>
      <c r="H24" s="2395"/>
      <c r="I24" s="29"/>
      <c r="J24" s="29"/>
      <c r="K24" s="29"/>
      <c r="R24" s="759"/>
      <c r="S24" s="759"/>
      <c r="T24" s="759"/>
    </row>
    <row r="25" spans="1:23" ht="15.75" thickBot="1">
      <c r="A25" s="29"/>
      <c r="B25" s="2397"/>
      <c r="C25" s="5327" t="s">
        <v>1203</v>
      </c>
      <c r="D25" s="5328"/>
      <c r="E25" s="5328"/>
      <c r="F25" s="5328"/>
      <c r="G25" s="5328"/>
      <c r="H25" s="5328"/>
      <c r="I25" s="5328"/>
      <c r="J25" s="5328"/>
      <c r="K25" s="5329"/>
      <c r="R25" s="759"/>
      <c r="S25" s="759"/>
      <c r="T25" s="759"/>
    </row>
    <row r="26" spans="1:23" ht="31.5" customHeight="1" thickBot="1">
      <c r="A26" s="29"/>
      <c r="B26" s="29"/>
      <c r="C26" s="659">
        <v>2011</v>
      </c>
      <c r="D26" s="658">
        <v>2012</v>
      </c>
      <c r="E26" s="658">
        <v>2013</v>
      </c>
      <c r="F26" s="658">
        <v>2014</v>
      </c>
      <c r="G26" s="658">
        <v>2015</v>
      </c>
      <c r="H26" s="411">
        <v>2016</v>
      </c>
      <c r="I26" s="2249">
        <v>2017</v>
      </c>
      <c r="J26" s="643" t="s">
        <v>4521</v>
      </c>
      <c r="K26" s="643" t="s">
        <v>4522</v>
      </c>
      <c r="R26" s="759"/>
      <c r="S26" s="759"/>
      <c r="T26" s="759"/>
    </row>
    <row r="27" spans="1:23" ht="15">
      <c r="A27" s="29"/>
      <c r="B27" s="2386" t="s">
        <v>936</v>
      </c>
      <c r="C27" s="2398">
        <f>E6</f>
        <v>67</v>
      </c>
      <c r="D27" s="2399">
        <f>H6</f>
        <v>33</v>
      </c>
      <c r="E27" s="2399">
        <f>K6</f>
        <v>60</v>
      </c>
      <c r="F27" s="2399">
        <f>N6</f>
        <v>66</v>
      </c>
      <c r="G27" s="2400">
        <f>Q6</f>
        <v>79</v>
      </c>
      <c r="H27" s="1891">
        <f>T6</f>
        <v>82</v>
      </c>
      <c r="I27" s="1890">
        <f t="shared" ref="I27:I32" si="5">W6</f>
        <v>87</v>
      </c>
      <c r="J27" s="2423">
        <f>I27/H27</f>
        <v>1.0609756097560976</v>
      </c>
      <c r="K27" s="2423">
        <f>I27/G27</f>
        <v>1.1012658227848102</v>
      </c>
      <c r="R27" s="759"/>
      <c r="S27" s="759"/>
      <c r="T27" s="759"/>
    </row>
    <row r="28" spans="1:23" ht="15">
      <c r="A28" s="29"/>
      <c r="B28" s="2387" t="s">
        <v>4401</v>
      </c>
      <c r="C28" s="2398"/>
      <c r="D28" s="2399"/>
      <c r="E28" s="2399"/>
      <c r="F28" s="2399"/>
      <c r="G28" s="2400"/>
      <c r="H28" s="1891"/>
      <c r="I28" s="1890">
        <f t="shared" si="5"/>
        <v>313</v>
      </c>
      <c r="J28" s="3075"/>
      <c r="K28" s="3075"/>
      <c r="R28" s="759"/>
      <c r="S28" s="759"/>
      <c r="T28" s="759"/>
    </row>
    <row r="29" spans="1:23" ht="15" customHeight="1">
      <c r="A29" s="29"/>
      <c r="B29" s="2388" t="s">
        <v>938</v>
      </c>
      <c r="C29" s="982">
        <f>E8</f>
        <v>167</v>
      </c>
      <c r="D29" s="2405">
        <f>H8</f>
        <v>63</v>
      </c>
      <c r="E29" s="2405">
        <f>K8</f>
        <v>147</v>
      </c>
      <c r="F29" s="2405">
        <f>N8</f>
        <v>82</v>
      </c>
      <c r="G29" s="2406">
        <f>Q8</f>
        <v>171</v>
      </c>
      <c r="H29" s="437">
        <f>T8</f>
        <v>222</v>
      </c>
      <c r="I29" s="1890">
        <f t="shared" si="5"/>
        <v>200</v>
      </c>
      <c r="J29" s="2424">
        <f t="shared" ref="J29:J32" si="6">I29/H29</f>
        <v>0.90090090090090091</v>
      </c>
      <c r="K29" s="2424">
        <f>I29/G29</f>
        <v>1.1695906432748537</v>
      </c>
      <c r="R29" s="759"/>
      <c r="S29" s="759"/>
      <c r="T29" s="759"/>
    </row>
    <row r="30" spans="1:23" ht="15" customHeight="1">
      <c r="A30" s="29"/>
      <c r="B30" s="2389" t="s">
        <v>4402</v>
      </c>
      <c r="C30" s="2409"/>
      <c r="D30" s="2410"/>
      <c r="E30" s="2410"/>
      <c r="F30" s="2410"/>
      <c r="G30" s="2411"/>
      <c r="H30" s="1893"/>
      <c r="I30" s="1890">
        <f t="shared" si="5"/>
        <v>314</v>
      </c>
      <c r="J30" s="3076"/>
      <c r="K30" s="3076"/>
      <c r="R30" s="759"/>
      <c r="S30" s="759"/>
      <c r="T30" s="759"/>
    </row>
    <row r="31" spans="1:23" ht="15">
      <c r="A31" s="29"/>
      <c r="B31" s="2388" t="s">
        <v>937</v>
      </c>
      <c r="C31" s="119"/>
      <c r="D31" s="2413"/>
      <c r="E31" s="2405">
        <f>K10</f>
        <v>85</v>
      </c>
      <c r="F31" s="2405">
        <f>N10</f>
        <v>192</v>
      </c>
      <c r="G31" s="2406">
        <f>Q10</f>
        <v>254</v>
      </c>
      <c r="H31" s="437">
        <f>T10</f>
        <v>286</v>
      </c>
      <c r="I31" s="1890">
        <f t="shared" si="5"/>
        <v>262</v>
      </c>
      <c r="J31" s="2424">
        <f t="shared" si="6"/>
        <v>0.91608391608391604</v>
      </c>
      <c r="K31" s="2424">
        <f>H31/F31</f>
        <v>1.4895833333333333</v>
      </c>
      <c r="R31" s="759"/>
      <c r="S31" s="759"/>
      <c r="T31" s="759"/>
    </row>
    <row r="32" spans="1:23" ht="15.75" thickBot="1">
      <c r="A32" s="29"/>
      <c r="B32" s="2390" t="s">
        <v>306</v>
      </c>
      <c r="C32" s="2414">
        <f>E11</f>
        <v>168</v>
      </c>
      <c r="D32" s="2415">
        <f>H11</f>
        <v>67</v>
      </c>
      <c r="E32" s="2415">
        <f>K11</f>
        <v>109</v>
      </c>
      <c r="F32" s="2415">
        <f>N11</f>
        <v>93</v>
      </c>
      <c r="G32" s="2416">
        <f>Q11</f>
        <v>141</v>
      </c>
      <c r="H32" s="438">
        <f>T11</f>
        <v>177</v>
      </c>
      <c r="I32" s="1890">
        <f t="shared" si="5"/>
        <v>174</v>
      </c>
      <c r="J32" s="3077">
        <f t="shared" si="6"/>
        <v>0.98305084745762716</v>
      </c>
      <c r="K32" s="3077">
        <f>H32/F32</f>
        <v>1.903225806451613</v>
      </c>
      <c r="R32" s="759"/>
      <c r="S32" s="759"/>
      <c r="T32" s="759"/>
    </row>
    <row r="33" spans="1:21" ht="15.75" thickBot="1">
      <c r="A33" s="2382"/>
      <c r="B33" s="2391"/>
      <c r="C33" s="2419"/>
      <c r="D33" s="2419"/>
      <c r="E33" s="2419"/>
      <c r="F33" s="2419"/>
      <c r="G33" s="2419"/>
      <c r="H33" s="634"/>
      <c r="I33" s="2420"/>
      <c r="J33" s="2420"/>
      <c r="K33" s="29"/>
      <c r="R33" s="759"/>
      <c r="S33" s="759"/>
      <c r="T33" s="759"/>
    </row>
    <row r="34" spans="1:21" ht="15" customHeight="1">
      <c r="A34" s="29"/>
      <c r="B34" s="2386" t="s">
        <v>1</v>
      </c>
      <c r="C34" s="2421">
        <f t="shared" ref="C34:H34" si="7">C27</f>
        <v>67</v>
      </c>
      <c r="D34" s="2422">
        <f t="shared" si="7"/>
        <v>33</v>
      </c>
      <c r="E34" s="2422">
        <f t="shared" si="7"/>
        <v>60</v>
      </c>
      <c r="F34" s="2422">
        <f t="shared" si="7"/>
        <v>66</v>
      </c>
      <c r="G34" s="1295">
        <f t="shared" si="7"/>
        <v>79</v>
      </c>
      <c r="H34" s="433">
        <f t="shared" si="7"/>
        <v>82</v>
      </c>
      <c r="I34" s="3031">
        <f>W13</f>
        <v>400</v>
      </c>
      <c r="J34" s="2401">
        <f>I34/H34</f>
        <v>4.8780487804878048</v>
      </c>
      <c r="K34" s="2423">
        <f>I34/G34</f>
        <v>5.0632911392405067</v>
      </c>
      <c r="R34" s="759"/>
      <c r="S34" s="759"/>
      <c r="T34" s="759"/>
    </row>
    <row r="35" spans="1:21" ht="15">
      <c r="A35" s="29"/>
      <c r="B35" s="2388" t="s">
        <v>3</v>
      </c>
      <c r="C35" s="982">
        <f t="shared" ref="C35:H35" si="8">C29</f>
        <v>167</v>
      </c>
      <c r="D35" s="2405">
        <f t="shared" si="8"/>
        <v>63</v>
      </c>
      <c r="E35" s="2405">
        <f t="shared" si="8"/>
        <v>147</v>
      </c>
      <c r="F35" s="2405">
        <f t="shared" si="8"/>
        <v>82</v>
      </c>
      <c r="G35" s="2406">
        <f t="shared" si="8"/>
        <v>171</v>
      </c>
      <c r="H35" s="1895">
        <f t="shared" si="8"/>
        <v>222</v>
      </c>
      <c r="I35" s="3032">
        <f>W14</f>
        <v>514</v>
      </c>
      <c r="J35" s="2407">
        <f>I35/H35</f>
        <v>2.3153153153153152</v>
      </c>
      <c r="K35" s="2424">
        <f>I35/G35</f>
        <v>3.0058479532163744</v>
      </c>
      <c r="R35" s="759"/>
      <c r="S35" s="759"/>
      <c r="T35" s="759"/>
    </row>
    <row r="36" spans="1:21" ht="15.75" thickBot="1">
      <c r="A36" s="29"/>
      <c r="B36" s="2392" t="s">
        <v>2</v>
      </c>
      <c r="C36" s="3078">
        <f t="shared" ref="C36:H36" si="9">C31+C32</f>
        <v>168</v>
      </c>
      <c r="D36" s="3079">
        <f t="shared" si="9"/>
        <v>67</v>
      </c>
      <c r="E36" s="3080">
        <f t="shared" si="9"/>
        <v>194</v>
      </c>
      <c r="F36" s="3080">
        <f t="shared" si="9"/>
        <v>285</v>
      </c>
      <c r="G36" s="3081">
        <f t="shared" si="9"/>
        <v>395</v>
      </c>
      <c r="H36" s="1896">
        <f t="shared" si="9"/>
        <v>463</v>
      </c>
      <c r="I36" s="3099">
        <f>W15</f>
        <v>436</v>
      </c>
      <c r="J36" s="3082">
        <f>I36/H36</f>
        <v>0.94168466522678185</v>
      </c>
      <c r="K36" s="3083">
        <f>I36/G36</f>
        <v>1.1037974683544305</v>
      </c>
      <c r="R36" s="759"/>
      <c r="S36" s="759"/>
      <c r="T36" s="759"/>
    </row>
    <row r="37" spans="1:21" ht="15.75" thickBot="1">
      <c r="A37" s="29"/>
      <c r="B37" s="2393" t="s">
        <v>544</v>
      </c>
      <c r="C37" s="2425">
        <f t="shared" ref="C37:H37" si="10">SUM(C34:C36)</f>
        <v>402</v>
      </c>
      <c r="D37" s="2426">
        <f t="shared" si="10"/>
        <v>163</v>
      </c>
      <c r="E37" s="2426">
        <f t="shared" si="10"/>
        <v>401</v>
      </c>
      <c r="F37" s="2426">
        <f t="shared" si="10"/>
        <v>433</v>
      </c>
      <c r="G37" s="2426">
        <f t="shared" si="10"/>
        <v>645</v>
      </c>
      <c r="H37" s="1899">
        <f t="shared" si="10"/>
        <v>767</v>
      </c>
      <c r="I37" s="3100">
        <f>SUM(I34:I36)</f>
        <v>1350</v>
      </c>
      <c r="J37" s="2441">
        <f>I37/H37</f>
        <v>1.7601043024771839</v>
      </c>
      <c r="K37" s="2427">
        <f>I37/G37</f>
        <v>2.0930232558139537</v>
      </c>
      <c r="R37" s="759"/>
      <c r="S37" s="759"/>
      <c r="T37" s="759"/>
    </row>
    <row r="38" spans="1:21" s="422" customFormat="1" ht="9" customHeight="1" thickBot="1">
      <c r="A38" s="2382"/>
      <c r="B38" s="2391"/>
      <c r="C38" s="2429"/>
      <c r="D38" s="2429"/>
      <c r="E38" s="2429"/>
      <c r="F38" s="2429"/>
      <c r="G38" s="2429"/>
      <c r="H38" s="2429"/>
      <c r="I38" s="2430"/>
      <c r="J38" s="2429"/>
      <c r="K38" s="2431"/>
      <c r="L38" s="669"/>
      <c r="M38" s="669"/>
      <c r="N38" s="669"/>
      <c r="O38" s="669"/>
      <c r="P38" s="758"/>
    </row>
    <row r="39" spans="1:21" ht="15">
      <c r="A39" s="29"/>
      <c r="B39" s="710" t="s">
        <v>1155</v>
      </c>
      <c r="C39" s="2421">
        <f t="shared" ref="C39:C45" si="11">E17</f>
        <v>27386</v>
      </c>
      <c r="D39" s="2422">
        <f t="shared" ref="D39:D45" si="12">H17</f>
        <v>30212</v>
      </c>
      <c r="E39" s="2422">
        <f t="shared" ref="E39:E45" si="13">K17</f>
        <v>28991</v>
      </c>
      <c r="F39" s="2422">
        <f t="shared" ref="F39:F45" si="14">N17</f>
        <v>27833</v>
      </c>
      <c r="G39" s="2432">
        <f t="shared" ref="G39:G45" si="15">Q17</f>
        <v>29297</v>
      </c>
      <c r="H39" s="433">
        <f>T17</f>
        <v>29363</v>
      </c>
      <c r="I39" s="3031">
        <f>W17</f>
        <v>28682</v>
      </c>
      <c r="J39" s="2401">
        <f t="shared" ref="J39:J45" si="16">H39/G39</f>
        <v>1.0022527903880944</v>
      </c>
      <c r="K39" s="2401">
        <f t="shared" ref="K39:K45" si="17">H39/F39</f>
        <v>1.0549707182121941</v>
      </c>
      <c r="L39" s="673"/>
      <c r="M39" s="673"/>
      <c r="N39" s="669"/>
      <c r="O39" s="669"/>
      <c r="P39" s="70"/>
      <c r="R39" s="759"/>
      <c r="S39" s="759"/>
      <c r="T39" s="759"/>
    </row>
    <row r="40" spans="1:21" ht="15" customHeight="1">
      <c r="A40" s="29"/>
      <c r="B40" s="646" t="s">
        <v>911</v>
      </c>
      <c r="C40" s="982">
        <f t="shared" si="11"/>
        <v>1712</v>
      </c>
      <c r="D40" s="2405">
        <f t="shared" si="12"/>
        <v>1698</v>
      </c>
      <c r="E40" s="2405">
        <f t="shared" si="13"/>
        <v>3373</v>
      </c>
      <c r="F40" s="2405">
        <f t="shared" si="14"/>
        <v>3920</v>
      </c>
      <c r="G40" s="2434">
        <f t="shared" si="15"/>
        <v>4469</v>
      </c>
      <c r="H40" s="1895">
        <f t="shared" ref="H40:H44" si="18">T18</f>
        <v>4913</v>
      </c>
      <c r="I40" s="3032">
        <f t="shared" ref="I40:I44" si="19">W18</f>
        <v>4878</v>
      </c>
      <c r="J40" s="2435">
        <f t="shared" si="16"/>
        <v>1.0993510852539718</v>
      </c>
      <c r="K40" s="2435">
        <f t="shared" si="17"/>
        <v>1.2533163265306122</v>
      </c>
      <c r="L40" s="673"/>
      <c r="M40" s="673"/>
      <c r="N40" s="669"/>
      <c r="O40" s="669"/>
      <c r="P40" s="70"/>
      <c r="R40" s="759"/>
      <c r="S40" s="759"/>
      <c r="T40" s="759"/>
    </row>
    <row r="41" spans="1:21" ht="15" customHeight="1">
      <c r="A41" s="29"/>
      <c r="B41" s="646" t="s">
        <v>1199</v>
      </c>
      <c r="C41" s="982">
        <f t="shared" si="11"/>
        <v>826</v>
      </c>
      <c r="D41" s="2405">
        <f t="shared" si="12"/>
        <v>286</v>
      </c>
      <c r="E41" s="2405">
        <f t="shared" si="13"/>
        <v>927</v>
      </c>
      <c r="F41" s="2405">
        <f t="shared" si="14"/>
        <v>1153</v>
      </c>
      <c r="G41" s="2434">
        <f t="shared" si="15"/>
        <v>1362</v>
      </c>
      <c r="H41" s="1895">
        <f t="shared" si="18"/>
        <v>1844</v>
      </c>
      <c r="I41" s="3032">
        <f t="shared" si="19"/>
        <v>1712</v>
      </c>
      <c r="J41" s="2435">
        <f t="shared" si="16"/>
        <v>1.353891336270191</v>
      </c>
      <c r="K41" s="2435">
        <f t="shared" si="17"/>
        <v>1.5993061578490892</v>
      </c>
      <c r="L41" s="673"/>
      <c r="M41" s="673"/>
      <c r="N41" s="669"/>
      <c r="O41" s="669"/>
      <c r="P41" s="70"/>
      <c r="R41" s="759"/>
      <c r="S41" s="759"/>
      <c r="T41" s="759"/>
    </row>
    <row r="42" spans="1:21" ht="15">
      <c r="A42" s="29"/>
      <c r="B42" s="646" t="s">
        <v>1153</v>
      </c>
      <c r="C42" s="982">
        <f t="shared" si="11"/>
        <v>13008</v>
      </c>
      <c r="D42" s="2405">
        <f t="shared" si="12"/>
        <v>14731</v>
      </c>
      <c r="E42" s="2405">
        <f t="shared" si="13"/>
        <v>14690</v>
      </c>
      <c r="F42" s="2405">
        <f t="shared" si="14"/>
        <v>14443</v>
      </c>
      <c r="G42" s="2434">
        <f t="shared" si="15"/>
        <v>15401</v>
      </c>
      <c r="H42" s="1895">
        <f t="shared" si="18"/>
        <v>15641</v>
      </c>
      <c r="I42" s="3032">
        <f t="shared" si="19"/>
        <v>14975</v>
      </c>
      <c r="J42" s="2435">
        <f t="shared" si="16"/>
        <v>1.0155834036750859</v>
      </c>
      <c r="K42" s="2435">
        <f t="shared" si="17"/>
        <v>1.0829467562140829</v>
      </c>
      <c r="N42" s="671"/>
      <c r="O42" s="671"/>
      <c r="R42" s="759"/>
      <c r="S42" s="759"/>
      <c r="T42" s="759"/>
    </row>
    <row r="43" spans="1:21" ht="15">
      <c r="A43" s="29"/>
      <c r="B43" s="709" t="s">
        <v>544</v>
      </c>
      <c r="C43" s="982">
        <f t="shared" si="11"/>
        <v>402</v>
      </c>
      <c r="D43" s="2405">
        <f t="shared" si="12"/>
        <v>163</v>
      </c>
      <c r="E43" s="2405">
        <f t="shared" si="13"/>
        <v>401</v>
      </c>
      <c r="F43" s="2405">
        <f t="shared" si="14"/>
        <v>433</v>
      </c>
      <c r="G43" s="2434">
        <f t="shared" si="15"/>
        <v>645</v>
      </c>
      <c r="H43" s="1895">
        <f t="shared" si="18"/>
        <v>767</v>
      </c>
      <c r="I43" s="3032">
        <f t="shared" si="19"/>
        <v>1350</v>
      </c>
      <c r="J43" s="2435">
        <f>I43/H43</f>
        <v>1.7601043024771839</v>
      </c>
      <c r="K43" s="2435">
        <f>I43/G43</f>
        <v>2.0930232558139537</v>
      </c>
      <c r="Q43" s="760"/>
      <c r="R43" s="760"/>
      <c r="S43" s="760"/>
      <c r="T43" s="760"/>
      <c r="U43" s="760"/>
    </row>
    <row r="44" spans="1:21" ht="15.75" thickBot="1">
      <c r="A44" s="2382"/>
      <c r="B44" s="708" t="s">
        <v>1127</v>
      </c>
      <c r="C44" s="2414">
        <f t="shared" si="11"/>
        <v>36519</v>
      </c>
      <c r="D44" s="2415">
        <f t="shared" si="12"/>
        <v>40265</v>
      </c>
      <c r="E44" s="2415">
        <f t="shared" si="13"/>
        <v>40663</v>
      </c>
      <c r="F44" s="2415">
        <f t="shared" si="14"/>
        <v>39524</v>
      </c>
      <c r="G44" s="2438">
        <f t="shared" si="15"/>
        <v>42878</v>
      </c>
      <c r="H44" s="1898">
        <f t="shared" si="18"/>
        <v>43068</v>
      </c>
      <c r="I44" s="3099">
        <f t="shared" si="19"/>
        <v>43304</v>
      </c>
      <c r="J44" s="2417">
        <f t="shared" si="16"/>
        <v>1.0044311768272773</v>
      </c>
      <c r="K44" s="2417">
        <f t="shared" si="17"/>
        <v>1.0896670377492157</v>
      </c>
      <c r="R44" s="759"/>
      <c r="S44" s="759"/>
      <c r="T44" s="759"/>
    </row>
    <row r="45" spans="1:21" ht="15" customHeight="1" thickBot="1">
      <c r="A45" s="29"/>
      <c r="B45" s="664" t="s">
        <v>16</v>
      </c>
      <c r="C45" s="5107">
        <f t="shared" si="11"/>
        <v>79027</v>
      </c>
      <c r="D45" s="5108">
        <f t="shared" si="12"/>
        <v>87069</v>
      </c>
      <c r="E45" s="5108">
        <f t="shared" si="13"/>
        <v>88118</v>
      </c>
      <c r="F45" s="5108">
        <f t="shared" si="14"/>
        <v>86153</v>
      </c>
      <c r="G45" s="5108">
        <f t="shared" si="15"/>
        <v>92690</v>
      </c>
      <c r="H45" s="5109">
        <f>T23</f>
        <v>93752</v>
      </c>
      <c r="I45" s="5110">
        <f>W23</f>
        <v>94901</v>
      </c>
      <c r="J45" s="5111">
        <f t="shared" si="16"/>
        <v>1.0114575466609128</v>
      </c>
      <c r="K45" s="5111">
        <f t="shared" si="17"/>
        <v>1.0882035448562442</v>
      </c>
      <c r="O45" s="5098"/>
      <c r="R45" s="759"/>
      <c r="S45" s="759"/>
      <c r="T45" s="759"/>
    </row>
    <row r="46" spans="1:21" s="422" customFormat="1" ht="20.25" customHeight="1" thickBot="1">
      <c r="A46" s="2382"/>
      <c r="B46" s="636"/>
      <c r="C46" s="2443"/>
      <c r="D46" s="2443"/>
      <c r="E46" s="2443"/>
      <c r="F46" s="2443"/>
      <c r="G46" s="2443"/>
      <c r="H46" s="632"/>
      <c r="I46" s="2420"/>
      <c r="J46" s="2382"/>
      <c r="K46" s="2382"/>
    </row>
    <row r="47" spans="1:21" s="671" customFormat="1" ht="15.75" thickBot="1">
      <c r="A47" s="2437"/>
      <c r="B47" s="2391"/>
      <c r="C47" s="5330" t="s">
        <v>1194</v>
      </c>
      <c r="D47" s="5331"/>
      <c r="E47" s="5331"/>
      <c r="F47" s="5331"/>
      <c r="G47" s="5331"/>
      <c r="H47" s="5331"/>
      <c r="I47" s="5332"/>
      <c r="J47" s="2431"/>
      <c r="K47" s="2431"/>
      <c r="L47" s="669"/>
      <c r="M47" s="669"/>
      <c r="N47" s="669"/>
      <c r="O47" s="668"/>
    </row>
    <row r="48" spans="1:21" ht="15">
      <c r="A48" s="29"/>
      <c r="B48" s="710" t="s">
        <v>1</v>
      </c>
      <c r="C48" s="2421">
        <v>1</v>
      </c>
      <c r="D48" s="2422">
        <v>1</v>
      </c>
      <c r="E48" s="2422">
        <v>1</v>
      </c>
      <c r="F48" s="2422">
        <v>1</v>
      </c>
      <c r="G48" s="2432">
        <v>1</v>
      </c>
      <c r="H48" s="433">
        <v>1</v>
      </c>
      <c r="I48" s="2445">
        <v>2</v>
      </c>
      <c r="J48" s="2446"/>
      <c r="K48" s="2446"/>
      <c r="L48" s="673"/>
      <c r="M48" s="669"/>
      <c r="N48" s="669"/>
      <c r="O48" s="70"/>
      <c r="R48" s="759"/>
      <c r="S48" s="759"/>
      <c r="T48" s="759"/>
    </row>
    <row r="49" spans="1:20" ht="15" customHeight="1">
      <c r="A49" s="29"/>
      <c r="B49" s="646" t="s">
        <v>3</v>
      </c>
      <c r="C49" s="982">
        <v>1</v>
      </c>
      <c r="D49" s="2405">
        <v>1</v>
      </c>
      <c r="E49" s="2405">
        <v>1</v>
      </c>
      <c r="F49" s="2405">
        <v>1</v>
      </c>
      <c r="G49" s="2434">
        <v>1</v>
      </c>
      <c r="H49" s="1895">
        <v>1</v>
      </c>
      <c r="I49" s="2447">
        <v>2</v>
      </c>
      <c r="J49" s="2446"/>
      <c r="K49" s="2446"/>
      <c r="L49" s="673"/>
      <c r="M49" s="669"/>
      <c r="N49" s="669"/>
      <c r="O49" s="70"/>
      <c r="R49" s="759"/>
      <c r="S49" s="759"/>
      <c r="T49" s="759"/>
    </row>
    <row r="50" spans="1:20" ht="15" customHeight="1" thickBot="1">
      <c r="A50" s="29"/>
      <c r="B50" s="646" t="s">
        <v>2</v>
      </c>
      <c r="C50" s="982">
        <v>1</v>
      </c>
      <c r="D50" s="2405">
        <v>1</v>
      </c>
      <c r="E50" s="2405">
        <v>2</v>
      </c>
      <c r="F50" s="2405">
        <v>2</v>
      </c>
      <c r="G50" s="2434">
        <v>2</v>
      </c>
      <c r="H50" s="1895">
        <v>2</v>
      </c>
      <c r="I50" s="3084">
        <v>2</v>
      </c>
      <c r="J50" s="2446"/>
      <c r="K50" s="2446"/>
      <c r="L50" s="673"/>
      <c r="M50" s="669"/>
      <c r="N50" s="669"/>
      <c r="O50" s="70"/>
      <c r="R50" s="759"/>
      <c r="S50" s="759"/>
      <c r="T50" s="759"/>
    </row>
    <row r="51" spans="1:20" ht="15">
      <c r="A51" s="29"/>
      <c r="B51" s="710" t="s">
        <v>1155</v>
      </c>
      <c r="C51" s="2421">
        <v>17</v>
      </c>
      <c r="D51" s="2422">
        <v>17</v>
      </c>
      <c r="E51" s="2422">
        <v>17</v>
      </c>
      <c r="F51" s="2422">
        <v>17</v>
      </c>
      <c r="G51" s="2432">
        <v>17</v>
      </c>
      <c r="H51" s="433">
        <v>17</v>
      </c>
      <c r="I51" s="5099">
        <v>17</v>
      </c>
      <c r="J51" s="29"/>
      <c r="K51" s="29"/>
      <c r="M51" s="671"/>
      <c r="N51" s="671"/>
      <c r="R51" s="759"/>
      <c r="S51" s="759"/>
      <c r="T51" s="759"/>
    </row>
    <row r="52" spans="1:20" ht="15">
      <c r="A52" s="29"/>
      <c r="B52" s="646" t="s">
        <v>911</v>
      </c>
      <c r="C52" s="982">
        <v>10</v>
      </c>
      <c r="D52" s="2405">
        <v>10</v>
      </c>
      <c r="E52" s="2405">
        <v>10</v>
      </c>
      <c r="F52" s="2405">
        <v>10</v>
      </c>
      <c r="G52" s="2434">
        <v>11</v>
      </c>
      <c r="H52" s="1895">
        <v>11</v>
      </c>
      <c r="I52" s="3101">
        <v>11</v>
      </c>
      <c r="J52" s="29"/>
      <c r="K52" s="29"/>
      <c r="R52" s="759"/>
      <c r="S52" s="759"/>
      <c r="T52" s="759"/>
    </row>
    <row r="53" spans="1:20" ht="15">
      <c r="A53" s="2382"/>
      <c r="B53" s="646" t="s">
        <v>1199</v>
      </c>
      <c r="C53" s="982">
        <v>5</v>
      </c>
      <c r="D53" s="2405">
        <v>4</v>
      </c>
      <c r="E53" s="2405">
        <v>7</v>
      </c>
      <c r="F53" s="2405">
        <v>9</v>
      </c>
      <c r="G53" s="2434">
        <v>9</v>
      </c>
      <c r="H53" s="1895">
        <v>10</v>
      </c>
      <c r="I53" s="3101">
        <v>10</v>
      </c>
      <c r="J53" s="29"/>
      <c r="K53" s="29"/>
      <c r="R53" s="759"/>
      <c r="S53" s="759"/>
      <c r="T53" s="759"/>
    </row>
    <row r="54" spans="1:20" ht="15" customHeight="1">
      <c r="A54" s="29"/>
      <c r="B54" s="646" t="s">
        <v>1153</v>
      </c>
      <c r="C54" s="982">
        <v>26</v>
      </c>
      <c r="D54" s="2405">
        <v>26</v>
      </c>
      <c r="E54" s="2405">
        <v>26</v>
      </c>
      <c r="F54" s="2405">
        <v>26</v>
      </c>
      <c r="G54" s="2434">
        <v>26</v>
      </c>
      <c r="H54" s="1895">
        <v>27</v>
      </c>
      <c r="I54" s="3101">
        <v>27</v>
      </c>
      <c r="J54" s="29"/>
      <c r="K54" s="29"/>
      <c r="R54" s="759"/>
      <c r="S54" s="759"/>
      <c r="T54" s="759"/>
    </row>
    <row r="55" spans="1:20" s="422" customFormat="1" ht="15">
      <c r="A55" s="2382"/>
      <c r="B55" s="709" t="s">
        <v>544</v>
      </c>
      <c r="C55" s="982">
        <v>3</v>
      </c>
      <c r="D55" s="2405">
        <v>3</v>
      </c>
      <c r="E55" s="2405">
        <v>4</v>
      </c>
      <c r="F55" s="2405">
        <v>4</v>
      </c>
      <c r="G55" s="2434">
        <v>4</v>
      </c>
      <c r="H55" s="1895">
        <v>4</v>
      </c>
      <c r="I55" s="2447">
        <v>6</v>
      </c>
      <c r="J55" s="2382"/>
      <c r="K55" s="2382"/>
    </row>
    <row r="56" spans="1:20" s="671" customFormat="1" ht="15.75" thickBot="1">
      <c r="A56" s="2437"/>
      <c r="B56" s="708" t="s">
        <v>1127</v>
      </c>
      <c r="C56" s="2414">
        <v>18</v>
      </c>
      <c r="D56" s="2415">
        <v>18</v>
      </c>
      <c r="E56" s="2415">
        <v>18</v>
      </c>
      <c r="F56" s="2415">
        <v>18</v>
      </c>
      <c r="G56" s="2438">
        <v>18</v>
      </c>
      <c r="H56" s="1898">
        <v>18</v>
      </c>
      <c r="I56" s="2448">
        <v>18</v>
      </c>
      <c r="J56" s="2431"/>
      <c r="K56" s="2431"/>
      <c r="L56" s="669"/>
      <c r="M56" s="669"/>
      <c r="N56" s="669"/>
      <c r="O56" s="668"/>
    </row>
    <row r="57" spans="1:20" ht="15.75" thickBot="1">
      <c r="A57" s="29"/>
      <c r="B57" s="664" t="s">
        <v>16</v>
      </c>
      <c r="C57" s="5112">
        <f>C51+C52+C54+C55+C56</f>
        <v>74</v>
      </c>
      <c r="D57" s="5113">
        <f t="shared" ref="D57:G57" si="20">D51+D52+D54+D55+D56</f>
        <v>74</v>
      </c>
      <c r="E57" s="5113">
        <f t="shared" si="20"/>
        <v>75</v>
      </c>
      <c r="F57" s="5113">
        <f t="shared" si="20"/>
        <v>75</v>
      </c>
      <c r="G57" s="5113">
        <f t="shared" si="20"/>
        <v>76</v>
      </c>
      <c r="H57" s="5114">
        <f>H51+H52+H54+H55+H56</f>
        <v>77</v>
      </c>
      <c r="I57" s="5115">
        <f>I51+I52+I54+I55+I56</f>
        <v>79</v>
      </c>
      <c r="J57" s="2446"/>
      <c r="K57" s="2446"/>
      <c r="L57" s="673"/>
      <c r="M57" s="669"/>
      <c r="N57" s="669"/>
      <c r="O57" s="70"/>
      <c r="R57" s="759"/>
      <c r="S57" s="759"/>
      <c r="T57" s="759"/>
    </row>
    <row r="58" spans="1:20" ht="15" customHeight="1" thickBot="1">
      <c r="A58" s="29"/>
      <c r="B58" s="636"/>
      <c r="C58" s="2443"/>
      <c r="D58" s="2443"/>
      <c r="E58" s="2443"/>
      <c r="F58" s="2443"/>
      <c r="G58" s="2443"/>
      <c r="H58" s="632"/>
      <c r="I58" s="2446"/>
      <c r="J58" s="2446"/>
      <c r="K58" s="2446"/>
      <c r="L58" s="673"/>
      <c r="M58" s="669"/>
      <c r="N58" s="669"/>
      <c r="O58" s="70"/>
      <c r="R58" s="759"/>
      <c r="S58" s="759"/>
      <c r="T58" s="759"/>
    </row>
    <row r="59" spans="1:20" ht="15" customHeight="1" thickBot="1">
      <c r="A59" s="29"/>
      <c r="B59" s="2391"/>
      <c r="C59" s="5330" t="s">
        <v>1202</v>
      </c>
      <c r="D59" s="5331"/>
      <c r="E59" s="5331"/>
      <c r="F59" s="5331"/>
      <c r="G59" s="5331"/>
      <c r="H59" s="5331"/>
      <c r="I59" s="5332"/>
      <c r="J59" s="2446"/>
      <c r="K59" s="2446"/>
      <c r="L59" s="673"/>
      <c r="M59" s="669"/>
      <c r="N59" s="669"/>
      <c r="O59" s="70"/>
      <c r="R59" s="759"/>
      <c r="S59" s="759"/>
      <c r="T59" s="759"/>
    </row>
    <row r="60" spans="1:20" ht="15">
      <c r="A60" s="29"/>
      <c r="B60" s="710" t="s">
        <v>1</v>
      </c>
      <c r="C60" s="2421">
        <f t="shared" ref="C60:H60" si="21">C34/C48</f>
        <v>67</v>
      </c>
      <c r="D60" s="2422">
        <f t="shared" si="21"/>
        <v>33</v>
      </c>
      <c r="E60" s="2422">
        <f t="shared" si="21"/>
        <v>60</v>
      </c>
      <c r="F60" s="2422">
        <f t="shared" si="21"/>
        <v>66</v>
      </c>
      <c r="G60" s="2432">
        <f t="shared" si="21"/>
        <v>79</v>
      </c>
      <c r="H60" s="433">
        <f t="shared" si="21"/>
        <v>82</v>
      </c>
      <c r="I60" s="5099">
        <f>I34/I48</f>
        <v>200</v>
      </c>
      <c r="J60" s="29"/>
      <c r="K60" s="29"/>
      <c r="M60" s="671"/>
      <c r="N60" s="671"/>
      <c r="R60" s="759"/>
      <c r="S60" s="759"/>
      <c r="T60" s="759"/>
    </row>
    <row r="61" spans="1:20" ht="15">
      <c r="A61" s="29"/>
      <c r="B61" s="646" t="s">
        <v>3</v>
      </c>
      <c r="C61" s="982">
        <f t="shared" ref="C61:I62" si="22">C35/C49</f>
        <v>167</v>
      </c>
      <c r="D61" s="2405">
        <f t="shared" si="22"/>
        <v>63</v>
      </c>
      <c r="E61" s="2405">
        <f t="shared" si="22"/>
        <v>147</v>
      </c>
      <c r="F61" s="2405">
        <f t="shared" si="22"/>
        <v>82</v>
      </c>
      <c r="G61" s="2434">
        <f t="shared" si="22"/>
        <v>171</v>
      </c>
      <c r="H61" s="1895">
        <f t="shared" si="22"/>
        <v>222</v>
      </c>
      <c r="I61" s="3101">
        <f t="shared" si="22"/>
        <v>257</v>
      </c>
      <c r="J61" s="29"/>
      <c r="K61" s="29"/>
      <c r="R61" s="759"/>
      <c r="S61" s="759"/>
      <c r="T61" s="759"/>
    </row>
    <row r="62" spans="1:20" ht="15.75" thickBot="1">
      <c r="A62" s="2382"/>
      <c r="B62" s="646" t="s">
        <v>2</v>
      </c>
      <c r="C62" s="982">
        <f t="shared" si="22"/>
        <v>168</v>
      </c>
      <c r="D62" s="2405">
        <f t="shared" si="22"/>
        <v>67</v>
      </c>
      <c r="E62" s="2405">
        <f t="shared" si="22"/>
        <v>97</v>
      </c>
      <c r="F62" s="2405">
        <f t="shared" si="22"/>
        <v>142.5</v>
      </c>
      <c r="G62" s="2434">
        <f t="shared" si="22"/>
        <v>197.5</v>
      </c>
      <c r="H62" s="1895">
        <f t="shared" si="22"/>
        <v>231.5</v>
      </c>
      <c r="I62" s="5101">
        <f>I36/I50</f>
        <v>218</v>
      </c>
      <c r="J62" s="29"/>
      <c r="K62" s="29"/>
      <c r="R62" s="759"/>
      <c r="S62" s="759"/>
      <c r="T62" s="759"/>
    </row>
    <row r="63" spans="1:20" ht="15" customHeight="1">
      <c r="A63" s="29"/>
      <c r="B63" s="710" t="s">
        <v>1155</v>
      </c>
      <c r="C63" s="2421">
        <f t="shared" ref="C63:I69" si="23">C39/C51</f>
        <v>1610.9411764705883</v>
      </c>
      <c r="D63" s="2422">
        <f t="shared" si="23"/>
        <v>1777.1764705882354</v>
      </c>
      <c r="E63" s="2422">
        <f t="shared" si="23"/>
        <v>1705.3529411764705</v>
      </c>
      <c r="F63" s="2422">
        <f t="shared" si="23"/>
        <v>1637.2352941176471</v>
      </c>
      <c r="G63" s="2432">
        <f t="shared" si="23"/>
        <v>1723.3529411764705</v>
      </c>
      <c r="H63" s="433">
        <f>H39/H51</f>
        <v>1727.2352941176471</v>
      </c>
      <c r="I63" s="3031">
        <f>I39/I51</f>
        <v>1687.1764705882354</v>
      </c>
      <c r="J63" s="29"/>
      <c r="K63" s="29"/>
      <c r="R63" s="759"/>
      <c r="S63" s="759"/>
      <c r="T63" s="759"/>
    </row>
    <row r="64" spans="1:20" s="671" customFormat="1" ht="15">
      <c r="A64" s="2437"/>
      <c r="B64" s="646" t="s">
        <v>911</v>
      </c>
      <c r="C64" s="982">
        <f t="shared" si="23"/>
        <v>171.2</v>
      </c>
      <c r="D64" s="2405">
        <f t="shared" si="23"/>
        <v>169.8</v>
      </c>
      <c r="E64" s="2405">
        <f t="shared" si="23"/>
        <v>337.3</v>
      </c>
      <c r="F64" s="2405">
        <f t="shared" si="23"/>
        <v>392</v>
      </c>
      <c r="G64" s="2434">
        <f t="shared" si="23"/>
        <v>406.27272727272725</v>
      </c>
      <c r="H64" s="1895">
        <f t="shared" si="23"/>
        <v>446.63636363636363</v>
      </c>
      <c r="I64" s="5100">
        <f t="shared" si="23"/>
        <v>443.45454545454544</v>
      </c>
      <c r="J64" s="2420"/>
      <c r="K64" s="2437"/>
    </row>
    <row r="65" spans="1:20" s="671" customFormat="1" ht="15">
      <c r="A65" s="2437"/>
      <c r="B65" s="646" t="s">
        <v>1199</v>
      </c>
      <c r="C65" s="982">
        <f t="shared" si="23"/>
        <v>165.2</v>
      </c>
      <c r="D65" s="2405">
        <f t="shared" si="23"/>
        <v>71.5</v>
      </c>
      <c r="E65" s="2405">
        <f t="shared" si="23"/>
        <v>132.42857142857142</v>
      </c>
      <c r="F65" s="2405">
        <f t="shared" si="23"/>
        <v>128.11111111111111</v>
      </c>
      <c r="G65" s="2434">
        <f t="shared" si="23"/>
        <v>151.33333333333334</v>
      </c>
      <c r="H65" s="1895">
        <f>H41/H53</f>
        <v>184.4</v>
      </c>
      <c r="I65" s="5100">
        <f t="shared" ref="I65:I68" si="24">I41/I53</f>
        <v>171.2</v>
      </c>
      <c r="J65" s="2420"/>
      <c r="K65" s="2437"/>
    </row>
    <row r="66" spans="1:20" s="671" customFormat="1" ht="15">
      <c r="A66" s="2437"/>
      <c r="B66" s="646" t="s">
        <v>1153</v>
      </c>
      <c r="C66" s="982">
        <f t="shared" si="23"/>
        <v>500.30769230769232</v>
      </c>
      <c r="D66" s="2405">
        <f t="shared" si="23"/>
        <v>566.57692307692309</v>
      </c>
      <c r="E66" s="2405">
        <f t="shared" si="23"/>
        <v>565</v>
      </c>
      <c r="F66" s="2405">
        <f t="shared" si="23"/>
        <v>555.5</v>
      </c>
      <c r="G66" s="2434">
        <f t="shared" si="23"/>
        <v>592.34615384615381</v>
      </c>
      <c r="H66" s="1895">
        <f t="shared" si="23"/>
        <v>579.2962962962963</v>
      </c>
      <c r="I66" s="5100">
        <f t="shared" si="24"/>
        <v>554.62962962962968</v>
      </c>
      <c r="J66" s="2420"/>
      <c r="K66" s="2437"/>
    </row>
    <row r="67" spans="1:20" ht="15">
      <c r="A67" s="29"/>
      <c r="B67" s="709" t="s">
        <v>544</v>
      </c>
      <c r="C67" s="982">
        <f t="shared" si="23"/>
        <v>134</v>
      </c>
      <c r="D67" s="2405">
        <f t="shared" si="23"/>
        <v>54.333333333333336</v>
      </c>
      <c r="E67" s="2405">
        <f t="shared" si="23"/>
        <v>100.25</v>
      </c>
      <c r="F67" s="2405">
        <f t="shared" si="23"/>
        <v>108.25</v>
      </c>
      <c r="G67" s="2434">
        <f t="shared" si="23"/>
        <v>161.25</v>
      </c>
      <c r="H67" s="1895">
        <f>H43/H55</f>
        <v>191.75</v>
      </c>
      <c r="I67" s="3032">
        <f t="shared" si="24"/>
        <v>225</v>
      </c>
      <c r="J67" s="29"/>
      <c r="K67" s="29"/>
    </row>
    <row r="68" spans="1:20" ht="15.75" thickBot="1">
      <c r="A68" s="29"/>
      <c r="B68" s="708" t="s">
        <v>1127</v>
      </c>
      <c r="C68" s="2414">
        <f t="shared" si="23"/>
        <v>2028.8333333333333</v>
      </c>
      <c r="D68" s="2415">
        <f t="shared" si="23"/>
        <v>2236.9444444444443</v>
      </c>
      <c r="E68" s="2415">
        <f t="shared" si="23"/>
        <v>2259.0555555555557</v>
      </c>
      <c r="F68" s="2415">
        <f t="shared" si="23"/>
        <v>2195.7777777777778</v>
      </c>
      <c r="G68" s="2438">
        <f t="shared" si="23"/>
        <v>2382.1111111111113</v>
      </c>
      <c r="H68" s="1898">
        <f t="shared" si="23"/>
        <v>2392.6666666666665</v>
      </c>
      <c r="I68" s="3033">
        <f t="shared" si="24"/>
        <v>2405.7777777777778</v>
      </c>
      <c r="J68" s="29"/>
      <c r="K68" s="29"/>
    </row>
    <row r="69" spans="1:20" ht="15.75" thickBot="1">
      <c r="A69" s="29"/>
      <c r="B69" s="664" t="s">
        <v>16</v>
      </c>
      <c r="C69" s="5107">
        <f t="shared" si="23"/>
        <v>1067.9324324324325</v>
      </c>
      <c r="D69" s="5108">
        <f t="shared" si="23"/>
        <v>1176.6081081081081</v>
      </c>
      <c r="E69" s="5108">
        <f t="shared" si="23"/>
        <v>1174.9066666666668</v>
      </c>
      <c r="F69" s="5108">
        <f t="shared" si="23"/>
        <v>1148.7066666666667</v>
      </c>
      <c r="G69" s="5108">
        <f t="shared" si="23"/>
        <v>1219.6052631578948</v>
      </c>
      <c r="H69" s="5109">
        <f>H45/H57</f>
        <v>1217.5584415584415</v>
      </c>
      <c r="I69" s="5116">
        <f>I45/I57</f>
        <v>1201.2784810126582</v>
      </c>
      <c r="J69" s="29"/>
      <c r="K69" s="29"/>
    </row>
    <row r="70" spans="1:20" ht="15">
      <c r="B70" s="690"/>
      <c r="C70" s="675"/>
      <c r="D70" s="675"/>
      <c r="E70" s="675"/>
      <c r="F70" s="675"/>
      <c r="G70" s="675"/>
      <c r="H70" s="670"/>
    </row>
    <row r="71" spans="1:20" s="761" customFormat="1" ht="14.25">
      <c r="A71" s="772" t="s">
        <v>6030</v>
      </c>
      <c r="B71" s="771"/>
      <c r="C71" s="763"/>
      <c r="D71" s="763"/>
      <c r="E71" s="76"/>
      <c r="F71" s="763"/>
      <c r="G71" s="763"/>
      <c r="H71" s="763"/>
      <c r="R71" s="763"/>
      <c r="S71" s="763"/>
      <c r="T71" s="763"/>
    </row>
    <row r="72" spans="1:20" ht="12" customHeight="1">
      <c r="A72" s="772" t="s">
        <v>6028</v>
      </c>
      <c r="B72" s="69"/>
    </row>
  </sheetData>
  <mergeCells count="16">
    <mergeCell ref="U4:W4"/>
    <mergeCell ref="C25:K25"/>
    <mergeCell ref="C47:I47"/>
    <mergeCell ref="C59:I59"/>
    <mergeCell ref="A4:A5"/>
    <mergeCell ref="B4:B5"/>
    <mergeCell ref="C4:E4"/>
    <mergeCell ref="F4:H4"/>
    <mergeCell ref="A6:A7"/>
    <mergeCell ref="A8:A9"/>
    <mergeCell ref="O4:Q4"/>
    <mergeCell ref="R4:T4"/>
    <mergeCell ref="A10:A11"/>
    <mergeCell ref="I4:K4"/>
    <mergeCell ref="L4:N4"/>
    <mergeCell ref="A12:W12"/>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W6:W11 V15 V13 V14 W17:W22 U13:U15" formulaRange="1"/>
    <ignoredError sqref="J43:K43" formula="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AD25A8"/>
  </sheetPr>
  <dimension ref="A1:G4"/>
  <sheetViews>
    <sheetView showGridLines="0" workbookViewId="0"/>
  </sheetViews>
  <sheetFormatPr baseColWidth="10" defaultColWidth="11.42578125" defaultRowHeight="12.75"/>
  <cols>
    <col min="1" max="1" width="11.42578125" style="91"/>
    <col min="2" max="2" width="18.28515625" style="91" customWidth="1"/>
    <col min="3" max="3" width="11.42578125" style="91"/>
    <col min="4" max="4" width="20.140625" style="227" customWidth="1"/>
    <col min="5" max="5" width="23.140625" style="91" customWidth="1"/>
    <col min="6" max="6" width="42.5703125" style="227" customWidth="1"/>
    <col min="7" max="7" width="39.28515625" style="227" customWidth="1"/>
    <col min="8" max="16384" width="11.42578125" style="227"/>
  </cols>
  <sheetData>
    <row r="1" spans="1:7" s="8" customFormat="1">
      <c r="A1" s="815" t="s">
        <v>1621</v>
      </c>
    </row>
    <row r="2" spans="1:7" ht="35.25" customHeight="1" thickBot="1">
      <c r="A2" s="5939" t="s">
        <v>491</v>
      </c>
      <c r="B2" s="5939"/>
      <c r="C2" s="5939"/>
      <c r="D2" s="5939"/>
      <c r="E2" s="5939"/>
      <c r="F2" s="5939"/>
      <c r="G2" s="5939"/>
    </row>
    <row r="3" spans="1:7">
      <c r="A3" s="4110" t="s">
        <v>60</v>
      </c>
      <c r="B3" s="4111" t="s">
        <v>860</v>
      </c>
      <c r="C3" s="4111" t="s">
        <v>4828</v>
      </c>
      <c r="D3" s="4111" t="s">
        <v>4829</v>
      </c>
      <c r="E3" s="4111" t="s">
        <v>4830</v>
      </c>
      <c r="F3" s="4111" t="s">
        <v>4831</v>
      </c>
      <c r="G3" s="4112" t="s">
        <v>4832</v>
      </c>
    </row>
    <row r="4" spans="1:7" ht="39" thickBot="1">
      <c r="A4" s="99" t="s">
        <v>1</v>
      </c>
      <c r="B4" s="319" t="s">
        <v>308</v>
      </c>
      <c r="C4" s="96">
        <v>2015</v>
      </c>
      <c r="D4" s="320" t="s">
        <v>489</v>
      </c>
      <c r="E4" s="96" t="s">
        <v>490</v>
      </c>
      <c r="F4" s="320" t="s">
        <v>488</v>
      </c>
      <c r="G4" s="321" t="s">
        <v>492</v>
      </c>
    </row>
  </sheetData>
  <mergeCells count="1">
    <mergeCell ref="A2:G2"/>
  </mergeCells>
  <hyperlinks>
    <hyperlink ref="A1" location="Índice!A1" display="ÍNDICE"/>
  </hyperlinks>
  <pageMargins left="0.7" right="0.7" top="0.75" bottom="0.75" header="0.3" footer="0.3"/>
  <pageSetup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AD25A8"/>
  </sheetPr>
  <dimension ref="A1:R217"/>
  <sheetViews>
    <sheetView showGridLines="0" workbookViewId="0"/>
  </sheetViews>
  <sheetFormatPr baseColWidth="10" defaultColWidth="11.42578125" defaultRowHeight="12.75"/>
  <cols>
    <col min="1" max="1" width="19.140625" style="4" customWidth="1"/>
    <col min="2" max="2" width="18.42578125" style="55" bestFit="1" customWidth="1"/>
    <col min="3" max="3" width="16.28515625" style="55" bestFit="1" customWidth="1"/>
    <col min="4" max="6" width="16.28515625" style="4" bestFit="1" customWidth="1"/>
    <col min="7" max="8" width="16.28515625" style="4" customWidth="1"/>
    <col min="9" max="9" width="17.28515625" style="4" customWidth="1"/>
    <col min="10" max="16384" width="11.42578125" style="4"/>
  </cols>
  <sheetData>
    <row r="1" spans="1:12" s="8" customFormat="1">
      <c r="A1" s="1693" t="s">
        <v>1621</v>
      </c>
      <c r="G1" s="759"/>
      <c r="H1" s="759"/>
    </row>
    <row r="2" spans="1:12" ht="19.5" thickBot="1">
      <c r="A2" s="51" t="s">
        <v>45</v>
      </c>
      <c r="B2" s="51"/>
      <c r="C2" s="50"/>
    </row>
    <row r="3" spans="1:12" ht="16.5" thickBot="1">
      <c r="B3" s="259" t="s">
        <v>15</v>
      </c>
      <c r="C3" s="536">
        <v>2012</v>
      </c>
      <c r="D3" s="537">
        <v>2013</v>
      </c>
      <c r="E3" s="537">
        <v>2014</v>
      </c>
      <c r="F3" s="538">
        <v>2015</v>
      </c>
      <c r="G3" s="538">
        <v>2016</v>
      </c>
      <c r="H3" s="538">
        <v>2017</v>
      </c>
      <c r="I3" s="538" t="s">
        <v>801</v>
      </c>
    </row>
    <row r="4" spans="1:12" ht="15">
      <c r="A4" s="5940" t="s">
        <v>45</v>
      </c>
      <c r="B4" s="268" t="s">
        <v>25</v>
      </c>
      <c r="C4" s="292">
        <v>50</v>
      </c>
      <c r="D4" s="293">
        <v>23</v>
      </c>
      <c r="E4" s="293">
        <v>94</v>
      </c>
      <c r="F4" s="294">
        <v>122</v>
      </c>
      <c r="G4" s="294">
        <v>138</v>
      </c>
      <c r="H4" s="294">
        <v>45</v>
      </c>
      <c r="I4" s="5203">
        <f>AVERAGE(C4:H4)</f>
        <v>78.666666666666671</v>
      </c>
    </row>
    <row r="5" spans="1:12" ht="15">
      <c r="A5" s="5941"/>
      <c r="B5" s="269" t="s">
        <v>35</v>
      </c>
      <c r="C5" s="295">
        <v>29</v>
      </c>
      <c r="D5" s="296">
        <v>38</v>
      </c>
      <c r="E5" s="296">
        <v>26</v>
      </c>
      <c r="F5" s="297">
        <v>55</v>
      </c>
      <c r="G5" s="940">
        <v>74</v>
      </c>
      <c r="H5" s="940">
        <v>57</v>
      </c>
      <c r="I5" s="5204">
        <f>AVERAGE(C5:H5)</f>
        <v>46.5</v>
      </c>
    </row>
    <row r="6" spans="1:12" ht="15">
      <c r="A6" s="5941"/>
      <c r="B6" s="269" t="s">
        <v>26</v>
      </c>
      <c r="C6" s="295">
        <v>366</v>
      </c>
      <c r="D6" s="296">
        <v>115</v>
      </c>
      <c r="E6" s="296">
        <v>234</v>
      </c>
      <c r="F6" s="297">
        <v>286</v>
      </c>
      <c r="G6" s="940">
        <v>288</v>
      </c>
      <c r="H6" s="940">
        <v>103</v>
      </c>
      <c r="I6" s="5204">
        <f>AVERAGE(C6:H6)</f>
        <v>232</v>
      </c>
      <c r="L6" s="22"/>
    </row>
    <row r="7" spans="1:12" ht="15">
      <c r="A7" s="5941"/>
      <c r="B7" s="4137" t="s">
        <v>36</v>
      </c>
      <c r="C7" s="4143">
        <v>0</v>
      </c>
      <c r="D7" s="4142">
        <v>10</v>
      </c>
      <c r="E7" s="4142">
        <v>19</v>
      </c>
      <c r="F7" s="4144">
        <v>20</v>
      </c>
      <c r="G7" s="4145">
        <v>27</v>
      </c>
      <c r="H7" s="4145">
        <v>23</v>
      </c>
      <c r="I7" s="5205">
        <f>AVERAGE(C7:H7)</f>
        <v>16.5</v>
      </c>
      <c r="L7" s="22"/>
    </row>
    <row r="8" spans="1:12" ht="15.75" thickBot="1">
      <c r="A8" s="5942"/>
      <c r="B8" s="271" t="s">
        <v>27</v>
      </c>
      <c r="C8" s="298">
        <v>166</v>
      </c>
      <c r="D8" s="299">
        <v>135</v>
      </c>
      <c r="E8" s="299">
        <v>194</v>
      </c>
      <c r="F8" s="300">
        <v>151</v>
      </c>
      <c r="G8" s="941">
        <v>226</v>
      </c>
      <c r="H8" s="941">
        <v>66</v>
      </c>
      <c r="I8" s="5206">
        <f>AVERAGE(C8:H8)</f>
        <v>156.33333333333334</v>
      </c>
      <c r="L8" s="22"/>
    </row>
    <row r="9" spans="1:12" ht="9.75" customHeight="1" thickBot="1">
      <c r="A9" s="258"/>
      <c r="B9" s="22"/>
      <c r="C9" s="22"/>
      <c r="D9" s="22"/>
      <c r="E9" s="22"/>
      <c r="F9" s="22"/>
      <c r="G9" s="22"/>
      <c r="H9" s="22"/>
      <c r="I9" s="260"/>
      <c r="L9" s="22"/>
    </row>
    <row r="10" spans="1:12" ht="15">
      <c r="A10" s="5943" t="s">
        <v>799</v>
      </c>
      <c r="B10" s="263" t="s">
        <v>25</v>
      </c>
      <c r="C10" s="276">
        <v>868</v>
      </c>
      <c r="D10" s="277">
        <v>886</v>
      </c>
      <c r="E10" s="277">
        <v>903</v>
      </c>
      <c r="F10" s="278">
        <v>885</v>
      </c>
      <c r="G10" s="278">
        <v>872</v>
      </c>
      <c r="H10" s="278">
        <v>887</v>
      </c>
      <c r="I10" s="279">
        <f>AVERAGE(C10:H10)</f>
        <v>883.5</v>
      </c>
    </row>
    <row r="11" spans="1:12" ht="15">
      <c r="A11" s="5944"/>
      <c r="B11" s="264" t="s">
        <v>35</v>
      </c>
      <c r="C11" s="280">
        <v>130</v>
      </c>
      <c r="D11" s="281">
        <v>134</v>
      </c>
      <c r="E11" s="281">
        <v>143</v>
      </c>
      <c r="F11" s="282">
        <v>147</v>
      </c>
      <c r="G11" s="885">
        <v>153</v>
      </c>
      <c r="H11" s="5200">
        <v>163</v>
      </c>
      <c r="I11" s="283">
        <f>AVERAGE(C11:H11)</f>
        <v>145</v>
      </c>
    </row>
    <row r="12" spans="1:12" ht="15">
      <c r="A12" s="5944"/>
      <c r="B12" s="264" t="s">
        <v>26</v>
      </c>
      <c r="C12" s="280">
        <v>791</v>
      </c>
      <c r="D12" s="281">
        <v>804</v>
      </c>
      <c r="E12" s="281">
        <v>8017</v>
      </c>
      <c r="F12" s="282">
        <v>813</v>
      </c>
      <c r="G12" s="885">
        <v>810</v>
      </c>
      <c r="H12" s="5200">
        <v>806</v>
      </c>
      <c r="I12" s="283">
        <f>AVERAGE(C12:H12)</f>
        <v>2006.8333333333333</v>
      </c>
    </row>
    <row r="13" spans="1:12" ht="15">
      <c r="A13" s="5944"/>
      <c r="B13" s="4146" t="s">
        <v>36</v>
      </c>
      <c r="C13" s="4147">
        <v>12</v>
      </c>
      <c r="D13" s="4148">
        <v>21</v>
      </c>
      <c r="E13" s="4148">
        <v>28</v>
      </c>
      <c r="F13" s="4149">
        <v>42</v>
      </c>
      <c r="G13" s="4150">
        <v>54</v>
      </c>
      <c r="H13" s="3043">
        <v>65</v>
      </c>
      <c r="I13" s="4151">
        <f>AVERAGE(C13:H13)</f>
        <v>37</v>
      </c>
    </row>
    <row r="14" spans="1:12" ht="15.75" thickBot="1">
      <c r="A14" s="5945"/>
      <c r="B14" s="271" t="s">
        <v>27</v>
      </c>
      <c r="C14" s="288">
        <v>852</v>
      </c>
      <c r="D14" s="289">
        <v>853</v>
      </c>
      <c r="E14" s="289">
        <v>860</v>
      </c>
      <c r="F14" s="290">
        <v>856</v>
      </c>
      <c r="G14" s="887">
        <v>842</v>
      </c>
      <c r="H14" s="887">
        <v>832</v>
      </c>
      <c r="I14" s="291">
        <f>AVERAGE(C14:H14)</f>
        <v>849.16666666666663</v>
      </c>
    </row>
    <row r="15" spans="1:12" ht="6" customHeight="1" thickBot="1">
      <c r="A15" s="258"/>
      <c r="B15" s="22"/>
      <c r="C15" s="22"/>
      <c r="D15" s="22"/>
      <c r="E15" s="22"/>
      <c r="F15" s="22"/>
      <c r="G15" s="22"/>
      <c r="H15" s="22"/>
      <c r="I15" s="260"/>
    </row>
    <row r="16" spans="1:12" ht="15">
      <c r="A16" s="5940" t="s">
        <v>804</v>
      </c>
      <c r="B16" s="268" t="s">
        <v>25</v>
      </c>
      <c r="C16" s="305">
        <f t="shared" ref="C16:G20" si="0">C4/C10</f>
        <v>5.7603686635944701E-2</v>
      </c>
      <c r="D16" s="306">
        <f t="shared" si="0"/>
        <v>2.5959367945823927E-2</v>
      </c>
      <c r="E16" s="306">
        <f t="shared" si="0"/>
        <v>0.10409745293466224</v>
      </c>
      <c r="F16" s="307">
        <f>F4/F10</f>
        <v>0.13785310734463277</v>
      </c>
      <c r="G16" s="307">
        <f>G4/G10</f>
        <v>0.15825688073394495</v>
      </c>
      <c r="H16" s="307">
        <f>H10/H4</f>
        <v>19.711111111111112</v>
      </c>
      <c r="I16" s="301">
        <f>AVERAGE(C16:H16)</f>
        <v>3.3658136011176869</v>
      </c>
    </row>
    <row r="17" spans="1:9" ht="15">
      <c r="A17" s="5941"/>
      <c r="B17" s="269" t="s">
        <v>35</v>
      </c>
      <c r="C17" s="308">
        <f t="shared" si="0"/>
        <v>0.22307692307692309</v>
      </c>
      <c r="D17" s="309">
        <f t="shared" si="0"/>
        <v>0.28358208955223879</v>
      </c>
      <c r="E17" s="309">
        <f t="shared" si="0"/>
        <v>0.18181818181818182</v>
      </c>
      <c r="F17" s="310">
        <f t="shared" si="0"/>
        <v>0.37414965986394561</v>
      </c>
      <c r="G17" s="942">
        <f t="shared" si="0"/>
        <v>0.48366013071895425</v>
      </c>
      <c r="H17" s="942">
        <f t="shared" ref="H17:H20" si="1">H11/H5</f>
        <v>2.8596491228070176</v>
      </c>
      <c r="I17" s="302">
        <f t="shared" ref="I17:I20" si="2">AVERAGE(C17:H17)</f>
        <v>0.73432268463954353</v>
      </c>
    </row>
    <row r="18" spans="1:9" ht="15">
      <c r="A18" s="5941"/>
      <c r="B18" s="269" t="s">
        <v>26</v>
      </c>
      <c r="C18" s="315">
        <f t="shared" si="0"/>
        <v>0.46270543615676357</v>
      </c>
      <c r="D18" s="309">
        <f t="shared" si="0"/>
        <v>0.14303482587064675</v>
      </c>
      <c r="E18" s="309">
        <f t="shared" si="0"/>
        <v>2.9187975551952103E-2</v>
      </c>
      <c r="F18" s="310">
        <f t="shared" si="0"/>
        <v>0.35178351783517836</v>
      </c>
      <c r="G18" s="942">
        <f t="shared" si="0"/>
        <v>0.35555555555555557</v>
      </c>
      <c r="H18" s="942">
        <f t="shared" si="1"/>
        <v>7.825242718446602</v>
      </c>
      <c r="I18" s="302">
        <f t="shared" si="2"/>
        <v>1.5279183382361163</v>
      </c>
    </row>
    <row r="19" spans="1:9" ht="15">
      <c r="A19" s="5941"/>
      <c r="B19" s="270" t="s">
        <v>36</v>
      </c>
      <c r="C19" s="311">
        <f t="shared" si="0"/>
        <v>0</v>
      </c>
      <c r="D19" s="316">
        <f t="shared" si="0"/>
        <v>0.47619047619047616</v>
      </c>
      <c r="E19" s="316">
        <f t="shared" si="0"/>
        <v>0.6785714285714286</v>
      </c>
      <c r="F19" s="303">
        <f t="shared" si="0"/>
        <v>0.47619047619047616</v>
      </c>
      <c r="G19" s="943">
        <f t="shared" si="0"/>
        <v>0.5</v>
      </c>
      <c r="H19" s="943">
        <f t="shared" si="1"/>
        <v>2.8260869565217392</v>
      </c>
      <c r="I19" s="303">
        <f t="shared" si="2"/>
        <v>0.82617322291235329</v>
      </c>
    </row>
    <row r="20" spans="1:9" ht="15.75" thickBot="1">
      <c r="A20" s="5942"/>
      <c r="B20" s="271" t="s">
        <v>27</v>
      </c>
      <c r="C20" s="312">
        <f t="shared" si="0"/>
        <v>0.19483568075117372</v>
      </c>
      <c r="D20" s="313">
        <f t="shared" si="0"/>
        <v>0.15826494724501758</v>
      </c>
      <c r="E20" s="313">
        <f t="shared" si="0"/>
        <v>0.2255813953488372</v>
      </c>
      <c r="F20" s="314">
        <f t="shared" si="0"/>
        <v>0.17640186915887851</v>
      </c>
      <c r="G20" s="944">
        <f t="shared" si="0"/>
        <v>0.26840855106888362</v>
      </c>
      <c r="H20" s="944">
        <f t="shared" si="1"/>
        <v>12.606060606060606</v>
      </c>
      <c r="I20" s="304">
        <f t="shared" si="2"/>
        <v>2.2715921749388994</v>
      </c>
    </row>
    <row r="21" spans="1:9">
      <c r="B21" s="4"/>
      <c r="C21" s="4"/>
    </row>
    <row r="22" spans="1:9" ht="15">
      <c r="A22" s="193" t="s">
        <v>127</v>
      </c>
      <c r="B22" s="4"/>
      <c r="C22" s="4"/>
    </row>
    <row r="23" spans="1:9">
      <c r="B23" s="4"/>
      <c r="C23" s="4"/>
    </row>
    <row r="24" spans="1:9" ht="19.5" thickBot="1">
      <c r="A24" s="51" t="s">
        <v>803</v>
      </c>
      <c r="B24" s="51"/>
      <c r="C24" s="50"/>
    </row>
    <row r="25" spans="1:9" ht="16.5" thickBot="1">
      <c r="B25" s="259" t="s">
        <v>15</v>
      </c>
      <c r="C25" s="536">
        <v>2012</v>
      </c>
      <c r="D25" s="537">
        <v>2013</v>
      </c>
      <c r="E25" s="537">
        <v>2014</v>
      </c>
      <c r="F25" s="538">
        <v>2015</v>
      </c>
      <c r="G25" s="538">
        <f>G3</f>
        <v>2016</v>
      </c>
      <c r="H25" s="538"/>
      <c r="I25" s="538" t="s">
        <v>801</v>
      </c>
    </row>
    <row r="26" spans="1:9" ht="15">
      <c r="A26" s="5940" t="s">
        <v>803</v>
      </c>
      <c r="B26" s="268" t="s">
        <v>25</v>
      </c>
      <c r="C26" s="292">
        <v>42</v>
      </c>
      <c r="D26" s="293">
        <v>19</v>
      </c>
      <c r="E26" s="293">
        <v>86</v>
      </c>
      <c r="F26" s="294">
        <v>110</v>
      </c>
      <c r="G26" s="294">
        <v>132</v>
      </c>
      <c r="H26" s="294">
        <v>29</v>
      </c>
      <c r="I26" s="5203">
        <f>AVERAGE(C26:H26)</f>
        <v>69.666666666666671</v>
      </c>
    </row>
    <row r="27" spans="1:9" ht="15">
      <c r="A27" s="5941"/>
      <c r="B27" s="269" t="s">
        <v>35</v>
      </c>
      <c r="C27" s="295">
        <v>3</v>
      </c>
      <c r="D27" s="296">
        <v>31</v>
      </c>
      <c r="E27" s="296">
        <v>23</v>
      </c>
      <c r="F27" s="297">
        <v>54</v>
      </c>
      <c r="G27" s="940">
        <v>58</v>
      </c>
      <c r="H27" s="940">
        <v>49</v>
      </c>
      <c r="I27" s="5204">
        <f>AVERAGE(C27:H27)</f>
        <v>36.333333333333336</v>
      </c>
    </row>
    <row r="28" spans="1:9" ht="15">
      <c r="A28" s="5941"/>
      <c r="B28" s="269" t="s">
        <v>26</v>
      </c>
      <c r="C28" s="295">
        <v>312</v>
      </c>
      <c r="D28" s="296">
        <v>76</v>
      </c>
      <c r="E28" s="296">
        <v>209</v>
      </c>
      <c r="F28" s="297">
        <v>254</v>
      </c>
      <c r="G28" s="940">
        <v>261</v>
      </c>
      <c r="H28" s="940">
        <v>57</v>
      </c>
      <c r="I28" s="5204">
        <f>AVERAGE(C28:H28)</f>
        <v>194.83333333333334</v>
      </c>
    </row>
    <row r="29" spans="1:9" ht="15">
      <c r="A29" s="5941"/>
      <c r="B29" s="4137" t="s">
        <v>36</v>
      </c>
      <c r="C29" s="4143">
        <v>0</v>
      </c>
      <c r="D29" s="4142">
        <v>7</v>
      </c>
      <c r="E29" s="4142">
        <v>18</v>
      </c>
      <c r="F29" s="4144">
        <v>13</v>
      </c>
      <c r="G29" s="4145">
        <v>23</v>
      </c>
      <c r="H29" s="4145">
        <v>11</v>
      </c>
      <c r="I29" s="5205">
        <f>AVERAGE(C29:H29)</f>
        <v>12</v>
      </c>
    </row>
    <row r="30" spans="1:9" ht="15.75" thickBot="1">
      <c r="A30" s="5942"/>
      <c r="B30" s="271" t="s">
        <v>27</v>
      </c>
      <c r="C30" s="298">
        <v>78</v>
      </c>
      <c r="D30" s="299">
        <v>47</v>
      </c>
      <c r="E30" s="299">
        <v>133</v>
      </c>
      <c r="F30" s="300">
        <v>122</v>
      </c>
      <c r="G30" s="941">
        <v>143</v>
      </c>
      <c r="H30" s="941">
        <v>54</v>
      </c>
      <c r="I30" s="5206">
        <f>AVERAGE(C30:H30)</f>
        <v>96.166666666666671</v>
      </c>
    </row>
    <row r="31" spans="1:9" ht="20.25" customHeight="1" thickBot="1">
      <c r="A31" s="258"/>
      <c r="B31" s="22"/>
      <c r="C31" s="22"/>
      <c r="D31" s="22"/>
      <c r="E31" s="22"/>
      <c r="F31" s="22"/>
      <c r="G31" s="22"/>
      <c r="H31" s="22"/>
      <c r="I31" s="260"/>
    </row>
    <row r="32" spans="1:9" ht="15" customHeight="1">
      <c r="A32" s="5943" t="s">
        <v>799</v>
      </c>
      <c r="B32" s="263" t="s">
        <v>25</v>
      </c>
      <c r="C32" s="276">
        <f t="shared" ref="C32:H36" si="3">C10</f>
        <v>868</v>
      </c>
      <c r="D32" s="277">
        <f t="shared" si="3"/>
        <v>886</v>
      </c>
      <c r="E32" s="277">
        <f t="shared" si="3"/>
        <v>903</v>
      </c>
      <c r="F32" s="278">
        <f t="shared" si="3"/>
        <v>885</v>
      </c>
      <c r="G32" s="278">
        <f t="shared" si="3"/>
        <v>872</v>
      </c>
      <c r="H32" s="278">
        <f>H10</f>
        <v>887</v>
      </c>
      <c r="I32" s="279">
        <f>AVERAGE(C32:H32)</f>
        <v>883.5</v>
      </c>
    </row>
    <row r="33" spans="1:9" ht="15">
      <c r="A33" s="5944"/>
      <c r="B33" s="264" t="s">
        <v>35</v>
      </c>
      <c r="C33" s="280">
        <f t="shared" si="3"/>
        <v>130</v>
      </c>
      <c r="D33" s="281">
        <f t="shared" si="3"/>
        <v>134</v>
      </c>
      <c r="E33" s="281">
        <f t="shared" si="3"/>
        <v>143</v>
      </c>
      <c r="F33" s="282">
        <f t="shared" si="3"/>
        <v>147</v>
      </c>
      <c r="G33" s="885">
        <f t="shared" si="3"/>
        <v>153</v>
      </c>
      <c r="H33" s="5200">
        <f t="shared" si="3"/>
        <v>163</v>
      </c>
      <c r="I33" s="283">
        <f t="shared" ref="I33:I36" si="4">AVERAGE(C33:H33)</f>
        <v>145</v>
      </c>
    </row>
    <row r="34" spans="1:9" ht="15">
      <c r="A34" s="5944"/>
      <c r="B34" s="264" t="s">
        <v>26</v>
      </c>
      <c r="C34" s="280">
        <f t="shared" si="3"/>
        <v>791</v>
      </c>
      <c r="D34" s="281">
        <f t="shared" si="3"/>
        <v>804</v>
      </c>
      <c r="E34" s="281">
        <f t="shared" si="3"/>
        <v>8017</v>
      </c>
      <c r="F34" s="282">
        <f t="shared" si="3"/>
        <v>813</v>
      </c>
      <c r="G34" s="885">
        <f t="shared" si="3"/>
        <v>810</v>
      </c>
      <c r="H34" s="5200">
        <f t="shared" si="3"/>
        <v>806</v>
      </c>
      <c r="I34" s="283">
        <f t="shared" si="4"/>
        <v>2006.8333333333333</v>
      </c>
    </row>
    <row r="35" spans="1:9" ht="15">
      <c r="A35" s="5944"/>
      <c r="B35" s="4146" t="s">
        <v>36</v>
      </c>
      <c r="C35" s="4147">
        <f t="shared" si="3"/>
        <v>12</v>
      </c>
      <c r="D35" s="4148">
        <f t="shared" si="3"/>
        <v>21</v>
      </c>
      <c r="E35" s="4148">
        <f t="shared" si="3"/>
        <v>28</v>
      </c>
      <c r="F35" s="4149">
        <f t="shared" si="3"/>
        <v>42</v>
      </c>
      <c r="G35" s="4150">
        <f t="shared" si="3"/>
        <v>54</v>
      </c>
      <c r="H35" s="3043">
        <f t="shared" si="3"/>
        <v>65</v>
      </c>
      <c r="I35" s="4151">
        <f>AVERAGE(C35:H35)</f>
        <v>37</v>
      </c>
    </row>
    <row r="36" spans="1:9" ht="15.75" thickBot="1">
      <c r="A36" s="5945"/>
      <c r="B36" s="271" t="s">
        <v>27</v>
      </c>
      <c r="C36" s="288">
        <f t="shared" si="3"/>
        <v>852</v>
      </c>
      <c r="D36" s="289">
        <f t="shared" si="3"/>
        <v>853</v>
      </c>
      <c r="E36" s="289">
        <f t="shared" si="3"/>
        <v>860</v>
      </c>
      <c r="F36" s="290">
        <f t="shared" si="3"/>
        <v>856</v>
      </c>
      <c r="G36" s="887">
        <f t="shared" si="3"/>
        <v>842</v>
      </c>
      <c r="H36" s="887">
        <f t="shared" si="3"/>
        <v>832</v>
      </c>
      <c r="I36" s="291">
        <f t="shared" si="4"/>
        <v>849.16666666666663</v>
      </c>
    </row>
    <row r="37" spans="1:9" ht="13.5" thickBot="1">
      <c r="A37" s="258"/>
      <c r="B37" s="22"/>
      <c r="C37" s="22"/>
      <c r="D37" s="22"/>
      <c r="E37" s="22"/>
      <c r="F37" s="22"/>
      <c r="G37" s="22"/>
      <c r="H37" s="22"/>
      <c r="I37" s="260"/>
    </row>
    <row r="38" spans="1:9" ht="15" customHeight="1">
      <c r="A38" s="5940" t="s">
        <v>805</v>
      </c>
      <c r="B38" s="268" t="s">
        <v>25</v>
      </c>
      <c r="C38" s="305">
        <f t="shared" ref="C38:H42" si="5">C26/C32</f>
        <v>4.8387096774193547E-2</v>
      </c>
      <c r="D38" s="306">
        <f t="shared" si="5"/>
        <v>2.144469525959368E-2</v>
      </c>
      <c r="E38" s="306">
        <f t="shared" si="5"/>
        <v>9.5238095238095233E-2</v>
      </c>
      <c r="F38" s="307">
        <f>F26/F32</f>
        <v>0.12429378531073447</v>
      </c>
      <c r="G38" s="307">
        <f>G26/G32</f>
        <v>0.15137614678899083</v>
      </c>
      <c r="H38" s="307">
        <f>H26/H32</f>
        <v>3.269447576099211E-2</v>
      </c>
      <c r="I38" s="301">
        <f>AVERAGE(C38:H38)</f>
        <v>7.8905715855433309E-2</v>
      </c>
    </row>
    <row r="39" spans="1:9" ht="15">
      <c r="A39" s="5941"/>
      <c r="B39" s="269" t="s">
        <v>35</v>
      </c>
      <c r="C39" s="308">
        <f t="shared" si="5"/>
        <v>2.3076923076923078E-2</v>
      </c>
      <c r="D39" s="309">
        <f t="shared" si="5"/>
        <v>0.23134328358208955</v>
      </c>
      <c r="E39" s="309">
        <f t="shared" si="5"/>
        <v>0.16083916083916083</v>
      </c>
      <c r="F39" s="318">
        <f t="shared" si="5"/>
        <v>0.36734693877551022</v>
      </c>
      <c r="G39" s="945">
        <f t="shared" si="5"/>
        <v>0.37908496732026142</v>
      </c>
      <c r="H39" s="5208">
        <f t="shared" si="5"/>
        <v>0.30061349693251532</v>
      </c>
      <c r="I39" s="302">
        <f t="shared" ref="I39:I42" si="6">AVERAGE(C39:H39)</f>
        <v>0.24371746175441009</v>
      </c>
    </row>
    <row r="40" spans="1:9" ht="15">
      <c r="A40" s="5941"/>
      <c r="B40" s="269" t="s">
        <v>26</v>
      </c>
      <c r="C40" s="315">
        <f t="shared" si="5"/>
        <v>0.39443742098609358</v>
      </c>
      <c r="D40" s="309">
        <f t="shared" si="5"/>
        <v>9.4527363184079602E-2</v>
      </c>
      <c r="E40" s="309">
        <f t="shared" si="5"/>
        <v>2.6069602095546963E-2</v>
      </c>
      <c r="F40" s="310">
        <f t="shared" si="5"/>
        <v>0.3124231242312423</v>
      </c>
      <c r="G40" s="942">
        <f t="shared" si="5"/>
        <v>0.32222222222222224</v>
      </c>
      <c r="H40" s="942">
        <f t="shared" si="5"/>
        <v>7.0719602977667495E-2</v>
      </c>
      <c r="I40" s="302">
        <f t="shared" si="6"/>
        <v>0.20339988928280872</v>
      </c>
    </row>
    <row r="41" spans="1:9" ht="15">
      <c r="A41" s="5941"/>
      <c r="B41" s="270" t="s">
        <v>36</v>
      </c>
      <c r="C41" s="311">
        <f t="shared" si="5"/>
        <v>0</v>
      </c>
      <c r="D41" s="316">
        <f t="shared" si="5"/>
        <v>0.33333333333333331</v>
      </c>
      <c r="E41" s="316">
        <f t="shared" si="5"/>
        <v>0.6428571428571429</v>
      </c>
      <c r="F41" s="317">
        <f t="shared" si="5"/>
        <v>0.30952380952380953</v>
      </c>
      <c r="G41" s="943">
        <f t="shared" si="5"/>
        <v>0.42592592592592593</v>
      </c>
      <c r="H41" s="5207">
        <f t="shared" si="5"/>
        <v>0.16923076923076924</v>
      </c>
      <c r="I41" s="303">
        <f>AVERAGE(C41:H41)</f>
        <v>0.31347849681183015</v>
      </c>
    </row>
    <row r="42" spans="1:9" ht="15.75" thickBot="1">
      <c r="A42" s="5942"/>
      <c r="B42" s="271" t="s">
        <v>27</v>
      </c>
      <c r="C42" s="312">
        <f t="shared" si="5"/>
        <v>9.154929577464789E-2</v>
      </c>
      <c r="D42" s="313">
        <f t="shared" si="5"/>
        <v>5.5099648300117231E-2</v>
      </c>
      <c r="E42" s="313">
        <f t="shared" si="5"/>
        <v>0.15465116279069768</v>
      </c>
      <c r="F42" s="314">
        <f t="shared" si="5"/>
        <v>0.1425233644859813</v>
      </c>
      <c r="G42" s="944">
        <f t="shared" si="5"/>
        <v>0.16983372921615203</v>
      </c>
      <c r="H42" s="944">
        <f>H30/H36</f>
        <v>6.4903846153846159E-2</v>
      </c>
      <c r="I42" s="304">
        <f t="shared" si="6"/>
        <v>0.11309350778690706</v>
      </c>
    </row>
    <row r="43" spans="1:9">
      <c r="B43" s="4"/>
      <c r="C43" s="4"/>
    </row>
    <row r="44" spans="1:9" ht="15">
      <c r="A44" s="193" t="s">
        <v>6048</v>
      </c>
      <c r="B44" s="4"/>
      <c r="C44" s="4"/>
    </row>
    <row r="45" spans="1:9">
      <c r="B45" s="4"/>
      <c r="C45" s="4"/>
    </row>
    <row r="46" spans="1:9">
      <c r="B46" s="4"/>
      <c r="C46" s="4"/>
    </row>
    <row r="47" spans="1:9">
      <c r="B47" s="4"/>
      <c r="C47" s="4"/>
    </row>
    <row r="48" spans="1:9">
      <c r="B48" s="4"/>
      <c r="C48" s="4"/>
    </row>
    <row r="49" spans="2:5">
      <c r="B49" s="4"/>
      <c r="C49" s="4"/>
    </row>
    <row r="50" spans="2:5">
      <c r="B50" s="4"/>
      <c r="C50" s="4"/>
    </row>
    <row r="51" spans="2:5">
      <c r="B51" s="4"/>
      <c r="C51" s="4"/>
    </row>
    <row r="52" spans="2:5">
      <c r="B52" s="4"/>
      <c r="C52" s="4"/>
    </row>
    <row r="53" spans="2:5">
      <c r="B53" s="4"/>
      <c r="C53" s="4"/>
    </row>
    <row r="54" spans="2:5">
      <c r="B54" s="4"/>
      <c r="C54" s="4"/>
    </row>
    <row r="55" spans="2:5">
      <c r="B55" s="4"/>
      <c r="C55" s="4"/>
    </row>
    <row r="56" spans="2:5">
      <c r="B56" s="4"/>
      <c r="C56" s="4"/>
      <c r="E56" s="55"/>
    </row>
    <row r="57" spans="2:5" ht="20.100000000000001" customHeight="1">
      <c r="B57" s="4"/>
      <c r="C57" s="4"/>
    </row>
    <row r="58" spans="2:5" ht="15" customHeight="1">
      <c r="B58" s="4"/>
      <c r="C58" s="4"/>
    </row>
    <row r="59" spans="2:5" ht="15" customHeight="1">
      <c r="B59" s="4"/>
      <c r="C59" s="4"/>
    </row>
    <row r="60" spans="2:5" ht="15.75" customHeight="1">
      <c r="B60" s="4"/>
      <c r="C60" s="4"/>
    </row>
    <row r="61" spans="2:5" ht="15.75" customHeight="1">
      <c r="B61" s="4"/>
      <c r="C61" s="4"/>
    </row>
    <row r="62" spans="2:5" ht="15.75" customHeight="1">
      <c r="B62" s="4"/>
      <c r="C62" s="4"/>
    </row>
    <row r="63" spans="2:5" ht="15.75" customHeight="1">
      <c r="B63" s="4"/>
      <c r="C63" s="4"/>
    </row>
    <row r="64" spans="2:5" ht="15.75" customHeight="1">
      <c r="B64" s="4"/>
      <c r="C64" s="4"/>
      <c r="D64" s="55"/>
    </row>
    <row r="65" spans="2:4" ht="15.75" customHeight="1">
      <c r="B65" s="4"/>
      <c r="C65" s="4"/>
      <c r="D65" s="55"/>
    </row>
    <row r="66" spans="2:4" ht="15.75" customHeight="1">
      <c r="B66" s="4"/>
      <c r="C66" s="4"/>
      <c r="D66" s="55"/>
    </row>
    <row r="67" spans="2:4" ht="15.75" customHeight="1">
      <c r="B67" s="4"/>
      <c r="C67" s="4"/>
      <c r="D67" s="55"/>
    </row>
    <row r="68" spans="2:4" ht="15.75" customHeight="1">
      <c r="B68" s="4"/>
      <c r="C68" s="4"/>
      <c r="D68" s="55"/>
    </row>
    <row r="69" spans="2:4" ht="15.75" customHeight="1">
      <c r="B69" s="4"/>
      <c r="C69" s="4"/>
      <c r="D69" s="55"/>
    </row>
    <row r="70" spans="2:4" ht="15.75" customHeight="1">
      <c r="B70" s="4"/>
      <c r="C70" s="4"/>
      <c r="D70" s="55"/>
    </row>
    <row r="71" spans="2:4" ht="15.75" customHeight="1">
      <c r="B71" s="4"/>
      <c r="C71" s="4"/>
      <c r="D71" s="55"/>
    </row>
    <row r="72" spans="2:4" ht="15.75" customHeight="1">
      <c r="B72" s="4"/>
      <c r="C72" s="4"/>
      <c r="D72" s="55"/>
    </row>
    <row r="73" spans="2:4" ht="15.75" customHeight="1">
      <c r="B73" s="4"/>
      <c r="C73" s="4"/>
      <c r="D73" s="55"/>
    </row>
    <row r="74" spans="2:4" ht="15.75" customHeight="1">
      <c r="B74" s="4"/>
      <c r="C74" s="4"/>
      <c r="D74" s="55"/>
    </row>
    <row r="75" spans="2:4" ht="15.75" customHeight="1">
      <c r="B75" s="4"/>
      <c r="C75" s="4"/>
      <c r="D75" s="55"/>
    </row>
    <row r="76" spans="2:4" ht="15.75" customHeight="1">
      <c r="B76" s="4"/>
      <c r="C76" s="4"/>
      <c r="D76" s="55"/>
    </row>
    <row r="77" spans="2:4" ht="15.75" customHeight="1">
      <c r="B77" s="4"/>
      <c r="C77" s="4"/>
      <c r="D77" s="55"/>
    </row>
    <row r="78" spans="2:4" ht="15.75" customHeight="1">
      <c r="B78" s="4"/>
      <c r="C78" s="4"/>
      <c r="D78" s="55"/>
    </row>
    <row r="79" spans="2:4" ht="15.75" customHeight="1">
      <c r="B79" s="4"/>
      <c r="C79" s="4"/>
      <c r="D79" s="55"/>
    </row>
    <row r="80" spans="2:4" ht="15.75" customHeight="1">
      <c r="B80" s="4"/>
      <c r="C80" s="4"/>
      <c r="D80" s="55"/>
    </row>
    <row r="81" spans="2:4" ht="15.75" customHeight="1">
      <c r="B81" s="4"/>
      <c r="C81" s="4"/>
      <c r="D81" s="55"/>
    </row>
    <row r="82" spans="2:4" ht="15.75" customHeight="1">
      <c r="B82" s="4"/>
      <c r="C82" s="4"/>
      <c r="D82" s="55"/>
    </row>
    <row r="83" spans="2:4" ht="15.75" customHeight="1">
      <c r="B83" s="4"/>
      <c r="C83" s="4"/>
      <c r="D83" s="55"/>
    </row>
    <row r="84" spans="2:4" ht="15.75" customHeight="1">
      <c r="B84" s="4"/>
      <c r="C84" s="4"/>
      <c r="D84" s="55"/>
    </row>
    <row r="85" spans="2:4" ht="15.75" customHeight="1">
      <c r="B85" s="4"/>
      <c r="C85" s="4"/>
      <c r="D85" s="55"/>
    </row>
    <row r="86" spans="2:4" ht="15.75" customHeight="1">
      <c r="B86" s="4"/>
      <c r="C86" s="4"/>
    </row>
    <row r="87" spans="2:4">
      <c r="B87" s="4"/>
      <c r="C87" s="4"/>
    </row>
    <row r="88" spans="2:4" ht="15.75" customHeight="1">
      <c r="B88" s="4"/>
      <c r="C88" s="4"/>
    </row>
    <row r="89" spans="2:4" ht="15.75" customHeight="1">
      <c r="B89" s="4"/>
      <c r="C89" s="4"/>
    </row>
    <row r="90" spans="2:4" ht="15.75" customHeight="1">
      <c r="B90" s="4"/>
      <c r="C90" s="4"/>
    </row>
    <row r="91" spans="2:4" ht="15.75" customHeight="1">
      <c r="B91" s="4"/>
      <c r="C91" s="4"/>
    </row>
    <row r="92" spans="2:4" ht="15.75" customHeight="1">
      <c r="B92" s="4"/>
      <c r="C92" s="4"/>
    </row>
    <row r="93" spans="2:4" ht="15.75" customHeight="1"/>
    <row r="94" spans="2:4" ht="15.75" customHeight="1"/>
    <row r="95" spans="2:4" ht="15.75" customHeight="1"/>
    <row r="96" spans="2: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 customHeight="1"/>
    <row r="165" ht="15" customHeight="1"/>
    <row r="166" ht="15" customHeight="1"/>
    <row r="167" ht="15" customHeight="1"/>
    <row r="168" ht="15" customHeight="1"/>
    <row r="169" ht="15" customHeight="1"/>
    <row r="170" ht="15" customHeight="1"/>
    <row r="171" ht="15" customHeight="1"/>
    <row r="173" ht="15" customHeight="1"/>
    <row r="174" ht="15" customHeight="1"/>
    <row r="175" ht="15" customHeight="1"/>
    <row r="176" ht="15" customHeight="1"/>
    <row r="177" ht="15" customHeight="1"/>
    <row r="178" ht="15" customHeight="1"/>
    <row r="179" ht="15" customHeight="1"/>
    <row r="181" ht="15" customHeight="1"/>
    <row r="182" ht="15" customHeight="1"/>
    <row r="183" ht="15" customHeight="1"/>
    <row r="184" ht="15" customHeight="1"/>
    <row r="185" ht="15" customHeight="1"/>
    <row r="186" ht="15" customHeight="1"/>
    <row r="188" ht="15" customHeight="1"/>
    <row r="189" ht="15" customHeight="1"/>
    <row r="190" ht="15" customHeight="1"/>
    <row r="191" ht="15" customHeight="1"/>
    <row r="192" ht="15" customHeight="1"/>
    <row r="193" spans="2:17" ht="15" customHeight="1"/>
    <row r="195" spans="2:17" ht="15" customHeight="1"/>
    <row r="196" spans="2:17" ht="15" customHeight="1"/>
    <row r="197" spans="2:17" ht="15" customHeight="1"/>
    <row r="198" spans="2:17" ht="15" customHeight="1"/>
    <row r="199" spans="2:17" ht="15" customHeight="1"/>
    <row r="200" spans="2:17" ht="15" customHeight="1"/>
    <row r="201" spans="2:17" ht="15" customHeight="1">
      <c r="M201" s="40"/>
      <c r="N201" s="40"/>
      <c r="O201" s="40"/>
      <c r="P201" s="40"/>
      <c r="Q201" s="40"/>
    </row>
    <row r="203" spans="2:17" ht="15" customHeight="1"/>
    <row r="204" spans="2:17" ht="15" customHeight="1">
      <c r="B204" s="4"/>
      <c r="C204" s="4"/>
    </row>
    <row r="205" spans="2:17" ht="15" customHeight="1"/>
    <row r="206" spans="2:17" ht="15" customHeight="1"/>
    <row r="207" spans="2:17" ht="15" customHeight="1"/>
    <row r="208" spans="2:17" ht="15" customHeight="1"/>
    <row r="209" spans="2:18" ht="15" customHeight="1"/>
    <row r="211" spans="2:18" ht="15" customHeight="1"/>
    <row r="212" spans="2:18" ht="15" customHeight="1">
      <c r="B212" s="4"/>
      <c r="C212" s="4"/>
    </row>
    <row r="213" spans="2:18" ht="15" customHeight="1">
      <c r="R213" s="40"/>
    </row>
    <row r="214" spans="2:18" ht="15" customHeight="1"/>
    <row r="215" spans="2:18" ht="15" customHeight="1"/>
    <row r="216" spans="2:18" ht="15" customHeight="1"/>
    <row r="217" spans="2:18" s="40" customFormat="1" ht="15" customHeight="1">
      <c r="B217" s="55"/>
      <c r="C217" s="55"/>
      <c r="M217" s="4"/>
      <c r="N217" s="4"/>
      <c r="O217" s="4"/>
      <c r="P217" s="4"/>
      <c r="Q217" s="4"/>
      <c r="R217" s="4"/>
    </row>
  </sheetData>
  <mergeCells count="6">
    <mergeCell ref="A38:A42"/>
    <mergeCell ref="A4:A8"/>
    <mergeCell ref="A10:A14"/>
    <mergeCell ref="A16:A20"/>
    <mergeCell ref="A26:A30"/>
    <mergeCell ref="A32:A36"/>
  </mergeCells>
  <hyperlinks>
    <hyperlink ref="A1" location="Índice!A1" display="ÍNDICE"/>
  </hyperlinks>
  <printOptions horizontalCentered="1" verticalCentered="1"/>
  <pageMargins left="0.39370078740157483" right="0.39370078740157483" top="0.39370078740157483" bottom="0.39370078740157483" header="0" footer="0"/>
  <pageSetup scale="63" orientation="landscape" r:id="rId1"/>
  <headerFooter alignWithMargins="0"/>
  <rowBreaks count="1" manualBreakCount="1">
    <brk id="192" min="1"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L51"/>
  <sheetViews>
    <sheetView showGridLines="0" zoomScaleNormal="100" workbookViewId="0"/>
  </sheetViews>
  <sheetFormatPr baseColWidth="10" defaultColWidth="11.42578125" defaultRowHeight="15"/>
  <cols>
    <col min="1" max="1" width="11.42578125" style="1453"/>
    <col min="2" max="2" width="11.5703125" style="1453" customWidth="1"/>
    <col min="3" max="3" width="102.140625" style="1453" customWidth="1"/>
    <col min="4" max="4" width="32.85546875" style="1453" customWidth="1"/>
    <col min="5" max="5" width="11.42578125" style="1453"/>
    <col min="6" max="6" width="11.7109375" style="1453" bestFit="1" customWidth="1"/>
    <col min="7" max="16384" width="11.42578125" style="1453"/>
  </cols>
  <sheetData>
    <row r="1" spans="1:12">
      <c r="A1" s="1088" t="s">
        <v>1621</v>
      </c>
    </row>
    <row r="2" spans="1:12">
      <c r="A2" s="5946" t="s">
        <v>4178</v>
      </c>
      <c r="B2" s="5946" t="s">
        <v>4179</v>
      </c>
      <c r="C2" s="5946" t="s">
        <v>4180</v>
      </c>
      <c r="D2" s="5946" t="s">
        <v>4181</v>
      </c>
      <c r="E2" s="5946" t="s">
        <v>367</v>
      </c>
      <c r="F2" s="5946" t="s">
        <v>4182</v>
      </c>
      <c r="G2" s="4453" t="s">
        <v>4183</v>
      </c>
      <c r="H2" s="4453" t="s">
        <v>4184</v>
      </c>
      <c r="I2" s="5946" t="s">
        <v>315</v>
      </c>
      <c r="J2" s="5946"/>
      <c r="K2" s="5946" t="s">
        <v>4185</v>
      </c>
      <c r="L2" s="5946" t="s">
        <v>4186</v>
      </c>
    </row>
    <row r="3" spans="1:12">
      <c r="A3" s="5946"/>
      <c r="B3" s="5946"/>
      <c r="C3" s="5946"/>
      <c r="D3" s="5946"/>
      <c r="E3" s="5946"/>
      <c r="F3" s="5946"/>
      <c r="G3" s="4454">
        <v>0.1</v>
      </c>
      <c r="H3" s="4454">
        <v>0.05</v>
      </c>
      <c r="I3" s="5946"/>
      <c r="J3" s="5946"/>
      <c r="K3" s="5946"/>
      <c r="L3" s="5946"/>
    </row>
    <row r="4" spans="1:12" s="3087" customFormat="1" ht="45">
      <c r="A4" s="3088">
        <v>1</v>
      </c>
      <c r="B4" s="3088" t="s">
        <v>4568</v>
      </c>
      <c r="C4" s="3089" t="s">
        <v>4569</v>
      </c>
      <c r="D4" s="3088" t="s">
        <v>4570</v>
      </c>
      <c r="E4" s="3088" t="s">
        <v>4197</v>
      </c>
      <c r="F4" s="3088" t="s">
        <v>4192</v>
      </c>
      <c r="G4" s="3090" t="s">
        <v>4192</v>
      </c>
      <c r="H4" s="3090" t="s">
        <v>4192</v>
      </c>
      <c r="I4" s="3091">
        <v>42787</v>
      </c>
      <c r="J4" s="3091">
        <v>43517</v>
      </c>
      <c r="K4" s="3091">
        <v>42787</v>
      </c>
      <c r="L4" s="3091">
        <v>42808</v>
      </c>
    </row>
    <row r="5" spans="1:12" s="3087" customFormat="1" ht="45">
      <c r="A5" s="3088">
        <v>2</v>
      </c>
      <c r="B5" s="3088" t="s">
        <v>4568</v>
      </c>
      <c r="C5" s="3089" t="s">
        <v>4587</v>
      </c>
      <c r="D5" s="3088" t="s">
        <v>4570</v>
      </c>
      <c r="E5" s="3088" t="s">
        <v>4197</v>
      </c>
      <c r="F5" s="3088" t="s">
        <v>4192</v>
      </c>
      <c r="G5" s="3090" t="s">
        <v>4192</v>
      </c>
      <c r="H5" s="3090" t="s">
        <v>4192</v>
      </c>
      <c r="I5" s="3091">
        <v>42787</v>
      </c>
      <c r="J5" s="3091">
        <v>44613</v>
      </c>
      <c r="K5" s="3091">
        <v>42787</v>
      </c>
      <c r="L5" s="3091">
        <v>42808</v>
      </c>
    </row>
    <row r="6" spans="1:12" s="3087" customFormat="1" ht="33.75">
      <c r="A6" s="3088">
        <v>3</v>
      </c>
      <c r="B6" s="3088" t="s">
        <v>4187</v>
      </c>
      <c r="C6" s="3089" t="s">
        <v>4571</v>
      </c>
      <c r="D6" s="3088" t="s">
        <v>4572</v>
      </c>
      <c r="E6" s="3088" t="s">
        <v>834</v>
      </c>
      <c r="F6" s="3092">
        <v>1400000</v>
      </c>
      <c r="G6" s="3092">
        <v>127272.73</v>
      </c>
      <c r="H6" s="3092">
        <v>60606.06</v>
      </c>
      <c r="I6" s="3091">
        <v>42794</v>
      </c>
      <c r="J6" s="3091">
        <v>43100</v>
      </c>
      <c r="K6" s="3091">
        <v>42794</v>
      </c>
      <c r="L6" s="3091">
        <v>42800</v>
      </c>
    </row>
    <row r="7" spans="1:12" s="3087" customFormat="1" ht="45">
      <c r="A7" s="3088">
        <v>4</v>
      </c>
      <c r="B7" s="3088" t="s">
        <v>4194</v>
      </c>
      <c r="C7" s="3089" t="s">
        <v>4583</v>
      </c>
      <c r="D7" s="3088" t="s">
        <v>4572</v>
      </c>
      <c r="E7" s="3088" t="s">
        <v>834</v>
      </c>
      <c r="F7" s="3092">
        <v>30000</v>
      </c>
      <c r="G7" s="3091" t="s">
        <v>4192</v>
      </c>
      <c r="H7" s="3091" t="s">
        <v>4192</v>
      </c>
      <c r="I7" s="3091">
        <v>42829</v>
      </c>
      <c r="J7" s="3091">
        <v>42895</v>
      </c>
      <c r="K7" s="3091">
        <v>42829</v>
      </c>
      <c r="L7" s="3091">
        <v>42832</v>
      </c>
    </row>
    <row r="8" spans="1:12" s="3087" customFormat="1" ht="67.5">
      <c r="A8" s="3088">
        <v>5</v>
      </c>
      <c r="B8" s="3088" t="s">
        <v>4574</v>
      </c>
      <c r="C8" s="3089" t="s">
        <v>4588</v>
      </c>
      <c r="D8" s="3088" t="s">
        <v>4207</v>
      </c>
      <c r="E8" s="3088" t="s">
        <v>835</v>
      </c>
      <c r="F8" s="3092" t="s">
        <v>4192</v>
      </c>
      <c r="G8" s="3090" t="s">
        <v>4192</v>
      </c>
      <c r="H8" s="3090" t="s">
        <v>4192</v>
      </c>
      <c r="I8" s="3091" t="s">
        <v>4575</v>
      </c>
      <c r="J8" s="3091" t="s">
        <v>4576</v>
      </c>
      <c r="K8" s="3091" t="s">
        <v>4575</v>
      </c>
      <c r="L8" s="3091">
        <v>42810</v>
      </c>
    </row>
    <row r="9" spans="1:12" s="3087" customFormat="1" ht="27.75" customHeight="1">
      <c r="A9" s="3088">
        <v>6</v>
      </c>
      <c r="B9" s="3088" t="s">
        <v>4577</v>
      </c>
      <c r="C9" s="3089" t="s">
        <v>4578</v>
      </c>
      <c r="D9" s="3088" t="s">
        <v>4570</v>
      </c>
      <c r="E9" s="3088" t="s">
        <v>4197</v>
      </c>
      <c r="F9" s="3092">
        <v>0</v>
      </c>
      <c r="G9" s="3090" t="s">
        <v>4192</v>
      </c>
      <c r="H9" s="3090" t="s">
        <v>4192</v>
      </c>
      <c r="I9" s="3091" t="s">
        <v>4579</v>
      </c>
      <c r="J9" s="3091">
        <v>43252</v>
      </c>
      <c r="K9" s="3091" t="s">
        <v>4579</v>
      </c>
      <c r="L9" s="3091">
        <v>42810</v>
      </c>
    </row>
    <row r="10" spans="1:12" ht="33.75" customHeight="1">
      <c r="A10" s="5953">
        <v>7</v>
      </c>
      <c r="B10" s="5953" t="s">
        <v>4593</v>
      </c>
      <c r="C10" s="3093" t="s">
        <v>4208</v>
      </c>
      <c r="D10" s="5953" t="s">
        <v>4207</v>
      </c>
      <c r="E10" s="5953" t="s">
        <v>835</v>
      </c>
      <c r="F10" s="5953" t="s">
        <v>4192</v>
      </c>
      <c r="G10" s="5953" t="s">
        <v>4192</v>
      </c>
      <c r="H10" s="5953" t="s">
        <v>4192</v>
      </c>
      <c r="I10" s="5958" t="s">
        <v>4437</v>
      </c>
      <c r="J10" s="5958" t="s">
        <v>1512</v>
      </c>
      <c r="K10" s="5958" t="s">
        <v>4437</v>
      </c>
      <c r="L10" s="5955" t="s">
        <v>4580</v>
      </c>
    </row>
    <row r="11" spans="1:12" ht="22.5">
      <c r="A11" s="5953"/>
      <c r="B11" s="5953"/>
      <c r="C11" s="3093" t="s">
        <v>4209</v>
      </c>
      <c r="D11" s="5953"/>
      <c r="E11" s="5953"/>
      <c r="F11" s="5953"/>
      <c r="G11" s="5953"/>
      <c r="H11" s="5953"/>
      <c r="I11" s="5958"/>
      <c r="J11" s="5958"/>
      <c r="K11" s="5958"/>
      <c r="L11" s="5956"/>
    </row>
    <row r="12" spans="1:12" ht="33.75">
      <c r="A12" s="5953"/>
      <c r="B12" s="5953"/>
      <c r="C12" s="3093" t="s">
        <v>4210</v>
      </c>
      <c r="D12" s="5953"/>
      <c r="E12" s="5953"/>
      <c r="F12" s="5953"/>
      <c r="G12" s="5953"/>
      <c r="H12" s="5953"/>
      <c r="I12" s="5958"/>
      <c r="J12" s="5958"/>
      <c r="K12" s="5958"/>
      <c r="L12" s="5956"/>
    </row>
    <row r="13" spans="1:12" ht="22.5">
      <c r="A13" s="5953"/>
      <c r="B13" s="5953"/>
      <c r="C13" s="3093" t="s">
        <v>4211</v>
      </c>
      <c r="D13" s="5953"/>
      <c r="E13" s="5953"/>
      <c r="F13" s="5953"/>
      <c r="G13" s="5953"/>
      <c r="H13" s="5953"/>
      <c r="I13" s="5958"/>
      <c r="J13" s="5958"/>
      <c r="K13" s="5958"/>
      <c r="L13" s="5956"/>
    </row>
    <row r="14" spans="1:12" ht="33.75">
      <c r="A14" s="5953"/>
      <c r="B14" s="5953"/>
      <c r="C14" s="3093" t="s">
        <v>4212</v>
      </c>
      <c r="D14" s="5953"/>
      <c r="E14" s="5953"/>
      <c r="F14" s="5953"/>
      <c r="G14" s="5953"/>
      <c r="H14" s="5953"/>
      <c r="I14" s="5958"/>
      <c r="J14" s="5958"/>
      <c r="K14" s="5958"/>
      <c r="L14" s="5956"/>
    </row>
    <row r="15" spans="1:12">
      <c r="A15" s="5953"/>
      <c r="B15" s="5953"/>
      <c r="C15" s="3093" t="s">
        <v>4213</v>
      </c>
      <c r="D15" s="5953"/>
      <c r="E15" s="5953"/>
      <c r="F15" s="5953"/>
      <c r="G15" s="5953"/>
      <c r="H15" s="5953"/>
      <c r="I15" s="5958"/>
      <c r="J15" s="5958"/>
      <c r="K15" s="5958"/>
      <c r="L15" s="5956"/>
    </row>
    <row r="16" spans="1:12">
      <c r="A16" s="5953"/>
      <c r="B16" s="5953"/>
      <c r="C16" s="3093" t="s">
        <v>4214</v>
      </c>
      <c r="D16" s="5953"/>
      <c r="E16" s="5953"/>
      <c r="F16" s="5953"/>
      <c r="G16" s="5953"/>
      <c r="H16" s="5953"/>
      <c r="I16" s="5958"/>
      <c r="J16" s="5958"/>
      <c r="K16" s="5958"/>
      <c r="L16" s="5957"/>
    </row>
    <row r="17" spans="1:12" ht="22.5">
      <c r="A17" s="3088">
        <v>8</v>
      </c>
      <c r="B17" s="3088" t="s">
        <v>4577</v>
      </c>
      <c r="C17" s="3094" t="s">
        <v>4581</v>
      </c>
      <c r="D17" s="3088" t="s">
        <v>4570</v>
      </c>
      <c r="E17" s="3088" t="s">
        <v>4197</v>
      </c>
      <c r="F17" s="3088" t="s">
        <v>4192</v>
      </c>
      <c r="G17" s="3088" t="s">
        <v>4192</v>
      </c>
      <c r="H17" s="3088" t="s">
        <v>4192</v>
      </c>
      <c r="I17" s="3091" t="s">
        <v>4582</v>
      </c>
      <c r="J17" s="3091">
        <v>42895</v>
      </c>
      <c r="K17" s="3091" t="s">
        <v>4582</v>
      </c>
      <c r="L17" s="3095" t="s">
        <v>4582</v>
      </c>
    </row>
    <row r="18" spans="1:12" ht="78.75">
      <c r="A18" s="3088">
        <v>9</v>
      </c>
      <c r="B18" s="3088" t="s">
        <v>4594</v>
      </c>
      <c r="C18" s="3094" t="s">
        <v>4589</v>
      </c>
      <c r="D18" s="3088" t="s">
        <v>4570</v>
      </c>
      <c r="E18" s="3088" t="s">
        <v>4197</v>
      </c>
      <c r="F18" s="3088" t="s">
        <v>4192</v>
      </c>
      <c r="G18" s="3088" t="s">
        <v>4192</v>
      </c>
      <c r="H18" s="3088" t="s">
        <v>4192</v>
      </c>
      <c r="I18" s="3091">
        <v>42828</v>
      </c>
      <c r="J18" s="3091" t="s">
        <v>4584</v>
      </c>
      <c r="K18" s="3091">
        <v>42828</v>
      </c>
      <c r="L18" s="3096">
        <v>43050</v>
      </c>
    </row>
    <row r="19" spans="1:12" ht="78.75">
      <c r="A19" s="3088">
        <v>10</v>
      </c>
      <c r="B19" s="3088" t="s">
        <v>4595</v>
      </c>
      <c r="C19" s="3094" t="s">
        <v>4590</v>
      </c>
      <c r="D19" s="3088" t="s">
        <v>4216</v>
      </c>
      <c r="E19" s="3088" t="s">
        <v>836</v>
      </c>
      <c r="F19" s="3097" t="s">
        <v>4192</v>
      </c>
      <c r="G19" s="3097" t="s">
        <v>4192</v>
      </c>
      <c r="H19" s="3097" t="s">
        <v>4192</v>
      </c>
      <c r="I19" s="3091">
        <v>42857</v>
      </c>
      <c r="J19" s="3091">
        <v>42940</v>
      </c>
      <c r="K19" s="3091">
        <v>42857</v>
      </c>
      <c r="L19" s="3096">
        <v>42857</v>
      </c>
    </row>
    <row r="20" spans="1:12" ht="90">
      <c r="A20" s="3088">
        <v>11</v>
      </c>
      <c r="B20" s="3088" t="s">
        <v>4585</v>
      </c>
      <c r="C20" s="3094" t="s">
        <v>4591</v>
      </c>
      <c r="D20" s="3088" t="s">
        <v>4573</v>
      </c>
      <c r="E20" s="3088" t="s">
        <v>834</v>
      </c>
      <c r="F20" s="3097" t="s">
        <v>4192</v>
      </c>
      <c r="G20" s="3097" t="s">
        <v>4192</v>
      </c>
      <c r="H20" s="3097" t="s">
        <v>4192</v>
      </c>
      <c r="I20" s="3091">
        <v>42887</v>
      </c>
      <c r="J20" s="3091">
        <v>43617</v>
      </c>
      <c r="K20" s="3091">
        <v>42887</v>
      </c>
      <c r="L20" s="3096">
        <v>42930</v>
      </c>
    </row>
    <row r="21" spans="1:12" ht="78.75">
      <c r="A21" s="3088">
        <v>12</v>
      </c>
      <c r="B21" s="3088" t="s">
        <v>4586</v>
      </c>
      <c r="C21" s="3094" t="s">
        <v>4590</v>
      </c>
      <c r="D21" s="3088" t="s">
        <v>4216</v>
      </c>
      <c r="E21" s="3088" t="s">
        <v>836</v>
      </c>
      <c r="F21" s="3097" t="s">
        <v>4192</v>
      </c>
      <c r="G21" s="3097" t="s">
        <v>4192</v>
      </c>
      <c r="H21" s="3097" t="s">
        <v>4192</v>
      </c>
      <c r="I21" s="3091">
        <v>42940</v>
      </c>
      <c r="J21" s="3091">
        <v>43832</v>
      </c>
      <c r="K21" s="3091">
        <v>42940</v>
      </c>
      <c r="L21" s="3096">
        <v>42928</v>
      </c>
    </row>
    <row r="22" spans="1:12" ht="78.75">
      <c r="A22" s="3088">
        <v>13</v>
      </c>
      <c r="B22" s="3088" t="s">
        <v>4883</v>
      </c>
      <c r="C22" s="3094" t="s">
        <v>4884</v>
      </c>
      <c r="D22" s="3892" t="s">
        <v>4573</v>
      </c>
      <c r="E22" s="3892" t="s">
        <v>834</v>
      </c>
      <c r="F22" s="3088" t="s">
        <v>4192</v>
      </c>
      <c r="G22" s="3088" t="s">
        <v>4192</v>
      </c>
      <c r="H22" s="3088" t="s">
        <v>4192</v>
      </c>
      <c r="I22" s="3091">
        <v>42948</v>
      </c>
      <c r="J22" s="3091">
        <v>43928</v>
      </c>
      <c r="K22" s="3091"/>
      <c r="L22" s="3091"/>
    </row>
    <row r="23" spans="1:12" ht="56.25">
      <c r="A23" s="3088">
        <v>14</v>
      </c>
      <c r="B23" s="3088" t="s">
        <v>4885</v>
      </c>
      <c r="C23" s="3094" t="s">
        <v>4886</v>
      </c>
      <c r="D23" s="3892" t="s">
        <v>4216</v>
      </c>
      <c r="E23" s="3892" t="s">
        <v>836</v>
      </c>
      <c r="F23" s="3892" t="s">
        <v>4192</v>
      </c>
      <c r="G23" s="3892" t="s">
        <v>4192</v>
      </c>
      <c r="H23" s="3892" t="s">
        <v>4192</v>
      </c>
      <c r="I23" s="3091">
        <v>42860</v>
      </c>
      <c r="J23" s="3091">
        <v>44474</v>
      </c>
      <c r="K23" s="3091"/>
      <c r="L23" s="3091"/>
    </row>
    <row r="24" spans="1:12" ht="15" customHeight="1">
      <c r="A24" s="5947">
        <v>1</v>
      </c>
      <c r="B24" s="5948" t="s">
        <v>4187</v>
      </c>
      <c r="C24" s="5949" t="s">
        <v>4188</v>
      </c>
      <c r="D24" s="5947" t="s">
        <v>4573</v>
      </c>
      <c r="E24" s="5947" t="s">
        <v>834</v>
      </c>
      <c r="F24" s="5950">
        <v>780000</v>
      </c>
      <c r="G24" s="5950">
        <v>70909.09</v>
      </c>
      <c r="H24" s="5950">
        <v>33766.230000000003</v>
      </c>
      <c r="I24" s="5954">
        <v>42423</v>
      </c>
      <c r="J24" s="5954">
        <v>42735</v>
      </c>
      <c r="K24" s="5954">
        <v>42423</v>
      </c>
      <c r="L24" s="5954">
        <v>42425</v>
      </c>
    </row>
    <row r="25" spans="1:12">
      <c r="A25" s="5947"/>
      <c r="B25" s="5948"/>
      <c r="C25" s="5949"/>
      <c r="D25" s="5947"/>
      <c r="E25" s="5947"/>
      <c r="F25" s="5951"/>
      <c r="G25" s="5951"/>
      <c r="H25" s="5951"/>
      <c r="I25" s="5954"/>
      <c r="J25" s="5954"/>
      <c r="K25" s="5954"/>
      <c r="L25" s="5954"/>
    </row>
    <row r="26" spans="1:12" ht="21" customHeight="1">
      <c r="A26" s="5947"/>
      <c r="B26" s="5948"/>
      <c r="C26" s="5949"/>
      <c r="D26" s="5947"/>
      <c r="E26" s="5947"/>
      <c r="F26" s="5952"/>
      <c r="G26" s="5952"/>
      <c r="H26" s="5952"/>
      <c r="I26" s="5954"/>
      <c r="J26" s="5954"/>
      <c r="K26" s="5954"/>
      <c r="L26" s="5954"/>
    </row>
    <row r="27" spans="1:12" ht="15" customHeight="1">
      <c r="A27" s="5947">
        <v>2</v>
      </c>
      <c r="B27" s="5948" t="s">
        <v>4190</v>
      </c>
      <c r="C27" s="5949" t="s">
        <v>4191</v>
      </c>
      <c r="D27" s="5947" t="s">
        <v>57</v>
      </c>
      <c r="E27" s="5947" t="s">
        <v>838</v>
      </c>
      <c r="F27" s="5960" t="s">
        <v>4192</v>
      </c>
      <c r="G27" s="5960" t="s">
        <v>4192</v>
      </c>
      <c r="H27" s="5960" t="s">
        <v>4192</v>
      </c>
      <c r="I27" s="5954">
        <v>42466</v>
      </c>
      <c r="J27" s="5954">
        <v>43561</v>
      </c>
      <c r="K27" s="5954">
        <v>42466</v>
      </c>
      <c r="L27" s="5947" t="s">
        <v>4193</v>
      </c>
    </row>
    <row r="28" spans="1:12">
      <c r="A28" s="5947"/>
      <c r="B28" s="5948"/>
      <c r="C28" s="5949"/>
      <c r="D28" s="5947"/>
      <c r="E28" s="5947"/>
      <c r="F28" s="5961"/>
      <c r="G28" s="5961"/>
      <c r="H28" s="5961"/>
      <c r="I28" s="5954"/>
      <c r="J28" s="5954"/>
      <c r="K28" s="5954"/>
      <c r="L28" s="5947"/>
    </row>
    <row r="29" spans="1:12">
      <c r="A29" s="5947"/>
      <c r="B29" s="5948"/>
      <c r="C29" s="5949"/>
      <c r="D29" s="5947"/>
      <c r="E29" s="5947"/>
      <c r="F29" s="5962"/>
      <c r="G29" s="5962"/>
      <c r="H29" s="5962"/>
      <c r="I29" s="5954"/>
      <c r="J29" s="5954"/>
      <c r="K29" s="5954"/>
      <c r="L29" s="5947"/>
    </row>
    <row r="30" spans="1:12" ht="15" customHeight="1">
      <c r="A30" s="5947">
        <v>3</v>
      </c>
      <c r="B30" s="5948" t="s">
        <v>4194</v>
      </c>
      <c r="C30" s="1704" t="s">
        <v>4195</v>
      </c>
      <c r="D30" s="5947" t="s">
        <v>4196</v>
      </c>
      <c r="E30" s="5947" t="s">
        <v>4197</v>
      </c>
      <c r="F30" s="5959">
        <v>12000000</v>
      </c>
      <c r="G30" s="5959">
        <v>0</v>
      </c>
      <c r="H30" s="5959">
        <v>0</v>
      </c>
      <c r="I30" s="5954">
        <v>42488</v>
      </c>
      <c r="J30" s="5954">
        <v>42766</v>
      </c>
      <c r="K30" s="5954">
        <v>42488</v>
      </c>
      <c r="L30" s="5954">
        <v>42507</v>
      </c>
    </row>
    <row r="31" spans="1:12" ht="22.5">
      <c r="A31" s="5947"/>
      <c r="B31" s="5948"/>
      <c r="C31" s="1704" t="s">
        <v>4198</v>
      </c>
      <c r="D31" s="5947"/>
      <c r="E31" s="5947"/>
      <c r="F31" s="5959"/>
      <c r="G31" s="5959"/>
      <c r="H31" s="5959"/>
      <c r="I31" s="5954"/>
      <c r="J31" s="5954"/>
      <c r="K31" s="5954"/>
      <c r="L31" s="5954"/>
    </row>
    <row r="32" spans="1:12" ht="22.5">
      <c r="A32" s="5947"/>
      <c r="B32" s="5948"/>
      <c r="C32" s="1704" t="s">
        <v>4199</v>
      </c>
      <c r="D32" s="5947"/>
      <c r="E32" s="5947"/>
      <c r="F32" s="5959"/>
      <c r="G32" s="5959"/>
      <c r="H32" s="5959"/>
      <c r="I32" s="5954"/>
      <c r="J32" s="5954"/>
      <c r="K32" s="5954"/>
      <c r="L32" s="5954"/>
    </row>
    <row r="33" spans="1:12">
      <c r="A33" s="5947"/>
      <c r="B33" s="5948"/>
      <c r="C33" s="1704" t="s">
        <v>4200</v>
      </c>
      <c r="D33" s="5947"/>
      <c r="E33" s="5947"/>
      <c r="F33" s="5959"/>
      <c r="G33" s="5959"/>
      <c r="H33" s="5959"/>
      <c r="I33" s="5954"/>
      <c r="J33" s="5954"/>
      <c r="K33" s="5954"/>
      <c r="L33" s="5954"/>
    </row>
    <row r="34" spans="1:12" ht="15" customHeight="1">
      <c r="A34" s="5947">
        <v>4</v>
      </c>
      <c r="B34" s="5948" t="s">
        <v>4201</v>
      </c>
      <c r="C34" s="5949" t="s">
        <v>4202</v>
      </c>
      <c r="D34" s="5947" t="s">
        <v>4189</v>
      </c>
      <c r="E34" s="5947" t="s">
        <v>834</v>
      </c>
      <c r="F34" s="5959">
        <v>0</v>
      </c>
      <c r="G34" s="5959">
        <v>0</v>
      </c>
      <c r="H34" s="5959">
        <v>0</v>
      </c>
      <c r="I34" s="5954">
        <v>42536</v>
      </c>
      <c r="J34" s="5954">
        <v>42892</v>
      </c>
      <c r="K34" s="5954">
        <v>42536</v>
      </c>
      <c r="L34" s="5954">
        <v>42545</v>
      </c>
    </row>
    <row r="35" spans="1:12">
      <c r="A35" s="5947"/>
      <c r="B35" s="5948"/>
      <c r="C35" s="5949"/>
      <c r="D35" s="5947"/>
      <c r="E35" s="5947"/>
      <c r="F35" s="5959"/>
      <c r="G35" s="5959"/>
      <c r="H35" s="5959"/>
      <c r="I35" s="5954"/>
      <c r="J35" s="5954"/>
      <c r="K35" s="5954"/>
      <c r="L35" s="5954"/>
    </row>
    <row r="36" spans="1:12">
      <c r="A36" s="5947"/>
      <c r="B36" s="5948"/>
      <c r="C36" s="5949"/>
      <c r="D36" s="5947"/>
      <c r="E36" s="5947"/>
      <c r="F36" s="5959"/>
      <c r="G36" s="5959"/>
      <c r="H36" s="5959"/>
      <c r="I36" s="5954"/>
      <c r="J36" s="5954"/>
      <c r="K36" s="5954"/>
      <c r="L36" s="5954"/>
    </row>
    <row r="37" spans="1:12" ht="72" customHeight="1">
      <c r="A37" s="1705">
        <v>5</v>
      </c>
      <c r="B37" s="1706" t="s">
        <v>4387</v>
      </c>
      <c r="C37" s="1706" t="s">
        <v>4388</v>
      </c>
      <c r="D37" s="1705" t="s">
        <v>4196</v>
      </c>
      <c r="E37" s="1705" t="s">
        <v>4197</v>
      </c>
      <c r="F37" s="1707" t="s">
        <v>4192</v>
      </c>
      <c r="G37" s="1707" t="s">
        <v>4192</v>
      </c>
      <c r="H37" s="1707" t="s">
        <v>4192</v>
      </c>
      <c r="I37" s="1708">
        <v>42713</v>
      </c>
      <c r="J37" s="1708">
        <v>43443</v>
      </c>
      <c r="K37" s="1708">
        <v>43443</v>
      </c>
      <c r="L37" s="1708">
        <v>42718</v>
      </c>
    </row>
    <row r="38" spans="1:12" ht="72" customHeight="1">
      <c r="A38" s="1703">
        <v>6</v>
      </c>
      <c r="B38" s="1706" t="s">
        <v>4389</v>
      </c>
      <c r="C38" s="1706" t="s">
        <v>4390</v>
      </c>
      <c r="D38" s="1705" t="s">
        <v>4196</v>
      </c>
      <c r="E38" s="1705" t="s">
        <v>4197</v>
      </c>
      <c r="F38" s="1707" t="s">
        <v>4192</v>
      </c>
      <c r="G38" s="1707" t="s">
        <v>4192</v>
      </c>
      <c r="H38" s="1707" t="s">
        <v>4192</v>
      </c>
      <c r="I38" s="1708">
        <v>41199</v>
      </c>
      <c r="J38" s="1708">
        <v>42660</v>
      </c>
      <c r="K38" s="1708" t="s">
        <v>4391</v>
      </c>
      <c r="L38" s="1708" t="s">
        <v>4391</v>
      </c>
    </row>
    <row r="39" spans="1:12" ht="45">
      <c r="A39" s="5947">
        <v>7</v>
      </c>
      <c r="B39" s="5948" t="s">
        <v>4194</v>
      </c>
      <c r="C39" s="5949" t="s">
        <v>4203</v>
      </c>
      <c r="D39" s="5947" t="s">
        <v>4189</v>
      </c>
      <c r="E39" s="5947" t="s">
        <v>4197</v>
      </c>
      <c r="F39" s="5947" t="s">
        <v>4192</v>
      </c>
      <c r="G39" s="5947" t="s">
        <v>4192</v>
      </c>
      <c r="H39" s="5947" t="s">
        <v>4192</v>
      </c>
      <c r="I39" s="1705" t="s">
        <v>4204</v>
      </c>
      <c r="J39" s="5947" t="s">
        <v>4192</v>
      </c>
      <c r="K39" s="5954">
        <v>42541</v>
      </c>
      <c r="L39" s="5954">
        <v>42557</v>
      </c>
    </row>
    <row r="40" spans="1:12">
      <c r="A40" s="5947"/>
      <c r="B40" s="5948"/>
      <c r="C40" s="5949"/>
      <c r="D40" s="5947"/>
      <c r="E40" s="5947"/>
      <c r="F40" s="5947"/>
      <c r="G40" s="5947"/>
      <c r="H40" s="5947"/>
      <c r="I40" s="1708">
        <v>42541</v>
      </c>
      <c r="J40" s="5947"/>
      <c r="K40" s="5954"/>
      <c r="L40" s="5954"/>
    </row>
    <row r="41" spans="1:12">
      <c r="A41" s="5947"/>
      <c r="B41" s="5948"/>
      <c r="C41" s="5949"/>
      <c r="D41" s="5947"/>
      <c r="E41" s="5947"/>
      <c r="F41" s="5947"/>
      <c r="G41" s="5947"/>
      <c r="H41" s="5947"/>
      <c r="I41" s="1709"/>
      <c r="J41" s="5947"/>
      <c r="K41" s="5954"/>
      <c r="L41" s="5954"/>
    </row>
    <row r="42" spans="1:12" ht="15" customHeight="1">
      <c r="A42" s="5947">
        <v>8</v>
      </c>
      <c r="B42" s="5948" t="s">
        <v>4205</v>
      </c>
      <c r="C42" s="5949" t="s">
        <v>4206</v>
      </c>
      <c r="D42" s="5947" t="s">
        <v>4207</v>
      </c>
      <c r="E42" s="5947" t="s">
        <v>835</v>
      </c>
      <c r="F42" s="5959">
        <v>1330000</v>
      </c>
      <c r="G42" s="5959">
        <v>120909.09</v>
      </c>
      <c r="H42" s="5959">
        <v>57575.76</v>
      </c>
      <c r="I42" s="5954">
        <v>42537</v>
      </c>
      <c r="J42" s="5954">
        <v>42580</v>
      </c>
      <c r="K42" s="5954">
        <v>42550</v>
      </c>
      <c r="L42" s="5954">
        <v>42565</v>
      </c>
    </row>
    <row r="43" spans="1:12">
      <c r="A43" s="5947"/>
      <c r="B43" s="5948"/>
      <c r="C43" s="5949"/>
      <c r="D43" s="5947"/>
      <c r="E43" s="5947"/>
      <c r="F43" s="5959"/>
      <c r="G43" s="5959"/>
      <c r="H43" s="5959"/>
      <c r="I43" s="5954"/>
      <c r="J43" s="5954"/>
      <c r="K43" s="5954"/>
      <c r="L43" s="5954"/>
    </row>
    <row r="44" spans="1:12">
      <c r="A44" s="5947"/>
      <c r="B44" s="5948"/>
      <c r="C44" s="5949"/>
      <c r="D44" s="5947"/>
      <c r="E44" s="5947"/>
      <c r="F44" s="5959"/>
      <c r="G44" s="5959"/>
      <c r="H44" s="5959"/>
      <c r="I44" s="5954"/>
      <c r="J44" s="5954"/>
      <c r="K44" s="5954"/>
      <c r="L44" s="5954"/>
    </row>
    <row r="45" spans="1:12" ht="15" customHeight="1">
      <c r="A45" s="5947">
        <v>10</v>
      </c>
      <c r="B45" s="5948" t="s">
        <v>4194</v>
      </c>
      <c r="C45" s="5949" t="s">
        <v>4215</v>
      </c>
      <c r="D45" s="5947" t="s">
        <v>4216</v>
      </c>
      <c r="E45" s="5947" t="s">
        <v>836</v>
      </c>
      <c r="F45" s="5959">
        <v>90440</v>
      </c>
      <c r="G45" s="5947" t="s">
        <v>4192</v>
      </c>
      <c r="H45" s="5947" t="s">
        <v>4192</v>
      </c>
      <c r="I45" s="5954">
        <v>42643</v>
      </c>
      <c r="J45" s="5954">
        <v>42696</v>
      </c>
      <c r="K45" s="5954">
        <v>42643</v>
      </c>
      <c r="L45" s="5954">
        <v>42656</v>
      </c>
    </row>
    <row r="46" spans="1:12" ht="24" customHeight="1">
      <c r="A46" s="5947"/>
      <c r="B46" s="5948"/>
      <c r="C46" s="5949"/>
      <c r="D46" s="5947"/>
      <c r="E46" s="5947"/>
      <c r="F46" s="5959"/>
      <c r="G46" s="5947"/>
      <c r="H46" s="5947"/>
      <c r="I46" s="5954"/>
      <c r="J46" s="5954"/>
      <c r="K46" s="5954"/>
      <c r="L46" s="5954"/>
    </row>
    <row r="47" spans="1:12" ht="26.25" customHeight="1">
      <c r="A47" s="5947"/>
      <c r="B47" s="5948"/>
      <c r="C47" s="5949"/>
      <c r="D47" s="5947"/>
      <c r="E47" s="5947"/>
      <c r="F47" s="5959"/>
      <c r="G47" s="5947"/>
      <c r="H47" s="5947"/>
      <c r="I47" s="5954"/>
      <c r="J47" s="5954"/>
      <c r="K47" s="5954"/>
      <c r="L47" s="5954"/>
    </row>
    <row r="48" spans="1:12">
      <c r="A48" s="5947">
        <v>11</v>
      </c>
      <c r="B48" s="5948" t="s">
        <v>4194</v>
      </c>
      <c r="C48" s="5949" t="s">
        <v>4217</v>
      </c>
      <c r="D48" s="5947" t="s">
        <v>4216</v>
      </c>
      <c r="E48" s="5947" t="s">
        <v>836</v>
      </c>
      <c r="F48" s="5959">
        <v>500000</v>
      </c>
      <c r="G48" s="5947" t="s">
        <v>4192</v>
      </c>
      <c r="H48" s="5947" t="s">
        <v>4192</v>
      </c>
      <c r="I48" s="5954">
        <v>42643</v>
      </c>
      <c r="J48" s="5954">
        <v>42982</v>
      </c>
      <c r="K48" s="5954">
        <v>42643</v>
      </c>
      <c r="L48" s="5954">
        <v>42657</v>
      </c>
    </row>
    <row r="49" spans="1:12">
      <c r="A49" s="5947"/>
      <c r="B49" s="5948"/>
      <c r="C49" s="5949"/>
      <c r="D49" s="5947"/>
      <c r="E49" s="5947"/>
      <c r="F49" s="5959"/>
      <c r="G49" s="5947"/>
      <c r="H49" s="5947"/>
      <c r="I49" s="5954"/>
      <c r="J49" s="5954"/>
      <c r="K49" s="5954"/>
      <c r="L49" s="5954"/>
    </row>
    <row r="50" spans="1:12" ht="37.5" customHeight="1">
      <c r="A50" s="5947"/>
      <c r="B50" s="5948"/>
      <c r="C50" s="5949"/>
      <c r="D50" s="5947"/>
      <c r="E50" s="5947"/>
      <c r="F50" s="5959"/>
      <c r="G50" s="5947"/>
      <c r="H50" s="5947"/>
      <c r="I50" s="5954"/>
      <c r="J50" s="5954"/>
      <c r="K50" s="5954"/>
      <c r="L50" s="5954"/>
    </row>
    <row r="51" spans="1:12">
      <c r="B51" s="1702"/>
    </row>
  </sheetData>
  <mergeCells count="114">
    <mergeCell ref="I48:I50"/>
    <mergeCell ref="J48:J50"/>
    <mergeCell ref="K48:K50"/>
    <mergeCell ref="L48:L50"/>
    <mergeCell ref="L45:L47"/>
    <mergeCell ref="A48:A50"/>
    <mergeCell ref="B48:B50"/>
    <mergeCell ref="C48:C50"/>
    <mergeCell ref="D48:D50"/>
    <mergeCell ref="E48:E50"/>
    <mergeCell ref="F48:F50"/>
    <mergeCell ref="G48:G50"/>
    <mergeCell ref="H48:H50"/>
    <mergeCell ref="F45:F47"/>
    <mergeCell ref="G45:G47"/>
    <mergeCell ref="H45:H47"/>
    <mergeCell ref="I45:I47"/>
    <mergeCell ref="J45:J47"/>
    <mergeCell ref="K45:K47"/>
    <mergeCell ref="A45:A47"/>
    <mergeCell ref="B45:B47"/>
    <mergeCell ref="C45:C47"/>
    <mergeCell ref="D45:D47"/>
    <mergeCell ref="E45:E47"/>
    <mergeCell ref="A42:A44"/>
    <mergeCell ref="B42:B44"/>
    <mergeCell ref="C42:C44"/>
    <mergeCell ref="D42:D44"/>
    <mergeCell ref="E42:E44"/>
    <mergeCell ref="F42:F44"/>
    <mergeCell ref="G42:G44"/>
    <mergeCell ref="A39:A41"/>
    <mergeCell ref="B39:B41"/>
    <mergeCell ref="C39:C41"/>
    <mergeCell ref="D39:D41"/>
    <mergeCell ref="E39:E41"/>
    <mergeCell ref="F39:F41"/>
    <mergeCell ref="G39:G41"/>
    <mergeCell ref="A34:A36"/>
    <mergeCell ref="B34:B36"/>
    <mergeCell ref="C34:C36"/>
    <mergeCell ref="D34:D36"/>
    <mergeCell ref="E34:E36"/>
    <mergeCell ref="F34:F36"/>
    <mergeCell ref="A10:A16"/>
    <mergeCell ref="B10:B16"/>
    <mergeCell ref="D10:D16"/>
    <mergeCell ref="E10:E16"/>
    <mergeCell ref="J30:J33"/>
    <mergeCell ref="K30:K33"/>
    <mergeCell ref="L30:L33"/>
    <mergeCell ref="G34:G36"/>
    <mergeCell ref="H34:H36"/>
    <mergeCell ref="I34:I36"/>
    <mergeCell ref="J34:J36"/>
    <mergeCell ref="K34:K36"/>
    <mergeCell ref="I42:I44"/>
    <mergeCell ref="J42:J44"/>
    <mergeCell ref="K42:K44"/>
    <mergeCell ref="L34:L36"/>
    <mergeCell ref="L42:L44"/>
    <mergeCell ref="K39:K41"/>
    <mergeCell ref="L39:L41"/>
    <mergeCell ref="H39:H41"/>
    <mergeCell ref="J39:J41"/>
    <mergeCell ref="H42:H44"/>
    <mergeCell ref="I10:I16"/>
    <mergeCell ref="J10:J16"/>
    <mergeCell ref="K10:K16"/>
    <mergeCell ref="G10:G16"/>
    <mergeCell ref="L27:L29"/>
    <mergeCell ref="A30:A33"/>
    <mergeCell ref="B30:B33"/>
    <mergeCell ref="D30:D33"/>
    <mergeCell ref="E30:E33"/>
    <mergeCell ref="F30:F33"/>
    <mergeCell ref="G30:G33"/>
    <mergeCell ref="A27:A29"/>
    <mergeCell ref="B27:B29"/>
    <mergeCell ref="C27:C29"/>
    <mergeCell ref="D27:D29"/>
    <mergeCell ref="E27:E29"/>
    <mergeCell ref="F27:F29"/>
    <mergeCell ref="G27:G29"/>
    <mergeCell ref="H27:H29"/>
    <mergeCell ref="I27:I29"/>
    <mergeCell ref="J27:J29"/>
    <mergeCell ref="K27:K29"/>
    <mergeCell ref="H30:H33"/>
    <mergeCell ref="I30:I33"/>
    <mergeCell ref="I2:J3"/>
    <mergeCell ref="K2:K3"/>
    <mergeCell ref="L2:L3"/>
    <mergeCell ref="A24:A26"/>
    <mergeCell ref="B24:B26"/>
    <mergeCell ref="C24:C26"/>
    <mergeCell ref="D24:D26"/>
    <mergeCell ref="E24:E26"/>
    <mergeCell ref="F24:F26"/>
    <mergeCell ref="A2:A3"/>
    <mergeCell ref="B2:B3"/>
    <mergeCell ref="C2:C3"/>
    <mergeCell ref="D2:D3"/>
    <mergeCell ref="E2:E3"/>
    <mergeCell ref="F2:F3"/>
    <mergeCell ref="F10:F16"/>
    <mergeCell ref="G24:G26"/>
    <mergeCell ref="H24:H26"/>
    <mergeCell ref="I24:I26"/>
    <mergeCell ref="J24:J26"/>
    <mergeCell ref="K24:K26"/>
    <mergeCell ref="L24:L26"/>
    <mergeCell ref="L10:L16"/>
    <mergeCell ref="H10:H16"/>
  </mergeCells>
  <hyperlinks>
    <hyperlink ref="A1" location="Índice!A1" display="ÍNDICE"/>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AD25A8"/>
    <pageSetUpPr fitToPage="1"/>
  </sheetPr>
  <dimension ref="A1:K38"/>
  <sheetViews>
    <sheetView showGridLines="0" zoomScaleNormal="100" workbookViewId="0"/>
  </sheetViews>
  <sheetFormatPr baseColWidth="10" defaultColWidth="10.85546875" defaultRowHeight="15"/>
  <cols>
    <col min="1" max="1" width="10.85546875" style="223"/>
    <col min="2" max="2" width="12.28515625" style="222" customWidth="1"/>
    <col min="3" max="3" width="42" style="223" customWidth="1"/>
    <col min="4" max="4" width="23.42578125" style="223" customWidth="1"/>
    <col min="5" max="5" width="16.7109375" style="223" customWidth="1"/>
    <col min="6" max="6" width="15.5703125" style="223" customWidth="1"/>
    <col min="7" max="7" width="12.42578125" style="223" bestFit="1" customWidth="1"/>
    <col min="8" max="8" width="15.5703125" style="224" customWidth="1"/>
    <col min="9" max="9" width="42.7109375" style="223" customWidth="1"/>
    <col min="10" max="10" width="11.5703125" style="223" bestFit="1" customWidth="1"/>
    <col min="11" max="11" width="14.28515625" style="223" bestFit="1" customWidth="1"/>
    <col min="12" max="16384" width="10.85546875" style="223"/>
  </cols>
  <sheetData>
    <row r="1" spans="1:11" s="8" customFormat="1" ht="12.75">
      <c r="A1" s="815" t="s">
        <v>1621</v>
      </c>
    </row>
    <row r="2" spans="1:11" ht="19.5" thickBot="1">
      <c r="B2" s="4311" t="s">
        <v>808</v>
      </c>
    </row>
    <row r="3" spans="1:11" s="4455" customFormat="1" ht="30.75" thickBot="1">
      <c r="A3" s="4462" t="s">
        <v>426</v>
      </c>
      <c r="B3" s="4463" t="s">
        <v>385</v>
      </c>
      <c r="C3" s="4463" t="s">
        <v>4831</v>
      </c>
      <c r="D3" s="4463" t="s">
        <v>4855</v>
      </c>
      <c r="E3" s="4463" t="s">
        <v>115</v>
      </c>
      <c r="F3" s="4463" t="s">
        <v>303</v>
      </c>
      <c r="G3" s="4464" t="s">
        <v>382</v>
      </c>
      <c r="H3" s="4463" t="s">
        <v>387</v>
      </c>
      <c r="I3" s="4465" t="s">
        <v>386</v>
      </c>
    </row>
    <row r="4" spans="1:11" s="4456" customFormat="1" ht="60">
      <c r="A4" s="5963">
        <v>2017</v>
      </c>
      <c r="B4" s="4466" t="s">
        <v>4187</v>
      </c>
      <c r="C4" s="4467" t="s">
        <v>4856</v>
      </c>
      <c r="D4" s="4467" t="s">
        <v>4857</v>
      </c>
      <c r="E4" s="4491" t="s">
        <v>1</v>
      </c>
      <c r="F4" s="4491" t="s">
        <v>307</v>
      </c>
      <c r="G4" s="4468">
        <v>0</v>
      </c>
      <c r="H4" s="4468">
        <v>1400000</v>
      </c>
      <c r="I4" s="4469" t="s">
        <v>4858</v>
      </c>
    </row>
    <row r="5" spans="1:11" s="4456" customFormat="1" ht="75">
      <c r="A5" s="5964"/>
      <c r="B5" s="4470" t="s">
        <v>1336</v>
      </c>
      <c r="C5" s="4460" t="s">
        <v>4859</v>
      </c>
      <c r="D5" s="4460" t="s">
        <v>4860</v>
      </c>
      <c r="E5" s="4492" t="s">
        <v>1</v>
      </c>
      <c r="F5" s="4492" t="s">
        <v>308</v>
      </c>
      <c r="G5" s="4461">
        <v>20000</v>
      </c>
      <c r="H5" s="4461">
        <v>30000</v>
      </c>
      <c r="I5" s="4471" t="s">
        <v>4858</v>
      </c>
    </row>
    <row r="6" spans="1:11" s="4456" customFormat="1" ht="60">
      <c r="A6" s="5964"/>
      <c r="B6" s="4470" t="s">
        <v>4861</v>
      </c>
      <c r="C6" s="4460" t="s">
        <v>4862</v>
      </c>
      <c r="D6" s="4460" t="s">
        <v>357</v>
      </c>
      <c r="E6" s="4492" t="s">
        <v>2</v>
      </c>
      <c r="F6" s="4492" t="s">
        <v>314</v>
      </c>
      <c r="G6" s="4461">
        <v>0</v>
      </c>
      <c r="H6" s="4461">
        <v>412000</v>
      </c>
      <c r="I6" s="4471" t="s">
        <v>4858</v>
      </c>
      <c r="K6" s="5211"/>
    </row>
    <row r="7" spans="1:11" s="4456" customFormat="1" ht="60">
      <c r="A7" s="5964"/>
      <c r="B7" s="4470" t="s">
        <v>4861</v>
      </c>
      <c r="C7" s="4460" t="s">
        <v>4863</v>
      </c>
      <c r="D7" s="4460" t="s">
        <v>4864</v>
      </c>
      <c r="E7" s="4492" t="s">
        <v>2</v>
      </c>
      <c r="F7" s="4492" t="s">
        <v>312</v>
      </c>
      <c r="G7" s="4461">
        <v>0</v>
      </c>
      <c r="H7" s="4461">
        <v>439539</v>
      </c>
      <c r="I7" s="4471" t="s">
        <v>4858</v>
      </c>
    </row>
    <row r="8" spans="1:11" s="4456" customFormat="1" ht="30">
      <c r="A8" s="5964"/>
      <c r="B8" s="4470" t="s">
        <v>4861</v>
      </c>
      <c r="C8" s="4460" t="s">
        <v>4865</v>
      </c>
      <c r="D8" s="4460" t="s">
        <v>4866</v>
      </c>
      <c r="E8" s="4492" t="s">
        <v>2</v>
      </c>
      <c r="F8" s="4492" t="s">
        <v>314</v>
      </c>
      <c r="G8" s="4461">
        <v>0</v>
      </c>
      <c r="H8" s="4461">
        <v>194539</v>
      </c>
      <c r="I8" s="4471" t="s">
        <v>4858</v>
      </c>
    </row>
    <row r="9" spans="1:11" s="4456" customFormat="1" ht="60">
      <c r="A9" s="5964"/>
      <c r="B9" s="4470" t="s">
        <v>4861</v>
      </c>
      <c r="C9" s="4460" t="s">
        <v>4867</v>
      </c>
      <c r="D9" s="4460" t="s">
        <v>4868</v>
      </c>
      <c r="E9" s="4492" t="s">
        <v>4869</v>
      </c>
      <c r="F9" s="4492" t="s">
        <v>309</v>
      </c>
      <c r="G9" s="4461">
        <v>0</v>
      </c>
      <c r="H9" s="4461">
        <v>439539</v>
      </c>
      <c r="I9" s="4471" t="s">
        <v>4858</v>
      </c>
    </row>
    <row r="10" spans="1:11" s="4456" customFormat="1" ht="45">
      <c r="A10" s="5964"/>
      <c r="B10" s="4470" t="s">
        <v>4861</v>
      </c>
      <c r="C10" s="4460" t="s">
        <v>4870</v>
      </c>
      <c r="D10" s="4460" t="s">
        <v>4871</v>
      </c>
      <c r="E10" s="4492" t="s">
        <v>4869</v>
      </c>
      <c r="F10" s="4492" t="s">
        <v>309</v>
      </c>
      <c r="G10" s="4461">
        <v>0</v>
      </c>
      <c r="H10" s="4461">
        <v>212000</v>
      </c>
      <c r="I10" s="4471" t="s">
        <v>4858</v>
      </c>
    </row>
    <row r="11" spans="1:11" s="4456" customFormat="1" ht="75">
      <c r="A11" s="5964"/>
      <c r="B11" s="4470" t="s">
        <v>4872</v>
      </c>
      <c r="C11" s="4460" t="s">
        <v>4873</v>
      </c>
      <c r="D11" s="4460" t="s">
        <v>4874</v>
      </c>
      <c r="E11" s="4492" t="s">
        <v>4869</v>
      </c>
      <c r="F11" s="4492" t="s">
        <v>311</v>
      </c>
      <c r="G11" s="4461"/>
      <c r="H11" s="4461">
        <v>3000000</v>
      </c>
      <c r="I11" s="4471" t="s">
        <v>4858</v>
      </c>
    </row>
    <row r="12" spans="1:11" s="4456" customFormat="1" ht="105">
      <c r="A12" s="5964"/>
      <c r="B12" s="4470" t="s">
        <v>4872</v>
      </c>
      <c r="C12" s="4460" t="s">
        <v>4875</v>
      </c>
      <c r="D12" s="4460" t="s">
        <v>4876</v>
      </c>
      <c r="E12" s="4492" t="s">
        <v>4869</v>
      </c>
      <c r="F12" s="4492" t="s">
        <v>310</v>
      </c>
      <c r="G12" s="4461"/>
      <c r="H12" s="4461">
        <v>1500000</v>
      </c>
      <c r="I12" s="4471" t="s">
        <v>4858</v>
      </c>
    </row>
    <row r="13" spans="1:11" s="4456" customFormat="1" ht="45">
      <c r="A13" s="5964"/>
      <c r="B13" s="4470" t="s">
        <v>4872</v>
      </c>
      <c r="C13" s="4460" t="s">
        <v>4877</v>
      </c>
      <c r="D13" s="4460" t="s">
        <v>4878</v>
      </c>
      <c r="E13" s="4492" t="s">
        <v>4869</v>
      </c>
      <c r="F13" s="4492" t="s">
        <v>311</v>
      </c>
      <c r="G13" s="4461"/>
      <c r="H13" s="4461">
        <v>300000</v>
      </c>
      <c r="I13" s="4471" t="s">
        <v>4858</v>
      </c>
    </row>
    <row r="14" spans="1:11" s="4455" customFormat="1" ht="60.75" thickBot="1">
      <c r="A14" s="5965"/>
      <c r="B14" s="4472" t="s">
        <v>4872</v>
      </c>
      <c r="C14" s="4473" t="s">
        <v>4879</v>
      </c>
      <c r="D14" s="4476" t="s">
        <v>4880</v>
      </c>
      <c r="E14" s="4493" t="s">
        <v>1</v>
      </c>
      <c r="F14" s="4493" t="s">
        <v>307</v>
      </c>
      <c r="G14" s="4477"/>
      <c r="H14" s="4477">
        <v>999998</v>
      </c>
      <c r="I14" s="4474" t="s">
        <v>4858</v>
      </c>
    </row>
    <row r="15" spans="1:11" s="4455" customFormat="1">
      <c r="B15" s="4457"/>
      <c r="C15" s="4457"/>
      <c r="D15" s="5966" t="s">
        <v>4881</v>
      </c>
      <c r="E15" s="5966"/>
      <c r="F15" s="5966"/>
      <c r="G15" s="4480">
        <f>SUM(G4:G14)</f>
        <v>20000</v>
      </c>
      <c r="H15" s="4478"/>
      <c r="I15" s="4457"/>
    </row>
    <row r="16" spans="1:11" s="4455" customFormat="1">
      <c r="C16" s="4457"/>
      <c r="D16" s="5966" t="s">
        <v>4882</v>
      </c>
      <c r="E16" s="5966"/>
      <c r="F16" s="5966"/>
      <c r="G16" s="4478"/>
      <c r="H16" s="4479">
        <f>SUM(H4:H14)</f>
        <v>8927615</v>
      </c>
      <c r="I16" s="4457"/>
    </row>
    <row r="17" spans="1:11" s="4455" customFormat="1">
      <c r="B17" s="4457"/>
      <c r="C17" s="4457"/>
      <c r="D17" s="5966" t="s">
        <v>4</v>
      </c>
      <c r="E17" s="5966"/>
      <c r="F17" s="5966"/>
      <c r="G17" s="4478"/>
      <c r="H17" s="4480">
        <f>H16+G15</f>
        <v>8947615</v>
      </c>
      <c r="I17" s="4457"/>
    </row>
    <row r="18" spans="1:11" s="4455" customFormat="1" ht="12.75" thickBot="1">
      <c r="B18" s="4457"/>
      <c r="C18" s="4457"/>
      <c r="D18" s="4475"/>
      <c r="E18" s="4475"/>
      <c r="F18" s="4475"/>
      <c r="G18" s="4458"/>
      <c r="H18" s="4459"/>
      <c r="I18" s="4457"/>
    </row>
    <row r="19" spans="1:11" ht="30.75" thickBot="1">
      <c r="A19" s="1765" t="s">
        <v>426</v>
      </c>
      <c r="B19" s="1765" t="s">
        <v>385</v>
      </c>
      <c r="C19" s="1766" t="s">
        <v>381</v>
      </c>
      <c r="D19" s="1766" t="s">
        <v>393</v>
      </c>
      <c r="E19" s="1767" t="s">
        <v>115</v>
      </c>
      <c r="F19" s="1767" t="s">
        <v>303</v>
      </c>
      <c r="G19" s="1767" t="s">
        <v>382</v>
      </c>
      <c r="H19" s="1767" t="s">
        <v>387</v>
      </c>
      <c r="I19" s="1768" t="s">
        <v>386</v>
      </c>
    </row>
    <row r="20" spans="1:11" ht="60">
      <c r="A20" s="5972">
        <v>2016</v>
      </c>
      <c r="B20" s="919" t="s">
        <v>1335</v>
      </c>
      <c r="C20" s="920" t="s">
        <v>1347</v>
      </c>
      <c r="D20" s="920" t="s">
        <v>1348</v>
      </c>
      <c r="E20" s="920" t="s">
        <v>1</v>
      </c>
      <c r="F20" s="921"/>
      <c r="G20" s="935">
        <v>0</v>
      </c>
      <c r="H20" s="935">
        <v>780000</v>
      </c>
      <c r="I20" s="922" t="s">
        <v>1344</v>
      </c>
    </row>
    <row r="21" spans="1:11" ht="60">
      <c r="A21" s="5973"/>
      <c r="B21" s="923" t="s">
        <v>1333</v>
      </c>
      <c r="C21" s="924" t="s">
        <v>1334</v>
      </c>
      <c r="D21" s="925" t="s">
        <v>1349</v>
      </c>
      <c r="E21" s="924" t="s">
        <v>2</v>
      </c>
      <c r="F21" s="926"/>
      <c r="G21" s="936">
        <v>0</v>
      </c>
      <c r="H21" s="936">
        <v>1146551.72</v>
      </c>
      <c r="I21" s="927"/>
    </row>
    <row r="22" spans="1:11" ht="60">
      <c r="A22" s="5973"/>
      <c r="B22" s="928" t="s">
        <v>1336</v>
      </c>
      <c r="C22" s="925" t="s">
        <v>1337</v>
      </c>
      <c r="D22" s="925" t="s">
        <v>1338</v>
      </c>
      <c r="E22" s="925" t="s">
        <v>1339</v>
      </c>
      <c r="F22" s="926"/>
      <c r="G22" s="936">
        <v>0</v>
      </c>
      <c r="H22" s="936">
        <v>458192.51</v>
      </c>
      <c r="I22" s="929" t="s">
        <v>1344</v>
      </c>
      <c r="K22" s="1559"/>
    </row>
    <row r="23" spans="1:11" ht="45">
      <c r="A23" s="5973"/>
      <c r="B23" s="928" t="s">
        <v>1336</v>
      </c>
      <c r="C23" s="925" t="s">
        <v>1350</v>
      </c>
      <c r="D23" s="925" t="s">
        <v>1352</v>
      </c>
      <c r="E23" s="925" t="s">
        <v>3</v>
      </c>
      <c r="F23" s="926"/>
      <c r="G23" s="936">
        <v>45600</v>
      </c>
      <c r="H23" s="936">
        <v>44840</v>
      </c>
      <c r="I23" s="929" t="s">
        <v>1344</v>
      </c>
    </row>
    <row r="24" spans="1:11" ht="30">
      <c r="A24" s="5973"/>
      <c r="B24" s="928" t="s">
        <v>1336</v>
      </c>
      <c r="C24" s="925" t="s">
        <v>1351</v>
      </c>
      <c r="D24" s="925" t="s">
        <v>1353</v>
      </c>
      <c r="E24" s="925" t="s">
        <v>3</v>
      </c>
      <c r="F24" s="926"/>
      <c r="G24" s="936">
        <v>250000</v>
      </c>
      <c r="H24" s="936">
        <v>250000</v>
      </c>
      <c r="I24" s="929" t="s">
        <v>1344</v>
      </c>
    </row>
    <row r="25" spans="1:11" ht="45">
      <c r="A25" s="5973"/>
      <c r="B25" s="928" t="s">
        <v>1354</v>
      </c>
      <c r="C25" s="925" t="s">
        <v>1355</v>
      </c>
      <c r="D25" s="925" t="s">
        <v>1356</v>
      </c>
      <c r="E25" s="925" t="s">
        <v>3</v>
      </c>
      <c r="F25" s="926"/>
      <c r="G25" s="936">
        <v>0</v>
      </c>
      <c r="H25" s="936">
        <v>4240730</v>
      </c>
      <c r="I25" s="929" t="s">
        <v>1344</v>
      </c>
    </row>
    <row r="26" spans="1:11" ht="75.75" thickBot="1">
      <c r="A26" s="5974"/>
      <c r="B26" s="930" t="s">
        <v>1358</v>
      </c>
      <c r="C26" s="931" t="s">
        <v>1357</v>
      </c>
      <c r="D26" s="933" t="s">
        <v>1356</v>
      </c>
      <c r="E26" s="933" t="s">
        <v>3</v>
      </c>
      <c r="F26" s="934"/>
      <c r="G26" s="937">
        <v>0</v>
      </c>
      <c r="H26" s="937">
        <v>300000</v>
      </c>
      <c r="I26" s="932" t="s">
        <v>1344</v>
      </c>
    </row>
    <row r="27" spans="1:11">
      <c r="D27" s="5975" t="s">
        <v>1359</v>
      </c>
      <c r="E27" s="5975"/>
      <c r="F27" s="5975"/>
      <c r="G27" s="4481">
        <f>SUM(G20:G26)</f>
        <v>295600</v>
      </c>
      <c r="H27" s="4482"/>
    </row>
    <row r="28" spans="1:11">
      <c r="D28" s="5975" t="s">
        <v>1360</v>
      </c>
      <c r="E28" s="5975"/>
      <c r="F28" s="5975"/>
      <c r="G28" s="4482"/>
      <c r="H28" s="4481">
        <f>SUM(H20:H26)</f>
        <v>7220314.2300000004</v>
      </c>
    </row>
    <row r="29" spans="1:11">
      <c r="D29" s="5969" t="s">
        <v>4</v>
      </c>
      <c r="E29" s="5970"/>
      <c r="F29" s="5971"/>
      <c r="G29" s="4482"/>
      <c r="H29" s="4481">
        <f>G27+H28</f>
        <v>7515914.2300000004</v>
      </c>
    </row>
    <row r="31" spans="1:11" ht="15.75" thickBot="1"/>
    <row r="32" spans="1:11" ht="30.75" thickBot="1">
      <c r="A32" s="1765" t="s">
        <v>426</v>
      </c>
      <c r="B32" s="1765" t="s">
        <v>385</v>
      </c>
      <c r="C32" s="1766" t="s">
        <v>381</v>
      </c>
      <c r="D32" s="1766" t="s">
        <v>393</v>
      </c>
      <c r="E32" s="1767" t="s">
        <v>115</v>
      </c>
      <c r="F32" s="1767" t="s">
        <v>303</v>
      </c>
      <c r="G32" s="1767" t="s">
        <v>382</v>
      </c>
      <c r="H32" s="1767" t="s">
        <v>387</v>
      </c>
      <c r="I32" s="1768" t="s">
        <v>386</v>
      </c>
    </row>
    <row r="33" spans="1:9" ht="60">
      <c r="A33" s="5972">
        <v>2015</v>
      </c>
      <c r="B33" s="911" t="s">
        <v>389</v>
      </c>
      <c r="C33" s="912" t="s">
        <v>391</v>
      </c>
      <c r="D33" s="916" t="s">
        <v>1341</v>
      </c>
      <c r="E33" s="913" t="s">
        <v>3</v>
      </c>
      <c r="F33" s="913" t="s">
        <v>309</v>
      </c>
      <c r="G33" s="913">
        <v>0</v>
      </c>
      <c r="H33" s="938">
        <v>283500</v>
      </c>
      <c r="I33" s="917" t="s">
        <v>1344</v>
      </c>
    </row>
    <row r="34" spans="1:9" ht="75">
      <c r="A34" s="5973"/>
      <c r="B34" s="909" t="s">
        <v>71</v>
      </c>
      <c r="C34" s="915" t="s">
        <v>1340</v>
      </c>
      <c r="D34" s="915" t="s">
        <v>1342</v>
      </c>
      <c r="E34" s="906" t="s">
        <v>3</v>
      </c>
      <c r="F34" s="906" t="s">
        <v>311</v>
      </c>
      <c r="G34" s="908">
        <v>1000000</v>
      </c>
      <c r="H34" s="939">
        <v>2711607</v>
      </c>
      <c r="I34" s="918" t="s">
        <v>1345</v>
      </c>
    </row>
    <row r="35" spans="1:9" ht="105">
      <c r="A35" s="5973"/>
      <c r="B35" s="909" t="s">
        <v>71</v>
      </c>
      <c r="C35" s="907" t="s">
        <v>384</v>
      </c>
      <c r="D35" s="915" t="s">
        <v>1342</v>
      </c>
      <c r="E35" s="906" t="s">
        <v>3</v>
      </c>
      <c r="F35" s="906" t="s">
        <v>311</v>
      </c>
      <c r="G35" s="906">
        <v>0</v>
      </c>
      <c r="H35" s="939">
        <v>99170</v>
      </c>
      <c r="I35" s="910" t="s">
        <v>383</v>
      </c>
    </row>
    <row r="36" spans="1:9" ht="45">
      <c r="A36" s="5973"/>
      <c r="B36" s="909" t="s">
        <v>388</v>
      </c>
      <c r="C36" s="907" t="s">
        <v>390</v>
      </c>
      <c r="D36" s="907" t="s">
        <v>392</v>
      </c>
      <c r="E36" s="906" t="s">
        <v>2</v>
      </c>
      <c r="F36" s="906" t="s">
        <v>314</v>
      </c>
      <c r="G36" s="906">
        <v>0</v>
      </c>
      <c r="H36" s="939">
        <v>450000</v>
      </c>
      <c r="I36" s="918" t="s">
        <v>1344</v>
      </c>
    </row>
    <row r="37" spans="1:9" ht="60.75" thickBot="1">
      <c r="A37" s="5974"/>
      <c r="B37" s="4484" t="s">
        <v>395</v>
      </c>
      <c r="C37" s="4485" t="s">
        <v>394</v>
      </c>
      <c r="D37" s="4486" t="s">
        <v>1343</v>
      </c>
      <c r="E37" s="4487" t="s">
        <v>2</v>
      </c>
      <c r="F37" s="4487" t="s">
        <v>314</v>
      </c>
      <c r="G37" s="4487">
        <v>0</v>
      </c>
      <c r="H37" s="4488">
        <v>431034</v>
      </c>
      <c r="I37" s="914" t="s">
        <v>396</v>
      </c>
    </row>
    <row r="38" spans="1:9" ht="15.75" thickBot="1">
      <c r="A38" s="4483"/>
      <c r="B38" s="5967" t="s">
        <v>1346</v>
      </c>
      <c r="C38" s="5968"/>
      <c r="D38" s="5968"/>
      <c r="E38" s="5968"/>
      <c r="F38" s="5968"/>
      <c r="G38" s="5968"/>
      <c r="H38" s="4490">
        <f>SUM(H33:H37)</f>
        <v>3975311</v>
      </c>
      <c r="I38" s="4489"/>
    </row>
  </sheetData>
  <mergeCells count="10">
    <mergeCell ref="A4:A14"/>
    <mergeCell ref="D15:F15"/>
    <mergeCell ref="D16:F16"/>
    <mergeCell ref="D17:F17"/>
    <mergeCell ref="B38:G38"/>
    <mergeCell ref="D29:F29"/>
    <mergeCell ref="A20:A26"/>
    <mergeCell ref="D27:F27"/>
    <mergeCell ref="D28:F28"/>
    <mergeCell ref="A33:A37"/>
  </mergeCells>
  <hyperlinks>
    <hyperlink ref="A1" location="Índice!A1" display="ÍNDICE"/>
  </hyperlinks>
  <pageMargins left="0.25" right="0.25" top="0.75" bottom="0.75" header="0.3" footer="0.3"/>
  <pageSetup scale="7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AD25A8"/>
  </sheetPr>
  <dimension ref="A1:S35"/>
  <sheetViews>
    <sheetView showGridLines="0" zoomScaleNormal="100" workbookViewId="0"/>
  </sheetViews>
  <sheetFormatPr baseColWidth="10" defaultColWidth="11.42578125" defaultRowHeight="12.75"/>
  <cols>
    <col min="1" max="1" width="7.7109375" style="46" customWidth="1"/>
    <col min="2" max="2" width="13.28515625" style="28" bestFit="1" customWidth="1"/>
    <col min="3" max="5" width="15.7109375" style="28" customWidth="1"/>
    <col min="6" max="6" width="15.140625" style="46" bestFit="1" customWidth="1"/>
    <col min="7" max="7" width="11.28515625" style="4" bestFit="1" customWidth="1"/>
    <col min="8" max="8" width="10.7109375" style="4" customWidth="1"/>
    <col min="9" max="9" width="9" style="4" bestFit="1" customWidth="1"/>
    <col min="10" max="10" width="11" style="4" bestFit="1" customWidth="1"/>
    <col min="11" max="11" width="11.42578125" style="4"/>
    <col min="12" max="13" width="12" style="4" bestFit="1" customWidth="1"/>
    <col min="14" max="17" width="11.42578125" style="4"/>
    <col min="18" max="18" width="12" style="4" bestFit="1" customWidth="1"/>
    <col min="19" max="19" width="12.28515625" style="4" bestFit="1" customWidth="1"/>
    <col min="20" max="16384" width="11.42578125" style="4"/>
  </cols>
  <sheetData>
    <row r="1" spans="1:19" s="8" customFormat="1">
      <c r="A1" s="815" t="s">
        <v>1621</v>
      </c>
    </row>
    <row r="2" spans="1:19" ht="19.5" thickBot="1">
      <c r="A2" s="51" t="s">
        <v>797</v>
      </c>
      <c r="B2" s="50"/>
      <c r="C2" s="50"/>
      <c r="D2" s="50"/>
      <c r="E2" s="50"/>
      <c r="F2" s="50"/>
    </row>
    <row r="3" spans="1:19" ht="16.5" thickBot="1">
      <c r="A3" s="4113" t="s">
        <v>421</v>
      </c>
      <c r="B3" s="4114" t="s">
        <v>60</v>
      </c>
      <c r="C3" s="4114" t="s">
        <v>71</v>
      </c>
      <c r="D3" s="4114" t="s">
        <v>44</v>
      </c>
      <c r="E3" s="4114" t="s">
        <v>64</v>
      </c>
      <c r="F3" s="4115" t="s">
        <v>4</v>
      </c>
      <c r="H3" s="4122" t="s">
        <v>421</v>
      </c>
      <c r="I3" s="4123" t="s">
        <v>60</v>
      </c>
      <c r="J3" s="4123" t="s">
        <v>71</v>
      </c>
      <c r="K3" s="4123" t="s">
        <v>44</v>
      </c>
      <c r="L3" s="4123" t="s">
        <v>64</v>
      </c>
      <c r="M3" s="4124" t="s">
        <v>4</v>
      </c>
      <c r="O3" s="4113" t="s">
        <v>421</v>
      </c>
      <c r="P3" s="4114" t="s">
        <v>71</v>
      </c>
      <c r="Q3" s="4114" t="s">
        <v>44</v>
      </c>
      <c r="R3" s="4114" t="s">
        <v>64</v>
      </c>
      <c r="S3" s="4115" t="s">
        <v>4</v>
      </c>
    </row>
    <row r="4" spans="1:19" s="40" customFormat="1" ht="15">
      <c r="A4" s="5976">
        <v>2017</v>
      </c>
      <c r="B4" s="894" t="s">
        <v>1</v>
      </c>
      <c r="C4" s="247">
        <v>0</v>
      </c>
      <c r="D4" s="247">
        <v>70000</v>
      </c>
      <c r="E4" s="247">
        <v>2429998</v>
      </c>
      <c r="F4" s="539">
        <f t="shared" ref="F4:F12" si="0">SUM(C4:E4)</f>
        <v>2499998</v>
      </c>
      <c r="H4" s="5976">
        <v>2017</v>
      </c>
      <c r="I4" s="894" t="s">
        <v>1</v>
      </c>
      <c r="J4" s="247">
        <f>C4</f>
        <v>0</v>
      </c>
      <c r="K4" s="247">
        <f t="shared" ref="K4:M4" si="1">D4</f>
        <v>70000</v>
      </c>
      <c r="L4" s="247">
        <f t="shared" si="1"/>
        <v>2429998</v>
      </c>
      <c r="M4" s="539">
        <f t="shared" si="1"/>
        <v>2499998</v>
      </c>
      <c r="O4" s="5199">
        <v>2017</v>
      </c>
      <c r="P4" s="904">
        <f>C8</f>
        <v>0</v>
      </c>
      <c r="Q4" s="904">
        <f t="shared" ref="Q4:S4" si="2">D8</f>
        <v>1807617</v>
      </c>
      <c r="R4" s="904">
        <f t="shared" si="2"/>
        <v>2619998</v>
      </c>
      <c r="S4" s="905">
        <f t="shared" si="2"/>
        <v>4427615</v>
      </c>
    </row>
    <row r="5" spans="1:19" s="40" customFormat="1">
      <c r="A5" s="5977"/>
      <c r="B5" s="895" t="s">
        <v>3</v>
      </c>
      <c r="C5" s="890">
        <v>0</v>
      </c>
      <c r="D5" s="890">
        <v>651539</v>
      </c>
      <c r="E5" s="890">
        <v>190000</v>
      </c>
      <c r="F5" s="891">
        <f t="shared" si="0"/>
        <v>841539</v>
      </c>
      <c r="H5" s="5977"/>
      <c r="I5" s="895" t="s">
        <v>3</v>
      </c>
      <c r="J5" s="890">
        <f t="shared" ref="J5:J7" si="3">C5</f>
        <v>0</v>
      </c>
      <c r="K5" s="890">
        <f t="shared" ref="K5:K7" si="4">D5</f>
        <v>651539</v>
      </c>
      <c r="L5" s="890">
        <f t="shared" ref="L5:L7" si="5">E5</f>
        <v>190000</v>
      </c>
      <c r="M5" s="891">
        <f t="shared" ref="M5:M7" si="6">F5</f>
        <v>841539</v>
      </c>
      <c r="O5" s="4125">
        <v>2016</v>
      </c>
      <c r="P5" s="904">
        <f>C13</f>
        <v>0</v>
      </c>
      <c r="Q5" s="904">
        <f>D13</f>
        <v>3467640</v>
      </c>
      <c r="R5" s="904">
        <f>E13</f>
        <v>18260431.91</v>
      </c>
      <c r="S5" s="905">
        <f>F13</f>
        <v>21728071.91</v>
      </c>
    </row>
    <row r="6" spans="1:19" s="40" customFormat="1">
      <c r="A6" s="5977"/>
      <c r="B6" s="895" t="s">
        <v>2</v>
      </c>
      <c r="C6" s="890">
        <v>0</v>
      </c>
      <c r="D6" s="890">
        <v>1086078</v>
      </c>
      <c r="E6" s="890">
        <v>0</v>
      </c>
      <c r="F6" s="891">
        <f t="shared" si="0"/>
        <v>1086078</v>
      </c>
      <c r="H6" s="5977"/>
      <c r="I6" s="895" t="s">
        <v>2</v>
      </c>
      <c r="J6" s="890">
        <f t="shared" si="3"/>
        <v>0</v>
      </c>
      <c r="K6" s="890">
        <f t="shared" si="4"/>
        <v>1086078</v>
      </c>
      <c r="L6" s="890">
        <f t="shared" si="5"/>
        <v>0</v>
      </c>
      <c r="M6" s="891">
        <f t="shared" si="6"/>
        <v>1086078</v>
      </c>
      <c r="O6" s="4126">
        <v>2015</v>
      </c>
      <c r="P6" s="900">
        <f>C18</f>
        <v>9264572.0199999996</v>
      </c>
      <c r="Q6" s="900">
        <f>D18</f>
        <v>490087</v>
      </c>
      <c r="R6" s="900">
        <f>E18</f>
        <v>1353729.26</v>
      </c>
      <c r="S6" s="901">
        <f>F18</f>
        <v>11108388.279999999</v>
      </c>
    </row>
    <row r="7" spans="1:19" s="40" customFormat="1">
      <c r="A7" s="5977"/>
      <c r="B7" s="895" t="s">
        <v>57</v>
      </c>
      <c r="C7" s="890">
        <v>0</v>
      </c>
      <c r="D7" s="890">
        <v>0</v>
      </c>
      <c r="E7" s="890"/>
      <c r="F7" s="891">
        <f t="shared" si="0"/>
        <v>0</v>
      </c>
      <c r="H7" s="5977"/>
      <c r="I7" s="895" t="s">
        <v>57</v>
      </c>
      <c r="J7" s="890">
        <f t="shared" si="3"/>
        <v>0</v>
      </c>
      <c r="K7" s="890">
        <f t="shared" si="4"/>
        <v>0</v>
      </c>
      <c r="L7" s="890">
        <f t="shared" si="5"/>
        <v>0</v>
      </c>
      <c r="M7" s="891">
        <f t="shared" si="6"/>
        <v>0</v>
      </c>
      <c r="O7" s="4126">
        <v>2014</v>
      </c>
      <c r="P7" s="900">
        <f>C23</f>
        <v>1924698</v>
      </c>
      <c r="Q7" s="900">
        <f>D23</f>
        <v>864561</v>
      </c>
      <c r="R7" s="900">
        <f>E23</f>
        <v>0</v>
      </c>
      <c r="S7" s="901">
        <f>F23</f>
        <v>2789259</v>
      </c>
    </row>
    <row r="8" spans="1:19" s="40" customFormat="1" ht="13.5" thickBot="1">
      <c r="A8" s="5978"/>
      <c r="B8" s="4116" t="s">
        <v>24</v>
      </c>
      <c r="C8" s="4117">
        <f>SUM(C4:C7)</f>
        <v>0</v>
      </c>
      <c r="D8" s="4117">
        <f>SUM(D4:D7)</f>
        <v>1807617</v>
      </c>
      <c r="E8" s="4117">
        <f>SUM(E4:E7)</f>
        <v>2619998</v>
      </c>
      <c r="F8" s="4118">
        <f t="shared" si="0"/>
        <v>4427615</v>
      </c>
      <c r="H8" s="5978"/>
      <c r="I8" s="896"/>
      <c r="J8" s="892"/>
      <c r="K8" s="892"/>
      <c r="L8" s="892"/>
      <c r="M8" s="893"/>
      <c r="O8" s="4126">
        <v>2013</v>
      </c>
      <c r="P8" s="900">
        <f>C28</f>
        <v>1134919.05</v>
      </c>
      <c r="Q8" s="900">
        <f>D28</f>
        <v>0</v>
      </c>
      <c r="R8" s="900">
        <f>E28</f>
        <v>0</v>
      </c>
      <c r="S8" s="901">
        <f>F28</f>
        <v>1134919.05</v>
      </c>
    </row>
    <row r="9" spans="1:19" s="40" customFormat="1" ht="15" customHeight="1" thickBot="1">
      <c r="A9" s="5976">
        <v>2016</v>
      </c>
      <c r="B9" s="894" t="s">
        <v>1</v>
      </c>
      <c r="C9" s="247">
        <v>0</v>
      </c>
      <c r="D9" s="247">
        <v>870000</v>
      </c>
      <c r="E9" s="247">
        <v>582176.43999999994</v>
      </c>
      <c r="F9" s="539">
        <f t="shared" si="0"/>
        <v>1452176.44</v>
      </c>
      <c r="H9" s="5976">
        <v>2016</v>
      </c>
      <c r="I9" s="894" t="s">
        <v>1</v>
      </c>
      <c r="J9" s="247">
        <v>0</v>
      </c>
      <c r="K9" s="247">
        <v>870000</v>
      </c>
      <c r="L9" s="247">
        <v>582176.43999999994</v>
      </c>
      <c r="M9" s="539">
        <f>SUM(J9:L9)</f>
        <v>1452176.44</v>
      </c>
      <c r="O9" s="4127">
        <v>2012</v>
      </c>
      <c r="P9" s="902">
        <f>C33</f>
        <v>308290</v>
      </c>
      <c r="Q9" s="902">
        <f>D33</f>
        <v>8692250</v>
      </c>
      <c r="R9" s="902">
        <f>E33</f>
        <v>300142.86</v>
      </c>
      <c r="S9" s="903">
        <f>F33</f>
        <v>9300682.8599999994</v>
      </c>
    </row>
    <row r="10" spans="1:19" s="40" customFormat="1">
      <c r="A10" s="5977"/>
      <c r="B10" s="895" t="s">
        <v>3</v>
      </c>
      <c r="C10" s="890">
        <v>0</v>
      </c>
      <c r="D10" s="890">
        <v>312000</v>
      </c>
      <c r="E10" s="890">
        <v>4685570</v>
      </c>
      <c r="F10" s="891">
        <f t="shared" si="0"/>
        <v>4997570</v>
      </c>
      <c r="H10" s="5977"/>
      <c r="I10" s="895" t="s">
        <v>3</v>
      </c>
      <c r="J10" s="890">
        <v>0</v>
      </c>
      <c r="K10" s="890">
        <v>312000</v>
      </c>
      <c r="L10" s="890">
        <v>4685570</v>
      </c>
      <c r="M10" s="891">
        <f>SUM(J10:L10)</f>
        <v>4997570</v>
      </c>
    </row>
    <row r="11" spans="1:19" s="40" customFormat="1">
      <c r="A11" s="5977"/>
      <c r="B11" s="895" t="s">
        <v>2</v>
      </c>
      <c r="C11" s="890">
        <v>0</v>
      </c>
      <c r="D11" s="890">
        <v>2285640</v>
      </c>
      <c r="E11" s="890">
        <v>992685.47</v>
      </c>
      <c r="F11" s="891">
        <f t="shared" si="0"/>
        <v>3278325.4699999997</v>
      </c>
      <c r="G11" s="1530"/>
      <c r="H11" s="5977"/>
      <c r="I11" s="895" t="s">
        <v>2</v>
      </c>
      <c r="J11" s="890">
        <v>0</v>
      </c>
      <c r="K11" s="890">
        <v>2285640</v>
      </c>
      <c r="L11" s="890">
        <v>992685.47</v>
      </c>
      <c r="M11" s="891">
        <f>SUM(J11:L11)</f>
        <v>3278325.4699999997</v>
      </c>
    </row>
    <row r="12" spans="1:19" s="40" customFormat="1">
      <c r="A12" s="5977"/>
      <c r="B12" s="895" t="s">
        <v>57</v>
      </c>
      <c r="C12" s="890">
        <v>0</v>
      </c>
      <c r="D12" s="890">
        <v>0</v>
      </c>
      <c r="E12" s="890">
        <v>12000000</v>
      </c>
      <c r="F12" s="891">
        <f t="shared" si="0"/>
        <v>12000000</v>
      </c>
      <c r="H12" s="5977"/>
      <c r="I12" s="895" t="s">
        <v>57</v>
      </c>
      <c r="J12" s="890">
        <v>0</v>
      </c>
      <c r="K12" s="890">
        <v>0</v>
      </c>
      <c r="L12" s="890">
        <v>12000000</v>
      </c>
      <c r="M12" s="891">
        <f>SUM(J12:L12)</f>
        <v>12000000</v>
      </c>
    </row>
    <row r="13" spans="1:19" s="40" customFormat="1" ht="13.5" thickBot="1">
      <c r="A13" s="5978"/>
      <c r="B13" s="4116" t="s">
        <v>24</v>
      </c>
      <c r="C13" s="4117">
        <f>SUM(C9:C12)</f>
        <v>0</v>
      </c>
      <c r="D13" s="4117">
        <f>SUM(D9:D12)</f>
        <v>3467640</v>
      </c>
      <c r="E13" s="4117">
        <f>SUM(E9:E12)</f>
        <v>18260431.91</v>
      </c>
      <c r="F13" s="4118">
        <f>SUM(C13:E13)</f>
        <v>21728071.91</v>
      </c>
      <c r="H13" s="5978"/>
      <c r="I13" s="896"/>
      <c r="J13" s="892"/>
      <c r="K13" s="892"/>
      <c r="L13" s="892"/>
      <c r="M13" s="893"/>
    </row>
    <row r="14" spans="1:19">
      <c r="A14" s="5979">
        <v>2015</v>
      </c>
      <c r="B14" s="889" t="s">
        <v>1</v>
      </c>
      <c r="C14" s="890">
        <v>0</v>
      </c>
      <c r="D14" s="890">
        <v>40000</v>
      </c>
      <c r="E14" s="890">
        <v>0</v>
      </c>
      <c r="F14" s="897">
        <v>40000</v>
      </c>
      <c r="H14" s="5982">
        <v>2015</v>
      </c>
      <c r="I14" s="249" t="s">
        <v>1</v>
      </c>
      <c r="J14" s="247">
        <v>0</v>
      </c>
      <c r="K14" s="247">
        <v>40000</v>
      </c>
      <c r="L14" s="247">
        <v>0</v>
      </c>
      <c r="M14" s="539">
        <v>40000</v>
      </c>
    </row>
    <row r="15" spans="1:19">
      <c r="A15" s="5980"/>
      <c r="B15" s="250" t="s">
        <v>3</v>
      </c>
      <c r="C15" s="248">
        <v>384169.98</v>
      </c>
      <c r="D15" s="248">
        <v>450087</v>
      </c>
      <c r="E15" s="248">
        <v>283500</v>
      </c>
      <c r="F15" s="898">
        <v>1117756.98</v>
      </c>
      <c r="H15" s="5980"/>
      <c r="I15" s="250" t="s">
        <v>3</v>
      </c>
      <c r="J15" s="248">
        <v>384169.98</v>
      </c>
      <c r="K15" s="248">
        <v>450087</v>
      </c>
      <c r="L15" s="248">
        <v>283500</v>
      </c>
      <c r="M15" s="540">
        <v>1117756.98</v>
      </c>
    </row>
    <row r="16" spans="1:19">
      <c r="A16" s="5980"/>
      <c r="B16" s="250" t="s">
        <v>2</v>
      </c>
      <c r="C16" s="248">
        <v>0</v>
      </c>
      <c r="D16" s="248">
        <v>0</v>
      </c>
      <c r="E16" s="248">
        <v>1053056.8500000001</v>
      </c>
      <c r="F16" s="898">
        <v>1053056.8500000001</v>
      </c>
      <c r="H16" s="5980"/>
      <c r="I16" s="250" t="s">
        <v>2</v>
      </c>
      <c r="J16" s="248">
        <v>0</v>
      </c>
      <c r="K16" s="248">
        <v>0</v>
      </c>
      <c r="L16" s="248">
        <v>1053056.8500000001</v>
      </c>
      <c r="M16" s="540">
        <v>1053056.8500000001</v>
      </c>
    </row>
    <row r="17" spans="1:14">
      <c r="A17" s="5980"/>
      <c r="B17" s="250" t="s">
        <v>57</v>
      </c>
      <c r="C17" s="248">
        <v>8880402.0399999991</v>
      </c>
      <c r="D17" s="248">
        <v>0</v>
      </c>
      <c r="E17" s="248">
        <v>17172.41</v>
      </c>
      <c r="F17" s="898">
        <v>8897574.4499999993</v>
      </c>
      <c r="H17" s="5980"/>
      <c r="I17" s="250" t="s">
        <v>57</v>
      </c>
      <c r="J17" s="248">
        <v>8880402.0399999991</v>
      </c>
      <c r="K17" s="248">
        <v>0</v>
      </c>
      <c r="L17" s="248">
        <v>17172.41</v>
      </c>
      <c r="M17" s="540">
        <v>8897574.4499999993</v>
      </c>
    </row>
    <row r="18" spans="1:14" ht="13.5" thickBot="1">
      <c r="A18" s="5981"/>
      <c r="B18" s="4119" t="s">
        <v>24</v>
      </c>
      <c r="C18" s="4120">
        <v>9264572.0199999996</v>
      </c>
      <c r="D18" s="4120">
        <v>490087</v>
      </c>
      <c r="E18" s="4120">
        <v>1353729.26</v>
      </c>
      <c r="F18" s="4121">
        <v>11108388.279999999</v>
      </c>
      <c r="H18" s="5981"/>
      <c r="I18" s="251"/>
      <c r="J18" s="252"/>
      <c r="K18" s="252"/>
      <c r="L18" s="252"/>
      <c r="M18" s="253"/>
    </row>
    <row r="19" spans="1:14">
      <c r="A19" s="5982">
        <v>2014</v>
      </c>
      <c r="B19" s="249" t="s">
        <v>1</v>
      </c>
      <c r="C19" s="247"/>
      <c r="D19" s="247">
        <v>80000</v>
      </c>
      <c r="E19" s="247"/>
      <c r="F19" s="899">
        <v>80000</v>
      </c>
      <c r="H19" s="5982">
        <v>2014</v>
      </c>
      <c r="I19" s="249" t="s">
        <v>1</v>
      </c>
      <c r="J19" s="247"/>
      <c r="K19" s="247">
        <v>80000</v>
      </c>
      <c r="L19" s="247"/>
      <c r="M19" s="539">
        <v>80000</v>
      </c>
    </row>
    <row r="20" spans="1:14">
      <c r="A20" s="5980"/>
      <c r="B20" s="250" t="s">
        <v>3</v>
      </c>
      <c r="C20" s="248">
        <v>1714698</v>
      </c>
      <c r="D20" s="248"/>
      <c r="E20" s="248"/>
      <c r="F20" s="898">
        <v>1714698</v>
      </c>
      <c r="H20" s="5980"/>
      <c r="I20" s="250" t="s">
        <v>3</v>
      </c>
      <c r="J20" s="248">
        <v>1714698</v>
      </c>
      <c r="K20" s="248"/>
      <c r="L20" s="248"/>
      <c r="M20" s="540">
        <v>1714698</v>
      </c>
    </row>
    <row r="21" spans="1:14">
      <c r="A21" s="5980"/>
      <c r="B21" s="250" t="s">
        <v>2</v>
      </c>
      <c r="C21" s="248">
        <v>210000</v>
      </c>
      <c r="D21" s="248">
        <v>784561</v>
      </c>
      <c r="E21" s="248"/>
      <c r="F21" s="898">
        <v>994561</v>
      </c>
      <c r="H21" s="5980"/>
      <c r="I21" s="250" t="s">
        <v>2</v>
      </c>
      <c r="J21" s="248">
        <v>210000</v>
      </c>
      <c r="K21" s="248">
        <v>784561</v>
      </c>
      <c r="L21" s="248"/>
      <c r="M21" s="540">
        <v>994561</v>
      </c>
    </row>
    <row r="22" spans="1:14">
      <c r="A22" s="5980"/>
      <c r="B22" s="250" t="s">
        <v>57</v>
      </c>
      <c r="C22" s="248"/>
      <c r="D22" s="248"/>
      <c r="E22" s="248"/>
      <c r="F22" s="898"/>
      <c r="H22" s="5980"/>
      <c r="I22" s="250" t="s">
        <v>57</v>
      </c>
      <c r="J22" s="248"/>
      <c r="K22" s="248"/>
      <c r="L22" s="248"/>
      <c r="M22" s="540"/>
    </row>
    <row r="23" spans="1:14" ht="13.5" thickBot="1">
      <c r="A23" s="5981"/>
      <c r="B23" s="4119" t="s">
        <v>24</v>
      </c>
      <c r="C23" s="4120">
        <v>1924698</v>
      </c>
      <c r="D23" s="4120">
        <v>864561</v>
      </c>
      <c r="E23" s="4120">
        <v>0</v>
      </c>
      <c r="F23" s="4121">
        <v>2789259</v>
      </c>
      <c r="H23" s="5981"/>
      <c r="I23" s="251"/>
      <c r="J23" s="252"/>
      <c r="K23" s="252"/>
      <c r="L23" s="252"/>
      <c r="M23" s="253"/>
      <c r="N23" s="1701"/>
    </row>
    <row r="24" spans="1:14">
      <c r="A24" s="5982">
        <v>2013</v>
      </c>
      <c r="B24" s="249" t="s">
        <v>1</v>
      </c>
      <c r="C24" s="247"/>
      <c r="D24" s="247"/>
      <c r="E24" s="247"/>
      <c r="F24" s="539"/>
      <c r="H24" s="5982">
        <v>2013</v>
      </c>
      <c r="I24" s="249" t="s">
        <v>1</v>
      </c>
      <c r="J24" s="247"/>
      <c r="K24" s="247"/>
      <c r="L24" s="247"/>
      <c r="M24" s="539"/>
    </row>
    <row r="25" spans="1:14">
      <c r="A25" s="5980"/>
      <c r="B25" s="250" t="s">
        <v>3</v>
      </c>
      <c r="C25" s="248">
        <v>923719.05</v>
      </c>
      <c r="D25" s="248"/>
      <c r="E25" s="248"/>
      <c r="F25" s="898">
        <v>923719.05</v>
      </c>
      <c r="H25" s="5980"/>
      <c r="I25" s="250" t="s">
        <v>3</v>
      </c>
      <c r="J25" s="248">
        <v>923719.05</v>
      </c>
      <c r="K25" s="248"/>
      <c r="L25" s="248"/>
      <c r="M25" s="540">
        <v>923719.05</v>
      </c>
    </row>
    <row r="26" spans="1:14">
      <c r="A26" s="5980"/>
      <c r="B26" s="250" t="s">
        <v>2</v>
      </c>
      <c r="C26" s="248"/>
      <c r="D26" s="248"/>
      <c r="E26" s="248"/>
      <c r="F26" s="898"/>
      <c r="H26" s="5980"/>
      <c r="I26" s="250" t="s">
        <v>2</v>
      </c>
      <c r="J26" s="248"/>
      <c r="K26" s="248"/>
      <c r="L26" s="248"/>
      <c r="M26" s="540"/>
    </row>
    <row r="27" spans="1:14">
      <c r="A27" s="5980"/>
      <c r="B27" s="250" t="s">
        <v>57</v>
      </c>
      <c r="C27" s="248">
        <v>211200</v>
      </c>
      <c r="D27" s="248"/>
      <c r="E27" s="248"/>
      <c r="F27" s="898">
        <v>211200</v>
      </c>
      <c r="H27" s="5980"/>
      <c r="I27" s="250" t="s">
        <v>57</v>
      </c>
      <c r="J27" s="248">
        <v>211200</v>
      </c>
      <c r="K27" s="248"/>
      <c r="L27" s="248"/>
      <c r="M27" s="540">
        <v>211200</v>
      </c>
    </row>
    <row r="28" spans="1:14" ht="13.5" thickBot="1">
      <c r="A28" s="5981"/>
      <c r="B28" s="4119" t="s">
        <v>24</v>
      </c>
      <c r="C28" s="4120">
        <v>1134919.05</v>
      </c>
      <c r="D28" s="4120"/>
      <c r="E28" s="4120"/>
      <c r="F28" s="4121">
        <v>1134919.05</v>
      </c>
      <c r="H28" s="5981"/>
      <c r="I28" s="251"/>
      <c r="J28" s="252"/>
      <c r="K28" s="252"/>
      <c r="L28" s="252"/>
      <c r="M28" s="253"/>
    </row>
    <row r="29" spans="1:14">
      <c r="A29" s="5982">
        <v>2012</v>
      </c>
      <c r="B29" s="249" t="s">
        <v>1</v>
      </c>
      <c r="C29" s="247">
        <v>0</v>
      </c>
      <c r="D29" s="247">
        <v>3828750</v>
      </c>
      <c r="E29" s="247">
        <v>0</v>
      </c>
      <c r="F29" s="899">
        <v>3828750</v>
      </c>
      <c r="H29" s="5982">
        <v>2012</v>
      </c>
      <c r="I29" s="249" t="s">
        <v>1</v>
      </c>
      <c r="J29" s="247">
        <v>0</v>
      </c>
      <c r="K29" s="247">
        <v>3828750</v>
      </c>
      <c r="L29" s="247">
        <v>0</v>
      </c>
      <c r="M29" s="539">
        <v>3828750</v>
      </c>
    </row>
    <row r="30" spans="1:14">
      <c r="A30" s="5980"/>
      <c r="B30" s="250" t="s">
        <v>3</v>
      </c>
      <c r="C30" s="248">
        <v>308290</v>
      </c>
      <c r="D30" s="248">
        <v>2928750</v>
      </c>
      <c r="E30" s="248">
        <v>300142.86</v>
      </c>
      <c r="F30" s="898">
        <v>3537182.86</v>
      </c>
      <c r="H30" s="5980"/>
      <c r="I30" s="250" t="s">
        <v>3</v>
      </c>
      <c r="J30" s="248">
        <v>308290</v>
      </c>
      <c r="K30" s="248">
        <v>2928750</v>
      </c>
      <c r="L30" s="248">
        <v>300142.86</v>
      </c>
      <c r="M30" s="540">
        <v>3537182.86</v>
      </c>
    </row>
    <row r="31" spans="1:14">
      <c r="A31" s="5980"/>
      <c r="B31" s="250" t="s">
        <v>2</v>
      </c>
      <c r="C31" s="248">
        <v>0</v>
      </c>
      <c r="D31" s="248">
        <v>1934750</v>
      </c>
      <c r="E31" s="248">
        <v>0</v>
      </c>
      <c r="F31" s="898">
        <v>1934750</v>
      </c>
      <c r="H31" s="5980"/>
      <c r="I31" s="250" t="s">
        <v>2</v>
      </c>
      <c r="J31" s="248">
        <v>0</v>
      </c>
      <c r="K31" s="248">
        <v>1934750</v>
      </c>
      <c r="L31" s="248">
        <v>0</v>
      </c>
      <c r="M31" s="540">
        <v>1934750</v>
      </c>
    </row>
    <row r="32" spans="1:14">
      <c r="A32" s="5980"/>
      <c r="B32" s="250" t="s">
        <v>57</v>
      </c>
      <c r="C32" s="248"/>
      <c r="D32" s="248"/>
      <c r="E32" s="248"/>
      <c r="F32" s="898"/>
      <c r="H32" s="5980"/>
      <c r="I32" s="250" t="s">
        <v>57</v>
      </c>
      <c r="J32" s="248"/>
      <c r="K32" s="248"/>
      <c r="L32" s="248"/>
      <c r="M32" s="540"/>
    </row>
    <row r="33" spans="1:13" ht="13.5" thickBot="1">
      <c r="A33" s="5981"/>
      <c r="B33" s="4119" t="s">
        <v>24</v>
      </c>
      <c r="C33" s="4120">
        <v>308290</v>
      </c>
      <c r="D33" s="4120">
        <v>8692250</v>
      </c>
      <c r="E33" s="4120">
        <v>300142.86</v>
      </c>
      <c r="F33" s="4121">
        <v>9300682.8599999994</v>
      </c>
      <c r="H33" s="5981"/>
      <c r="I33" s="251"/>
      <c r="J33" s="252"/>
      <c r="K33" s="252"/>
      <c r="L33" s="252"/>
      <c r="M33" s="253"/>
    </row>
    <row r="35" spans="1:13" ht="15">
      <c r="A35" s="193" t="s">
        <v>6048</v>
      </c>
    </row>
  </sheetData>
  <mergeCells count="12">
    <mergeCell ref="A29:A33"/>
    <mergeCell ref="A24:A28"/>
    <mergeCell ref="A19:A23"/>
    <mergeCell ref="H14:H18"/>
    <mergeCell ref="H19:H23"/>
    <mergeCell ref="H24:H28"/>
    <mergeCell ref="H29:H33"/>
    <mergeCell ref="A4:A8"/>
    <mergeCell ref="H4:H8"/>
    <mergeCell ref="A9:A13"/>
    <mergeCell ref="H9:H13"/>
    <mergeCell ref="A14:A18"/>
  </mergeCells>
  <hyperlinks>
    <hyperlink ref="A1" location="Índice!A1" display="ÍNDICE"/>
  </hyperlinks>
  <printOptions horizontalCentered="1" verticalCentered="1"/>
  <pageMargins left="0.39370078740157483" right="0.39370078740157483" top="0.39370078740157483" bottom="0.39370078740157483" header="0" footer="0"/>
  <pageSetup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AD25A8"/>
  </sheetPr>
  <dimension ref="A1:R218"/>
  <sheetViews>
    <sheetView showGridLines="0" workbookViewId="0"/>
  </sheetViews>
  <sheetFormatPr baseColWidth="10" defaultColWidth="11.42578125" defaultRowHeight="12.75"/>
  <cols>
    <col min="1" max="1" width="15.28515625" style="4" customWidth="1"/>
    <col min="2" max="2" width="18.42578125" style="55" bestFit="1" customWidth="1"/>
    <col min="3" max="3" width="16.28515625" style="55" bestFit="1" customWidth="1"/>
    <col min="4" max="6" width="16.28515625" style="4" bestFit="1" customWidth="1"/>
    <col min="7" max="8" width="16.28515625" style="4" customWidth="1"/>
    <col min="9" max="9" width="17.28515625" style="4" customWidth="1"/>
    <col min="10" max="16384" width="11.42578125" style="4"/>
  </cols>
  <sheetData>
    <row r="1" spans="1:12" s="8" customFormat="1">
      <c r="A1" s="815" t="s">
        <v>1621</v>
      </c>
      <c r="G1" s="759"/>
      <c r="H1" s="759"/>
    </row>
    <row r="2" spans="1:12" ht="19.5" thickBot="1">
      <c r="A2" s="51" t="s">
        <v>802</v>
      </c>
      <c r="B2" s="51"/>
      <c r="C2" s="50"/>
    </row>
    <row r="3" spans="1:12" ht="16.5" thickBot="1">
      <c r="B3" s="4128" t="s">
        <v>15</v>
      </c>
      <c r="C3" s="4129">
        <v>2012</v>
      </c>
      <c r="D3" s="4130">
        <v>2013</v>
      </c>
      <c r="E3" s="4130">
        <v>2014</v>
      </c>
      <c r="F3" s="4131">
        <v>2015</v>
      </c>
      <c r="G3" s="4131">
        <v>2016</v>
      </c>
      <c r="H3" s="4131">
        <v>2017</v>
      </c>
      <c r="I3" s="4131" t="s">
        <v>801</v>
      </c>
    </row>
    <row r="4" spans="1:12" ht="15">
      <c r="A4" s="5983" t="s">
        <v>798</v>
      </c>
      <c r="B4" s="268" t="s">
        <v>25</v>
      </c>
      <c r="C4" s="273">
        <v>53854441.340000004</v>
      </c>
      <c r="D4" s="254">
        <v>25051034.060000002</v>
      </c>
      <c r="E4" s="254">
        <v>27000180.890000001</v>
      </c>
      <c r="F4" s="255">
        <v>32822519.149999999</v>
      </c>
      <c r="G4" s="255">
        <v>43745569.439999998</v>
      </c>
      <c r="H4" s="255">
        <v>21371012.420000002</v>
      </c>
      <c r="I4" s="255">
        <f>AVERAGE(C4:H4)</f>
        <v>33974126.216666669</v>
      </c>
    </row>
    <row r="5" spans="1:12" ht="15">
      <c r="A5" s="5984"/>
      <c r="B5" s="269" t="s">
        <v>35</v>
      </c>
      <c r="C5" s="274">
        <v>26537323.039999999</v>
      </c>
      <c r="D5" s="256">
        <v>9025410.879999999</v>
      </c>
      <c r="E5" s="256">
        <v>7577018.8499999996</v>
      </c>
      <c r="F5" s="257">
        <v>18889129.920000002</v>
      </c>
      <c r="G5" s="883">
        <v>16303107.99</v>
      </c>
      <c r="H5" s="883">
        <v>22876675</v>
      </c>
      <c r="I5" s="257">
        <f>AVERAGE(C5:H5)</f>
        <v>16868110.946666669</v>
      </c>
    </row>
    <row r="6" spans="1:12" ht="15">
      <c r="A6" s="5984"/>
      <c r="B6" s="269" t="s">
        <v>26</v>
      </c>
      <c r="C6" s="274">
        <v>290857708.01999998</v>
      </c>
      <c r="D6" s="256">
        <v>111651980.38000001</v>
      </c>
      <c r="E6" s="256">
        <v>158392573.67999998</v>
      </c>
      <c r="F6" s="257">
        <v>186470481.18000001</v>
      </c>
      <c r="G6" s="883">
        <v>133590602.55</v>
      </c>
      <c r="H6" s="883">
        <v>74587469.150000006</v>
      </c>
      <c r="I6" s="257">
        <f>AVERAGE(C6:H6)</f>
        <v>159258469.16</v>
      </c>
      <c r="L6" s="22"/>
    </row>
    <row r="7" spans="1:12" ht="15">
      <c r="A7" s="5984"/>
      <c r="B7" s="4132" t="s">
        <v>36</v>
      </c>
      <c r="C7" s="4133">
        <v>9300682.8599999994</v>
      </c>
      <c r="D7" s="4134">
        <v>1134919.05</v>
      </c>
      <c r="E7" s="4134">
        <v>2789259</v>
      </c>
      <c r="F7" s="4135">
        <v>11108388.279999999</v>
      </c>
      <c r="G7" s="4136">
        <v>21728071.91</v>
      </c>
      <c r="H7" s="4136">
        <v>4427615</v>
      </c>
      <c r="I7" s="4135">
        <f>AVERAGE(C7:H7)</f>
        <v>8414822.6833333317</v>
      </c>
      <c r="L7" s="22"/>
    </row>
    <row r="8" spans="1:12" ht="15.75" thickBot="1">
      <c r="A8" s="5985"/>
      <c r="B8" s="271" t="s">
        <v>27</v>
      </c>
      <c r="C8" s="275">
        <v>100008008.77</v>
      </c>
      <c r="D8" s="261">
        <v>64530719</v>
      </c>
      <c r="E8" s="261">
        <v>50970941.409999996</v>
      </c>
      <c r="F8" s="262">
        <v>61110145.519999996</v>
      </c>
      <c r="G8" s="884">
        <v>72853537.489999995</v>
      </c>
      <c r="H8" s="884">
        <v>98817973.239999995</v>
      </c>
      <c r="I8" s="262">
        <f>AVERAGE(C8:H8)</f>
        <v>74715220.905000001</v>
      </c>
      <c r="L8" s="22"/>
    </row>
    <row r="9" spans="1:12" ht="9.75" customHeight="1" thickBot="1">
      <c r="A9" s="258"/>
      <c r="B9" s="22"/>
      <c r="C9" s="22"/>
      <c r="D9" s="22"/>
      <c r="E9" s="22"/>
      <c r="F9" s="22"/>
      <c r="G9" s="22"/>
      <c r="H9" s="22"/>
      <c r="I9" s="260"/>
      <c r="L9" s="22"/>
    </row>
    <row r="10" spans="1:12" ht="15">
      <c r="A10" s="5943" t="s">
        <v>799</v>
      </c>
      <c r="B10" s="263" t="s">
        <v>25</v>
      </c>
      <c r="C10" s="276">
        <v>868</v>
      </c>
      <c r="D10" s="277">
        <v>886</v>
      </c>
      <c r="E10" s="277">
        <v>903</v>
      </c>
      <c r="F10" s="278">
        <v>885</v>
      </c>
      <c r="G10" s="278">
        <v>872</v>
      </c>
      <c r="H10" s="278">
        <f>'Contratos y Convenios'!H10</f>
        <v>887</v>
      </c>
      <c r="I10" s="279">
        <f>AVERAGE(C10:H10)</f>
        <v>883.5</v>
      </c>
    </row>
    <row r="11" spans="1:12" ht="15">
      <c r="A11" s="5944"/>
      <c r="B11" s="264" t="s">
        <v>35</v>
      </c>
      <c r="C11" s="280">
        <v>130</v>
      </c>
      <c r="D11" s="281">
        <v>134</v>
      </c>
      <c r="E11" s="281">
        <v>143</v>
      </c>
      <c r="F11" s="282">
        <v>147</v>
      </c>
      <c r="G11" s="885">
        <v>153</v>
      </c>
      <c r="H11" s="5200">
        <f>'Contratos y Convenios'!H11</f>
        <v>163</v>
      </c>
      <c r="I11" s="283">
        <f t="shared" ref="I11:I14" si="0">AVERAGE(C11:H11)</f>
        <v>145</v>
      </c>
    </row>
    <row r="12" spans="1:12" ht="15">
      <c r="A12" s="5944"/>
      <c r="B12" s="264" t="s">
        <v>26</v>
      </c>
      <c r="C12" s="280">
        <v>791</v>
      </c>
      <c r="D12" s="281">
        <v>804</v>
      </c>
      <c r="E12" s="281">
        <v>817</v>
      </c>
      <c r="F12" s="282">
        <v>813</v>
      </c>
      <c r="G12" s="885">
        <v>810</v>
      </c>
      <c r="H12" s="5200">
        <f>'Contratos y Convenios'!H12</f>
        <v>806</v>
      </c>
      <c r="I12" s="283">
        <f t="shared" si="0"/>
        <v>806.83333333333337</v>
      </c>
    </row>
    <row r="13" spans="1:12" ht="15">
      <c r="A13" s="5944"/>
      <c r="B13" s="272" t="s">
        <v>36</v>
      </c>
      <c r="C13" s="284">
        <v>12</v>
      </c>
      <c r="D13" s="285">
        <v>21</v>
      </c>
      <c r="E13" s="285">
        <v>28</v>
      </c>
      <c r="F13" s="286">
        <v>42</v>
      </c>
      <c r="G13" s="886">
        <v>54</v>
      </c>
      <c r="H13" s="5201">
        <f>'Contratos y Convenios'!H13</f>
        <v>65</v>
      </c>
      <c r="I13" s="287">
        <f t="shared" si="0"/>
        <v>37</v>
      </c>
    </row>
    <row r="14" spans="1:12" ht="15.75" thickBot="1">
      <c r="A14" s="5945"/>
      <c r="B14" s="271" t="s">
        <v>27</v>
      </c>
      <c r="C14" s="288">
        <v>852</v>
      </c>
      <c r="D14" s="289">
        <v>853</v>
      </c>
      <c r="E14" s="289">
        <v>860</v>
      </c>
      <c r="F14" s="290">
        <v>856</v>
      </c>
      <c r="G14" s="887">
        <v>842</v>
      </c>
      <c r="H14" s="887">
        <f>'Contratos y Convenios'!H14</f>
        <v>832</v>
      </c>
      <c r="I14" s="291">
        <f t="shared" si="0"/>
        <v>849.16666666666663</v>
      </c>
    </row>
    <row r="15" spans="1:12" ht="6" customHeight="1" thickBot="1">
      <c r="A15" s="258"/>
      <c r="B15" s="22"/>
      <c r="C15" s="22"/>
      <c r="D15" s="22"/>
      <c r="E15" s="22"/>
      <c r="F15" s="22"/>
      <c r="G15" s="22"/>
      <c r="H15" s="22"/>
      <c r="I15" s="260"/>
    </row>
    <row r="16" spans="1:12" ht="15">
      <c r="A16" s="5940" t="s">
        <v>800</v>
      </c>
      <c r="B16" s="268" t="s">
        <v>25</v>
      </c>
      <c r="C16" s="273">
        <f t="shared" ref="C16:H20" si="1">C4/C10</f>
        <v>62044.28725806452</v>
      </c>
      <c r="D16" s="254">
        <f t="shared" si="1"/>
        <v>28274.304808126413</v>
      </c>
      <c r="E16" s="254">
        <f t="shared" si="1"/>
        <v>29900.532547065337</v>
      </c>
      <c r="F16" s="255">
        <f>F4/F10</f>
        <v>37087.592259887002</v>
      </c>
      <c r="G16" s="255">
        <f>G4/G10</f>
        <v>50166.937431192659</v>
      </c>
      <c r="H16" s="5209">
        <f>H4/H10</f>
        <v>24093.587846674185</v>
      </c>
      <c r="I16" s="265">
        <f>AVERAGE(C16:H16)</f>
        <v>38594.54035850169</v>
      </c>
    </row>
    <row r="17" spans="1:9" ht="15">
      <c r="A17" s="5941"/>
      <c r="B17" s="269" t="s">
        <v>35</v>
      </c>
      <c r="C17" s="274">
        <f t="shared" si="1"/>
        <v>204133.25415384615</v>
      </c>
      <c r="D17" s="256">
        <f t="shared" si="1"/>
        <v>67353.812537313424</v>
      </c>
      <c r="E17" s="256">
        <f t="shared" si="1"/>
        <v>52986.145804195803</v>
      </c>
      <c r="F17" s="257">
        <f t="shared" si="1"/>
        <v>128497.4824489796</v>
      </c>
      <c r="G17" s="883">
        <f t="shared" si="1"/>
        <v>106556.26137254902</v>
      </c>
      <c r="H17" s="883">
        <f t="shared" si="1"/>
        <v>140347.69938650308</v>
      </c>
      <c r="I17" s="266">
        <f>AVERAGE(C17:F17)</f>
        <v>113242.67373608373</v>
      </c>
    </row>
    <row r="18" spans="1:9" ht="15">
      <c r="A18" s="5941"/>
      <c r="B18" s="269" t="s">
        <v>26</v>
      </c>
      <c r="C18" s="274">
        <f t="shared" si="1"/>
        <v>367708.85969658656</v>
      </c>
      <c r="D18" s="888">
        <f t="shared" si="1"/>
        <v>138870.62236318408</v>
      </c>
      <c r="E18" s="888">
        <f t="shared" si="1"/>
        <v>193870.95921664624</v>
      </c>
      <c r="F18" s="257">
        <f t="shared" si="1"/>
        <v>229360.98546125463</v>
      </c>
      <c r="G18" s="883">
        <f t="shared" si="1"/>
        <v>164926.66981481481</v>
      </c>
      <c r="H18" s="883">
        <f t="shared" si="1"/>
        <v>92540.284305210924</v>
      </c>
      <c r="I18" s="266">
        <f>AVERAGE(C18:F18)</f>
        <v>232452.85668441787</v>
      </c>
    </row>
    <row r="19" spans="1:9" ht="15">
      <c r="A19" s="5941"/>
      <c r="B19" s="4137" t="s">
        <v>36</v>
      </c>
      <c r="C19" s="4138">
        <f t="shared" si="1"/>
        <v>775056.90499999991</v>
      </c>
      <c r="D19" s="4139">
        <f t="shared" si="1"/>
        <v>54043.764285714286</v>
      </c>
      <c r="E19" s="4139">
        <f t="shared" si="1"/>
        <v>99616.392857142855</v>
      </c>
      <c r="F19" s="4140">
        <f t="shared" si="1"/>
        <v>264485.43523809523</v>
      </c>
      <c r="G19" s="4141">
        <f t="shared" si="1"/>
        <v>402371.70203703706</v>
      </c>
      <c r="H19" s="4141">
        <f t="shared" si="1"/>
        <v>68117.153846153844</v>
      </c>
      <c r="I19" s="4140">
        <f>AVERAGE(C19:F19)</f>
        <v>298300.62434523809</v>
      </c>
    </row>
    <row r="20" spans="1:9" ht="15.75" thickBot="1">
      <c r="A20" s="5942"/>
      <c r="B20" s="271" t="s">
        <v>27</v>
      </c>
      <c r="C20" s="275">
        <f t="shared" si="1"/>
        <v>117380.29198356807</v>
      </c>
      <c r="D20" s="261">
        <f t="shared" si="1"/>
        <v>75651.487690504102</v>
      </c>
      <c r="E20" s="261">
        <f t="shared" si="1"/>
        <v>59268.536523255811</v>
      </c>
      <c r="F20" s="262">
        <f t="shared" si="1"/>
        <v>71390.356915887853</v>
      </c>
      <c r="G20" s="884">
        <f t="shared" si="1"/>
        <v>86524.391318289781</v>
      </c>
      <c r="H20" s="884">
        <f t="shared" si="1"/>
        <v>118771.60245192307</v>
      </c>
      <c r="I20" s="267">
        <f>AVERAGE(C20:F20)</f>
        <v>80922.668278303958</v>
      </c>
    </row>
    <row r="21" spans="1:9">
      <c r="B21" s="4"/>
      <c r="C21" s="4"/>
    </row>
    <row r="22" spans="1:9">
      <c r="B22" s="4"/>
      <c r="C22" s="4"/>
    </row>
    <row r="23" spans="1:9" ht="15">
      <c r="A23" s="193" t="s">
        <v>6048</v>
      </c>
      <c r="B23" s="4"/>
      <c r="C23" s="4"/>
    </row>
    <row r="24" spans="1:9">
      <c r="B24" s="4"/>
      <c r="C24" s="4"/>
    </row>
    <row r="25" spans="1:9">
      <c r="B25" s="4"/>
      <c r="C25" s="4"/>
    </row>
    <row r="26" spans="1:9">
      <c r="B26" s="4"/>
      <c r="C26" s="4"/>
    </row>
    <row r="27" spans="1:9">
      <c r="B27" s="4"/>
      <c r="C27" s="4"/>
    </row>
    <row r="28" spans="1:9">
      <c r="B28" s="4"/>
      <c r="C28" s="4"/>
    </row>
    <row r="29" spans="1:9">
      <c r="B29" s="4"/>
      <c r="C29" s="4"/>
    </row>
    <row r="30" spans="1:9">
      <c r="B30" s="4"/>
      <c r="C30" s="4"/>
    </row>
    <row r="31" spans="1:9">
      <c r="B31" s="4"/>
      <c r="C31" s="4"/>
    </row>
    <row r="32" spans="1:9" ht="20.25" customHeight="1">
      <c r="B32" s="4"/>
      <c r="C32" s="4"/>
    </row>
    <row r="33" spans="2:3">
      <c r="B33" s="4"/>
      <c r="C33" s="4"/>
    </row>
    <row r="34" spans="2:3">
      <c r="B34" s="4"/>
      <c r="C34" s="4"/>
    </row>
    <row r="35" spans="2:3">
      <c r="B35" s="4"/>
      <c r="C35" s="4"/>
    </row>
    <row r="36" spans="2:3">
      <c r="B36" s="4"/>
      <c r="C36" s="4"/>
    </row>
    <row r="37" spans="2:3">
      <c r="B37" s="4"/>
      <c r="C37" s="4"/>
    </row>
    <row r="38" spans="2:3">
      <c r="B38" s="4"/>
      <c r="C38" s="4"/>
    </row>
    <row r="39" spans="2:3">
      <c r="B39" s="4"/>
      <c r="C39" s="4"/>
    </row>
    <row r="40" spans="2:3">
      <c r="B40" s="4"/>
      <c r="C40" s="4"/>
    </row>
    <row r="41" spans="2:3">
      <c r="B41" s="4"/>
      <c r="C41" s="4"/>
    </row>
    <row r="42" spans="2:3">
      <c r="B42" s="4"/>
      <c r="C42" s="4"/>
    </row>
    <row r="43" spans="2:3">
      <c r="B43" s="4"/>
      <c r="C43" s="4"/>
    </row>
    <row r="44" spans="2:3">
      <c r="B44" s="4"/>
      <c r="C44" s="4"/>
    </row>
    <row r="45" spans="2:3">
      <c r="B45" s="4"/>
      <c r="C45" s="4"/>
    </row>
    <row r="46" spans="2:3">
      <c r="B46" s="4"/>
      <c r="C46" s="4"/>
    </row>
    <row r="47" spans="2:3">
      <c r="B47" s="4"/>
      <c r="C47" s="4"/>
    </row>
    <row r="48" spans="2:3">
      <c r="B48" s="4"/>
      <c r="C48" s="4"/>
    </row>
    <row r="49" spans="2:5">
      <c r="B49" s="4"/>
      <c r="C49" s="4"/>
    </row>
    <row r="50" spans="2:5">
      <c r="B50" s="4"/>
      <c r="C50" s="4"/>
    </row>
    <row r="51" spans="2:5">
      <c r="B51" s="4"/>
      <c r="C51" s="4"/>
    </row>
    <row r="52" spans="2:5">
      <c r="B52" s="4"/>
      <c r="C52" s="4"/>
    </row>
    <row r="53" spans="2:5">
      <c r="B53" s="4"/>
      <c r="C53" s="4"/>
    </row>
    <row r="54" spans="2:5">
      <c r="B54" s="4"/>
      <c r="C54" s="4"/>
    </row>
    <row r="55" spans="2:5">
      <c r="B55" s="4"/>
      <c r="C55" s="4"/>
    </row>
    <row r="56" spans="2:5">
      <c r="B56" s="4"/>
      <c r="C56" s="4"/>
    </row>
    <row r="57" spans="2:5">
      <c r="B57" s="4"/>
      <c r="C57" s="4"/>
      <c r="E57" s="55"/>
    </row>
    <row r="58" spans="2:5" ht="20.100000000000001" customHeight="1">
      <c r="B58" s="4"/>
      <c r="C58" s="4"/>
    </row>
    <row r="59" spans="2:5" ht="15" customHeight="1">
      <c r="B59" s="4"/>
      <c r="C59" s="4"/>
    </row>
    <row r="60" spans="2:5" ht="15" customHeight="1">
      <c r="B60" s="4"/>
      <c r="C60" s="4"/>
    </row>
    <row r="61" spans="2:5" ht="15.75" customHeight="1">
      <c r="B61" s="4"/>
      <c r="C61" s="4"/>
    </row>
    <row r="62" spans="2:5" ht="15.75" customHeight="1">
      <c r="B62" s="4"/>
      <c r="C62" s="4"/>
    </row>
    <row r="63" spans="2:5" ht="15.75" customHeight="1">
      <c r="B63" s="4"/>
      <c r="C63" s="4"/>
    </row>
    <row r="64" spans="2:5" ht="15.75" customHeight="1">
      <c r="B64" s="4"/>
      <c r="C64" s="4"/>
    </row>
    <row r="65" spans="2:4" ht="15.75" customHeight="1">
      <c r="B65" s="4"/>
      <c r="C65" s="4"/>
      <c r="D65" s="55"/>
    </row>
    <row r="66" spans="2:4" ht="15.75" customHeight="1">
      <c r="B66" s="4"/>
      <c r="C66" s="4"/>
      <c r="D66" s="55"/>
    </row>
    <row r="67" spans="2:4" ht="15.75" customHeight="1">
      <c r="B67" s="4"/>
      <c r="C67" s="4"/>
      <c r="D67" s="55"/>
    </row>
    <row r="68" spans="2:4" ht="15.75" customHeight="1">
      <c r="B68" s="4"/>
      <c r="C68" s="4"/>
      <c r="D68" s="55"/>
    </row>
    <row r="69" spans="2:4" ht="15.75" customHeight="1">
      <c r="B69" s="4"/>
      <c r="C69" s="4"/>
      <c r="D69" s="55"/>
    </row>
    <row r="70" spans="2:4" ht="15.75" customHeight="1">
      <c r="B70" s="4"/>
      <c r="C70" s="4"/>
      <c r="D70" s="55"/>
    </row>
    <row r="71" spans="2:4" ht="15.75" customHeight="1">
      <c r="B71" s="4"/>
      <c r="C71" s="4"/>
      <c r="D71" s="55"/>
    </row>
    <row r="72" spans="2:4" ht="15.75" customHeight="1">
      <c r="B72" s="4"/>
      <c r="C72" s="4"/>
      <c r="D72" s="55"/>
    </row>
    <row r="73" spans="2:4" ht="15.75" customHeight="1">
      <c r="B73" s="4"/>
      <c r="C73" s="4"/>
      <c r="D73" s="55"/>
    </row>
    <row r="74" spans="2:4" ht="15.75" customHeight="1">
      <c r="B74" s="4"/>
      <c r="C74" s="4"/>
      <c r="D74" s="55"/>
    </row>
    <row r="75" spans="2:4" ht="15.75" customHeight="1">
      <c r="B75" s="4"/>
      <c r="C75" s="4"/>
      <c r="D75" s="55"/>
    </row>
    <row r="76" spans="2:4" ht="15.75" customHeight="1">
      <c r="B76" s="4"/>
      <c r="C76" s="4"/>
      <c r="D76" s="55"/>
    </row>
    <row r="77" spans="2:4" ht="15.75" customHeight="1">
      <c r="B77" s="4"/>
      <c r="C77" s="4"/>
      <c r="D77" s="55"/>
    </row>
    <row r="78" spans="2:4" ht="15.75" customHeight="1">
      <c r="B78" s="4"/>
      <c r="C78" s="4"/>
      <c r="D78" s="55"/>
    </row>
    <row r="79" spans="2:4" ht="15.75" customHeight="1">
      <c r="B79" s="4"/>
      <c r="C79" s="4"/>
      <c r="D79" s="55"/>
    </row>
    <row r="80" spans="2:4" ht="15.75" customHeight="1">
      <c r="B80" s="4"/>
      <c r="C80" s="4"/>
      <c r="D80" s="55"/>
    </row>
    <row r="81" spans="2:4" ht="15.75" customHeight="1">
      <c r="B81" s="4"/>
      <c r="C81" s="4"/>
      <c r="D81" s="55"/>
    </row>
    <row r="82" spans="2:4" ht="15.75" customHeight="1">
      <c r="B82" s="4"/>
      <c r="C82" s="4"/>
      <c r="D82" s="55"/>
    </row>
    <row r="83" spans="2:4" ht="15.75" customHeight="1">
      <c r="B83" s="4"/>
      <c r="C83" s="4"/>
      <c r="D83" s="55"/>
    </row>
    <row r="84" spans="2:4" ht="15.75" customHeight="1">
      <c r="B84" s="4"/>
      <c r="C84" s="4"/>
      <c r="D84" s="55"/>
    </row>
    <row r="85" spans="2:4" ht="15.75" customHeight="1">
      <c r="B85" s="4"/>
      <c r="C85" s="4"/>
      <c r="D85" s="55"/>
    </row>
    <row r="86" spans="2:4" ht="15.75" customHeight="1">
      <c r="B86" s="4"/>
      <c r="C86" s="4"/>
      <c r="D86" s="55"/>
    </row>
    <row r="87" spans="2:4" ht="15.75" customHeight="1">
      <c r="B87" s="4"/>
      <c r="C87" s="4"/>
    </row>
    <row r="88" spans="2:4">
      <c r="B88" s="4"/>
      <c r="C88" s="4"/>
    </row>
    <row r="89" spans="2:4" ht="15.75" customHeight="1">
      <c r="B89" s="4"/>
      <c r="C89" s="4"/>
    </row>
    <row r="90" spans="2:4" ht="15.75" customHeight="1">
      <c r="B90" s="4"/>
      <c r="C90" s="4"/>
    </row>
    <row r="91" spans="2:4" ht="15.75" customHeight="1">
      <c r="B91" s="4"/>
      <c r="C91" s="4"/>
    </row>
    <row r="92" spans="2:4" ht="15.75" customHeight="1">
      <c r="B92" s="4"/>
      <c r="C92" s="4"/>
    </row>
    <row r="93" spans="2:4" ht="15.75" customHeight="1">
      <c r="B93" s="4"/>
      <c r="C93" s="4"/>
    </row>
    <row r="94" spans="2:4" ht="15.75" customHeight="1"/>
    <row r="95" spans="2:4" ht="15.75" customHeight="1"/>
    <row r="96" spans="2: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 customHeight="1"/>
    <row r="166" ht="15" customHeight="1"/>
    <row r="167" ht="15" customHeight="1"/>
    <row r="168" ht="15" customHeight="1"/>
    <row r="169" ht="15" customHeight="1"/>
    <row r="170" ht="15" customHeight="1"/>
    <row r="171" ht="15" customHeight="1"/>
    <row r="172" ht="15" customHeight="1"/>
    <row r="174" ht="15" customHeight="1"/>
    <row r="175" ht="15" customHeight="1"/>
    <row r="176" ht="15" customHeight="1"/>
    <row r="177" ht="15" customHeight="1"/>
    <row r="178" ht="15" customHeight="1"/>
    <row r="179" ht="15" customHeight="1"/>
    <row r="180" ht="15" customHeight="1"/>
    <row r="182" ht="15" customHeight="1"/>
    <row r="183" ht="15" customHeight="1"/>
    <row r="184" ht="15" customHeight="1"/>
    <row r="185" ht="15" customHeight="1"/>
    <row r="186" ht="15" customHeight="1"/>
    <row r="187" ht="15" customHeight="1"/>
    <row r="189" ht="15" customHeight="1"/>
    <row r="190" ht="15" customHeight="1"/>
    <row r="191" ht="15" customHeight="1"/>
    <row r="192" ht="15" customHeight="1"/>
    <row r="193" spans="2:17" ht="15" customHeight="1"/>
    <row r="194" spans="2:17" ht="15" customHeight="1"/>
    <row r="196" spans="2:17" ht="15" customHeight="1"/>
    <row r="197" spans="2:17" ht="15" customHeight="1"/>
    <row r="198" spans="2:17" ht="15" customHeight="1"/>
    <row r="199" spans="2:17" ht="15" customHeight="1"/>
    <row r="200" spans="2:17" ht="15" customHeight="1"/>
    <row r="201" spans="2:17" ht="15" customHeight="1"/>
    <row r="202" spans="2:17" ht="15" customHeight="1">
      <c r="M202" s="40"/>
      <c r="N202" s="40"/>
      <c r="O202" s="40"/>
      <c r="P202" s="40"/>
      <c r="Q202" s="40"/>
    </row>
    <row r="204" spans="2:17" ht="15" customHeight="1"/>
    <row r="205" spans="2:17" ht="15" customHeight="1">
      <c r="B205" s="4"/>
      <c r="C205" s="4"/>
    </row>
    <row r="206" spans="2:17" ht="15" customHeight="1"/>
    <row r="207" spans="2:17" ht="15" customHeight="1"/>
    <row r="208" spans="2:17" ht="15" customHeight="1"/>
    <row r="209" spans="2:18" ht="15" customHeight="1"/>
    <row r="210" spans="2:18" ht="15" customHeight="1"/>
    <row r="212" spans="2:18" ht="15" customHeight="1"/>
    <row r="213" spans="2:18" ht="15" customHeight="1">
      <c r="B213" s="4"/>
      <c r="C213" s="4"/>
    </row>
    <row r="214" spans="2:18" ht="15" customHeight="1">
      <c r="R214" s="40"/>
    </row>
    <row r="215" spans="2:18" ht="15" customHeight="1"/>
    <row r="216" spans="2:18" ht="15" customHeight="1"/>
    <row r="217" spans="2:18" ht="15" customHeight="1"/>
    <row r="218" spans="2:18" s="40" customFormat="1" ht="15" customHeight="1">
      <c r="B218" s="55"/>
      <c r="C218" s="55"/>
      <c r="M218" s="4"/>
      <c r="N218" s="4"/>
      <c r="O218" s="4"/>
      <c r="P218" s="4"/>
      <c r="Q218" s="4"/>
      <c r="R218" s="4"/>
    </row>
  </sheetData>
  <mergeCells count="3">
    <mergeCell ref="A16:A20"/>
    <mergeCell ref="A4:A8"/>
    <mergeCell ref="A10:A14"/>
  </mergeCells>
  <hyperlinks>
    <hyperlink ref="A1" location="Índice!A1" display="ÍNDICE"/>
  </hyperlinks>
  <printOptions horizontalCentered="1" verticalCentered="1"/>
  <pageMargins left="0.39370078740157483" right="0.39370078740157483" top="0.39370078740157483" bottom="0.39370078740157483" header="0" footer="0"/>
  <pageSetup scale="63" orientation="landscape" r:id="rId1"/>
  <headerFooter alignWithMargins="0"/>
  <rowBreaks count="1" manualBreakCount="1">
    <brk id="193" min="1" max="6"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F348"/>
  <sheetViews>
    <sheetView showGridLines="0" workbookViewId="0"/>
  </sheetViews>
  <sheetFormatPr baseColWidth="10" defaultColWidth="11.42578125" defaultRowHeight="15"/>
  <cols>
    <col min="1" max="1" width="11.42578125" style="817"/>
    <col min="2" max="2" width="40.28515625" style="817" bestFit="1" customWidth="1"/>
    <col min="3" max="3" width="14" style="817" bestFit="1" customWidth="1"/>
    <col min="4" max="4" width="16.140625" style="817" bestFit="1" customWidth="1"/>
    <col min="5" max="5" width="4.5703125" style="817" customWidth="1"/>
    <col min="6" max="6" width="1.7109375" style="817" customWidth="1"/>
    <col min="7" max="16384" width="11.42578125" style="817"/>
  </cols>
  <sheetData>
    <row r="1" spans="1:6" s="759" customFormat="1" ht="12.75">
      <c r="A1" s="1693" t="s">
        <v>1621</v>
      </c>
      <c r="B1" s="671"/>
    </row>
    <row r="2" spans="1:6" s="759" customFormat="1" ht="13.5" thickBot="1">
      <c r="B2" s="815"/>
    </row>
    <row r="3" spans="1:6" s="759" customFormat="1">
      <c r="B3" s="5994" t="s">
        <v>6023</v>
      </c>
      <c r="C3" s="5995"/>
      <c r="D3" s="5996"/>
      <c r="F3" s="816"/>
    </row>
    <row r="4" spans="1:6" s="759" customFormat="1" ht="15.75" thickBot="1">
      <c r="B4" s="5997" t="s">
        <v>812</v>
      </c>
      <c r="C4" s="5998"/>
      <c r="D4" s="5999"/>
      <c r="F4" s="816"/>
    </row>
    <row r="5" spans="1:6" s="759" customFormat="1" ht="15" customHeight="1">
      <c r="B5" s="5988" t="s">
        <v>4833</v>
      </c>
      <c r="C5" s="5990" t="s">
        <v>4834</v>
      </c>
      <c r="D5" s="5992" t="s">
        <v>4835</v>
      </c>
      <c r="F5" s="816"/>
    </row>
    <row r="6" spans="1:6" s="759" customFormat="1" ht="15.75" thickBot="1">
      <c r="B6" s="5989"/>
      <c r="C6" s="5991"/>
      <c r="D6" s="5993"/>
      <c r="F6" s="816"/>
    </row>
    <row r="7" spans="1:6" s="759" customFormat="1" ht="39">
      <c r="B7" s="4728" t="s">
        <v>5056</v>
      </c>
      <c r="C7" s="4727">
        <v>3</v>
      </c>
      <c r="D7" s="4729">
        <v>210</v>
      </c>
      <c r="F7" s="816"/>
    </row>
    <row r="8" spans="1:6" s="759" customFormat="1">
      <c r="B8" s="4730" t="s">
        <v>5057</v>
      </c>
      <c r="C8" s="4727">
        <v>2</v>
      </c>
      <c r="D8" s="4729">
        <v>264</v>
      </c>
      <c r="F8" s="816"/>
    </row>
    <row r="9" spans="1:6" s="759" customFormat="1">
      <c r="B9" s="4730" t="s">
        <v>5058</v>
      </c>
      <c r="C9" s="4727">
        <v>1</v>
      </c>
      <c r="D9" s="4729">
        <v>90</v>
      </c>
      <c r="F9" s="816"/>
    </row>
    <row r="10" spans="1:6" s="759" customFormat="1">
      <c r="B10" s="4730" t="s">
        <v>5059</v>
      </c>
      <c r="C10" s="4727">
        <v>2</v>
      </c>
      <c r="D10" s="4729">
        <v>277</v>
      </c>
      <c r="F10" s="816"/>
    </row>
    <row r="11" spans="1:6" s="759" customFormat="1">
      <c r="B11" s="4730" t="s">
        <v>5060</v>
      </c>
      <c r="C11" s="4727">
        <v>1</v>
      </c>
      <c r="D11" s="4729">
        <v>40</v>
      </c>
      <c r="F11" s="816"/>
    </row>
    <row r="12" spans="1:6" s="759" customFormat="1">
      <c r="B12" s="4730" t="s">
        <v>1286</v>
      </c>
      <c r="C12" s="4727">
        <v>1</v>
      </c>
      <c r="D12" s="4729">
        <v>20</v>
      </c>
      <c r="F12" s="816"/>
    </row>
    <row r="13" spans="1:6" s="759" customFormat="1">
      <c r="B13" s="4730" t="s">
        <v>1287</v>
      </c>
      <c r="C13" s="4727">
        <v>3</v>
      </c>
      <c r="D13" s="4729">
        <v>133</v>
      </c>
      <c r="F13" s="816"/>
    </row>
    <row r="14" spans="1:6" s="759" customFormat="1">
      <c r="B14" s="4730" t="s">
        <v>5061</v>
      </c>
      <c r="C14" s="4727">
        <v>1</v>
      </c>
      <c r="D14" s="4729"/>
      <c r="F14" s="816"/>
    </row>
    <row r="15" spans="1:6" s="759" customFormat="1">
      <c r="B15" s="4730" t="s">
        <v>5062</v>
      </c>
      <c r="C15" s="3864">
        <v>1</v>
      </c>
      <c r="D15" s="4729">
        <v>90</v>
      </c>
      <c r="F15" s="816"/>
    </row>
    <row r="16" spans="1:6" s="759" customFormat="1">
      <c r="B16" s="4730" t="s">
        <v>5063</v>
      </c>
      <c r="C16" s="4727">
        <v>2</v>
      </c>
      <c r="D16" s="4729">
        <v>138</v>
      </c>
      <c r="F16" s="816"/>
    </row>
    <row r="17" spans="2:6" s="759" customFormat="1">
      <c r="B17" s="4730" t="s">
        <v>5064</v>
      </c>
      <c r="C17" s="4727">
        <v>2</v>
      </c>
      <c r="D17" s="4729">
        <v>265</v>
      </c>
      <c r="F17" s="816"/>
    </row>
    <row r="18" spans="2:6" s="759" customFormat="1">
      <c r="B18" s="4730" t="s">
        <v>5065</v>
      </c>
      <c r="C18" s="4727">
        <v>4</v>
      </c>
      <c r="D18" s="4729">
        <v>60</v>
      </c>
      <c r="F18" s="816"/>
    </row>
    <row r="19" spans="2:6" s="759" customFormat="1" ht="15.75" thickBot="1">
      <c r="B19" s="4731" t="s">
        <v>5066</v>
      </c>
      <c r="C19" s="4732">
        <v>1</v>
      </c>
      <c r="D19" s="4733">
        <v>3</v>
      </c>
      <c r="F19" s="816"/>
    </row>
    <row r="20" spans="2:6" s="759" customFormat="1" ht="15.75" thickBot="1">
      <c r="B20" s="4734" t="s">
        <v>4</v>
      </c>
      <c r="C20" s="4735">
        <f>SUM(C7:C19)</f>
        <v>24</v>
      </c>
      <c r="D20" s="4736">
        <f>SUM(D7:D19)</f>
        <v>1590</v>
      </c>
      <c r="F20" s="816"/>
    </row>
    <row r="21" spans="2:6" s="759" customFormat="1">
      <c r="B21" s="5986" t="s">
        <v>4346</v>
      </c>
      <c r="C21" s="5986"/>
      <c r="D21" s="5986"/>
      <c r="F21" s="816"/>
    </row>
    <row r="22" spans="2:6" s="759" customFormat="1">
      <c r="B22" s="5987"/>
      <c r="C22" s="5987"/>
      <c r="D22" s="5987"/>
      <c r="F22" s="816"/>
    </row>
    <row r="23" spans="2:6" s="759" customFormat="1">
      <c r="B23" s="815"/>
      <c r="F23" s="816"/>
    </row>
    <row r="24" spans="2:6" s="759" customFormat="1">
      <c r="B24" s="815"/>
      <c r="F24" s="816"/>
    </row>
    <row r="25" spans="2:6" s="759" customFormat="1">
      <c r="B25" s="815"/>
      <c r="F25" s="816"/>
    </row>
    <row r="26" spans="2:6" s="759" customFormat="1">
      <c r="B26" s="815"/>
      <c r="F26" s="816"/>
    </row>
    <row r="27" spans="2:6" s="759" customFormat="1">
      <c r="B27" s="815"/>
      <c r="F27" s="816"/>
    </row>
    <row r="28" spans="2:6" s="759" customFormat="1">
      <c r="B28" s="815"/>
      <c r="F28" s="816"/>
    </row>
    <row r="29" spans="2:6" s="759" customFormat="1">
      <c r="B29" s="815"/>
      <c r="F29" s="816"/>
    </row>
    <row r="30" spans="2:6" s="759" customFormat="1">
      <c r="B30" s="815"/>
      <c r="F30" s="816"/>
    </row>
    <row r="31" spans="2:6" s="759" customFormat="1">
      <c r="B31" s="815"/>
      <c r="F31" s="816"/>
    </row>
    <row r="32" spans="2:6" s="759" customFormat="1">
      <c r="B32" s="815"/>
      <c r="F32" s="816"/>
    </row>
    <row r="33" spans="2:6" s="759" customFormat="1">
      <c r="B33" s="815"/>
      <c r="F33" s="816"/>
    </row>
    <row r="34" spans="2:6" s="759" customFormat="1">
      <c r="B34" s="815"/>
      <c r="F34" s="816"/>
    </row>
    <row r="35" spans="2:6" s="759" customFormat="1">
      <c r="B35" s="815"/>
      <c r="F35" s="816"/>
    </row>
    <row r="36" spans="2:6" s="759" customFormat="1">
      <c r="B36" s="815"/>
      <c r="F36" s="816"/>
    </row>
    <row r="37" spans="2:6" s="759" customFormat="1">
      <c r="B37" s="815"/>
      <c r="F37" s="816"/>
    </row>
    <row r="38" spans="2:6" s="759" customFormat="1">
      <c r="B38" s="815"/>
      <c r="F38" s="816"/>
    </row>
    <row r="39" spans="2:6" s="759" customFormat="1">
      <c r="B39" s="815"/>
      <c r="F39" s="816"/>
    </row>
    <row r="40" spans="2:6" s="759" customFormat="1">
      <c r="B40" s="815"/>
      <c r="F40" s="816"/>
    </row>
    <row r="41" spans="2:6" s="759" customFormat="1">
      <c r="B41" s="815"/>
      <c r="F41" s="816"/>
    </row>
    <row r="42" spans="2:6" s="759" customFormat="1" ht="12.75">
      <c r="B42" s="815"/>
    </row>
    <row r="43" spans="2:6" s="759" customFormat="1" ht="12.75">
      <c r="B43" s="815"/>
    </row>
    <row r="44" spans="2:6" s="759" customFormat="1" ht="12.75">
      <c r="B44" s="815"/>
    </row>
    <row r="45" spans="2:6" s="759" customFormat="1" ht="12.75">
      <c r="B45" s="815"/>
    </row>
    <row r="46" spans="2:6" s="759" customFormat="1" ht="12.75">
      <c r="B46" s="815"/>
    </row>
    <row r="47" spans="2:6">
      <c r="F47" s="816"/>
    </row>
    <row r="48" spans="2:6" ht="15" customHeight="1">
      <c r="F48" s="816"/>
    </row>
    <row r="49" spans="6:6">
      <c r="F49" s="816"/>
    </row>
    <row r="50" spans="6:6" ht="15" customHeight="1">
      <c r="F50" s="816"/>
    </row>
    <row r="51" spans="6:6" ht="15" customHeight="1">
      <c r="F51" s="816"/>
    </row>
    <row r="52" spans="6:6">
      <c r="F52" s="816"/>
    </row>
    <row r="53" spans="6:6">
      <c r="F53" s="816"/>
    </row>
    <row r="54" spans="6:6">
      <c r="F54" s="816"/>
    </row>
    <row r="55" spans="6:6">
      <c r="F55" s="816"/>
    </row>
    <row r="56" spans="6:6">
      <c r="F56" s="816"/>
    </row>
    <row r="57" spans="6:6" ht="25.5" customHeight="1">
      <c r="F57" s="816"/>
    </row>
    <row r="58" spans="6:6">
      <c r="F58" s="816"/>
    </row>
    <row r="59" spans="6:6">
      <c r="F59" s="816"/>
    </row>
    <row r="60" spans="6:6">
      <c r="F60" s="816"/>
    </row>
    <row r="61" spans="6:6" ht="25.5" customHeight="1">
      <c r="F61" s="816"/>
    </row>
    <row r="62" spans="6:6">
      <c r="F62" s="816"/>
    </row>
    <row r="63" spans="6:6">
      <c r="F63" s="816"/>
    </row>
    <row r="64" spans="6:6">
      <c r="F64" s="816"/>
    </row>
    <row r="65" spans="6:6">
      <c r="F65" s="816"/>
    </row>
    <row r="66" spans="6:6">
      <c r="F66" s="816"/>
    </row>
    <row r="67" spans="6:6" ht="15" customHeight="1">
      <c r="F67" s="816"/>
    </row>
    <row r="68" spans="6:6" ht="15" customHeight="1">
      <c r="F68" s="816"/>
    </row>
    <row r="69" spans="6:6">
      <c r="F69" s="816"/>
    </row>
    <row r="70" spans="6:6">
      <c r="F70" s="816"/>
    </row>
    <row r="71" spans="6:6" ht="15" customHeight="1">
      <c r="F71" s="816"/>
    </row>
    <row r="72" spans="6:6">
      <c r="F72" s="816"/>
    </row>
    <row r="73" spans="6:6">
      <c r="F73" s="816"/>
    </row>
    <row r="74" spans="6:6">
      <c r="F74" s="816"/>
    </row>
    <row r="75" spans="6:6">
      <c r="F75" s="816"/>
    </row>
    <row r="76" spans="6:6">
      <c r="F76" s="816"/>
    </row>
    <row r="77" spans="6:6">
      <c r="F77" s="816"/>
    </row>
    <row r="78" spans="6:6" ht="15" customHeight="1">
      <c r="F78" s="816"/>
    </row>
    <row r="79" spans="6:6">
      <c r="F79" s="816"/>
    </row>
    <row r="80" spans="6:6">
      <c r="F80" s="816"/>
    </row>
    <row r="81" spans="6:6">
      <c r="F81" s="816"/>
    </row>
    <row r="82" spans="6:6">
      <c r="F82" s="818"/>
    </row>
    <row r="83" spans="6:6">
      <c r="F83" s="819"/>
    </row>
    <row r="84" spans="6:6">
      <c r="F84" s="819"/>
    </row>
    <row r="85" spans="6:6" ht="15" customHeight="1">
      <c r="F85" s="819"/>
    </row>
    <row r="86" spans="6:6">
      <c r="F86" s="819"/>
    </row>
    <row r="87" spans="6:6">
      <c r="F87" s="819"/>
    </row>
    <row r="88" spans="6:6" ht="15" customHeight="1">
      <c r="F88" s="819"/>
    </row>
    <row r="89" spans="6:6">
      <c r="F89" s="819"/>
    </row>
    <row r="90" spans="6:6">
      <c r="F90" s="819"/>
    </row>
    <row r="91" spans="6:6">
      <c r="F91" s="819"/>
    </row>
    <row r="92" spans="6:6" ht="15" customHeight="1">
      <c r="F92" s="819"/>
    </row>
    <row r="93" spans="6:6">
      <c r="F93" s="819"/>
    </row>
    <row r="94" spans="6:6">
      <c r="F94" s="819"/>
    </row>
    <row r="95" spans="6:6">
      <c r="F95" s="819"/>
    </row>
    <row r="96" spans="6:6" ht="15" customHeight="1">
      <c r="F96" s="819"/>
    </row>
    <row r="97" spans="6:6">
      <c r="F97" s="819"/>
    </row>
    <row r="98" spans="6:6">
      <c r="F98" s="819"/>
    </row>
    <row r="99" spans="6:6">
      <c r="F99" s="819"/>
    </row>
    <row r="100" spans="6:6">
      <c r="F100" s="819"/>
    </row>
    <row r="101" spans="6:6">
      <c r="F101" s="819"/>
    </row>
    <row r="102" spans="6:6" ht="15" customHeight="1">
      <c r="F102" s="819"/>
    </row>
    <row r="103" spans="6:6">
      <c r="F103" s="819"/>
    </row>
    <row r="104" spans="6:6">
      <c r="F104" s="819"/>
    </row>
    <row r="105" spans="6:6">
      <c r="F105" s="819"/>
    </row>
    <row r="106" spans="6:6">
      <c r="F106" s="819"/>
    </row>
    <row r="107" spans="6:6">
      <c r="F107" s="819"/>
    </row>
    <row r="108" spans="6:6">
      <c r="F108" s="819"/>
    </row>
    <row r="109" spans="6:6">
      <c r="F109" s="819"/>
    </row>
    <row r="110" spans="6:6">
      <c r="F110" s="819"/>
    </row>
    <row r="111" spans="6:6">
      <c r="F111" s="820"/>
    </row>
    <row r="112" spans="6:6" ht="15" customHeight="1">
      <c r="F112" s="819"/>
    </row>
    <row r="113" spans="6:6">
      <c r="F113" s="819"/>
    </row>
    <row r="114" spans="6:6" ht="15" customHeight="1">
      <c r="F114" s="819"/>
    </row>
    <row r="115" spans="6:6" ht="15" customHeight="1">
      <c r="F115" s="819"/>
    </row>
    <row r="116" spans="6:6">
      <c r="F116" s="819"/>
    </row>
    <row r="117" spans="6:6">
      <c r="F117" s="819"/>
    </row>
    <row r="118" spans="6:6">
      <c r="F118" s="819"/>
    </row>
    <row r="119" spans="6:6">
      <c r="F119" s="819"/>
    </row>
    <row r="120" spans="6:6" ht="15" customHeight="1">
      <c r="F120" s="819"/>
    </row>
    <row r="121" spans="6:6">
      <c r="F121" s="819"/>
    </row>
    <row r="122" spans="6:6" ht="15" customHeight="1">
      <c r="F122" s="819"/>
    </row>
    <row r="123" spans="6:6" ht="15" customHeight="1">
      <c r="F123" s="819"/>
    </row>
    <row r="124" spans="6:6">
      <c r="F124" s="819"/>
    </row>
    <row r="125" spans="6:6">
      <c r="F125" s="819"/>
    </row>
    <row r="126" spans="6:6">
      <c r="F126" s="819"/>
    </row>
    <row r="127" spans="6:6" ht="15" customHeight="1">
      <c r="F127" s="819"/>
    </row>
    <row r="128" spans="6:6">
      <c r="F128" s="819"/>
    </row>
    <row r="129" spans="6:6">
      <c r="F129" s="819"/>
    </row>
    <row r="130" spans="6:6" ht="15" customHeight="1">
      <c r="F130" s="819"/>
    </row>
    <row r="131" spans="6:6">
      <c r="F131" s="819"/>
    </row>
    <row r="132" spans="6:6">
      <c r="F132" s="819"/>
    </row>
    <row r="133" spans="6:6">
      <c r="F133" s="819"/>
    </row>
    <row r="134" spans="6:6">
      <c r="F134" s="819"/>
    </row>
    <row r="135" spans="6:6">
      <c r="F135" s="819"/>
    </row>
    <row r="136" spans="6:6">
      <c r="F136" s="819"/>
    </row>
    <row r="137" spans="6:6">
      <c r="F137" s="819"/>
    </row>
    <row r="138" spans="6:6">
      <c r="F138" s="819"/>
    </row>
    <row r="139" spans="6:6" ht="15" customHeight="1">
      <c r="F139" s="819"/>
    </row>
    <row r="140" spans="6:6">
      <c r="F140" s="819"/>
    </row>
    <row r="141" spans="6:6" ht="15" customHeight="1">
      <c r="F141" s="819"/>
    </row>
    <row r="142" spans="6:6">
      <c r="F142" s="819"/>
    </row>
    <row r="143" spans="6:6">
      <c r="F143" s="819"/>
    </row>
    <row r="144" spans="6:6">
      <c r="F144" s="819"/>
    </row>
    <row r="145" spans="6:6">
      <c r="F145" s="819"/>
    </row>
    <row r="146" spans="6:6" ht="15" customHeight="1">
      <c r="F146" s="819"/>
    </row>
    <row r="147" spans="6:6">
      <c r="F147" s="819"/>
    </row>
    <row r="148" spans="6:6">
      <c r="F148" s="819"/>
    </row>
    <row r="149" spans="6:6" ht="15" customHeight="1">
      <c r="F149" s="819"/>
    </row>
    <row r="150" spans="6:6">
      <c r="F150" s="819"/>
    </row>
    <row r="151" spans="6:6">
      <c r="F151" s="819"/>
    </row>
    <row r="152" spans="6:6">
      <c r="F152" s="819"/>
    </row>
    <row r="153" spans="6:6">
      <c r="F153" s="819"/>
    </row>
    <row r="154" spans="6:6">
      <c r="F154" s="819"/>
    </row>
    <row r="155" spans="6:6" ht="15" customHeight="1">
      <c r="F155" s="819"/>
    </row>
    <row r="156" spans="6:6">
      <c r="F156" s="819"/>
    </row>
    <row r="157" spans="6:6">
      <c r="F157" s="819"/>
    </row>
    <row r="158" spans="6:6">
      <c r="F158" s="819"/>
    </row>
    <row r="159" spans="6:6">
      <c r="F159" s="819"/>
    </row>
    <row r="160" spans="6:6">
      <c r="F160" s="819"/>
    </row>
    <row r="161" spans="6:6">
      <c r="F161" s="819"/>
    </row>
    <row r="162" spans="6:6">
      <c r="F162" s="819"/>
    </row>
    <row r="163" spans="6:6">
      <c r="F163" s="819"/>
    </row>
    <row r="164" spans="6:6">
      <c r="F164" s="819"/>
    </row>
    <row r="165" spans="6:6">
      <c r="F165" s="819"/>
    </row>
    <row r="166" spans="6:6" ht="15" customHeight="1">
      <c r="F166" s="819"/>
    </row>
    <row r="167" spans="6:6" ht="15" customHeight="1">
      <c r="F167" s="819"/>
    </row>
    <row r="168" spans="6:6">
      <c r="F168" s="819"/>
    </row>
    <row r="169" spans="6:6">
      <c r="F169" s="819"/>
    </row>
    <row r="170" spans="6:6" ht="15" customHeight="1">
      <c r="F170" s="819"/>
    </row>
    <row r="171" spans="6:6">
      <c r="F171" s="819"/>
    </row>
    <row r="172" spans="6:6">
      <c r="F172" s="819"/>
    </row>
    <row r="173" spans="6:6">
      <c r="F173" s="819"/>
    </row>
    <row r="174" spans="6:6">
      <c r="F174" s="819"/>
    </row>
    <row r="175" spans="6:6">
      <c r="F175" s="819"/>
    </row>
    <row r="176" spans="6:6">
      <c r="F176" s="819"/>
    </row>
    <row r="177" spans="6:6" ht="15" customHeight="1">
      <c r="F177" s="819"/>
    </row>
    <row r="178" spans="6:6" ht="15" customHeight="1">
      <c r="F178" s="819"/>
    </row>
    <row r="179" spans="6:6">
      <c r="F179" s="819"/>
    </row>
    <row r="180" spans="6:6">
      <c r="F180" s="819"/>
    </row>
    <row r="181" spans="6:6">
      <c r="F181" s="819"/>
    </row>
    <row r="182" spans="6:6">
      <c r="F182" s="819"/>
    </row>
    <row r="183" spans="6:6">
      <c r="F183" s="819"/>
    </row>
    <row r="184" spans="6:6">
      <c r="F184" s="819"/>
    </row>
    <row r="185" spans="6:6" ht="15" customHeight="1">
      <c r="F185" s="819"/>
    </row>
    <row r="186" spans="6:6" ht="15" customHeight="1">
      <c r="F186" s="819"/>
    </row>
    <row r="187" spans="6:6">
      <c r="F187" s="819"/>
    </row>
    <row r="188" spans="6:6" ht="15" customHeight="1">
      <c r="F188" s="819"/>
    </row>
    <row r="189" spans="6:6">
      <c r="F189" s="819"/>
    </row>
    <row r="190" spans="6:6">
      <c r="F190" s="819"/>
    </row>
    <row r="191" spans="6:6">
      <c r="F191" s="819"/>
    </row>
    <row r="192" spans="6:6">
      <c r="F192" s="819"/>
    </row>
    <row r="193" spans="6:6">
      <c r="F193" s="819"/>
    </row>
    <row r="194" spans="6:6">
      <c r="F194" s="819"/>
    </row>
    <row r="195" spans="6:6">
      <c r="F195" s="819"/>
    </row>
    <row r="196" spans="6:6">
      <c r="F196" s="819"/>
    </row>
    <row r="197" spans="6:6">
      <c r="F197" s="819"/>
    </row>
    <row r="198" spans="6:6">
      <c r="F198" s="819"/>
    </row>
    <row r="199" spans="6:6">
      <c r="F199" s="819"/>
    </row>
    <row r="200" spans="6:6">
      <c r="F200" s="819"/>
    </row>
    <row r="201" spans="6:6">
      <c r="F201" s="819"/>
    </row>
    <row r="202" spans="6:6">
      <c r="F202" s="819"/>
    </row>
    <row r="203" spans="6:6">
      <c r="F203" s="819"/>
    </row>
    <row r="204" spans="6:6">
      <c r="F204" s="819"/>
    </row>
    <row r="205" spans="6:6" ht="15" customHeight="1">
      <c r="F205" s="819"/>
    </row>
    <row r="206" spans="6:6">
      <c r="F206" s="819"/>
    </row>
    <row r="207" spans="6:6">
      <c r="F207" s="819"/>
    </row>
    <row r="208" spans="6:6">
      <c r="F208" s="819"/>
    </row>
    <row r="209" spans="6:6">
      <c r="F209" s="819"/>
    </row>
    <row r="210" spans="6:6">
      <c r="F210" s="819"/>
    </row>
    <row r="211" spans="6:6">
      <c r="F211" s="819"/>
    </row>
    <row r="212" spans="6:6">
      <c r="F212" s="819"/>
    </row>
    <row r="213" spans="6:6">
      <c r="F213" s="819"/>
    </row>
    <row r="214" spans="6:6">
      <c r="F214" s="819"/>
    </row>
    <row r="215" spans="6:6">
      <c r="F215" s="819"/>
    </row>
    <row r="216" spans="6:6">
      <c r="F216" s="819"/>
    </row>
    <row r="217" spans="6:6">
      <c r="F217" s="819"/>
    </row>
    <row r="218" spans="6:6" ht="15" customHeight="1">
      <c r="F218" s="819"/>
    </row>
    <row r="219" spans="6:6">
      <c r="F219" s="819"/>
    </row>
    <row r="220" spans="6:6">
      <c r="F220" s="819"/>
    </row>
    <row r="221" spans="6:6">
      <c r="F221" s="819"/>
    </row>
    <row r="222" spans="6:6">
      <c r="F222" s="819"/>
    </row>
    <row r="223" spans="6:6">
      <c r="F223" s="819"/>
    </row>
    <row r="224" spans="6:6">
      <c r="F224" s="819"/>
    </row>
    <row r="225" spans="6:6">
      <c r="F225" s="819"/>
    </row>
    <row r="226" spans="6:6">
      <c r="F226" s="819"/>
    </row>
    <row r="227" spans="6:6">
      <c r="F227" s="819"/>
    </row>
    <row r="228" spans="6:6">
      <c r="F228" s="819"/>
    </row>
    <row r="229" spans="6:6">
      <c r="F229" s="819"/>
    </row>
    <row r="230" spans="6:6">
      <c r="F230" s="819"/>
    </row>
    <row r="231" spans="6:6">
      <c r="F231" s="819"/>
    </row>
    <row r="232" spans="6:6">
      <c r="F232" s="819"/>
    </row>
    <row r="233" spans="6:6">
      <c r="F233" s="819"/>
    </row>
    <row r="234" spans="6:6">
      <c r="F234" s="819"/>
    </row>
    <row r="235" spans="6:6">
      <c r="F235" s="819"/>
    </row>
    <row r="236" spans="6:6">
      <c r="F236" s="819"/>
    </row>
    <row r="237" spans="6:6">
      <c r="F237" s="819"/>
    </row>
    <row r="238" spans="6:6">
      <c r="F238" s="819"/>
    </row>
    <row r="239" spans="6:6">
      <c r="F239" s="819"/>
    </row>
    <row r="240" spans="6:6">
      <c r="F240" s="819"/>
    </row>
    <row r="241" spans="6:6">
      <c r="F241" s="819"/>
    </row>
    <row r="242" spans="6:6">
      <c r="F242" s="819"/>
    </row>
    <row r="243" spans="6:6">
      <c r="F243" s="819"/>
    </row>
    <row r="244" spans="6:6">
      <c r="F244" s="819"/>
    </row>
    <row r="245" spans="6:6">
      <c r="F245" s="819"/>
    </row>
    <row r="246" spans="6:6">
      <c r="F246" s="819"/>
    </row>
    <row r="247" spans="6:6">
      <c r="F247" s="819"/>
    </row>
    <row r="248" spans="6:6">
      <c r="F248" s="819"/>
    </row>
    <row r="249" spans="6:6">
      <c r="F249" s="819"/>
    </row>
    <row r="250" spans="6:6">
      <c r="F250" s="819"/>
    </row>
    <row r="251" spans="6:6">
      <c r="F251" s="819"/>
    </row>
    <row r="252" spans="6:6">
      <c r="F252" s="819"/>
    </row>
    <row r="253" spans="6:6">
      <c r="F253" s="819"/>
    </row>
    <row r="254" spans="6:6">
      <c r="F254" s="819"/>
    </row>
    <row r="255" spans="6:6">
      <c r="F255" s="819"/>
    </row>
    <row r="256" spans="6:6">
      <c r="F256" s="819"/>
    </row>
    <row r="257" spans="6:6">
      <c r="F257" s="819"/>
    </row>
    <row r="258" spans="6:6">
      <c r="F258" s="819"/>
    </row>
    <row r="259" spans="6:6">
      <c r="F259" s="819"/>
    </row>
    <row r="260" spans="6:6">
      <c r="F260" s="819"/>
    </row>
    <row r="261" spans="6:6">
      <c r="F261" s="819"/>
    </row>
    <row r="262" spans="6:6">
      <c r="F262" s="819"/>
    </row>
    <row r="263" spans="6:6">
      <c r="F263" s="819"/>
    </row>
    <row r="264" spans="6:6">
      <c r="F264" s="819"/>
    </row>
    <row r="265" spans="6:6" ht="15" customHeight="1">
      <c r="F265" s="819"/>
    </row>
    <row r="266" spans="6:6" ht="15" customHeight="1">
      <c r="F266" s="819"/>
    </row>
    <row r="267" spans="6:6">
      <c r="F267" s="819"/>
    </row>
    <row r="268" spans="6:6">
      <c r="F268" s="819"/>
    </row>
    <row r="269" spans="6:6">
      <c r="F269" s="819"/>
    </row>
    <row r="270" spans="6:6">
      <c r="F270" s="819"/>
    </row>
    <row r="271" spans="6:6">
      <c r="F271" s="819"/>
    </row>
    <row r="272" spans="6:6">
      <c r="F272" s="819"/>
    </row>
    <row r="273" spans="6:6">
      <c r="F273" s="819"/>
    </row>
    <row r="274" spans="6:6">
      <c r="F274" s="819"/>
    </row>
    <row r="275" spans="6:6" ht="15" customHeight="1">
      <c r="F275" s="819"/>
    </row>
    <row r="276" spans="6:6">
      <c r="F276" s="819"/>
    </row>
    <row r="277" spans="6:6">
      <c r="F277" s="819"/>
    </row>
    <row r="278" spans="6:6">
      <c r="F278" s="819"/>
    </row>
    <row r="279" spans="6:6">
      <c r="F279" s="819"/>
    </row>
    <row r="280" spans="6:6">
      <c r="F280" s="819"/>
    </row>
    <row r="281" spans="6:6">
      <c r="F281" s="819"/>
    </row>
    <row r="282" spans="6:6">
      <c r="F282" s="819"/>
    </row>
    <row r="283" spans="6:6">
      <c r="F283" s="819"/>
    </row>
    <row r="284" spans="6:6">
      <c r="F284" s="819"/>
    </row>
    <row r="285" spans="6:6">
      <c r="F285" s="819"/>
    </row>
    <row r="286" spans="6:6">
      <c r="F286" s="819"/>
    </row>
    <row r="287" spans="6:6">
      <c r="F287" s="819"/>
    </row>
    <row r="288" spans="6:6">
      <c r="F288" s="819"/>
    </row>
    <row r="289" spans="6:6">
      <c r="F289" s="819"/>
    </row>
    <row r="290" spans="6:6">
      <c r="F290" s="819"/>
    </row>
    <row r="291" spans="6:6">
      <c r="F291" s="819"/>
    </row>
    <row r="292" spans="6:6">
      <c r="F292" s="819"/>
    </row>
    <row r="293" spans="6:6">
      <c r="F293" s="819"/>
    </row>
    <row r="294" spans="6:6">
      <c r="F294" s="819"/>
    </row>
    <row r="295" spans="6:6">
      <c r="F295" s="819"/>
    </row>
    <row r="296" spans="6:6">
      <c r="F296" s="819"/>
    </row>
    <row r="297" spans="6:6">
      <c r="F297" s="819"/>
    </row>
    <row r="298" spans="6:6">
      <c r="F298" s="819"/>
    </row>
    <row r="299" spans="6:6">
      <c r="F299" s="819"/>
    </row>
    <row r="300" spans="6:6">
      <c r="F300" s="819"/>
    </row>
    <row r="301" spans="6:6">
      <c r="F301" s="819"/>
    </row>
    <row r="302" spans="6:6">
      <c r="F302" s="819"/>
    </row>
    <row r="303" spans="6:6">
      <c r="F303" s="819"/>
    </row>
    <row r="304" spans="6:6">
      <c r="F304" s="819"/>
    </row>
    <row r="305" spans="6:6">
      <c r="F305" s="819"/>
    </row>
    <row r="306" spans="6:6">
      <c r="F306" s="819"/>
    </row>
    <row r="307" spans="6:6">
      <c r="F307" s="819"/>
    </row>
    <row r="308" spans="6:6">
      <c r="F308" s="819"/>
    </row>
    <row r="309" spans="6:6">
      <c r="F309" s="819"/>
    </row>
    <row r="310" spans="6:6">
      <c r="F310" s="819"/>
    </row>
    <row r="311" spans="6:6">
      <c r="F311" s="819"/>
    </row>
    <row r="312" spans="6:6">
      <c r="F312" s="819"/>
    </row>
    <row r="313" spans="6:6">
      <c r="F313" s="819"/>
    </row>
    <row r="314" spans="6:6">
      <c r="F314" s="819"/>
    </row>
    <row r="315" spans="6:6">
      <c r="F315" s="819"/>
    </row>
    <row r="316" spans="6:6">
      <c r="F316" s="819"/>
    </row>
    <row r="317" spans="6:6">
      <c r="F317" s="819"/>
    </row>
    <row r="318" spans="6:6">
      <c r="F318" s="819"/>
    </row>
    <row r="319" spans="6:6">
      <c r="F319" s="819"/>
    </row>
    <row r="320" spans="6:6">
      <c r="F320" s="819"/>
    </row>
    <row r="321" spans="6:6">
      <c r="F321" s="819"/>
    </row>
    <row r="322" spans="6:6">
      <c r="F322" s="819"/>
    </row>
    <row r="323" spans="6:6">
      <c r="F323" s="819"/>
    </row>
    <row r="324" spans="6:6">
      <c r="F324" s="819"/>
    </row>
    <row r="325" spans="6:6">
      <c r="F325" s="819"/>
    </row>
    <row r="326" spans="6:6">
      <c r="F326" s="819"/>
    </row>
    <row r="327" spans="6:6">
      <c r="F327" s="819"/>
    </row>
    <row r="328" spans="6:6">
      <c r="F328" s="819"/>
    </row>
    <row r="329" spans="6:6">
      <c r="F329" s="819"/>
    </row>
    <row r="330" spans="6:6">
      <c r="F330" s="819"/>
    </row>
    <row r="331" spans="6:6">
      <c r="F331" s="819"/>
    </row>
    <row r="332" spans="6:6">
      <c r="F332" s="819"/>
    </row>
    <row r="333" spans="6:6">
      <c r="F333" s="819"/>
    </row>
    <row r="334" spans="6:6">
      <c r="F334" s="819"/>
    </row>
    <row r="335" spans="6:6">
      <c r="F335" s="819"/>
    </row>
    <row r="336" spans="6:6">
      <c r="F336" s="819"/>
    </row>
    <row r="337" spans="6:6">
      <c r="F337" s="819"/>
    </row>
    <row r="338" spans="6:6">
      <c r="F338" s="819"/>
    </row>
    <row r="339" spans="6:6">
      <c r="F339" s="819"/>
    </row>
    <row r="340" spans="6:6">
      <c r="F340" s="819"/>
    </row>
    <row r="341" spans="6:6">
      <c r="F341" s="819"/>
    </row>
    <row r="342" spans="6:6">
      <c r="F342" s="819"/>
    </row>
    <row r="343" spans="6:6">
      <c r="F343" s="819"/>
    </row>
    <row r="344" spans="6:6">
      <c r="F344" s="819"/>
    </row>
    <row r="345" spans="6:6">
      <c r="F345" s="819"/>
    </row>
    <row r="346" spans="6:6">
      <c r="F346" s="819"/>
    </row>
    <row r="347" spans="6:6">
      <c r="F347" s="819"/>
    </row>
    <row r="348" spans="6:6">
      <c r="F348" s="819"/>
    </row>
  </sheetData>
  <mergeCells count="6">
    <mergeCell ref="B21:D22"/>
    <mergeCell ref="B5:B6"/>
    <mergeCell ref="C5:C6"/>
    <mergeCell ref="D5:D6"/>
    <mergeCell ref="B3:D3"/>
    <mergeCell ref="B4:D4"/>
  </mergeCells>
  <hyperlinks>
    <hyperlink ref="A1" location="Índice!A1" display="ÍNDICE"/>
  </hyperlinks>
  <printOptions horizontalCentered="1" verticalCentered="1"/>
  <pageMargins left="0.19685039370078741" right="0.19685039370078741" top="0.19685039370078741" bottom="0.31496062992125984" header="0.15748031496062992" footer="0.31496062992125984"/>
  <pageSetup scale="74" orientation="landscape" r:id="rId1"/>
  <colBreaks count="1" manualBreakCount="1">
    <brk id="5"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BA41"/>
  <sheetViews>
    <sheetView showGridLines="0" workbookViewId="0"/>
  </sheetViews>
  <sheetFormatPr baseColWidth="10" defaultRowHeight="12.75"/>
  <cols>
    <col min="1" max="1" width="10.140625" bestFit="1" customWidth="1"/>
    <col min="2" max="2" width="53.42578125" customWidth="1"/>
    <col min="5" max="5" width="12" customWidth="1"/>
    <col min="6" max="6" width="11.5703125" customWidth="1"/>
    <col min="8" max="8" width="13" customWidth="1"/>
    <col min="11" max="11" width="12.85546875" customWidth="1"/>
    <col min="12" max="12" width="15.140625" customWidth="1"/>
    <col min="13" max="13" width="12.5703125" customWidth="1"/>
  </cols>
  <sheetData>
    <row r="1" spans="1:53" s="759" customFormat="1">
      <c r="A1" s="815" t="s">
        <v>1621</v>
      </c>
      <c r="B1" s="671"/>
    </row>
    <row r="2" spans="1:53">
      <c r="A2" s="4522"/>
      <c r="B2" s="4522"/>
      <c r="C2" s="4522"/>
      <c r="D2" s="4522"/>
      <c r="E2" s="4522"/>
      <c r="F2" s="4522"/>
      <c r="G2" s="4522"/>
      <c r="H2" s="4522"/>
      <c r="I2" s="4522"/>
      <c r="J2" s="4522"/>
      <c r="K2" s="4522"/>
      <c r="L2" s="4522"/>
      <c r="M2" s="4522"/>
      <c r="N2" s="4522"/>
      <c r="O2" s="4522"/>
      <c r="P2" s="4522"/>
      <c r="Q2" s="4522"/>
      <c r="R2" s="4522"/>
      <c r="S2" s="4522"/>
      <c r="T2" s="4522"/>
      <c r="U2" s="4522"/>
      <c r="V2" s="4522"/>
      <c r="W2" s="4522"/>
      <c r="X2" s="4522"/>
      <c r="Y2" s="4522"/>
      <c r="Z2" s="4522"/>
      <c r="AA2" s="4522"/>
      <c r="AB2" s="4522"/>
      <c r="AC2" s="4522"/>
      <c r="AD2" s="4522"/>
      <c r="AE2" s="4522"/>
      <c r="AF2" s="4522"/>
      <c r="AG2" s="4522"/>
      <c r="AH2" s="4522"/>
      <c r="AI2" s="4522"/>
      <c r="AJ2" s="4522"/>
      <c r="AK2" s="4522"/>
      <c r="AL2" s="4522"/>
      <c r="AM2" s="4522"/>
      <c r="AN2" s="4522"/>
      <c r="AO2" s="4522"/>
      <c r="AP2" s="4522"/>
      <c r="AQ2" s="4522"/>
      <c r="AR2" s="4522"/>
      <c r="AS2" s="4522"/>
      <c r="AT2" s="4522"/>
      <c r="AU2" s="4522"/>
      <c r="AV2" s="4522"/>
      <c r="AW2" s="4522"/>
      <c r="AX2" s="4522"/>
      <c r="AY2" s="4522"/>
      <c r="AZ2" s="4522"/>
      <c r="BA2" s="4522"/>
    </row>
    <row r="3" spans="1:53" ht="18.75">
      <c r="A3" s="4537" t="s">
        <v>4902</v>
      </c>
      <c r="B3" s="4522"/>
      <c r="C3" s="4522"/>
      <c r="D3" s="4522"/>
      <c r="E3" s="4522"/>
      <c r="F3" s="4522"/>
      <c r="G3" s="4522"/>
      <c r="H3" s="4522"/>
      <c r="I3" s="4522"/>
      <c r="J3" s="4522"/>
      <c r="K3" s="4522"/>
      <c r="L3" s="4522"/>
      <c r="M3" s="4522"/>
      <c r="N3" s="4522"/>
      <c r="O3" s="4522"/>
      <c r="P3" s="4522"/>
      <c r="Q3" s="4522"/>
      <c r="R3" s="4522"/>
      <c r="S3" s="4522"/>
      <c r="T3" s="4522"/>
      <c r="U3" s="4522"/>
      <c r="V3" s="4522"/>
      <c r="W3" s="4522"/>
      <c r="X3" s="4522"/>
      <c r="Y3" s="4522"/>
      <c r="Z3" s="4522"/>
      <c r="AA3" s="4522"/>
      <c r="AB3" s="4522"/>
      <c r="AC3" s="4522"/>
      <c r="AD3" s="4522"/>
      <c r="AE3" s="4522"/>
      <c r="AF3" s="4522"/>
      <c r="AG3" s="4522"/>
      <c r="AH3" s="4522"/>
      <c r="AI3" s="4522"/>
      <c r="AJ3" s="4522"/>
      <c r="AK3" s="4522"/>
      <c r="AL3" s="4522"/>
      <c r="AM3" s="4522"/>
      <c r="AN3" s="4522"/>
      <c r="AO3" s="4522"/>
      <c r="AP3" s="4522"/>
      <c r="AQ3" s="4522"/>
      <c r="AR3" s="4522"/>
      <c r="AS3" s="4522"/>
      <c r="AT3" s="4522"/>
      <c r="AU3" s="4522"/>
      <c r="AV3" s="4522"/>
      <c r="AW3" s="4522"/>
      <c r="AX3" s="4522"/>
      <c r="AY3" s="4522"/>
      <c r="AZ3" s="4522"/>
      <c r="BA3" s="4522"/>
    </row>
    <row r="4" spans="1:53" ht="30">
      <c r="A4" s="4532" t="s">
        <v>0</v>
      </c>
      <c r="B4" s="4533" t="s">
        <v>305</v>
      </c>
      <c r="C4" s="4534" t="s">
        <v>4887</v>
      </c>
      <c r="D4" s="4500"/>
      <c r="E4" s="4501"/>
      <c r="F4" s="4502"/>
      <c r="G4" s="4501"/>
      <c r="H4" s="4501"/>
      <c r="I4" s="4500"/>
      <c r="J4" s="4503"/>
      <c r="K4" s="4504"/>
      <c r="L4" s="4505"/>
      <c r="M4" s="4494"/>
    </row>
    <row r="5" spans="1:53" ht="15">
      <c r="A5" s="4523" t="s">
        <v>4888</v>
      </c>
      <c r="B5" s="4524" t="s">
        <v>4904</v>
      </c>
      <c r="C5" s="4525">
        <v>320</v>
      </c>
      <c r="D5" s="4500"/>
      <c r="E5" s="4643"/>
      <c r="F5" s="4506"/>
      <c r="G5" s="4507"/>
      <c r="H5" s="4507"/>
      <c r="I5" s="4500"/>
      <c r="J5" s="4508"/>
      <c r="K5" s="4506"/>
      <c r="L5" s="4509"/>
      <c r="M5" s="4509"/>
    </row>
    <row r="6" spans="1:53">
      <c r="A6" s="4523" t="s">
        <v>4888</v>
      </c>
      <c r="B6" s="4524" t="s">
        <v>4889</v>
      </c>
      <c r="C6" s="4525">
        <v>155</v>
      </c>
      <c r="D6" s="4495"/>
      <c r="E6" s="821"/>
      <c r="F6" s="4510"/>
      <c r="G6" s="821"/>
      <c r="H6" s="821"/>
      <c r="I6" s="4500"/>
      <c r="J6" s="4497"/>
      <c r="K6" s="4511"/>
      <c r="L6" s="4511"/>
      <c r="M6" s="4512"/>
    </row>
    <row r="7" spans="1:53">
      <c r="A7" s="4523" t="s">
        <v>4888</v>
      </c>
      <c r="B7" s="4524" t="s">
        <v>4890</v>
      </c>
      <c r="C7" s="4525">
        <v>110</v>
      </c>
      <c r="D7" s="4495"/>
      <c r="E7" s="821"/>
      <c r="F7" s="4510"/>
      <c r="G7" s="821"/>
      <c r="H7" s="821"/>
      <c r="I7" s="4500"/>
      <c r="J7" s="4497"/>
      <c r="K7" s="4511"/>
      <c r="L7" s="4511"/>
      <c r="M7" s="4512"/>
    </row>
    <row r="8" spans="1:53">
      <c r="A8" s="4523" t="s">
        <v>4888</v>
      </c>
      <c r="B8" s="4524" t="s">
        <v>4891</v>
      </c>
      <c r="C8" s="4525">
        <v>280</v>
      </c>
      <c r="D8" s="4495"/>
      <c r="E8" s="821"/>
      <c r="F8" s="4510"/>
      <c r="G8" s="821"/>
      <c r="H8" s="821"/>
      <c r="I8" s="4500"/>
      <c r="J8" s="4497"/>
      <c r="K8" s="4511"/>
      <c r="L8" s="4511"/>
      <c r="M8" s="4512"/>
    </row>
    <row r="9" spans="1:53" ht="15">
      <c r="A9" s="4523" t="s">
        <v>4888</v>
      </c>
      <c r="B9" s="4524" t="s">
        <v>4892</v>
      </c>
      <c r="C9" s="4525">
        <v>430</v>
      </c>
      <c r="D9" s="4495"/>
      <c r="E9" s="4513"/>
      <c r="F9" s="4513"/>
      <c r="G9" s="4513"/>
      <c r="H9" s="4513"/>
      <c r="I9" s="4500"/>
      <c r="J9" s="4497"/>
      <c r="K9" s="4511"/>
      <c r="L9" s="4511"/>
      <c r="M9" s="4512"/>
    </row>
    <row r="10" spans="1:53">
      <c r="A10" s="4523" t="s">
        <v>4888</v>
      </c>
      <c r="B10" s="4526" t="s">
        <v>4893</v>
      </c>
      <c r="C10" s="4525">
        <v>177</v>
      </c>
      <c r="D10" s="4495"/>
      <c r="E10" s="821"/>
      <c r="F10" s="821"/>
      <c r="G10" s="821"/>
      <c r="H10" s="821"/>
      <c r="I10" s="4500"/>
      <c r="J10" s="4497"/>
      <c r="K10" s="4511"/>
      <c r="L10" s="4511"/>
      <c r="M10" s="4512"/>
    </row>
    <row r="11" spans="1:53">
      <c r="A11" s="4523" t="s">
        <v>4888</v>
      </c>
      <c r="B11" s="4526" t="s">
        <v>4894</v>
      </c>
      <c r="C11" s="4525">
        <v>340</v>
      </c>
      <c r="D11" s="4495"/>
      <c r="E11" s="821"/>
      <c r="F11" s="821"/>
      <c r="G11" s="821"/>
      <c r="H11" s="821"/>
      <c r="I11" s="4500"/>
      <c r="J11" s="4497"/>
      <c r="K11" s="4511"/>
      <c r="L11" s="4511"/>
      <c r="M11" s="4512"/>
    </row>
    <row r="12" spans="1:53">
      <c r="A12" s="4523" t="s">
        <v>4888</v>
      </c>
      <c r="B12" s="4524" t="s">
        <v>4895</v>
      </c>
      <c r="C12" s="4525">
        <v>2300</v>
      </c>
      <c r="D12" s="4500"/>
      <c r="E12" s="821"/>
      <c r="F12" s="821"/>
      <c r="G12" s="821"/>
      <c r="H12" s="821"/>
      <c r="I12" s="4500"/>
      <c r="J12" s="4497"/>
      <c r="K12" s="4511"/>
      <c r="L12" s="4511"/>
      <c r="M12" s="4512"/>
    </row>
    <row r="13" spans="1:53">
      <c r="A13" s="4523" t="s">
        <v>4888</v>
      </c>
      <c r="B13" s="4527" t="s">
        <v>4896</v>
      </c>
      <c r="C13" s="4525">
        <v>310</v>
      </c>
      <c r="D13" s="4500"/>
      <c r="E13" s="821"/>
      <c r="F13" s="822"/>
      <c r="G13" s="823"/>
      <c r="H13" s="824"/>
      <c r="I13" s="4500"/>
      <c r="J13" s="4497"/>
      <c r="K13" s="4511"/>
      <c r="L13" s="4511"/>
      <c r="M13" s="4512"/>
    </row>
    <row r="14" spans="1:53">
      <c r="A14" s="4523" t="s">
        <v>4888</v>
      </c>
      <c r="B14" s="4527" t="s">
        <v>4897</v>
      </c>
      <c r="C14" s="4525">
        <v>565</v>
      </c>
      <c r="D14" s="4500"/>
      <c r="E14" s="821"/>
      <c r="F14" s="822"/>
      <c r="G14" s="823"/>
      <c r="H14" s="824"/>
      <c r="I14" s="4500"/>
      <c r="J14" s="4497"/>
      <c r="K14" s="4511"/>
      <c r="L14" s="4511"/>
      <c r="M14" s="4512"/>
    </row>
    <row r="15" spans="1:53">
      <c r="A15" s="4523" t="s">
        <v>4888</v>
      </c>
      <c r="B15" s="4528" t="s">
        <v>4898</v>
      </c>
      <c r="C15" s="4525">
        <v>288</v>
      </c>
      <c r="D15" s="4500"/>
      <c r="E15" s="821"/>
      <c r="F15" s="822"/>
      <c r="G15" s="823"/>
      <c r="H15" s="824"/>
      <c r="I15" s="4500"/>
      <c r="J15" s="4496"/>
      <c r="K15" s="4497"/>
      <c r="L15" s="4516"/>
      <c r="M15" s="4517"/>
    </row>
    <row r="16" spans="1:53">
      <c r="A16" s="4523" t="s">
        <v>4888</v>
      </c>
      <c r="B16" s="4528" t="s">
        <v>4899</v>
      </c>
      <c r="C16" s="4525">
        <v>55</v>
      </c>
      <c r="D16" s="4500"/>
      <c r="E16" s="821"/>
      <c r="F16" s="822"/>
      <c r="G16" s="823"/>
      <c r="H16" s="825"/>
      <c r="I16" s="4500"/>
      <c r="J16" s="4496"/>
      <c r="K16" s="4497"/>
      <c r="L16" s="4497"/>
      <c r="M16" s="4497"/>
    </row>
    <row r="17" spans="1:13">
      <c r="A17" s="4523" t="s">
        <v>4888</v>
      </c>
      <c r="B17" s="4527" t="s">
        <v>4905</v>
      </c>
      <c r="C17" s="4525">
        <v>125</v>
      </c>
      <c r="D17" s="4500"/>
      <c r="E17" s="821"/>
      <c r="F17" s="822"/>
      <c r="G17" s="823"/>
      <c r="H17" s="825"/>
      <c r="I17" s="4500"/>
      <c r="J17" s="4497"/>
      <c r="K17" s="4497"/>
      <c r="L17" s="4497"/>
      <c r="M17" s="4497"/>
    </row>
    <row r="18" spans="1:13">
      <c r="A18" s="4523" t="s">
        <v>4888</v>
      </c>
      <c r="B18" s="4527" t="s">
        <v>4900</v>
      </c>
      <c r="C18" s="4525">
        <v>210</v>
      </c>
      <c r="D18" s="4500"/>
      <c r="E18" s="821"/>
      <c r="F18" s="822"/>
      <c r="G18" s="823"/>
      <c r="H18" s="825"/>
      <c r="I18" s="4500"/>
      <c r="J18" s="4497"/>
      <c r="K18" s="4497"/>
      <c r="L18" s="4497"/>
      <c r="M18" s="4497"/>
    </row>
    <row r="19" spans="1:13" ht="15">
      <c r="A19" s="4529"/>
      <c r="B19" s="4535" t="s">
        <v>4</v>
      </c>
      <c r="C19" s="4536">
        <f>SUM(C5:C18)</f>
        <v>5665</v>
      </c>
      <c r="D19" s="4500"/>
      <c r="E19" s="821"/>
      <c r="F19" s="822"/>
      <c r="G19" s="823"/>
      <c r="H19" s="825"/>
      <c r="I19" s="4500"/>
      <c r="J19" s="4497"/>
      <c r="K19" s="4497"/>
      <c r="L19" s="4497"/>
      <c r="M19" s="4497"/>
    </row>
    <row r="20" spans="1:13">
      <c r="A20" s="4530" t="s">
        <v>4901</v>
      </c>
      <c r="B20" s="4531"/>
      <c r="C20" s="766"/>
      <c r="D20" s="4500"/>
      <c r="E20" s="821"/>
      <c r="F20" s="822"/>
      <c r="G20" s="823"/>
      <c r="H20" s="825"/>
      <c r="I20" s="4500"/>
      <c r="J20" s="4497"/>
      <c r="K20" s="4497"/>
      <c r="L20" s="4497"/>
      <c r="M20" s="4497"/>
    </row>
    <row r="21" spans="1:13">
      <c r="A21" s="4514"/>
      <c r="B21" s="4518"/>
      <c r="C21" s="4515"/>
      <c r="D21" s="4500"/>
      <c r="E21" s="821"/>
      <c r="F21" s="822"/>
      <c r="G21" s="823"/>
      <c r="H21" s="825"/>
      <c r="I21" s="4500"/>
      <c r="J21" s="4497"/>
      <c r="K21" s="4497"/>
      <c r="L21" s="4497"/>
      <c r="M21" s="4497"/>
    </row>
    <row r="22" spans="1:13" ht="15">
      <c r="A22" s="4514"/>
      <c r="B22" s="4518"/>
      <c r="C22" s="4515"/>
      <c r="D22" s="4500"/>
      <c r="E22" s="821"/>
      <c r="F22" s="822"/>
      <c r="G22" s="823"/>
      <c r="H22" s="825"/>
      <c r="I22" s="4500"/>
      <c r="J22" s="4498"/>
      <c r="K22" s="6000"/>
      <c r="L22" s="6000"/>
      <c r="M22" s="826"/>
    </row>
    <row r="23" spans="1:13" ht="15">
      <c r="A23" s="4514"/>
      <c r="B23" s="4518"/>
      <c r="C23" s="4515"/>
      <c r="D23" s="4500"/>
      <c r="E23" s="821"/>
      <c r="F23" s="822"/>
      <c r="G23" s="823"/>
      <c r="H23" s="825"/>
      <c r="I23" s="4500"/>
      <c r="J23" s="4498"/>
      <c r="K23" s="4500"/>
      <c r="L23" s="4519"/>
      <c r="M23" s="4499"/>
    </row>
    <row r="24" spans="1:13">
      <c r="A24" s="4514"/>
      <c r="B24" s="4518"/>
      <c r="C24" s="4515"/>
      <c r="D24" s="4500"/>
      <c r="E24" s="821"/>
      <c r="F24" s="822"/>
      <c r="G24" s="823"/>
      <c r="H24" s="825"/>
      <c r="I24" s="4500"/>
      <c r="J24" s="4500"/>
      <c r="K24" s="4500"/>
      <c r="L24" s="4500"/>
      <c r="M24" s="4500"/>
    </row>
    <row r="25" spans="1:13" ht="15.75" customHeight="1">
      <c r="A25" s="4514"/>
      <c r="B25" s="4518"/>
      <c r="C25" s="4515"/>
      <c r="D25" s="4500"/>
      <c r="E25" s="821"/>
      <c r="F25" s="822"/>
      <c r="G25" s="823"/>
      <c r="H25" s="825"/>
      <c r="I25" s="4500"/>
      <c r="J25" s="4500"/>
      <c r="K25" s="4500"/>
      <c r="L25" s="4500"/>
      <c r="M25" s="4500"/>
    </row>
    <row r="26" spans="1:13">
      <c r="A26" s="4514"/>
      <c r="B26" s="4518"/>
      <c r="C26" s="4515"/>
      <c r="D26" s="4500"/>
      <c r="E26" s="827"/>
      <c r="F26" s="828"/>
      <c r="G26" s="829"/>
      <c r="H26" s="827"/>
      <c r="I26" s="4500"/>
      <c r="J26" s="4500"/>
      <c r="K26" s="4500"/>
      <c r="L26" s="4500"/>
      <c r="M26" s="4500"/>
    </row>
    <row r="27" spans="1:13">
      <c r="A27" s="4514"/>
      <c r="B27" s="4518"/>
      <c r="C27" s="4515"/>
      <c r="D27" s="4500"/>
      <c r="E27" s="4500"/>
      <c r="F27" s="4500"/>
      <c r="G27" s="4500"/>
      <c r="H27" s="4500"/>
      <c r="I27" s="4500"/>
      <c r="J27" s="4500"/>
      <c r="K27" s="4500"/>
      <c r="L27" s="4500"/>
      <c r="M27" s="4500"/>
    </row>
    <row r="28" spans="1:13">
      <c r="A28" s="4514"/>
      <c r="B28" s="4518"/>
      <c r="C28" s="4515"/>
      <c r="D28" s="4500"/>
      <c r="E28" s="4500"/>
      <c r="F28" s="4500"/>
      <c r="G28" s="4500"/>
      <c r="H28" s="4500"/>
      <c r="I28" s="4500"/>
      <c r="J28" s="4500"/>
      <c r="K28" s="4500"/>
      <c r="L28" s="4500"/>
      <c r="M28" s="4500"/>
    </row>
    <row r="29" spans="1:13">
      <c r="A29" s="4514"/>
      <c r="B29" s="4518"/>
      <c r="C29" s="4515"/>
      <c r="D29" s="4500"/>
      <c r="E29" s="4500"/>
      <c r="F29" s="4500"/>
      <c r="G29" s="4500"/>
      <c r="H29" s="4500"/>
      <c r="I29" s="4500"/>
      <c r="J29" s="4500"/>
      <c r="K29" s="4500"/>
      <c r="L29" s="4500"/>
      <c r="M29" s="4500"/>
    </row>
    <row r="30" spans="1:13">
      <c r="A30" s="4514"/>
      <c r="B30" s="4518"/>
      <c r="C30" s="4515"/>
      <c r="D30" s="4500"/>
      <c r="E30" s="4500"/>
      <c r="F30" s="4500"/>
      <c r="G30" s="4500"/>
      <c r="H30" s="4500"/>
      <c r="I30" s="4500"/>
      <c r="J30" s="4500"/>
      <c r="K30" s="4500"/>
      <c r="L30" s="4500"/>
      <c r="M30" s="4500"/>
    </row>
    <row r="31" spans="1:13">
      <c r="A31" s="4520"/>
      <c r="B31" s="4521"/>
      <c r="C31" s="4520"/>
      <c r="D31" s="4500"/>
      <c r="E31" s="4500"/>
      <c r="F31" s="4500"/>
      <c r="G31" s="4500"/>
      <c r="H31" s="4500"/>
      <c r="I31" s="4500"/>
      <c r="J31" s="4500"/>
      <c r="K31" s="4500"/>
      <c r="L31" s="4500"/>
      <c r="M31" s="4500"/>
    </row>
    <row r="32" spans="1:13" ht="18.75" customHeight="1"/>
    <row r="33" ht="18" customHeight="1"/>
    <row r="34" ht="26.25" customHeight="1"/>
    <row r="35" ht="23.25" customHeight="1"/>
    <row r="36" ht="26.25" customHeight="1"/>
    <row r="41" ht="21" customHeight="1"/>
  </sheetData>
  <mergeCells count="1">
    <mergeCell ref="K22:L22"/>
  </mergeCells>
  <hyperlinks>
    <hyperlink ref="A1" location="Índice!A1" display="ÍNDICE"/>
  </hyperlinks>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I58"/>
  <sheetViews>
    <sheetView showGridLines="0" workbookViewId="0"/>
  </sheetViews>
  <sheetFormatPr baseColWidth="10" defaultColWidth="11.42578125" defaultRowHeight="15"/>
  <cols>
    <col min="1" max="1" width="31.140625" style="1160" customWidth="1"/>
    <col min="2" max="2" width="26" style="1160" customWidth="1"/>
    <col min="3" max="3" width="12.140625" style="1160" customWidth="1"/>
    <col min="4" max="4" width="55.42578125" style="1160" customWidth="1"/>
    <col min="5" max="5" width="11.42578125" style="1160"/>
    <col min="6" max="6" width="39.140625" style="1160" customWidth="1"/>
    <col min="7" max="7" width="25.140625" style="1160" bestFit="1" customWidth="1"/>
    <col min="8" max="8" width="7.85546875" style="1160" bestFit="1" customWidth="1"/>
    <col min="9" max="9" width="55.42578125" style="1160" bestFit="1" customWidth="1"/>
    <col min="10" max="16384" width="11.42578125" style="1160"/>
  </cols>
  <sheetData>
    <row r="1" spans="1:9">
      <c r="A1" s="1088" t="s">
        <v>1621</v>
      </c>
    </row>
    <row r="2" spans="1:9" ht="18.75">
      <c r="A2" s="6001" t="s">
        <v>2413</v>
      </c>
      <c r="B2" s="6001"/>
      <c r="C2" s="6001"/>
      <c r="D2" s="6001"/>
    </row>
    <row r="3" spans="1:9" ht="19.5" thickBot="1">
      <c r="A3" s="4951">
        <v>2017</v>
      </c>
      <c r="B3" s="4951"/>
      <c r="C3" s="4951"/>
      <c r="D3" s="4951"/>
      <c r="F3" s="6001">
        <v>2016</v>
      </c>
      <c r="G3" s="6001"/>
      <c r="H3" s="6001"/>
      <c r="I3" s="6001"/>
    </row>
    <row r="4" spans="1:9" ht="15.75" thickBot="1">
      <c r="A4" s="6018" t="s">
        <v>5205</v>
      </c>
      <c r="B4" s="6020">
        <v>2017</v>
      </c>
      <c r="C4" s="6021"/>
      <c r="D4" s="6022"/>
      <c r="F4" s="6018" t="s">
        <v>2351</v>
      </c>
      <c r="G4" s="1760" t="s">
        <v>2348</v>
      </c>
      <c r="H4" s="1761" t="s">
        <v>2349</v>
      </c>
      <c r="I4" s="1762" t="s">
        <v>2350</v>
      </c>
    </row>
    <row r="5" spans="1:9" ht="35.25" customHeight="1" thickBot="1">
      <c r="A5" s="6019"/>
      <c r="B5" s="6012" t="s">
        <v>5206</v>
      </c>
      <c r="C5" s="6013"/>
      <c r="D5" s="6014"/>
      <c r="F5" s="6023"/>
      <c r="G5" s="1175" t="s">
        <v>2352</v>
      </c>
      <c r="H5" s="1168">
        <v>35</v>
      </c>
      <c r="I5" s="1178" t="s">
        <v>2353</v>
      </c>
    </row>
    <row r="6" spans="1:9" ht="15.75" thickBot="1">
      <c r="F6" s="6023"/>
      <c r="G6" s="1176" t="s">
        <v>2354</v>
      </c>
      <c r="H6" s="1166">
        <v>184</v>
      </c>
      <c r="I6" s="1179" t="s">
        <v>2355</v>
      </c>
    </row>
    <row r="7" spans="1:9" ht="15.75" thickBot="1">
      <c r="A7" s="6015" t="s">
        <v>2359</v>
      </c>
      <c r="B7" s="1763" t="s">
        <v>2357</v>
      </c>
      <c r="C7" s="1748" t="s">
        <v>2358</v>
      </c>
      <c r="D7" s="1749" t="s">
        <v>2350</v>
      </c>
      <c r="F7" s="6019"/>
      <c r="G7" s="1177" t="s">
        <v>2356</v>
      </c>
      <c r="H7" s="1173">
        <v>40</v>
      </c>
      <c r="I7" s="1180" t="s">
        <v>2355</v>
      </c>
    </row>
    <row r="8" spans="1:9" ht="15.75" thickBot="1">
      <c r="A8" s="6016"/>
      <c r="B8" s="1183"/>
      <c r="C8" s="1184">
        <v>10</v>
      </c>
      <c r="D8" s="1188" t="s">
        <v>2360</v>
      </c>
    </row>
    <row r="9" spans="1:9" ht="15.75" thickBot="1">
      <c r="A9" s="6016"/>
      <c r="B9" s="1185"/>
      <c r="C9" s="4953">
        <v>4</v>
      </c>
      <c r="D9" s="4954" t="s">
        <v>2361</v>
      </c>
      <c r="F9" s="6015" t="s">
        <v>2359</v>
      </c>
      <c r="G9" s="1763" t="s">
        <v>2357</v>
      </c>
      <c r="H9" s="1748" t="s">
        <v>2358</v>
      </c>
      <c r="I9" s="1749" t="s">
        <v>2350</v>
      </c>
    </row>
    <row r="10" spans="1:9">
      <c r="A10" s="6016"/>
      <c r="B10" s="1185"/>
      <c r="C10" s="4953">
        <v>25</v>
      </c>
      <c r="D10" s="4954" t="s">
        <v>2362</v>
      </c>
      <c r="F10" s="6016"/>
      <c r="G10" s="1183"/>
      <c r="H10" s="1184">
        <v>10</v>
      </c>
      <c r="I10" s="1188" t="s">
        <v>2360</v>
      </c>
    </row>
    <row r="11" spans="1:9">
      <c r="A11" s="6016"/>
      <c r="B11" s="1185"/>
      <c r="C11" s="4953">
        <v>35</v>
      </c>
      <c r="D11" s="4954" t="s">
        <v>2363</v>
      </c>
      <c r="F11" s="6016"/>
      <c r="G11" s="1185"/>
      <c r="H11" s="1182">
        <v>1</v>
      </c>
      <c r="I11" s="1189" t="s">
        <v>2361</v>
      </c>
    </row>
    <row r="12" spans="1:9">
      <c r="A12" s="6016"/>
      <c r="B12" s="1185"/>
      <c r="C12" s="4953">
        <v>12</v>
      </c>
      <c r="D12" s="4955" t="s">
        <v>5196</v>
      </c>
      <c r="F12" s="6016"/>
      <c r="G12" s="1185"/>
      <c r="H12" s="1182">
        <v>12</v>
      </c>
      <c r="I12" s="1189" t="s">
        <v>2362</v>
      </c>
    </row>
    <row r="13" spans="1:9">
      <c r="A13" s="6016"/>
      <c r="B13" s="1185"/>
      <c r="C13" s="4953">
        <v>6</v>
      </c>
      <c r="D13" s="4954" t="s">
        <v>2364</v>
      </c>
      <c r="F13" s="6016"/>
      <c r="G13" s="1185"/>
      <c r="H13" s="1182">
        <v>22</v>
      </c>
      <c r="I13" s="1189" t="s">
        <v>2363</v>
      </c>
    </row>
    <row r="14" spans="1:9">
      <c r="A14" s="6016"/>
      <c r="B14" s="4956"/>
      <c r="C14" s="4953">
        <v>3</v>
      </c>
      <c r="D14" s="4957" t="s">
        <v>5197</v>
      </c>
      <c r="F14" s="6016"/>
      <c r="G14" s="1185"/>
      <c r="H14" s="1182">
        <v>6</v>
      </c>
      <c r="I14" s="1189" t="s">
        <v>2364</v>
      </c>
    </row>
    <row r="15" spans="1:9">
      <c r="A15" s="6016"/>
      <c r="B15" s="1170">
        <v>5</v>
      </c>
      <c r="C15" s="4958"/>
      <c r="D15" s="4954" t="s">
        <v>2360</v>
      </c>
      <c r="F15" s="6016"/>
      <c r="G15" s="1170">
        <v>5</v>
      </c>
      <c r="H15" s="1181"/>
      <c r="I15" s="1189" t="s">
        <v>2360</v>
      </c>
    </row>
    <row r="16" spans="1:9">
      <c r="A16" s="6016"/>
      <c r="B16" s="1170">
        <v>18</v>
      </c>
      <c r="C16" s="4958"/>
      <c r="D16" s="4954" t="s">
        <v>2362</v>
      </c>
      <c r="F16" s="6016"/>
      <c r="G16" s="1170">
        <v>29</v>
      </c>
      <c r="H16" s="1181"/>
      <c r="I16" s="1189" t="s">
        <v>2362</v>
      </c>
    </row>
    <row r="17" spans="1:9">
      <c r="A17" s="6016"/>
      <c r="B17" s="1170">
        <v>16</v>
      </c>
      <c r="C17" s="4958"/>
      <c r="D17" s="4954" t="s">
        <v>2363</v>
      </c>
      <c r="F17" s="6016"/>
      <c r="G17" s="1170">
        <v>12</v>
      </c>
      <c r="H17" s="1181"/>
      <c r="I17" s="1189" t="s">
        <v>2363</v>
      </c>
    </row>
    <row r="18" spans="1:9" ht="15.75" thickBot="1">
      <c r="A18" s="6017"/>
      <c r="B18" s="1186">
        <v>6</v>
      </c>
      <c r="C18" s="1187"/>
      <c r="D18" s="1190" t="s">
        <v>2364</v>
      </c>
      <c r="F18" s="6017"/>
      <c r="G18" s="1186">
        <v>6</v>
      </c>
      <c r="H18" s="1187"/>
      <c r="I18" s="1190" t="s">
        <v>2364</v>
      </c>
    </row>
    <row r="19" spans="1:9" ht="15.75" thickBot="1">
      <c r="A19" s="1162"/>
      <c r="B19" s="1161"/>
      <c r="C19" s="1162"/>
      <c r="D19" s="1163"/>
      <c r="F19" s="1162"/>
      <c r="G19" s="1161"/>
      <c r="H19" s="1162"/>
      <c r="I19" s="1163"/>
    </row>
    <row r="20" spans="1:9" ht="15.75" thickBot="1">
      <c r="A20" s="6015" t="s">
        <v>2365</v>
      </c>
      <c r="B20" s="1763" t="s">
        <v>2357</v>
      </c>
      <c r="C20" s="1748" t="s">
        <v>2358</v>
      </c>
      <c r="D20" s="1749" t="s">
        <v>2350</v>
      </c>
      <c r="F20" s="6015" t="s">
        <v>2365</v>
      </c>
      <c r="G20" s="1763" t="s">
        <v>2357</v>
      </c>
      <c r="H20" s="1748" t="s">
        <v>2358</v>
      </c>
      <c r="I20" s="1749" t="s">
        <v>2350</v>
      </c>
    </row>
    <row r="21" spans="1:9">
      <c r="A21" s="6016"/>
      <c r="B21" s="1183"/>
      <c r="C21" s="1184">
        <v>1</v>
      </c>
      <c r="D21" s="4955" t="s">
        <v>5198</v>
      </c>
      <c r="F21" s="6016"/>
      <c r="G21" s="1183"/>
      <c r="H21" s="1184">
        <v>1</v>
      </c>
      <c r="I21" s="1188" t="s">
        <v>2366</v>
      </c>
    </row>
    <row r="22" spans="1:9" ht="15.75" thickBot="1">
      <c r="F22" s="6016"/>
      <c r="G22" s="1185"/>
      <c r="H22" s="1182">
        <v>1</v>
      </c>
      <c r="I22" s="1189" t="s">
        <v>2367</v>
      </c>
    </row>
    <row r="23" spans="1:9" ht="15.75" thickBot="1">
      <c r="A23" s="6015" t="s">
        <v>2369</v>
      </c>
      <c r="B23" s="1763" t="s">
        <v>2357</v>
      </c>
      <c r="C23" s="1748" t="s">
        <v>2358</v>
      </c>
      <c r="D23" s="1749" t="s">
        <v>2350</v>
      </c>
      <c r="F23" s="6017"/>
      <c r="G23" s="1172">
        <v>1</v>
      </c>
      <c r="H23" s="1187"/>
      <c r="I23" s="1190" t="s">
        <v>2368</v>
      </c>
    </row>
    <row r="24" spans="1:9" ht="15.75" thickBot="1">
      <c r="A24" s="6016"/>
      <c r="B24" s="1167"/>
      <c r="C24" s="1168">
        <v>1</v>
      </c>
      <c r="D24" s="4959" t="s">
        <v>5199</v>
      </c>
    </row>
    <row r="25" spans="1:9" ht="15.75" thickBot="1">
      <c r="A25" s="6016"/>
      <c r="B25" s="1170"/>
      <c r="C25" s="4960">
        <v>1</v>
      </c>
      <c r="D25" s="4961" t="s">
        <v>5200</v>
      </c>
      <c r="F25" s="6015" t="s">
        <v>2369</v>
      </c>
      <c r="G25" s="1763" t="s">
        <v>2357</v>
      </c>
      <c r="H25" s="1748" t="s">
        <v>2358</v>
      </c>
      <c r="I25" s="1749" t="s">
        <v>2350</v>
      </c>
    </row>
    <row r="26" spans="1:9">
      <c r="A26" s="6016"/>
      <c r="B26" s="1170"/>
      <c r="C26" s="4960">
        <v>1</v>
      </c>
      <c r="D26" s="4961" t="s">
        <v>5201</v>
      </c>
      <c r="F26" s="6016"/>
      <c r="G26" s="1167"/>
      <c r="H26" s="1168">
        <v>1</v>
      </c>
      <c r="I26" s="1178" t="s">
        <v>2370</v>
      </c>
    </row>
    <row r="27" spans="1:9">
      <c r="A27" s="6016"/>
      <c r="B27" s="1170"/>
      <c r="C27" s="4960">
        <v>1</v>
      </c>
      <c r="D27" s="4961" t="s">
        <v>5202</v>
      </c>
      <c r="F27" s="6016"/>
      <c r="G27" s="1170"/>
      <c r="H27" s="1166">
        <v>1</v>
      </c>
      <c r="I27" s="1179" t="s">
        <v>2371</v>
      </c>
    </row>
    <row r="28" spans="1:9">
      <c r="A28" s="6016"/>
      <c r="B28" s="1170"/>
      <c r="C28" s="4960">
        <v>1</v>
      </c>
      <c r="D28" s="4961" t="s">
        <v>5203</v>
      </c>
      <c r="F28" s="6016"/>
      <c r="G28" s="1170"/>
      <c r="H28" s="1166">
        <v>1</v>
      </c>
      <c r="I28" s="1179" t="s">
        <v>2372</v>
      </c>
    </row>
    <row r="29" spans="1:9">
      <c r="A29" s="6016"/>
      <c r="B29" s="1170"/>
      <c r="C29" s="4960">
        <v>1</v>
      </c>
      <c r="D29" s="4961" t="s">
        <v>5204</v>
      </c>
      <c r="F29" s="6016"/>
      <c r="G29" s="1170"/>
      <c r="H29" s="1166">
        <v>1</v>
      </c>
      <c r="I29" s="1179" t="s">
        <v>2373</v>
      </c>
    </row>
    <row r="30" spans="1:9">
      <c r="A30" s="6016"/>
      <c r="B30" s="4960">
        <v>1</v>
      </c>
      <c r="C30" s="4960"/>
      <c r="D30" s="4961" t="s">
        <v>5203</v>
      </c>
      <c r="F30" s="6016"/>
      <c r="G30" s="1170"/>
      <c r="H30" s="1166">
        <v>1</v>
      </c>
      <c r="I30" s="1179" t="s">
        <v>2374</v>
      </c>
    </row>
    <row r="31" spans="1:9" ht="15.75" thickBot="1">
      <c r="F31" s="6016"/>
      <c r="G31" s="1170"/>
      <c r="H31" s="1166">
        <v>1</v>
      </c>
      <c r="I31" s="1179" t="s">
        <v>2375</v>
      </c>
    </row>
    <row r="32" spans="1:9" ht="15.75" thickBot="1">
      <c r="A32" s="1164"/>
      <c r="B32" s="1760" t="s">
        <v>2385</v>
      </c>
      <c r="C32" s="6002" t="s">
        <v>2386</v>
      </c>
      <c r="D32" s="6003"/>
      <c r="F32" s="6016"/>
      <c r="G32" s="1170"/>
      <c r="H32" s="1166">
        <v>1</v>
      </c>
      <c r="I32" s="1179" t="s">
        <v>2376</v>
      </c>
    </row>
    <row r="33" spans="1:9" ht="15.75" thickBot="1">
      <c r="A33" s="1764" t="s">
        <v>2387</v>
      </c>
      <c r="B33" s="1191">
        <v>0</v>
      </c>
      <c r="C33" s="6004"/>
      <c r="D33" s="6005"/>
      <c r="F33" s="6016"/>
      <c r="G33" s="1170"/>
      <c r="H33" s="1166">
        <v>1</v>
      </c>
      <c r="I33" s="1179" t="s">
        <v>2377</v>
      </c>
    </row>
    <row r="34" spans="1:9" ht="15.75" thickBot="1">
      <c r="A34" s="1764" t="s">
        <v>2389</v>
      </c>
      <c r="B34" s="1170">
        <v>24</v>
      </c>
      <c r="C34" s="6008" t="s">
        <v>2390</v>
      </c>
      <c r="D34" s="6009"/>
      <c r="F34" s="6016"/>
      <c r="G34" s="1170"/>
      <c r="H34" s="1166">
        <v>1</v>
      </c>
      <c r="I34" s="1179" t="s">
        <v>2378</v>
      </c>
    </row>
    <row r="35" spans="1:9" ht="15.75" thickBot="1">
      <c r="A35" s="1764" t="s">
        <v>2391</v>
      </c>
      <c r="B35" s="1192">
        <v>0.95</v>
      </c>
      <c r="C35" s="6008" t="s">
        <v>2392</v>
      </c>
      <c r="D35" s="6009"/>
      <c r="F35" s="6016"/>
      <c r="G35" s="1170"/>
      <c r="H35" s="1166">
        <v>1</v>
      </c>
      <c r="I35" s="1179" t="s">
        <v>2379</v>
      </c>
    </row>
    <row r="36" spans="1:9" ht="15.75" thickBot="1">
      <c r="A36" s="1764" t="s">
        <v>2393</v>
      </c>
      <c r="B36" s="1172" t="s">
        <v>2394</v>
      </c>
      <c r="C36" s="6010" t="s">
        <v>2395</v>
      </c>
      <c r="D36" s="6011"/>
      <c r="F36" s="6016"/>
      <c r="G36" s="1170"/>
      <c r="H36" s="1166">
        <v>1</v>
      </c>
      <c r="I36" s="1179" t="s">
        <v>2380</v>
      </c>
    </row>
    <row r="37" spans="1:9">
      <c r="A37" s="4952"/>
      <c r="B37" s="4952"/>
      <c r="C37" s="4952"/>
      <c r="D37" s="4952"/>
      <c r="F37" s="6016"/>
      <c r="G37" s="1170"/>
      <c r="H37" s="1166">
        <v>1</v>
      </c>
      <c r="I37" s="1179" t="s">
        <v>2381</v>
      </c>
    </row>
    <row r="38" spans="1:9">
      <c r="A38" s="4962" t="s">
        <v>4398</v>
      </c>
      <c r="B38" s="4952"/>
      <c r="C38" s="4952"/>
      <c r="D38" s="4952"/>
      <c r="F38" s="6016"/>
      <c r="G38" s="1170">
        <v>1</v>
      </c>
      <c r="H38" s="1166"/>
      <c r="I38" s="1179" t="s">
        <v>2382</v>
      </c>
    </row>
    <row r="39" spans="1:9">
      <c r="F39" s="6016"/>
      <c r="G39" s="1170">
        <v>1</v>
      </c>
      <c r="H39" s="1166"/>
      <c r="I39" s="1179" t="s">
        <v>2383</v>
      </c>
    </row>
    <row r="40" spans="1:9" ht="15.75" thickBot="1">
      <c r="F40" s="6017"/>
      <c r="G40" s="1172">
        <v>1</v>
      </c>
      <c r="H40" s="1173"/>
      <c r="I40" s="1180" t="s">
        <v>2384</v>
      </c>
    </row>
    <row r="41" spans="1:9" ht="15.75" thickBot="1"/>
    <row r="42" spans="1:9" ht="15.75" thickBot="1">
      <c r="F42" s="1164"/>
      <c r="G42" s="1760" t="s">
        <v>2385</v>
      </c>
      <c r="H42" s="6002" t="s">
        <v>2386</v>
      </c>
      <c r="I42" s="6003"/>
    </row>
    <row r="43" spans="1:9" ht="15.75" thickBot="1">
      <c r="F43" s="1764" t="s">
        <v>2387</v>
      </c>
      <c r="G43" s="1191">
        <v>3</v>
      </c>
      <c r="H43" s="6004" t="s">
        <v>2388</v>
      </c>
      <c r="I43" s="6005"/>
    </row>
    <row r="44" spans="1:9" ht="15.75" thickBot="1">
      <c r="F44" s="1764" t="s">
        <v>2389</v>
      </c>
      <c r="G44" s="1170">
        <v>16</v>
      </c>
      <c r="H44" s="6006" t="s">
        <v>2390</v>
      </c>
      <c r="I44" s="6007"/>
    </row>
    <row r="45" spans="1:9" ht="15.75" thickBot="1">
      <c r="F45" s="1764" t="s">
        <v>2391</v>
      </c>
      <c r="G45" s="1192">
        <v>0.95</v>
      </c>
      <c r="H45" s="6006" t="s">
        <v>2392</v>
      </c>
      <c r="I45" s="6007"/>
    </row>
    <row r="46" spans="1:9" ht="15.75" thickBot="1">
      <c r="F46" s="1764" t="s">
        <v>2393</v>
      </c>
      <c r="G46" s="1172" t="s">
        <v>2394</v>
      </c>
      <c r="H46" s="6010" t="s">
        <v>2395</v>
      </c>
      <c r="I46" s="6011"/>
    </row>
    <row r="47" spans="1:9">
      <c r="F47" s="1165"/>
      <c r="G47" s="1165"/>
      <c r="H47" s="1165"/>
      <c r="I47" s="1165"/>
    </row>
    <row r="48" spans="1:9">
      <c r="F48" s="1753" t="s">
        <v>4398</v>
      </c>
      <c r="G48" s="1165"/>
      <c r="H48" s="1165"/>
      <c r="I48" s="1165"/>
    </row>
    <row r="49" spans="6:9">
      <c r="F49" s="1165"/>
      <c r="G49" s="1165"/>
      <c r="H49" s="1165"/>
      <c r="I49" s="1165"/>
    </row>
    <row r="50" spans="6:9">
      <c r="F50" s="1165"/>
      <c r="G50" s="1165"/>
      <c r="H50" s="1165"/>
      <c r="I50" s="1165"/>
    </row>
    <row r="51" spans="6:9">
      <c r="F51" s="1165"/>
      <c r="G51" s="1165"/>
      <c r="H51" s="1165"/>
      <c r="I51" s="1165"/>
    </row>
    <row r="52" spans="6:9">
      <c r="F52" s="1165"/>
      <c r="G52" s="1165"/>
      <c r="H52" s="1165"/>
      <c r="I52" s="1165"/>
    </row>
    <row r="53" spans="6:9">
      <c r="F53" s="1165"/>
      <c r="G53" s="1165"/>
      <c r="H53" s="1165"/>
      <c r="I53" s="1165"/>
    </row>
    <row r="54" spans="6:9">
      <c r="F54" s="1165"/>
      <c r="G54" s="1165"/>
      <c r="H54" s="1165"/>
      <c r="I54" s="1165"/>
    </row>
    <row r="55" spans="6:9">
      <c r="F55" s="1165"/>
      <c r="G55" s="1165"/>
      <c r="H55" s="1165"/>
      <c r="I55" s="1165"/>
    </row>
    <row r="56" spans="6:9">
      <c r="F56" s="1165"/>
      <c r="G56" s="1165"/>
      <c r="H56" s="1165"/>
      <c r="I56" s="1165"/>
    </row>
    <row r="57" spans="6:9">
      <c r="F57" s="1165"/>
      <c r="G57" s="1165"/>
      <c r="H57" s="1165"/>
      <c r="I57" s="1165"/>
    </row>
    <row r="58" spans="6:9">
      <c r="F58" s="1165"/>
      <c r="G58" s="1165"/>
      <c r="H58" s="1165"/>
      <c r="I58" s="1165"/>
    </row>
  </sheetData>
  <mergeCells count="22">
    <mergeCell ref="H46:I46"/>
    <mergeCell ref="F9:F18"/>
    <mergeCell ref="F4:F7"/>
    <mergeCell ref="F20:F23"/>
    <mergeCell ref="F25:F40"/>
    <mergeCell ref="H45:I45"/>
    <mergeCell ref="A2:D2"/>
    <mergeCell ref="H42:I42"/>
    <mergeCell ref="H43:I43"/>
    <mergeCell ref="H44:I44"/>
    <mergeCell ref="C35:D35"/>
    <mergeCell ref="C36:D36"/>
    <mergeCell ref="B5:D5"/>
    <mergeCell ref="A7:A18"/>
    <mergeCell ref="A20:A21"/>
    <mergeCell ref="A23:A30"/>
    <mergeCell ref="C34:D34"/>
    <mergeCell ref="F3:I3"/>
    <mergeCell ref="C32:D32"/>
    <mergeCell ref="C33:D33"/>
    <mergeCell ref="A4:A5"/>
    <mergeCell ref="B4:D4"/>
  </mergeCells>
  <hyperlinks>
    <hyperlink ref="A1" location="Índice!A1" display="ÍNDICE"/>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P48"/>
  <sheetViews>
    <sheetView showGridLines="0" workbookViewId="0"/>
  </sheetViews>
  <sheetFormatPr baseColWidth="10" defaultColWidth="11.42578125" defaultRowHeight="15"/>
  <cols>
    <col min="1" max="1" width="120.85546875" style="1160" bestFit="1" customWidth="1"/>
    <col min="2" max="2" width="12.140625" style="1160" customWidth="1"/>
    <col min="3" max="3" width="7.7109375" style="1197" customWidth="1"/>
    <col min="4" max="4" width="7" style="1197" customWidth="1"/>
    <col min="5" max="5" width="6.85546875" style="1197" customWidth="1"/>
    <col min="6" max="6" width="9.7109375" style="1160" customWidth="1"/>
    <col min="7" max="7" width="11.5703125" style="1160" bestFit="1" customWidth="1"/>
    <col min="8" max="8" width="36.7109375" style="1160" customWidth="1"/>
    <col min="9" max="9" width="24.42578125" style="1197" customWidth="1"/>
    <col min="10" max="16384" width="11.42578125" style="1160"/>
  </cols>
  <sheetData>
    <row r="1" spans="1:16" ht="21">
      <c r="A1" s="1088" t="s">
        <v>1621</v>
      </c>
      <c r="B1" s="1194"/>
      <c r="C1" s="1194"/>
      <c r="D1" s="1194"/>
      <c r="E1" s="1194"/>
      <c r="F1" s="1194"/>
      <c r="G1" s="1194"/>
      <c r="H1" s="1193"/>
      <c r="I1" s="1194"/>
      <c r="J1" s="1195"/>
      <c r="K1" s="1195"/>
      <c r="L1" s="1195"/>
      <c r="M1" s="1196"/>
      <c r="N1" s="1196"/>
      <c r="P1" s="1197"/>
    </row>
    <row r="2" spans="1:16" ht="21.75" thickBot="1">
      <c r="A2" s="4312" t="s">
        <v>2412</v>
      </c>
      <c r="B2" s="1194"/>
      <c r="C2" s="1194"/>
      <c r="D2" s="1194"/>
      <c r="E2" s="1194"/>
      <c r="F2" s="1194"/>
      <c r="G2" s="1194"/>
      <c r="H2" s="1193"/>
      <c r="I2" s="1194"/>
      <c r="J2" s="1195"/>
      <c r="K2" s="1195"/>
      <c r="L2" s="1195"/>
      <c r="M2" s="1196"/>
      <c r="N2" s="1196"/>
      <c r="P2" s="1197"/>
    </row>
    <row r="3" spans="1:16" ht="15.75" thickBot="1">
      <c r="A3" s="1755" t="s">
        <v>66</v>
      </c>
      <c r="B3" s="1747" t="s">
        <v>2396</v>
      </c>
      <c r="C3" s="1202"/>
      <c r="D3" s="1203"/>
      <c r="E3" s="1203"/>
      <c r="F3" s="1204"/>
      <c r="G3" s="1204"/>
    </row>
    <row r="4" spans="1:16" ht="18.75" customHeight="1">
      <c r="A4" s="4878" t="s">
        <v>2397</v>
      </c>
      <c r="B4" s="4877">
        <v>16</v>
      </c>
      <c r="C4" s="1202"/>
      <c r="D4" s="1205"/>
      <c r="E4" s="1205"/>
      <c r="F4" s="1206"/>
      <c r="G4" s="1204"/>
    </row>
    <row r="5" spans="1:16" ht="18.75" customHeight="1">
      <c r="A5" s="4871" t="s">
        <v>2398</v>
      </c>
      <c r="B5" s="4876">
        <v>100</v>
      </c>
      <c r="C5" s="1202"/>
      <c r="D5" s="1207"/>
      <c r="E5" s="1207"/>
      <c r="F5" s="1206"/>
      <c r="G5" s="1204"/>
    </row>
    <row r="6" spans="1:16" ht="18.75" customHeight="1">
      <c r="A6" s="4874" t="s">
        <v>2399</v>
      </c>
      <c r="B6" s="4873">
        <v>0</v>
      </c>
      <c r="C6" s="1202"/>
      <c r="D6" s="1205"/>
      <c r="E6" s="1205"/>
      <c r="F6" s="1204"/>
      <c r="G6" s="1204"/>
    </row>
    <row r="7" spans="1:16" ht="18.75" customHeight="1">
      <c r="A7" s="4872" t="s">
        <v>2400</v>
      </c>
      <c r="B7" s="4875">
        <v>0</v>
      </c>
      <c r="C7" s="1202"/>
      <c r="D7" s="1208"/>
      <c r="E7" s="1208"/>
      <c r="F7" s="1204"/>
      <c r="G7" s="1204"/>
    </row>
    <row r="8" spans="1:16" ht="18.75" customHeight="1">
      <c r="A8" s="4874" t="s">
        <v>2401</v>
      </c>
      <c r="B8" s="4873">
        <v>0</v>
      </c>
      <c r="C8" s="1202"/>
      <c r="D8" s="1205"/>
      <c r="E8" s="1205"/>
      <c r="F8" s="1204"/>
      <c r="G8" s="1204"/>
    </row>
    <row r="9" spans="1:16" ht="18.75" customHeight="1">
      <c r="A9" s="4872" t="s">
        <v>2402</v>
      </c>
      <c r="B9" s="4865">
        <v>1921</v>
      </c>
      <c r="C9" s="1202"/>
      <c r="D9" s="1208"/>
      <c r="E9" s="1208"/>
      <c r="F9" s="1204"/>
      <c r="G9" s="1204"/>
    </row>
    <row r="10" spans="1:16" ht="18.75" customHeight="1">
      <c r="A10" s="4871" t="s">
        <v>2403</v>
      </c>
      <c r="B10" s="4865">
        <v>0</v>
      </c>
      <c r="C10" s="1202"/>
      <c r="D10" s="1207"/>
      <c r="E10" s="1207"/>
      <c r="F10" s="1204"/>
      <c r="G10" s="1204"/>
    </row>
    <row r="11" spans="1:16">
      <c r="A11" s="4870" t="s">
        <v>5146</v>
      </c>
      <c r="B11" s="4865">
        <v>250</v>
      </c>
      <c r="C11" s="1202"/>
      <c r="D11" s="1202"/>
      <c r="E11" s="1202"/>
      <c r="F11" s="1204"/>
      <c r="G11" s="1204"/>
    </row>
    <row r="12" spans="1:16" ht="29.25" customHeight="1">
      <c r="A12" s="4869" t="s">
        <v>2404</v>
      </c>
      <c r="B12" s="4865">
        <v>1317</v>
      </c>
      <c r="C12" s="1202"/>
      <c r="D12" s="1207"/>
      <c r="E12" s="1207"/>
      <c r="F12" s="1204"/>
      <c r="G12" s="1204"/>
    </row>
    <row r="13" spans="1:16" ht="18.75" customHeight="1">
      <c r="A13" s="4867" t="s">
        <v>5145</v>
      </c>
      <c r="B13" s="4865">
        <v>108</v>
      </c>
      <c r="C13" s="1202"/>
      <c r="D13" s="1207"/>
      <c r="E13" s="1207"/>
      <c r="F13" s="1204"/>
      <c r="G13" s="1204"/>
    </row>
    <row r="14" spans="1:16" ht="18.75" customHeight="1">
      <c r="A14" s="4867" t="s">
        <v>5144</v>
      </c>
      <c r="B14" s="4865">
        <v>128</v>
      </c>
      <c r="C14" s="1202"/>
      <c r="D14" s="1207"/>
      <c r="E14" s="1207"/>
      <c r="F14" s="1204"/>
      <c r="G14" s="1204"/>
    </row>
    <row r="15" spans="1:16" ht="18.75" customHeight="1">
      <c r="A15" s="4867" t="s">
        <v>5143</v>
      </c>
      <c r="B15" s="4865">
        <v>124</v>
      </c>
      <c r="C15" s="1202"/>
      <c r="D15" s="1207"/>
      <c r="E15" s="1207"/>
      <c r="F15" s="1204"/>
      <c r="G15" s="1204"/>
    </row>
    <row r="16" spans="1:16" ht="18.75" customHeight="1">
      <c r="A16" s="4867" t="s">
        <v>5142</v>
      </c>
      <c r="B16" s="4865">
        <v>89</v>
      </c>
      <c r="C16" s="1202"/>
      <c r="D16" s="1207"/>
      <c r="E16" s="1207"/>
      <c r="F16" s="1204"/>
      <c r="G16" s="1204"/>
    </row>
    <row r="17" spans="1:16" ht="18.75" customHeight="1">
      <c r="A17" s="4867" t="s">
        <v>5141</v>
      </c>
      <c r="B17" s="4865">
        <v>57</v>
      </c>
      <c r="C17" s="1202"/>
      <c r="D17" s="1207"/>
      <c r="E17" s="1207"/>
      <c r="F17" s="1204"/>
      <c r="G17" s="1204"/>
    </row>
    <row r="18" spans="1:16" ht="18.75" customHeight="1">
      <c r="A18" s="4867" t="s">
        <v>5140</v>
      </c>
      <c r="B18" s="4865">
        <v>80</v>
      </c>
      <c r="C18" s="1202"/>
      <c r="D18" s="1207"/>
      <c r="E18" s="1207"/>
      <c r="F18" s="1204"/>
      <c r="G18" s="1204"/>
    </row>
    <row r="19" spans="1:16" ht="18.75" customHeight="1">
      <c r="A19" s="4867" t="s">
        <v>5139</v>
      </c>
      <c r="B19" s="4865">
        <v>164</v>
      </c>
      <c r="C19" s="1202"/>
      <c r="D19" s="1207"/>
      <c r="E19" s="1207"/>
      <c r="F19" s="1204"/>
      <c r="G19" s="1204"/>
    </row>
    <row r="20" spans="1:16" ht="18.75" customHeight="1">
      <c r="A20" s="4867" t="s">
        <v>5138</v>
      </c>
      <c r="B20" s="4865">
        <v>51</v>
      </c>
      <c r="C20" s="1202"/>
      <c r="D20" s="1207"/>
      <c r="E20" s="1207"/>
      <c r="F20" s="1204"/>
      <c r="G20" s="1204"/>
    </row>
    <row r="21" spans="1:16" ht="18.75" customHeight="1">
      <c r="A21" s="4867" t="s">
        <v>5137</v>
      </c>
      <c r="B21" s="4865">
        <v>286</v>
      </c>
      <c r="C21" s="1202"/>
      <c r="D21" s="1207"/>
      <c r="E21" s="1207"/>
      <c r="F21" s="1204"/>
      <c r="G21" s="1204"/>
    </row>
    <row r="22" spans="1:16" ht="18.75" customHeight="1">
      <c r="A22" s="4867" t="s">
        <v>5136</v>
      </c>
      <c r="B22" s="4865">
        <v>155</v>
      </c>
      <c r="C22" s="1202"/>
      <c r="D22" s="1207"/>
      <c r="E22" s="1207"/>
      <c r="F22" s="1204"/>
      <c r="G22" s="1204"/>
    </row>
    <row r="23" spans="1:16" ht="18.75" customHeight="1">
      <c r="A23" s="4867" t="s">
        <v>5135</v>
      </c>
      <c r="B23" s="4865">
        <v>75</v>
      </c>
      <c r="C23" s="1202"/>
      <c r="D23" s="1207"/>
      <c r="E23" s="1207"/>
      <c r="F23" s="1204"/>
      <c r="G23" s="1204"/>
    </row>
    <row r="24" spans="1:16" ht="18.75" customHeight="1">
      <c r="A24" s="4868" t="s">
        <v>5134</v>
      </c>
      <c r="B24" s="4865">
        <v>387</v>
      </c>
      <c r="C24" s="1202"/>
      <c r="D24" s="1207"/>
      <c r="E24" s="1207"/>
      <c r="F24" s="1204"/>
      <c r="G24" s="1204"/>
    </row>
    <row r="25" spans="1:16" ht="18.75" customHeight="1">
      <c r="A25" s="4867" t="s">
        <v>5133</v>
      </c>
      <c r="B25" s="4865">
        <v>104</v>
      </c>
      <c r="C25" s="1202"/>
      <c r="D25" s="1207"/>
      <c r="E25" s="1207"/>
      <c r="F25" s="1204"/>
      <c r="G25" s="1204"/>
    </row>
    <row r="26" spans="1:16" ht="18.75" customHeight="1">
      <c r="A26" s="4867" t="s">
        <v>5132</v>
      </c>
      <c r="B26" s="4865">
        <v>24</v>
      </c>
      <c r="C26" s="1202"/>
      <c r="D26" s="1207"/>
      <c r="E26" s="1207"/>
      <c r="F26" s="1204"/>
      <c r="G26" s="1204"/>
    </row>
    <row r="27" spans="1:16" ht="18.75" customHeight="1">
      <c r="A27" s="4867" t="s">
        <v>5131</v>
      </c>
      <c r="B27" s="4865">
        <v>118</v>
      </c>
      <c r="C27" s="1202"/>
      <c r="D27" s="1207"/>
      <c r="E27" s="1207"/>
      <c r="F27" s="1204"/>
      <c r="G27" s="1204"/>
    </row>
    <row r="28" spans="1:16" ht="18.75" customHeight="1">
      <c r="A28" s="4866" t="s">
        <v>5130</v>
      </c>
      <c r="B28" s="4865">
        <v>50</v>
      </c>
      <c r="C28" s="1202"/>
      <c r="D28" s="1207"/>
      <c r="E28" s="1207"/>
      <c r="F28" s="1204"/>
      <c r="G28" s="1204"/>
    </row>
    <row r="29" spans="1:16" ht="18.75" customHeight="1">
      <c r="A29" s="4864" t="s">
        <v>5129</v>
      </c>
      <c r="B29" s="4863">
        <v>7</v>
      </c>
      <c r="C29" s="1202"/>
      <c r="D29" s="1205"/>
      <c r="E29" s="1205"/>
      <c r="F29" s="1204"/>
      <c r="G29" s="1204"/>
    </row>
    <row r="30" spans="1:16" ht="18.75" customHeight="1" thickBot="1">
      <c r="A30" s="4862" t="s">
        <v>5128</v>
      </c>
      <c r="B30" s="4861">
        <v>84</v>
      </c>
      <c r="C30" s="1202"/>
      <c r="D30" s="1205"/>
      <c r="E30" s="1205"/>
      <c r="F30" s="1204"/>
      <c r="G30" s="1204"/>
    </row>
    <row r="31" spans="1:16" ht="121.5" customHeight="1">
      <c r="A31" s="1212" t="s">
        <v>2405</v>
      </c>
      <c r="B31" s="1205"/>
      <c r="C31" s="1202"/>
      <c r="D31" s="1205"/>
      <c r="E31" s="1205"/>
      <c r="F31" s="1204"/>
      <c r="G31" s="1204"/>
    </row>
    <row r="32" spans="1:16" s="1197" customFormat="1">
      <c r="A32" s="1206"/>
      <c r="B32" s="1209"/>
      <c r="C32" s="1202"/>
      <c r="D32" s="1205"/>
      <c r="E32" s="1205"/>
      <c r="F32" s="1209"/>
      <c r="G32" s="1209"/>
      <c r="H32" s="1162"/>
      <c r="J32" s="1160"/>
      <c r="K32" s="1160"/>
      <c r="L32" s="1160"/>
      <c r="M32" s="1160"/>
      <c r="N32" s="1160"/>
      <c r="O32" s="1160"/>
      <c r="P32" s="1160"/>
    </row>
    <row r="33" spans="1:16" s="1197" customFormat="1">
      <c r="A33" s="1210"/>
      <c r="B33" s="1210"/>
      <c r="C33" s="1205"/>
      <c r="D33" s="1205"/>
      <c r="E33" s="1205"/>
      <c r="F33" s="1209"/>
      <c r="G33" s="1209"/>
      <c r="H33" s="1162"/>
      <c r="J33" s="1160"/>
      <c r="K33" s="1160"/>
      <c r="L33" s="1160"/>
      <c r="M33" s="1160"/>
      <c r="N33" s="1160"/>
      <c r="O33" s="1160"/>
      <c r="P33" s="1160"/>
    </row>
    <row r="34" spans="1:16" s="1197" customFormat="1" ht="15.75" thickBot="1">
      <c r="A34" s="1211"/>
      <c r="B34" s="1209"/>
      <c r="C34" s="1207"/>
      <c r="D34" s="1207"/>
      <c r="E34" s="1207"/>
      <c r="F34" s="1209"/>
      <c r="G34" s="1207"/>
      <c r="H34" s="1198"/>
      <c r="J34" s="1160"/>
      <c r="K34" s="1160"/>
      <c r="L34" s="1160"/>
      <c r="M34" s="1160"/>
      <c r="N34" s="1160"/>
      <c r="O34" s="1160"/>
      <c r="P34" s="1160"/>
    </row>
    <row r="35" spans="1:16" s="1197" customFormat="1" ht="24.75" customHeight="1" thickBot="1">
      <c r="A35" s="1756" t="s">
        <v>2407</v>
      </c>
      <c r="B35" s="1757" t="s">
        <v>5</v>
      </c>
      <c r="C35" s="1757" t="s">
        <v>1</v>
      </c>
      <c r="D35" s="1757" t="s">
        <v>3</v>
      </c>
      <c r="E35" s="1757" t="s">
        <v>2</v>
      </c>
      <c r="F35" s="1757" t="s">
        <v>2408</v>
      </c>
      <c r="G35" s="1758" t="s">
        <v>2409</v>
      </c>
      <c r="H35" s="1198"/>
      <c r="J35" s="1160"/>
      <c r="K35" s="1160"/>
      <c r="L35" s="1160"/>
      <c r="M35" s="1160"/>
      <c r="N35" s="1160"/>
      <c r="O35" s="1160"/>
      <c r="P35" s="1160"/>
    </row>
    <row r="36" spans="1:16" ht="19.5" customHeight="1">
      <c r="A36" s="4872" t="s">
        <v>2410</v>
      </c>
      <c r="B36" s="4879">
        <v>76</v>
      </c>
      <c r="C36" s="4880"/>
      <c r="D36" s="4880"/>
      <c r="E36" s="4880"/>
      <c r="F36" s="4881"/>
      <c r="G36" s="4882"/>
      <c r="H36" s="1162"/>
    </row>
    <row r="37" spans="1:16" ht="19.5" customHeight="1">
      <c r="A37" s="4867" t="s">
        <v>5147</v>
      </c>
      <c r="B37" s="4879"/>
      <c r="C37" s="4880">
        <v>4</v>
      </c>
      <c r="D37" s="4880">
        <v>3</v>
      </c>
      <c r="E37" s="4880">
        <v>2</v>
      </c>
      <c r="F37" s="4881"/>
      <c r="G37" s="4882">
        <v>44</v>
      </c>
    </row>
    <row r="38" spans="1:16">
      <c r="A38" s="4883" t="s">
        <v>5148</v>
      </c>
      <c r="B38" s="4879"/>
      <c r="C38" s="4880"/>
      <c r="D38" s="4880"/>
      <c r="E38" s="4880">
        <v>1</v>
      </c>
      <c r="F38" s="4881"/>
      <c r="G38" s="4882"/>
    </row>
    <row r="39" spans="1:16">
      <c r="A39" s="4872" t="s">
        <v>2411</v>
      </c>
      <c r="B39" s="4879">
        <v>54</v>
      </c>
      <c r="C39" s="4880"/>
      <c r="D39" s="4880"/>
      <c r="E39" s="4880"/>
      <c r="F39" s="4881"/>
      <c r="G39" s="4882"/>
    </row>
    <row r="40" spans="1:16">
      <c r="A40" s="4867" t="s">
        <v>5149</v>
      </c>
      <c r="B40" s="4879"/>
      <c r="C40" s="4880">
        <v>3</v>
      </c>
      <c r="D40" s="4880">
        <v>3</v>
      </c>
      <c r="E40" s="4880">
        <v>3</v>
      </c>
      <c r="F40" s="4881">
        <f>5+3+2+1</f>
        <v>11</v>
      </c>
      <c r="G40" s="4882">
        <v>32</v>
      </c>
    </row>
    <row r="41" spans="1:16" ht="15.75" thickBot="1">
      <c r="A41" s="4884" t="s">
        <v>5150</v>
      </c>
      <c r="B41" s="4885"/>
      <c r="C41" s="4886"/>
      <c r="D41" s="4886"/>
      <c r="E41" s="4886"/>
      <c r="F41" s="4887">
        <v>1</v>
      </c>
      <c r="G41" s="4888">
        <v>1</v>
      </c>
    </row>
    <row r="42" spans="1:16">
      <c r="A42" s="1204"/>
      <c r="B42" s="1204"/>
      <c r="C42" s="1202"/>
      <c r="D42" s="1202"/>
      <c r="E42" s="1202"/>
      <c r="F42" s="1204"/>
      <c r="G42" s="1204"/>
    </row>
    <row r="43" spans="1:16">
      <c r="A43" s="1162"/>
      <c r="B43" s="1162"/>
    </row>
    <row r="44" spans="1:16">
      <c r="A44" s="1759" t="s">
        <v>4397</v>
      </c>
      <c r="B44" s="1200"/>
    </row>
    <row r="45" spans="1:16">
      <c r="B45" s="1201"/>
    </row>
    <row r="46" spans="1:16">
      <c r="A46" s="1162"/>
      <c r="B46" s="1162"/>
    </row>
    <row r="47" spans="1:16">
      <c r="A47" s="1162"/>
      <c r="B47" s="1162"/>
    </row>
    <row r="48" spans="1:16">
      <c r="A48" s="1162"/>
      <c r="B48" s="1162"/>
    </row>
  </sheetData>
  <hyperlinks>
    <hyperlink ref="A1" location="Índice!A1" display="ÍNDICE"/>
  </hyperlink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B2195"/>
  </sheetPr>
  <dimension ref="A1:AQ13"/>
  <sheetViews>
    <sheetView showGridLines="0" zoomScaleNormal="100" workbookViewId="0"/>
  </sheetViews>
  <sheetFormatPr baseColWidth="10" defaultColWidth="11.42578125" defaultRowHeight="15"/>
  <cols>
    <col min="1" max="1" width="11.5703125" style="45" bestFit="1" customWidth="1"/>
    <col min="2" max="7" width="4.42578125" style="45" bestFit="1" customWidth="1"/>
    <col min="8" max="8" width="4.42578125" style="45" customWidth="1"/>
    <col min="9" max="14" width="4.42578125" style="45" bestFit="1" customWidth="1"/>
    <col min="15" max="15" width="4.42578125" style="45" customWidth="1"/>
    <col min="16" max="18" width="4.5703125" style="45" bestFit="1" customWidth="1"/>
    <col min="19" max="19" width="5" style="45" bestFit="1" customWidth="1"/>
    <col min="20" max="21" width="4.5703125" style="45" bestFit="1" customWidth="1"/>
    <col min="22" max="22" width="4.5703125" style="45" customWidth="1"/>
    <col min="23" max="26" width="4.5703125" style="45" bestFit="1" customWidth="1"/>
    <col min="27" max="29" width="5.5703125" style="45" bestFit="1" customWidth="1"/>
    <col min="30" max="34" width="4.42578125" style="45" bestFit="1" customWidth="1"/>
    <col min="35" max="36" width="5.5703125" style="45" bestFit="1" customWidth="1"/>
    <col min="37" max="42" width="4.5703125" style="45" bestFit="1" customWidth="1"/>
    <col min="43" max="43" width="6" style="45" customWidth="1"/>
    <col min="44" max="16384" width="11.42578125" style="45"/>
  </cols>
  <sheetData>
    <row r="1" spans="1:43" s="8" customFormat="1" ht="12.75">
      <c r="A1" s="815" t="s">
        <v>1621</v>
      </c>
      <c r="B1" s="568"/>
      <c r="C1" s="671"/>
      <c r="D1" s="671"/>
      <c r="E1" s="671"/>
      <c r="H1" s="759"/>
      <c r="O1" s="759"/>
      <c r="V1" s="759"/>
      <c r="AC1" s="759"/>
      <c r="AJ1" s="759"/>
    </row>
    <row r="2" spans="1:43" ht="18.75">
      <c r="A2" s="4246" t="s">
        <v>1196</v>
      </c>
      <c r="M2" s="9"/>
      <c r="N2" s="9"/>
      <c r="O2" s="761"/>
    </row>
    <row r="3" spans="1:43" ht="15.75" thickBot="1"/>
    <row r="4" spans="1:43" ht="15.75" thickBot="1">
      <c r="B4" s="5346" t="s">
        <v>1233</v>
      </c>
      <c r="C4" s="5347"/>
      <c r="D4" s="5347"/>
      <c r="E4" s="5347"/>
      <c r="F4" s="5347"/>
      <c r="G4" s="5347"/>
      <c r="H4" s="5347"/>
      <c r="I4" s="5347"/>
      <c r="J4" s="5347"/>
      <c r="K4" s="5347"/>
      <c r="L4" s="5347"/>
      <c r="M4" s="5347"/>
      <c r="N4" s="5347"/>
      <c r="O4" s="5347"/>
      <c r="P4" s="5347"/>
      <c r="Q4" s="5347"/>
      <c r="R4" s="5347"/>
      <c r="S4" s="5347"/>
      <c r="T4" s="5347"/>
      <c r="U4" s="5347"/>
      <c r="V4" s="5348"/>
      <c r="W4" s="5346" t="s">
        <v>1234</v>
      </c>
      <c r="X4" s="5347"/>
      <c r="Y4" s="5347"/>
      <c r="Z4" s="5347"/>
      <c r="AA4" s="5347"/>
      <c r="AB4" s="5347"/>
      <c r="AC4" s="5347"/>
      <c r="AD4" s="5347"/>
      <c r="AE4" s="5347"/>
      <c r="AF4" s="5347"/>
      <c r="AG4" s="5347"/>
      <c r="AH4" s="5347"/>
      <c r="AI4" s="5347"/>
      <c r="AJ4" s="5347"/>
      <c r="AK4" s="5347"/>
      <c r="AL4" s="5347"/>
      <c r="AM4" s="5347"/>
      <c r="AN4" s="5347"/>
      <c r="AO4" s="5347"/>
      <c r="AP4" s="5347"/>
      <c r="AQ4" s="5348"/>
    </row>
    <row r="5" spans="1:43" ht="15.75" thickBot="1">
      <c r="A5" s="652"/>
      <c r="B5" s="5343" t="s">
        <v>1183</v>
      </c>
      <c r="C5" s="5344"/>
      <c r="D5" s="5344"/>
      <c r="E5" s="5344"/>
      <c r="F5" s="5344"/>
      <c r="G5" s="5344"/>
      <c r="H5" s="5344"/>
      <c r="I5" s="5343" t="s">
        <v>1184</v>
      </c>
      <c r="J5" s="5344"/>
      <c r="K5" s="5344"/>
      <c r="L5" s="5344"/>
      <c r="M5" s="5344"/>
      <c r="N5" s="5344"/>
      <c r="O5" s="5345"/>
      <c r="P5" s="5349" t="s">
        <v>1185</v>
      </c>
      <c r="Q5" s="5350"/>
      <c r="R5" s="5350"/>
      <c r="S5" s="5350"/>
      <c r="T5" s="5350"/>
      <c r="U5" s="5350"/>
      <c r="V5" s="5351"/>
      <c r="W5" s="5343" t="s">
        <v>1183</v>
      </c>
      <c r="X5" s="5344"/>
      <c r="Y5" s="5344"/>
      <c r="Z5" s="5344"/>
      <c r="AA5" s="5344"/>
      <c r="AB5" s="5344"/>
      <c r="AC5" s="5345"/>
      <c r="AD5" s="5343" t="s">
        <v>1184</v>
      </c>
      <c r="AE5" s="5344"/>
      <c r="AF5" s="5344"/>
      <c r="AG5" s="5344"/>
      <c r="AH5" s="5344"/>
      <c r="AI5" s="5344"/>
      <c r="AJ5" s="5345"/>
      <c r="AK5" s="5343" t="s">
        <v>1185</v>
      </c>
      <c r="AL5" s="5344"/>
      <c r="AM5" s="5344"/>
      <c r="AN5" s="5344"/>
      <c r="AO5" s="5344"/>
      <c r="AP5" s="5344"/>
      <c r="AQ5" s="5345"/>
    </row>
    <row r="6" spans="1:43" ht="15.75" thickBot="1">
      <c r="A6" s="652"/>
      <c r="B6" s="2521">
        <v>2011</v>
      </c>
      <c r="C6" s="2522">
        <v>2012</v>
      </c>
      <c r="D6" s="2522">
        <v>2013</v>
      </c>
      <c r="E6" s="2522">
        <v>2014</v>
      </c>
      <c r="F6" s="2522">
        <v>2015</v>
      </c>
      <c r="G6" s="2522">
        <v>2016</v>
      </c>
      <c r="H6" s="2254">
        <v>2017</v>
      </c>
      <c r="I6" s="2523">
        <v>2011</v>
      </c>
      <c r="J6" s="2524">
        <v>2012</v>
      </c>
      <c r="K6" s="2524">
        <v>2013</v>
      </c>
      <c r="L6" s="2524">
        <v>2014</v>
      </c>
      <c r="M6" s="2524">
        <v>2015</v>
      </c>
      <c r="N6" s="2524">
        <v>2016</v>
      </c>
      <c r="O6" s="2252">
        <v>2017</v>
      </c>
      <c r="P6" s="2523">
        <v>2011</v>
      </c>
      <c r="Q6" s="2524">
        <v>2012</v>
      </c>
      <c r="R6" s="2524">
        <v>2013</v>
      </c>
      <c r="S6" s="2524">
        <v>2014</v>
      </c>
      <c r="T6" s="2524">
        <v>2015</v>
      </c>
      <c r="U6" s="2524">
        <v>2016</v>
      </c>
      <c r="V6" s="2252">
        <v>2017</v>
      </c>
      <c r="W6" s="2523">
        <v>2011</v>
      </c>
      <c r="X6" s="2524">
        <v>2012</v>
      </c>
      <c r="Y6" s="2524">
        <v>2013</v>
      </c>
      <c r="Z6" s="2524">
        <v>2014</v>
      </c>
      <c r="AA6" s="2524">
        <v>2015</v>
      </c>
      <c r="AB6" s="2524">
        <v>2016</v>
      </c>
      <c r="AC6" s="2253">
        <v>2017</v>
      </c>
      <c r="AD6" s="2523">
        <v>2011</v>
      </c>
      <c r="AE6" s="2524">
        <v>2012</v>
      </c>
      <c r="AF6" s="2524">
        <v>2013</v>
      </c>
      <c r="AG6" s="2524">
        <v>2014</v>
      </c>
      <c r="AH6" s="2524">
        <v>2015</v>
      </c>
      <c r="AI6" s="2524">
        <v>2016</v>
      </c>
      <c r="AJ6" s="2252">
        <v>2017</v>
      </c>
      <c r="AK6" s="2520">
        <v>2011</v>
      </c>
      <c r="AL6" s="2521">
        <v>2012</v>
      </c>
      <c r="AM6" s="2522">
        <v>2013</v>
      </c>
      <c r="AN6" s="2522">
        <v>2014</v>
      </c>
      <c r="AO6" s="2522">
        <v>2015</v>
      </c>
      <c r="AP6" s="2522">
        <v>2016</v>
      </c>
      <c r="AQ6" s="2251">
        <v>2017</v>
      </c>
    </row>
    <row r="7" spans="1:43">
      <c r="A7" s="1900" t="s">
        <v>1</v>
      </c>
      <c r="B7" s="1916">
        <v>20</v>
      </c>
      <c r="C7" s="657">
        <v>15</v>
      </c>
      <c r="D7" s="657">
        <v>20</v>
      </c>
      <c r="E7" s="657">
        <v>32</v>
      </c>
      <c r="F7" s="656">
        <v>33</v>
      </c>
      <c r="G7" s="656">
        <v>17</v>
      </c>
      <c r="H7" s="1940">
        <v>120</v>
      </c>
      <c r="I7" s="3106">
        <v>47</v>
      </c>
      <c r="J7" s="3107">
        <v>18</v>
      </c>
      <c r="K7" s="3107">
        <v>40</v>
      </c>
      <c r="L7" s="3107">
        <v>34</v>
      </c>
      <c r="M7" s="3107">
        <v>46</v>
      </c>
      <c r="N7" s="3107">
        <v>65</v>
      </c>
      <c r="O7" s="3057">
        <v>280</v>
      </c>
      <c r="P7" s="2704">
        <f t="shared" ref="P7:U10" si="0">B7/(B7+I7)</f>
        <v>0.29850746268656714</v>
      </c>
      <c r="Q7" s="2701">
        <f t="shared" si="0"/>
        <v>0.45454545454545453</v>
      </c>
      <c r="R7" s="2701">
        <f t="shared" si="0"/>
        <v>0.33333333333333331</v>
      </c>
      <c r="S7" s="2701">
        <f t="shared" si="0"/>
        <v>0.48484848484848486</v>
      </c>
      <c r="T7" s="2701">
        <f t="shared" si="0"/>
        <v>0.41772151898734178</v>
      </c>
      <c r="U7" s="2701">
        <f t="shared" si="0"/>
        <v>0.2073170731707317</v>
      </c>
      <c r="V7" s="3105">
        <f>H7/(H7+O7)</f>
        <v>0.3</v>
      </c>
      <c r="W7" s="3108">
        <f>B7</f>
        <v>20</v>
      </c>
      <c r="X7" s="3109">
        <f t="shared" ref="X7:AB9" si="1">C7+W7</f>
        <v>35</v>
      </c>
      <c r="Y7" s="3109">
        <f t="shared" si="1"/>
        <v>55</v>
      </c>
      <c r="Z7" s="3109">
        <f t="shared" si="1"/>
        <v>87</v>
      </c>
      <c r="AA7" s="3110">
        <f t="shared" si="1"/>
        <v>120</v>
      </c>
      <c r="AB7" s="3110">
        <f t="shared" si="1"/>
        <v>137</v>
      </c>
      <c r="AC7" s="3111">
        <f>AB7+H7</f>
        <v>257</v>
      </c>
      <c r="AD7" s="3123">
        <f>I7</f>
        <v>47</v>
      </c>
      <c r="AE7" s="3124">
        <f t="shared" ref="AE7:AI9" si="2">J7+AD7</f>
        <v>65</v>
      </c>
      <c r="AF7" s="3124">
        <f t="shared" si="2"/>
        <v>105</v>
      </c>
      <c r="AG7" s="3124">
        <f t="shared" si="2"/>
        <v>139</v>
      </c>
      <c r="AH7" s="3124">
        <f t="shared" si="2"/>
        <v>185</v>
      </c>
      <c r="AI7" s="3124">
        <f t="shared" si="2"/>
        <v>250</v>
      </c>
      <c r="AJ7" s="3125">
        <f>AI7+O7</f>
        <v>530</v>
      </c>
      <c r="AK7" s="777">
        <f t="shared" ref="AK7:AP10" si="3">W7/(W7+AD7)</f>
        <v>0.29850746268656714</v>
      </c>
      <c r="AL7" s="649">
        <f t="shared" si="3"/>
        <v>0.35</v>
      </c>
      <c r="AM7" s="649">
        <f t="shared" si="3"/>
        <v>0.34375</v>
      </c>
      <c r="AN7" s="649">
        <f t="shared" si="3"/>
        <v>0.38495575221238937</v>
      </c>
      <c r="AO7" s="649">
        <f t="shared" si="3"/>
        <v>0.39344262295081966</v>
      </c>
      <c r="AP7" s="649">
        <f t="shared" si="3"/>
        <v>0.35400516795865633</v>
      </c>
      <c r="AQ7" s="1947">
        <f>AC7/(AC7+AJ7)</f>
        <v>0.32655654383735705</v>
      </c>
    </row>
    <row r="8" spans="1:43">
      <c r="A8" s="1901" t="s">
        <v>3</v>
      </c>
      <c r="B8" s="1908">
        <v>99</v>
      </c>
      <c r="C8" s="1904">
        <v>34</v>
      </c>
      <c r="D8" s="1904">
        <v>106</v>
      </c>
      <c r="E8" s="1904">
        <v>150</v>
      </c>
      <c r="F8" s="1905">
        <v>219</v>
      </c>
      <c r="G8" s="1905">
        <v>255</v>
      </c>
      <c r="H8" s="1941">
        <v>361</v>
      </c>
      <c r="I8" s="1919">
        <v>69</v>
      </c>
      <c r="J8" s="1918">
        <v>33</v>
      </c>
      <c r="K8" s="1918">
        <v>88</v>
      </c>
      <c r="L8" s="1918">
        <v>135</v>
      </c>
      <c r="M8" s="1918">
        <v>176</v>
      </c>
      <c r="N8" s="1918">
        <v>208</v>
      </c>
      <c r="O8" s="1945">
        <v>153</v>
      </c>
      <c r="P8" s="1924">
        <f t="shared" si="0"/>
        <v>0.5892857142857143</v>
      </c>
      <c r="Q8" s="1923">
        <f t="shared" si="0"/>
        <v>0.5074626865671642</v>
      </c>
      <c r="R8" s="1923">
        <f t="shared" si="0"/>
        <v>0.54639175257731953</v>
      </c>
      <c r="S8" s="1923">
        <f t="shared" si="0"/>
        <v>0.52631578947368418</v>
      </c>
      <c r="T8" s="1923">
        <f t="shared" si="0"/>
        <v>0.5544303797468354</v>
      </c>
      <c r="U8" s="1923">
        <f t="shared" si="0"/>
        <v>0.55075593952483803</v>
      </c>
      <c r="V8" s="1952">
        <f>H8/(H8+O8)</f>
        <v>0.7023346303501945</v>
      </c>
      <c r="W8" s="3112">
        <f>B8</f>
        <v>99</v>
      </c>
      <c r="X8" s="3113">
        <f t="shared" si="1"/>
        <v>133</v>
      </c>
      <c r="Y8" s="3113">
        <f t="shared" si="1"/>
        <v>239</v>
      </c>
      <c r="Z8" s="3113">
        <f t="shared" si="1"/>
        <v>389</v>
      </c>
      <c r="AA8" s="3114">
        <f t="shared" si="1"/>
        <v>608</v>
      </c>
      <c r="AB8" s="3114">
        <f t="shared" si="1"/>
        <v>863</v>
      </c>
      <c r="AC8" s="3115">
        <f>AB8+H8</f>
        <v>1224</v>
      </c>
      <c r="AD8" s="3126">
        <f>I8</f>
        <v>69</v>
      </c>
      <c r="AE8" s="3127">
        <f t="shared" si="2"/>
        <v>102</v>
      </c>
      <c r="AF8" s="3127">
        <f t="shared" si="2"/>
        <v>190</v>
      </c>
      <c r="AG8" s="3127">
        <f t="shared" si="2"/>
        <v>325</v>
      </c>
      <c r="AH8" s="3127">
        <f t="shared" si="2"/>
        <v>501</v>
      </c>
      <c r="AI8" s="3127">
        <f t="shared" si="2"/>
        <v>709</v>
      </c>
      <c r="AJ8" s="3128">
        <f>AI8+O8</f>
        <v>862</v>
      </c>
      <c r="AK8" s="1924">
        <f t="shared" si="3"/>
        <v>0.5892857142857143</v>
      </c>
      <c r="AL8" s="1923">
        <f t="shared" si="3"/>
        <v>0.56595744680851068</v>
      </c>
      <c r="AM8" s="1923">
        <f t="shared" si="3"/>
        <v>0.55710955710955712</v>
      </c>
      <c r="AN8" s="1923">
        <f t="shared" si="3"/>
        <v>0.5448179271708683</v>
      </c>
      <c r="AO8" s="1923">
        <f t="shared" si="3"/>
        <v>0.54824165915238954</v>
      </c>
      <c r="AP8" s="1923">
        <f t="shared" si="3"/>
        <v>0.54898218829516543</v>
      </c>
      <c r="AQ8" s="1948">
        <f>AC8/(AC8+AJ8)</f>
        <v>0.58676893576222433</v>
      </c>
    </row>
    <row r="9" spans="1:43" ht="15.75" thickBot="1">
      <c r="A9" s="1902" t="s">
        <v>2</v>
      </c>
      <c r="B9" s="1909">
        <v>107</v>
      </c>
      <c r="C9" s="1910">
        <v>39</v>
      </c>
      <c r="D9" s="1910">
        <v>100</v>
      </c>
      <c r="E9" s="1910">
        <v>50</v>
      </c>
      <c r="F9" s="1917">
        <v>113</v>
      </c>
      <c r="G9" s="1917">
        <v>152</v>
      </c>
      <c r="H9" s="1942">
        <v>235</v>
      </c>
      <c r="I9" s="1920">
        <v>60</v>
      </c>
      <c r="J9" s="1921">
        <v>24</v>
      </c>
      <c r="K9" s="1921">
        <v>47</v>
      </c>
      <c r="L9" s="1921">
        <v>32</v>
      </c>
      <c r="M9" s="1921">
        <v>58</v>
      </c>
      <c r="N9" s="1921">
        <v>70</v>
      </c>
      <c r="O9" s="1946">
        <v>201</v>
      </c>
      <c r="P9" s="3103">
        <f t="shared" si="0"/>
        <v>0.64071856287425155</v>
      </c>
      <c r="Q9" s="2738">
        <f t="shared" si="0"/>
        <v>0.61904761904761907</v>
      </c>
      <c r="R9" s="2738">
        <f t="shared" si="0"/>
        <v>0.68027210884353739</v>
      </c>
      <c r="S9" s="2738">
        <f t="shared" si="0"/>
        <v>0.6097560975609756</v>
      </c>
      <c r="T9" s="2738">
        <f t="shared" si="0"/>
        <v>0.66081871345029242</v>
      </c>
      <c r="U9" s="2738">
        <f t="shared" si="0"/>
        <v>0.68468468468468469</v>
      </c>
      <c r="V9" s="3104">
        <f>H9/(H9+O9)</f>
        <v>0.53899082568807344</v>
      </c>
      <c r="W9" s="3116">
        <f>B9</f>
        <v>107</v>
      </c>
      <c r="X9" s="3117">
        <f t="shared" si="1"/>
        <v>146</v>
      </c>
      <c r="Y9" s="3117">
        <f t="shared" si="1"/>
        <v>246</v>
      </c>
      <c r="Z9" s="3117">
        <f t="shared" si="1"/>
        <v>296</v>
      </c>
      <c r="AA9" s="3118">
        <f t="shared" si="1"/>
        <v>409</v>
      </c>
      <c r="AB9" s="3118">
        <f t="shared" si="1"/>
        <v>561</v>
      </c>
      <c r="AC9" s="3119">
        <f>AB9+H9</f>
        <v>796</v>
      </c>
      <c r="AD9" s="3129">
        <f>I9</f>
        <v>60</v>
      </c>
      <c r="AE9" s="3130">
        <f t="shared" si="2"/>
        <v>84</v>
      </c>
      <c r="AF9" s="3130">
        <f t="shared" si="2"/>
        <v>131</v>
      </c>
      <c r="AG9" s="3130">
        <f t="shared" si="2"/>
        <v>163</v>
      </c>
      <c r="AH9" s="3130">
        <f t="shared" si="2"/>
        <v>221</v>
      </c>
      <c r="AI9" s="3130">
        <f t="shared" si="2"/>
        <v>291</v>
      </c>
      <c r="AJ9" s="3131">
        <f>AI9+O9</f>
        <v>492</v>
      </c>
      <c r="AK9" s="1925">
        <f t="shared" si="3"/>
        <v>0.64071856287425155</v>
      </c>
      <c r="AL9" s="1926">
        <f t="shared" si="3"/>
        <v>0.63478260869565217</v>
      </c>
      <c r="AM9" s="1926">
        <f t="shared" si="3"/>
        <v>0.65251989389920428</v>
      </c>
      <c r="AN9" s="1926">
        <f t="shared" si="3"/>
        <v>0.644880174291939</v>
      </c>
      <c r="AO9" s="1926">
        <f t="shared" si="3"/>
        <v>0.64920634920634923</v>
      </c>
      <c r="AP9" s="1926">
        <f t="shared" si="3"/>
        <v>0.65845070422535212</v>
      </c>
      <c r="AQ9" s="1949">
        <f>AC9/(AC9+AJ9)</f>
        <v>0.61801242236024845</v>
      </c>
    </row>
    <row r="10" spans="1:43" ht="15.75" thickBot="1">
      <c r="A10" s="1903" t="s">
        <v>544</v>
      </c>
      <c r="B10" s="1914">
        <f>SUM(B7:B9)</f>
        <v>226</v>
      </c>
      <c r="C10" s="1915">
        <f>SUM(C7:C9)</f>
        <v>88</v>
      </c>
      <c r="D10" s="1915">
        <f t="shared" ref="D10:M10" si="4">SUM(D7:D9)</f>
        <v>226</v>
      </c>
      <c r="E10" s="1915">
        <f t="shared" si="4"/>
        <v>232</v>
      </c>
      <c r="F10" s="1915">
        <f t="shared" si="4"/>
        <v>365</v>
      </c>
      <c r="G10" s="1915">
        <f t="shared" si="4"/>
        <v>424</v>
      </c>
      <c r="H10" s="3102">
        <f>SUM(H7:H9)</f>
        <v>716</v>
      </c>
      <c r="I10" s="653">
        <f t="shared" si="4"/>
        <v>176</v>
      </c>
      <c r="J10" s="654">
        <f t="shared" si="4"/>
        <v>75</v>
      </c>
      <c r="K10" s="654">
        <f t="shared" si="4"/>
        <v>175</v>
      </c>
      <c r="L10" s="654">
        <f t="shared" si="4"/>
        <v>201</v>
      </c>
      <c r="M10" s="654">
        <f t="shared" si="4"/>
        <v>280</v>
      </c>
      <c r="N10" s="654">
        <f>SUM(N7:N9)</f>
        <v>343</v>
      </c>
      <c r="O10" s="1943">
        <f>SUM(O7:O9)</f>
        <v>634</v>
      </c>
      <c r="P10" s="1927">
        <f t="shared" si="0"/>
        <v>0.56218905472636815</v>
      </c>
      <c r="Q10" s="640">
        <f t="shared" si="0"/>
        <v>0.53987730061349692</v>
      </c>
      <c r="R10" s="640">
        <f t="shared" si="0"/>
        <v>0.56359102244389025</v>
      </c>
      <c r="S10" s="640">
        <f t="shared" si="0"/>
        <v>0.53579676674364896</v>
      </c>
      <c r="T10" s="640">
        <f t="shared" si="0"/>
        <v>0.56589147286821706</v>
      </c>
      <c r="U10" s="640">
        <f t="shared" si="0"/>
        <v>0.5528031290743155</v>
      </c>
      <c r="V10" s="1950">
        <f>H10/(H10+O10)</f>
        <v>0.53037037037037038</v>
      </c>
      <c r="W10" s="3120">
        <f>SUM(W7:W9)</f>
        <v>226</v>
      </c>
      <c r="X10" s="3121">
        <f t="shared" ref="X10:AI10" si="5">SUM(X7:X9)</f>
        <v>314</v>
      </c>
      <c r="Y10" s="3121">
        <f t="shared" si="5"/>
        <v>540</v>
      </c>
      <c r="Z10" s="3121">
        <f t="shared" si="5"/>
        <v>772</v>
      </c>
      <c r="AA10" s="3121">
        <f t="shared" si="5"/>
        <v>1137</v>
      </c>
      <c r="AB10" s="3121">
        <f>SUM(AB7:AB9)</f>
        <v>1561</v>
      </c>
      <c r="AC10" s="3122">
        <f>SUM(AC7:AC9)</f>
        <v>2277</v>
      </c>
      <c r="AD10" s="3120">
        <f t="shared" si="5"/>
        <v>176</v>
      </c>
      <c r="AE10" s="3121">
        <f t="shared" si="5"/>
        <v>251</v>
      </c>
      <c r="AF10" s="3121">
        <f t="shared" si="5"/>
        <v>426</v>
      </c>
      <c r="AG10" s="3121">
        <f t="shared" si="5"/>
        <v>627</v>
      </c>
      <c r="AH10" s="3121">
        <f t="shared" si="5"/>
        <v>907</v>
      </c>
      <c r="AI10" s="3121">
        <f t="shared" si="5"/>
        <v>1250</v>
      </c>
      <c r="AJ10" s="3132">
        <f>SUM(AJ7:AJ9)</f>
        <v>1884</v>
      </c>
      <c r="AK10" s="1927">
        <f t="shared" si="3"/>
        <v>0.56218905472636815</v>
      </c>
      <c r="AL10" s="640">
        <f t="shared" si="3"/>
        <v>0.55575221238938055</v>
      </c>
      <c r="AM10" s="640">
        <f t="shared" si="3"/>
        <v>0.55900621118012417</v>
      </c>
      <c r="AN10" s="640">
        <f t="shared" si="3"/>
        <v>0.55182273052180131</v>
      </c>
      <c r="AO10" s="640">
        <f t="shared" si="3"/>
        <v>0.55626223091976512</v>
      </c>
      <c r="AP10" s="640">
        <f t="shared" si="3"/>
        <v>0.55531839203130562</v>
      </c>
      <c r="AQ10" s="1950">
        <f>AC10/(AC10+AJ10)</f>
        <v>0.54722422494592649</v>
      </c>
    </row>
    <row r="11" spans="1:43">
      <c r="A11" s="54" t="s">
        <v>32</v>
      </c>
    </row>
    <row r="12" spans="1:43">
      <c r="S12" s="963"/>
    </row>
    <row r="13" spans="1:43">
      <c r="C13" s="68"/>
    </row>
  </sheetData>
  <mergeCells count="8">
    <mergeCell ref="AD5:AJ5"/>
    <mergeCell ref="AK5:AQ5"/>
    <mergeCell ref="W4:AQ4"/>
    <mergeCell ref="B5:H5"/>
    <mergeCell ref="I5:O5"/>
    <mergeCell ref="B4:V4"/>
    <mergeCell ref="P5:V5"/>
    <mergeCell ref="W5:AC5"/>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10:O10"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D104"/>
  <sheetViews>
    <sheetView showGridLines="0" zoomScaleNormal="100" workbookViewId="0">
      <selection sqref="A1:B1"/>
    </sheetView>
  </sheetViews>
  <sheetFormatPr baseColWidth="10" defaultColWidth="11.42578125" defaultRowHeight="15"/>
  <cols>
    <col min="1" max="1" width="5.42578125" style="1165" customWidth="1"/>
    <col min="2" max="2" width="58.42578125" style="1160" bestFit="1" customWidth="1"/>
    <col min="3" max="3" width="33" style="1165" bestFit="1" customWidth="1"/>
    <col min="4" max="4" width="26.42578125" style="1165" bestFit="1" customWidth="1"/>
    <col min="5" max="16384" width="11.42578125" style="1160"/>
  </cols>
  <sheetData>
    <row r="1" spans="1:4">
      <c r="A1" s="6025" t="s">
        <v>1621</v>
      </c>
      <c r="B1" s="6025"/>
    </row>
    <row r="2" spans="1:4" ht="18.75">
      <c r="A2" s="6026" t="s">
        <v>2415</v>
      </c>
      <c r="B2" s="6026"/>
      <c r="C2" s="6026"/>
      <c r="D2" s="6026"/>
    </row>
    <row r="3" spans="1:4" ht="21">
      <c r="A3" s="1213"/>
    </row>
    <row r="4" spans="1:4" ht="15.75" thickBot="1">
      <c r="A4" s="6027" t="s">
        <v>2490</v>
      </c>
      <c r="B4" s="6027"/>
    </row>
    <row r="5" spans="1:4" ht="15.75" thickBot="1">
      <c r="A5" s="1752"/>
      <c r="B5" s="1745" t="s">
        <v>2489</v>
      </c>
      <c r="C5" s="1746" t="s">
        <v>2416</v>
      </c>
      <c r="D5" s="1747" t="s">
        <v>2417</v>
      </c>
    </row>
    <row r="6" spans="1:4">
      <c r="A6" s="1170">
        <v>1</v>
      </c>
      <c r="B6" s="1219" t="s">
        <v>2419</v>
      </c>
      <c r="C6" s="1220" t="s">
        <v>2420</v>
      </c>
      <c r="D6" s="1221" t="s">
        <v>2421</v>
      </c>
    </row>
    <row r="7" spans="1:4">
      <c r="A7" s="1170">
        <v>2</v>
      </c>
      <c r="B7" s="1181" t="s">
        <v>2423</v>
      </c>
      <c r="C7" s="1166">
        <v>2</v>
      </c>
      <c r="D7" s="1171">
        <v>5</v>
      </c>
    </row>
    <row r="8" spans="1:4">
      <c r="A8" s="1170">
        <v>3</v>
      </c>
      <c r="B8" s="1181" t="s">
        <v>2425</v>
      </c>
      <c r="C8" s="1166">
        <v>22</v>
      </c>
      <c r="D8" s="1171">
        <v>10</v>
      </c>
    </row>
    <row r="9" spans="1:4">
      <c r="A9" s="1170">
        <v>4</v>
      </c>
      <c r="B9" s="1181" t="s">
        <v>2427</v>
      </c>
      <c r="C9" s="1166">
        <v>15</v>
      </c>
      <c r="D9" s="1171">
        <v>5</v>
      </c>
    </row>
    <row r="10" spans="1:4">
      <c r="A10" s="1170">
        <v>5</v>
      </c>
      <c r="B10" s="1181" t="s">
        <v>2429</v>
      </c>
      <c r="C10" s="1166">
        <v>4</v>
      </c>
      <c r="D10" s="1171">
        <v>1</v>
      </c>
    </row>
    <row r="11" spans="1:4">
      <c r="A11" s="1170">
        <v>6</v>
      </c>
      <c r="B11" s="1181" t="s">
        <v>2430</v>
      </c>
      <c r="C11" s="1166"/>
      <c r="D11" s="1171">
        <v>3</v>
      </c>
    </row>
    <row r="12" spans="1:4" ht="95.25" customHeight="1">
      <c r="A12" s="1223">
        <v>7</v>
      </c>
      <c r="B12" s="1217" t="s">
        <v>2431</v>
      </c>
      <c r="C12" s="1166"/>
      <c r="D12" s="4942" t="s">
        <v>5183</v>
      </c>
    </row>
    <row r="13" spans="1:4">
      <c r="A13" s="1170">
        <v>8</v>
      </c>
      <c r="B13" s="1181" t="s">
        <v>2432</v>
      </c>
      <c r="C13" s="4943" t="s">
        <v>5184</v>
      </c>
      <c r="D13" s="4944" t="s">
        <v>5185</v>
      </c>
    </row>
    <row r="14" spans="1:4" ht="15.75" thickBot="1">
      <c r="A14" s="1172">
        <v>9</v>
      </c>
      <c r="B14" s="1187" t="s">
        <v>2433</v>
      </c>
      <c r="C14" s="4945" t="s">
        <v>5186</v>
      </c>
      <c r="D14" s="4946" t="s">
        <v>5187</v>
      </c>
    </row>
    <row r="16" spans="1:4" ht="15.75" thickBot="1">
      <c r="A16" s="6024" t="s">
        <v>2491</v>
      </c>
      <c r="B16" s="6024"/>
    </row>
    <row r="17" spans="1:4" ht="15.75" thickBot="1">
      <c r="A17" s="1751"/>
      <c r="B17" s="1748" t="s">
        <v>2489</v>
      </c>
      <c r="C17" s="1748" t="s">
        <v>2434</v>
      </c>
      <c r="D17" s="1749" t="s">
        <v>2435</v>
      </c>
    </row>
    <row r="18" spans="1:4" ht="18.75" customHeight="1">
      <c r="A18" s="1167">
        <v>1</v>
      </c>
      <c r="B18" s="1225" t="s">
        <v>2436</v>
      </c>
      <c r="C18" s="1168" t="s">
        <v>2420</v>
      </c>
      <c r="D18" s="1169" t="s">
        <v>2437</v>
      </c>
    </row>
    <row r="19" spans="1:4">
      <c r="A19" s="1170">
        <v>2</v>
      </c>
      <c r="B19" s="1181" t="s">
        <v>2438</v>
      </c>
      <c r="C19" s="4943" t="s">
        <v>5188</v>
      </c>
      <c r="D19" s="1171">
        <v>2</v>
      </c>
    </row>
    <row r="20" spans="1:4">
      <c r="A20" s="1170">
        <v>3</v>
      </c>
      <c r="B20" s="1181" t="s">
        <v>2425</v>
      </c>
      <c r="C20" s="1166">
        <v>13</v>
      </c>
      <c r="D20" s="1171">
        <v>2</v>
      </c>
    </row>
    <row r="21" spans="1:4">
      <c r="A21" s="1170">
        <v>4</v>
      </c>
      <c r="B21" s="1181" t="s">
        <v>2427</v>
      </c>
      <c r="C21" s="1166">
        <v>8</v>
      </c>
      <c r="D21" s="1171">
        <v>2</v>
      </c>
    </row>
    <row r="22" spans="1:4">
      <c r="A22" s="1170">
        <v>5</v>
      </c>
      <c r="B22" s="1181" t="s">
        <v>2429</v>
      </c>
      <c r="C22" s="1166">
        <v>4</v>
      </c>
      <c r="D22" s="1171">
        <v>1</v>
      </c>
    </row>
    <row r="23" spans="1:4">
      <c r="A23" s="1170">
        <v>6</v>
      </c>
      <c r="B23" s="1181" t="s">
        <v>2430</v>
      </c>
      <c r="C23" s="1166"/>
      <c r="D23" s="1171">
        <v>1</v>
      </c>
    </row>
    <row r="24" spans="1:4" ht="30">
      <c r="A24" s="1223">
        <v>7</v>
      </c>
      <c r="B24" s="1224" t="s">
        <v>2431</v>
      </c>
      <c r="C24" s="1166"/>
      <c r="D24" s="4947" t="s">
        <v>5189</v>
      </c>
    </row>
    <row r="25" spans="1:4" ht="15.75" thickBot="1">
      <c r="A25" s="1172">
        <v>8</v>
      </c>
      <c r="B25" s="1187" t="s">
        <v>2439</v>
      </c>
      <c r="C25" s="1173">
        <v>1</v>
      </c>
      <c r="D25" s="1174">
        <v>1</v>
      </c>
    </row>
    <row r="27" spans="1:4" ht="15.75" thickBot="1">
      <c r="A27" s="6024" t="s">
        <v>2492</v>
      </c>
      <c r="B27" s="6024"/>
    </row>
    <row r="28" spans="1:4" ht="15.75" thickBot="1">
      <c r="A28" s="1750"/>
      <c r="B28" s="1746" t="s">
        <v>2489</v>
      </c>
      <c r="C28" s="1747" t="s">
        <v>2440</v>
      </c>
      <c r="D28" s="1214"/>
    </row>
    <row r="29" spans="1:4">
      <c r="A29" s="1226">
        <v>1</v>
      </c>
      <c r="B29" s="1219" t="s">
        <v>2441</v>
      </c>
      <c r="C29" s="1227">
        <v>38517</v>
      </c>
    </row>
    <row r="30" spans="1:4">
      <c r="A30" s="1170">
        <v>2</v>
      </c>
      <c r="B30" s="1181" t="s">
        <v>2438</v>
      </c>
      <c r="C30" s="1171">
        <v>5</v>
      </c>
    </row>
    <row r="31" spans="1:4">
      <c r="A31" s="1170">
        <v>3</v>
      </c>
      <c r="B31" s="1181" t="s">
        <v>2442</v>
      </c>
      <c r="C31" s="1171">
        <v>3</v>
      </c>
    </row>
    <row r="32" spans="1:4">
      <c r="A32" s="1170">
        <v>4</v>
      </c>
      <c r="B32" s="1181" t="s">
        <v>2443</v>
      </c>
      <c r="C32" s="1171">
        <v>4</v>
      </c>
    </row>
    <row r="33" spans="1:4">
      <c r="A33" s="1170">
        <v>5</v>
      </c>
      <c r="B33" s="1181" t="s">
        <v>2429</v>
      </c>
      <c r="C33" s="1171">
        <v>1</v>
      </c>
    </row>
    <row r="34" spans="1:4">
      <c r="A34" s="1170">
        <v>6</v>
      </c>
      <c r="B34" s="1181" t="s">
        <v>2430</v>
      </c>
      <c r="C34" s="1171">
        <v>4</v>
      </c>
    </row>
    <row r="35" spans="1:4" ht="78.75" customHeight="1">
      <c r="A35" s="1223">
        <v>7</v>
      </c>
      <c r="B35" s="1224" t="s">
        <v>2431</v>
      </c>
      <c r="C35" s="4947" t="s">
        <v>5190</v>
      </c>
      <c r="D35" s="1215"/>
    </row>
    <row r="36" spans="1:4">
      <c r="A36" s="1170">
        <v>8</v>
      </c>
      <c r="B36" s="1181" t="s">
        <v>2444</v>
      </c>
      <c r="C36" s="1171">
        <v>8</v>
      </c>
    </row>
    <row r="37" spans="1:4" ht="15.75" thickBot="1">
      <c r="A37" s="1172">
        <v>9</v>
      </c>
      <c r="B37" s="1187" t="s">
        <v>2445</v>
      </c>
      <c r="C37" s="1174">
        <v>6</v>
      </c>
    </row>
    <row r="39" spans="1:4" ht="15.75" thickBot="1">
      <c r="A39" s="6024" t="s">
        <v>2446</v>
      </c>
      <c r="B39" s="6024"/>
    </row>
    <row r="40" spans="1:4" ht="15.75" thickBot="1">
      <c r="A40" s="1750"/>
      <c r="B40" s="1746" t="s">
        <v>2489</v>
      </c>
      <c r="C40" s="1747" t="s">
        <v>2446</v>
      </c>
      <c r="D40" s="1214"/>
    </row>
    <row r="41" spans="1:4">
      <c r="A41" s="1226">
        <v>1</v>
      </c>
      <c r="B41" s="1219" t="s">
        <v>2447</v>
      </c>
      <c r="C41" s="1221">
        <v>5</v>
      </c>
    </row>
    <row r="42" spans="1:4">
      <c r="A42" s="1170">
        <v>2</v>
      </c>
      <c r="B42" s="1181" t="s">
        <v>2448</v>
      </c>
      <c r="C42" s="1171">
        <v>33</v>
      </c>
    </row>
    <row r="43" spans="1:4">
      <c r="A43" s="1170">
        <v>3</v>
      </c>
      <c r="B43" s="1181" t="s">
        <v>2449</v>
      </c>
      <c r="C43" s="1171">
        <v>16</v>
      </c>
    </row>
    <row r="44" spans="1:4">
      <c r="A44" s="1170">
        <v>4</v>
      </c>
      <c r="B44" s="1181" t="s">
        <v>2450</v>
      </c>
      <c r="C44" s="1171">
        <v>7</v>
      </c>
    </row>
    <row r="45" spans="1:4">
      <c r="A45" s="1170">
        <v>5</v>
      </c>
      <c r="B45" s="1181" t="s">
        <v>2451</v>
      </c>
      <c r="C45" s="1171">
        <v>1</v>
      </c>
    </row>
    <row r="46" spans="1:4">
      <c r="A46" s="1170">
        <v>6</v>
      </c>
      <c r="B46" s="1181" t="s">
        <v>2452</v>
      </c>
      <c r="C46" s="1228">
        <v>8</v>
      </c>
    </row>
    <row r="47" spans="1:4">
      <c r="A47" s="1170">
        <v>7</v>
      </c>
      <c r="B47" s="1181" t="s">
        <v>2453</v>
      </c>
      <c r="C47" s="1171">
        <v>2</v>
      </c>
    </row>
    <row r="48" spans="1:4">
      <c r="A48" s="1170">
        <v>8</v>
      </c>
      <c r="B48" s="1181" t="s">
        <v>2454</v>
      </c>
      <c r="C48" s="1171">
        <v>6</v>
      </c>
    </row>
    <row r="49" spans="1:4" ht="30">
      <c r="A49" s="1170">
        <v>9</v>
      </c>
      <c r="B49" s="1181" t="s">
        <v>2455</v>
      </c>
      <c r="C49" s="4948" t="s">
        <v>5191</v>
      </c>
    </row>
    <row r="50" spans="1:4">
      <c r="A50" s="1170">
        <v>10</v>
      </c>
      <c r="B50" s="1181" t="s">
        <v>2456</v>
      </c>
      <c r="C50" s="1171">
        <v>2</v>
      </c>
    </row>
    <row r="51" spans="1:4" ht="87.75" customHeight="1">
      <c r="A51" s="1223">
        <v>11</v>
      </c>
      <c r="B51" s="1224" t="s">
        <v>2430</v>
      </c>
      <c r="C51" s="4947" t="s">
        <v>5192</v>
      </c>
    </row>
    <row r="52" spans="1:4" ht="120.75" thickBot="1">
      <c r="A52" s="1229">
        <v>12</v>
      </c>
      <c r="B52" s="1230" t="s">
        <v>2431</v>
      </c>
      <c r="C52" s="4949" t="s">
        <v>5193</v>
      </c>
    </row>
    <row r="54" spans="1:4" ht="15.75" thickBot="1">
      <c r="A54" s="6027" t="s">
        <v>2493</v>
      </c>
      <c r="B54" s="6027"/>
    </row>
    <row r="55" spans="1:4" ht="15.75" thickBot="1">
      <c r="A55" s="1750"/>
      <c r="B55" s="1746" t="s">
        <v>2489</v>
      </c>
      <c r="C55" s="1746" t="s">
        <v>2457</v>
      </c>
      <c r="D55" s="1747" t="s">
        <v>2458</v>
      </c>
    </row>
    <row r="56" spans="1:4">
      <c r="A56" s="1226">
        <v>1</v>
      </c>
      <c r="B56" s="1219" t="s">
        <v>2459</v>
      </c>
      <c r="C56" s="1220">
        <v>266</v>
      </c>
      <c r="D56" s="1221"/>
    </row>
    <row r="57" spans="1:4">
      <c r="A57" s="1226"/>
      <c r="B57" s="4950" t="s">
        <v>57</v>
      </c>
      <c r="C57" s="1220">
        <v>113</v>
      </c>
      <c r="D57" s="1221"/>
    </row>
    <row r="58" spans="1:4">
      <c r="A58" s="1226"/>
      <c r="B58" s="4950" t="s">
        <v>5072</v>
      </c>
      <c r="C58" s="1220">
        <v>87</v>
      </c>
      <c r="D58" s="1221"/>
    </row>
    <row r="59" spans="1:4">
      <c r="A59" s="1226"/>
      <c r="B59" s="4950" t="s">
        <v>2327</v>
      </c>
      <c r="C59" s="1220">
        <v>9</v>
      </c>
      <c r="D59" s="1221"/>
    </row>
    <row r="60" spans="1:4">
      <c r="A60" s="1226"/>
      <c r="B60" s="4950" t="s">
        <v>2329</v>
      </c>
      <c r="C60" s="1220">
        <v>42</v>
      </c>
      <c r="D60" s="1221"/>
    </row>
    <row r="61" spans="1:4">
      <c r="A61" s="1226"/>
      <c r="B61" s="4950" t="s">
        <v>2325</v>
      </c>
      <c r="C61" s="1220">
        <v>15</v>
      </c>
      <c r="D61" s="1221"/>
    </row>
    <row r="62" spans="1:4">
      <c r="A62" s="1170">
        <v>2</v>
      </c>
      <c r="B62" s="1181" t="s">
        <v>2460</v>
      </c>
      <c r="C62" s="1166">
        <v>293</v>
      </c>
      <c r="D62" s="1171"/>
    </row>
    <row r="63" spans="1:4">
      <c r="A63" s="1170">
        <v>3</v>
      </c>
      <c r="B63" s="1181" t="s">
        <v>2461</v>
      </c>
      <c r="C63" s="1166">
        <v>14</v>
      </c>
      <c r="D63" s="1171"/>
    </row>
    <row r="64" spans="1:4">
      <c r="A64" s="1170">
        <v>4</v>
      </c>
      <c r="B64" s="1181" t="s">
        <v>2462</v>
      </c>
      <c r="C64" s="1166">
        <v>13</v>
      </c>
      <c r="D64" s="1171"/>
    </row>
    <row r="65" spans="1:4">
      <c r="A65" s="1170">
        <v>5</v>
      </c>
      <c r="B65" s="1181" t="s">
        <v>2463</v>
      </c>
      <c r="C65" s="1166">
        <v>2</v>
      </c>
      <c r="D65" s="1171"/>
    </row>
    <row r="66" spans="1:4">
      <c r="A66" s="1170">
        <v>6</v>
      </c>
      <c r="B66" s="1181" t="s">
        <v>2464</v>
      </c>
      <c r="C66" s="1166">
        <v>6</v>
      </c>
      <c r="D66" s="1171"/>
    </row>
    <row r="67" spans="1:4">
      <c r="A67" s="1170">
        <v>7</v>
      </c>
      <c r="B67" s="1181" t="s">
        <v>2465</v>
      </c>
      <c r="C67" s="1166">
        <v>4</v>
      </c>
      <c r="D67" s="1171">
        <v>2</v>
      </c>
    </row>
    <row r="68" spans="1:4">
      <c r="A68" s="1170">
        <v>8</v>
      </c>
      <c r="B68" s="1181" t="s">
        <v>2427</v>
      </c>
      <c r="C68" s="1166">
        <v>4</v>
      </c>
      <c r="D68" s="1171">
        <v>2</v>
      </c>
    </row>
    <row r="69" spans="1:4">
      <c r="A69" s="1170">
        <v>9</v>
      </c>
      <c r="B69" s="1181" t="s">
        <v>2429</v>
      </c>
      <c r="C69" s="1166">
        <v>2</v>
      </c>
      <c r="D69" s="1171"/>
    </row>
    <row r="70" spans="1:4">
      <c r="A70" s="1170">
        <v>10</v>
      </c>
      <c r="B70" s="1181" t="s">
        <v>2430</v>
      </c>
      <c r="C70" s="1166"/>
      <c r="D70" s="1171">
        <v>3</v>
      </c>
    </row>
    <row r="71" spans="1:4" ht="60">
      <c r="A71" s="1223">
        <v>11</v>
      </c>
      <c r="B71" s="1224" t="s">
        <v>2431</v>
      </c>
      <c r="C71" s="1166"/>
      <c r="D71" s="4947" t="s">
        <v>5194</v>
      </c>
    </row>
    <row r="72" spans="1:4" ht="15.75" thickBot="1">
      <c r="A72" s="1172">
        <v>12</v>
      </c>
      <c r="B72" s="1187" t="s">
        <v>2466</v>
      </c>
      <c r="C72" s="1173"/>
      <c r="D72" s="1231">
        <v>480</v>
      </c>
    </row>
    <row r="74" spans="1:4" ht="15.75" thickBot="1">
      <c r="A74" s="6024" t="s">
        <v>2494</v>
      </c>
      <c r="B74" s="6024"/>
    </row>
    <row r="75" spans="1:4" ht="15.75" thickBot="1">
      <c r="A75" s="1750"/>
      <c r="B75" s="1746" t="s">
        <v>2489</v>
      </c>
      <c r="C75" s="1747" t="s">
        <v>2467</v>
      </c>
    </row>
    <row r="76" spans="1:4">
      <c r="A76" s="1226">
        <v>1</v>
      </c>
      <c r="B76" s="1219" t="s">
        <v>2468</v>
      </c>
      <c r="C76" s="1221">
        <v>1208</v>
      </c>
    </row>
    <row r="77" spans="1:4">
      <c r="A77" s="1170">
        <v>2</v>
      </c>
      <c r="B77" s="1181" t="s">
        <v>2469</v>
      </c>
      <c r="C77" s="1171">
        <v>13</v>
      </c>
    </row>
    <row r="78" spans="1:4">
      <c r="A78" s="1170">
        <v>3</v>
      </c>
      <c r="B78" s="1181" t="s">
        <v>2470</v>
      </c>
      <c r="C78" s="1171">
        <v>34</v>
      </c>
    </row>
    <row r="79" spans="1:4" ht="30">
      <c r="A79" s="1170">
        <v>4</v>
      </c>
      <c r="B79" s="1218" t="s">
        <v>2471</v>
      </c>
      <c r="C79" s="1171">
        <v>252</v>
      </c>
    </row>
    <row r="80" spans="1:4" ht="30">
      <c r="A80" s="1170">
        <v>5</v>
      </c>
      <c r="B80" s="1218" t="s">
        <v>2472</v>
      </c>
      <c r="C80" s="1171">
        <v>157</v>
      </c>
    </row>
    <row r="81" spans="1:3">
      <c r="A81" s="1170">
        <v>6</v>
      </c>
      <c r="B81" s="1181" t="s">
        <v>2473</v>
      </c>
      <c r="C81" s="1171">
        <v>4</v>
      </c>
    </row>
    <row r="82" spans="1:3">
      <c r="A82" s="1170">
        <v>7</v>
      </c>
      <c r="B82" s="1181" t="s">
        <v>2474</v>
      </c>
      <c r="C82" s="1171">
        <v>3</v>
      </c>
    </row>
    <row r="83" spans="1:3">
      <c r="A83" s="1170">
        <v>8</v>
      </c>
      <c r="B83" s="1181" t="s">
        <v>2475</v>
      </c>
      <c r="C83" s="1171">
        <v>2</v>
      </c>
    </row>
    <row r="84" spans="1:3" ht="15.75" thickBot="1">
      <c r="A84" s="1172">
        <v>9</v>
      </c>
      <c r="B84" s="1187" t="s">
        <v>2429</v>
      </c>
      <c r="C84" s="1174">
        <v>2</v>
      </c>
    </row>
    <row r="86" spans="1:3" ht="15.75" thickBot="1">
      <c r="A86" s="6024" t="s">
        <v>2495</v>
      </c>
      <c r="B86" s="6024"/>
    </row>
    <row r="87" spans="1:3" s="1165" customFormat="1" ht="15.75" customHeight="1" thickBot="1">
      <c r="A87" s="1750"/>
      <c r="B87" s="1746" t="s">
        <v>2489</v>
      </c>
      <c r="C87" s="1747" t="s">
        <v>2476</v>
      </c>
    </row>
    <row r="88" spans="1:3" s="1165" customFormat="1">
      <c r="A88" s="1226" t="s">
        <v>2418</v>
      </c>
      <c r="B88" s="1219" t="s">
        <v>2477</v>
      </c>
      <c r="C88" s="1221">
        <v>0</v>
      </c>
    </row>
    <row r="89" spans="1:3" s="1165" customFormat="1" ht="30">
      <c r="A89" s="1170" t="s">
        <v>2422</v>
      </c>
      <c r="B89" s="1218" t="s">
        <v>2478</v>
      </c>
      <c r="C89" s="1171">
        <v>48</v>
      </c>
    </row>
    <row r="90" spans="1:3" s="1165" customFormat="1">
      <c r="A90" s="1170" t="s">
        <v>2424</v>
      </c>
      <c r="B90" s="1181" t="s">
        <v>2479</v>
      </c>
      <c r="C90" s="1171">
        <v>44</v>
      </c>
    </row>
    <row r="91" spans="1:3" s="1165" customFormat="1">
      <c r="A91" s="1170" t="s">
        <v>2426</v>
      </c>
      <c r="B91" s="1181" t="s">
        <v>2480</v>
      </c>
      <c r="C91" s="1171">
        <v>25</v>
      </c>
    </row>
    <row r="92" spans="1:3" s="1165" customFormat="1" ht="15.75" thickBot="1">
      <c r="A92" s="1172" t="s">
        <v>2428</v>
      </c>
      <c r="B92" s="1187" t="s">
        <v>2429</v>
      </c>
      <c r="C92" s="1174">
        <v>2</v>
      </c>
    </row>
    <row r="94" spans="1:3" ht="15.75" thickBot="1">
      <c r="A94" s="6024" t="s">
        <v>2497</v>
      </c>
      <c r="B94" s="6024"/>
    </row>
    <row r="95" spans="1:3" s="1165" customFormat="1" ht="15.75" thickBot="1">
      <c r="A95" s="1750"/>
      <c r="B95" s="1746" t="s">
        <v>2489</v>
      </c>
      <c r="C95" s="1747" t="s">
        <v>2481</v>
      </c>
    </row>
    <row r="96" spans="1:3" s="1165" customFormat="1">
      <c r="A96" s="1226">
        <v>1</v>
      </c>
      <c r="B96" s="1219" t="s">
        <v>2482</v>
      </c>
      <c r="C96" s="1221">
        <v>28</v>
      </c>
    </row>
    <row r="97" spans="1:3" s="1165" customFormat="1">
      <c r="A97" s="1170">
        <v>2</v>
      </c>
      <c r="B97" s="1181" t="s">
        <v>2483</v>
      </c>
      <c r="C97" s="1171">
        <v>1096</v>
      </c>
    </row>
    <row r="98" spans="1:3" s="1165" customFormat="1" ht="45">
      <c r="A98" s="1170">
        <v>3</v>
      </c>
      <c r="B98" s="1218" t="s">
        <v>2484</v>
      </c>
      <c r="C98" s="1171">
        <v>169</v>
      </c>
    </row>
    <row r="99" spans="1:3" s="1165" customFormat="1">
      <c r="A99" s="1170">
        <v>4</v>
      </c>
      <c r="B99" s="1181" t="s">
        <v>2485</v>
      </c>
      <c r="C99" s="1171" t="s">
        <v>2486</v>
      </c>
    </row>
    <row r="100" spans="1:3" s="1165" customFormat="1">
      <c r="A100" s="1170">
        <v>5</v>
      </c>
      <c r="B100" s="1199" t="s">
        <v>2487</v>
      </c>
      <c r="C100" s="1171">
        <v>2</v>
      </c>
    </row>
    <row r="101" spans="1:3" s="1165" customFormat="1">
      <c r="A101" s="1170">
        <v>6</v>
      </c>
      <c r="B101" s="1181" t="s">
        <v>2488</v>
      </c>
      <c r="C101" s="4944" t="s">
        <v>5195</v>
      </c>
    </row>
    <row r="102" spans="1:3" s="1165" customFormat="1" ht="30.75" thickBot="1">
      <c r="A102" s="1172">
        <v>7</v>
      </c>
      <c r="B102" s="1233" t="s">
        <v>2496</v>
      </c>
      <c r="C102" s="1174">
        <v>6</v>
      </c>
    </row>
    <row r="104" spans="1:3">
      <c r="A104" s="1754" t="s">
        <v>4396</v>
      </c>
    </row>
  </sheetData>
  <mergeCells count="10">
    <mergeCell ref="A74:B74"/>
    <mergeCell ref="A86:B86"/>
    <mergeCell ref="A94:B94"/>
    <mergeCell ref="A1:B1"/>
    <mergeCell ref="A2:D2"/>
    <mergeCell ref="A16:B16"/>
    <mergeCell ref="A4:B4"/>
    <mergeCell ref="A27:B27"/>
    <mergeCell ref="A39:B39"/>
    <mergeCell ref="A54:B54"/>
  </mergeCells>
  <hyperlinks>
    <hyperlink ref="A1:B1" location="Índice!A1" display="ÍNDICE"/>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M92"/>
  <sheetViews>
    <sheetView showGridLines="0" workbookViewId="0"/>
  </sheetViews>
  <sheetFormatPr baseColWidth="10" defaultRowHeight="12.75"/>
  <cols>
    <col min="1" max="1" width="24.5703125" bestFit="1" customWidth="1"/>
    <col min="2" max="2" width="22.42578125" bestFit="1" customWidth="1"/>
    <col min="3" max="3" width="10.140625" bestFit="1" customWidth="1"/>
    <col min="4" max="4" width="15.42578125" bestFit="1" customWidth="1"/>
    <col min="6" max="6" width="9" bestFit="1" customWidth="1"/>
    <col min="7" max="7" width="13.7109375" bestFit="1" customWidth="1"/>
    <col min="8" max="12" width="12.85546875" bestFit="1" customWidth="1"/>
    <col min="13" max="13" width="14.42578125" bestFit="1" customWidth="1"/>
  </cols>
  <sheetData>
    <row r="1" spans="1:5">
      <c r="A1" s="1088" t="s">
        <v>1621</v>
      </c>
    </row>
    <row r="2" spans="1:5" ht="18.75">
      <c r="A2" s="63" t="s">
        <v>2549</v>
      </c>
      <c r="B2" s="27"/>
      <c r="C2" s="27"/>
      <c r="D2" s="27"/>
      <c r="E2" s="27"/>
    </row>
    <row r="3" spans="1:5" ht="15">
      <c r="A3" s="27"/>
      <c r="B3" s="27"/>
      <c r="C3" s="27"/>
      <c r="D3" s="27"/>
      <c r="E3" s="27"/>
    </row>
    <row r="4" spans="1:5" ht="15.75" thickBot="1">
      <c r="A4" s="6051" t="s">
        <v>2554</v>
      </c>
      <c r="B4" s="6051"/>
      <c r="C4" s="6051"/>
      <c r="D4" s="6051"/>
      <c r="E4" s="27"/>
    </row>
    <row r="5" spans="1:5" ht="15.75" thickBot="1">
      <c r="A5" s="1735" t="s">
        <v>2550</v>
      </c>
      <c r="B5" s="1736" t="s">
        <v>2551</v>
      </c>
      <c r="C5" s="1737" t="s">
        <v>2552</v>
      </c>
      <c r="D5" s="1736" t="s">
        <v>2553</v>
      </c>
      <c r="E5" s="27"/>
    </row>
    <row r="6" spans="1:5" ht="15">
      <c r="A6" s="6062" t="s">
        <v>2499</v>
      </c>
      <c r="B6" s="1254" t="s">
        <v>2500</v>
      </c>
      <c r="C6" s="1267"/>
      <c r="D6" s="4921">
        <v>580</v>
      </c>
      <c r="E6" s="27"/>
    </row>
    <row r="7" spans="1:5" ht="15">
      <c r="A7" s="6063"/>
      <c r="B7" s="6066" t="s">
        <v>2501</v>
      </c>
      <c r="C7" s="1236" t="s">
        <v>2502</v>
      </c>
      <c r="D7" s="4922">
        <v>282</v>
      </c>
      <c r="E7" s="27"/>
    </row>
    <row r="8" spans="1:5" ht="15">
      <c r="A8" s="6063"/>
      <c r="B8" s="6066"/>
      <c r="C8" s="1236" t="s">
        <v>2503</v>
      </c>
      <c r="D8" s="4922">
        <v>171</v>
      </c>
      <c r="E8" s="27"/>
    </row>
    <row r="9" spans="1:5" ht="15">
      <c r="A9" s="6063"/>
      <c r="B9" s="6066"/>
      <c r="C9" s="1236" t="s">
        <v>2504</v>
      </c>
      <c r="D9" s="4922">
        <v>38</v>
      </c>
      <c r="E9" s="27"/>
    </row>
    <row r="10" spans="1:5" ht="15.75" thickBot="1">
      <c r="A10" s="6050"/>
      <c r="B10" s="1250" t="s">
        <v>2505</v>
      </c>
      <c r="C10" s="1268"/>
      <c r="D10" s="4923">
        <v>89</v>
      </c>
      <c r="E10" s="27"/>
    </row>
    <row r="11" spans="1:5" ht="15">
      <c r="A11" s="6062" t="s">
        <v>2506</v>
      </c>
      <c r="B11" s="1254" t="s">
        <v>2507</v>
      </c>
      <c r="C11" s="1267"/>
      <c r="D11" s="4921">
        <v>453</v>
      </c>
      <c r="E11" s="27"/>
    </row>
    <row r="12" spans="1:5" ht="15">
      <c r="A12" s="6063"/>
      <c r="B12" s="1255" t="s">
        <v>2508</v>
      </c>
      <c r="C12" s="1236"/>
      <c r="D12" s="4922">
        <v>453</v>
      </c>
      <c r="E12" s="27"/>
    </row>
    <row r="13" spans="1:5" ht="15.75" thickBot="1">
      <c r="A13" s="6050"/>
      <c r="B13" s="1256" t="s">
        <v>2509</v>
      </c>
      <c r="C13" s="1268"/>
      <c r="D13" s="4923">
        <v>0</v>
      </c>
      <c r="E13" s="27"/>
    </row>
    <row r="14" spans="1:5" ht="15.75" thickBot="1">
      <c r="A14" s="1253" t="s">
        <v>2510</v>
      </c>
      <c r="B14" s="1257" t="s">
        <v>2511</v>
      </c>
      <c r="C14" s="1269"/>
      <c r="D14" s="4924">
        <v>3337</v>
      </c>
      <c r="E14" s="27"/>
    </row>
    <row r="15" spans="1:5" ht="15">
      <c r="A15" s="6049" t="s">
        <v>2512</v>
      </c>
      <c r="B15" s="1258" t="s">
        <v>2513</v>
      </c>
      <c r="C15" s="1235"/>
      <c r="D15" s="4925">
        <v>11</v>
      </c>
      <c r="E15" s="27"/>
    </row>
    <row r="16" spans="1:5" ht="15">
      <c r="A16" s="6063"/>
      <c r="B16" s="1255" t="s">
        <v>2514</v>
      </c>
      <c r="C16" s="1236"/>
      <c r="D16" s="4926">
        <v>3</v>
      </c>
      <c r="E16" s="27"/>
    </row>
    <row r="17" spans="1:5" ht="15">
      <c r="A17" s="6063"/>
      <c r="B17" s="1255" t="s">
        <v>2515</v>
      </c>
      <c r="C17" s="1236"/>
      <c r="D17" s="4926">
        <v>100</v>
      </c>
      <c r="E17" s="27"/>
    </row>
    <row r="18" spans="1:5" ht="15.75" thickBot="1">
      <c r="A18" s="6050"/>
      <c r="B18" s="1256" t="s">
        <v>2516</v>
      </c>
      <c r="C18" s="1268"/>
      <c r="D18" s="4927">
        <v>31</v>
      </c>
      <c r="E18" s="27"/>
    </row>
    <row r="19" spans="1:5" s="1234" customFormat="1" ht="15">
      <c r="A19" s="57"/>
      <c r="B19" s="57"/>
      <c r="C19" s="57"/>
      <c r="D19" s="213"/>
      <c r="E19" s="57"/>
    </row>
    <row r="20" spans="1:5" s="1234" customFormat="1" ht="15.75" thickBot="1">
      <c r="A20" s="1242" t="s">
        <v>2555</v>
      </c>
      <c r="B20" s="57"/>
      <c r="C20" s="57"/>
      <c r="D20" s="213"/>
      <c r="E20" s="57"/>
    </row>
    <row r="21" spans="1:5" s="1234" customFormat="1" ht="15.75" thickBot="1">
      <c r="A21" s="1735" t="s">
        <v>2556</v>
      </c>
      <c r="B21" s="1736" t="s">
        <v>2550</v>
      </c>
      <c r="C21" s="1738" t="s">
        <v>2557</v>
      </c>
      <c r="E21" s="57"/>
    </row>
    <row r="22" spans="1:5" s="1234" customFormat="1" ht="15">
      <c r="A22" s="6062" t="s">
        <v>2517</v>
      </c>
      <c r="B22" s="1249" t="s">
        <v>2518</v>
      </c>
      <c r="C22" s="1245" t="s">
        <v>2519</v>
      </c>
      <c r="E22" s="57"/>
    </row>
    <row r="23" spans="1:5" s="1234" customFormat="1" ht="15.75" thickBot="1">
      <c r="A23" s="6050"/>
      <c r="B23" s="1250" t="s">
        <v>2520</v>
      </c>
      <c r="C23" s="1246" t="s">
        <v>2521</v>
      </c>
      <c r="E23" s="57"/>
    </row>
    <row r="24" spans="1:5" s="1234" customFormat="1" ht="15">
      <c r="A24" s="6062" t="s">
        <v>2522</v>
      </c>
      <c r="B24" s="1249" t="s">
        <v>2518</v>
      </c>
      <c r="C24" s="1245" t="s">
        <v>2523</v>
      </c>
      <c r="E24" s="57"/>
    </row>
    <row r="25" spans="1:5" s="1234" customFormat="1" ht="15.75" thickBot="1">
      <c r="A25" s="6050"/>
      <c r="B25" s="1250" t="s">
        <v>2520</v>
      </c>
      <c r="C25" s="1246" t="s">
        <v>2524</v>
      </c>
      <c r="E25" s="57"/>
    </row>
    <row r="26" spans="1:5" s="1234" customFormat="1" ht="15.75" thickBot="1">
      <c r="A26" s="1243" t="s">
        <v>2517</v>
      </c>
      <c r="B26" s="1251"/>
      <c r="C26" s="1247" t="s">
        <v>2525</v>
      </c>
      <c r="E26" s="57"/>
    </row>
    <row r="27" spans="1:5" s="1234" customFormat="1" ht="15.75" thickBot="1">
      <c r="A27" s="1244" t="s">
        <v>2522</v>
      </c>
      <c r="B27" s="1252"/>
      <c r="C27" s="1248" t="s">
        <v>2526</v>
      </c>
      <c r="E27" s="57"/>
    </row>
    <row r="28" spans="1:5" s="1234" customFormat="1" ht="15">
      <c r="A28" s="1237"/>
      <c r="B28" s="57"/>
      <c r="C28" s="57"/>
      <c r="D28" s="213"/>
      <c r="E28" s="57"/>
    </row>
    <row r="29" spans="1:5" s="1234" customFormat="1" ht="15.75" thickBot="1">
      <c r="A29" s="1241" t="s">
        <v>2560</v>
      </c>
      <c r="B29" s="57"/>
      <c r="C29" s="57"/>
      <c r="D29" s="213"/>
      <c r="E29" s="57"/>
    </row>
    <row r="30" spans="1:5" s="1234" customFormat="1" ht="15.75" thickBot="1">
      <c r="A30" s="1739" t="s">
        <v>2558</v>
      </c>
      <c r="B30" s="1736" t="s">
        <v>2559</v>
      </c>
      <c r="C30" s="1738" t="s">
        <v>2553</v>
      </c>
      <c r="E30" s="57"/>
    </row>
    <row r="31" spans="1:5" s="1234" customFormat="1" ht="15">
      <c r="A31" s="6062" t="s">
        <v>2527</v>
      </c>
      <c r="B31" s="1254" t="s">
        <v>2528</v>
      </c>
      <c r="C31" s="1259">
        <v>76</v>
      </c>
      <c r="E31" s="57"/>
    </row>
    <row r="32" spans="1:5" s="1234" customFormat="1" ht="15">
      <c r="A32" s="6063"/>
      <c r="B32" s="1255" t="s">
        <v>2529</v>
      </c>
      <c r="C32" s="1260">
        <v>520</v>
      </c>
      <c r="E32" s="57"/>
    </row>
    <row r="33" spans="1:5" s="1234" customFormat="1" ht="15">
      <c r="A33" s="6063"/>
      <c r="B33" s="1255" t="s">
        <v>2515</v>
      </c>
      <c r="C33" s="1260">
        <v>198</v>
      </c>
      <c r="E33" s="57"/>
    </row>
    <row r="34" spans="1:5" s="1234" customFormat="1" ht="15.75" thickBot="1">
      <c r="A34" s="6050"/>
      <c r="B34" s="1256" t="s">
        <v>2530</v>
      </c>
      <c r="C34" s="1261">
        <v>453</v>
      </c>
      <c r="E34" s="57"/>
    </row>
    <row r="35" spans="1:5" s="1234" customFormat="1" ht="15">
      <c r="A35" s="6049" t="s">
        <v>2531</v>
      </c>
      <c r="B35" s="1258" t="s">
        <v>2528</v>
      </c>
      <c r="C35" s="1262">
        <v>0</v>
      </c>
      <c r="E35" s="57"/>
    </row>
    <row r="36" spans="1:5" s="1234" customFormat="1" ht="15">
      <c r="A36" s="6063"/>
      <c r="B36" s="1255" t="s">
        <v>2529</v>
      </c>
      <c r="C36" s="1260">
        <v>0</v>
      </c>
      <c r="E36" s="57"/>
    </row>
    <row r="37" spans="1:5" s="1234" customFormat="1" ht="15">
      <c r="A37" s="6063"/>
      <c r="B37" s="1255" t="s">
        <v>2515</v>
      </c>
      <c r="C37" s="1260">
        <v>0</v>
      </c>
      <c r="E37" s="57"/>
    </row>
    <row r="38" spans="1:5" s="1234" customFormat="1" ht="15.75" thickBot="1">
      <c r="A38" s="6050"/>
      <c r="B38" s="1256" t="s">
        <v>2530</v>
      </c>
      <c r="C38" s="1261">
        <v>0</v>
      </c>
      <c r="E38" s="57"/>
    </row>
    <row r="39" spans="1:5" s="1234" customFormat="1" ht="15">
      <c r="A39" s="1238"/>
      <c r="B39" s="57"/>
      <c r="C39" s="1240"/>
      <c r="E39" s="57"/>
    </row>
    <row r="40" spans="1:5" s="1234" customFormat="1" ht="15.75" thickBot="1">
      <c r="A40" s="1241" t="s">
        <v>2561</v>
      </c>
      <c r="B40" s="57"/>
      <c r="C40" s="57"/>
      <c r="D40" s="1240"/>
      <c r="E40" s="57"/>
    </row>
    <row r="41" spans="1:5" s="1234" customFormat="1" ht="15.75" thickBot="1">
      <c r="A41" s="1740" t="s">
        <v>2558</v>
      </c>
      <c r="B41" s="1741" t="s">
        <v>2559</v>
      </c>
      <c r="C41" s="1742" t="s">
        <v>2553</v>
      </c>
      <c r="D41" s="1240"/>
      <c r="E41" s="57"/>
    </row>
    <row r="42" spans="1:5" s="1234" customFormat="1" ht="15">
      <c r="A42" s="6062" t="s">
        <v>2532</v>
      </c>
      <c r="B42" s="1254" t="s">
        <v>2533</v>
      </c>
      <c r="C42" s="1263">
        <v>500</v>
      </c>
      <c r="E42" s="57"/>
    </row>
    <row r="43" spans="1:5" s="1234" customFormat="1" ht="15">
      <c r="A43" s="6063"/>
      <c r="B43" s="1255" t="s">
        <v>2534</v>
      </c>
      <c r="C43" s="1260">
        <v>48</v>
      </c>
      <c r="E43" s="57"/>
    </row>
    <row r="44" spans="1:5" s="1234" customFormat="1" ht="15">
      <c r="A44" s="6063"/>
      <c r="B44" s="1255" t="s">
        <v>2535</v>
      </c>
      <c r="C44" s="1260">
        <v>1438</v>
      </c>
      <c r="E44" s="57"/>
    </row>
    <row r="45" spans="1:5" s="1234" customFormat="1" ht="15.75" thickBot="1">
      <c r="A45" s="6050"/>
      <c r="B45" s="1250" t="s">
        <v>2536</v>
      </c>
      <c r="C45" s="1264">
        <v>0</v>
      </c>
      <c r="E45" s="57"/>
    </row>
    <row r="46" spans="1:5" s="1234" customFormat="1" ht="15">
      <c r="A46" s="6049" t="s">
        <v>2537</v>
      </c>
      <c r="B46" s="1258" t="s">
        <v>2533</v>
      </c>
      <c r="C46" s="1262">
        <v>0</v>
      </c>
      <c r="E46" s="57"/>
    </row>
    <row r="47" spans="1:5" s="1234" customFormat="1" ht="15">
      <c r="A47" s="6063"/>
      <c r="B47" s="1255" t="s">
        <v>2538</v>
      </c>
      <c r="C47" s="1265">
        <v>0</v>
      </c>
      <c r="E47" s="57"/>
    </row>
    <row r="48" spans="1:5" s="1234" customFormat="1" ht="15">
      <c r="A48" s="6063"/>
      <c r="B48" s="1255" t="s">
        <v>2535</v>
      </c>
      <c r="C48" s="1265">
        <v>0</v>
      </c>
      <c r="E48" s="57"/>
    </row>
    <row r="49" spans="1:7" s="1234" customFormat="1" ht="15.75" thickBot="1">
      <c r="A49" s="6050"/>
      <c r="B49" s="1250" t="s">
        <v>2536</v>
      </c>
      <c r="C49" s="1264">
        <v>0</v>
      </c>
      <c r="E49" s="57"/>
    </row>
    <row r="50" spans="1:7" s="1234" customFormat="1" ht="15">
      <c r="A50" s="57"/>
      <c r="B50" s="57"/>
      <c r="C50" s="57"/>
      <c r="D50" s="1239"/>
      <c r="E50" s="57"/>
    </row>
    <row r="51" spans="1:7" s="1234" customFormat="1" ht="15.75" thickBot="1">
      <c r="A51" s="1242" t="s">
        <v>2562</v>
      </c>
      <c r="B51" s="57"/>
      <c r="C51" s="57"/>
      <c r="D51" s="1239"/>
      <c r="E51" s="57"/>
    </row>
    <row r="52" spans="1:7" s="1234" customFormat="1" ht="15.75" thickBot="1">
      <c r="A52" s="1735" t="s">
        <v>2563</v>
      </c>
      <c r="B52" s="1736" t="s">
        <v>2564</v>
      </c>
      <c r="C52" s="6067" t="s">
        <v>2565</v>
      </c>
      <c r="D52" s="6068"/>
      <c r="E52" s="57"/>
    </row>
    <row r="53" spans="1:7" s="1234" customFormat="1" ht="15">
      <c r="A53" s="6062" t="s">
        <v>2539</v>
      </c>
      <c r="B53" s="1254" t="s">
        <v>500</v>
      </c>
      <c r="C53" s="6052">
        <v>2407367</v>
      </c>
      <c r="D53" s="6053"/>
      <c r="E53" s="57"/>
    </row>
    <row r="54" spans="1:7" s="1234" customFormat="1" ht="15">
      <c r="A54" s="6063"/>
      <c r="B54" s="1255" t="s">
        <v>1</v>
      </c>
      <c r="C54" s="6054">
        <v>3622962</v>
      </c>
      <c r="D54" s="6055"/>
      <c r="E54" s="57"/>
      <c r="G54" s="1531"/>
    </row>
    <row r="55" spans="1:7" s="1234" customFormat="1" ht="15">
      <c r="A55" s="6063"/>
      <c r="B55" s="1255" t="s">
        <v>2</v>
      </c>
      <c r="C55" s="6054">
        <v>3954304</v>
      </c>
      <c r="D55" s="6055"/>
      <c r="E55" s="57"/>
    </row>
    <row r="56" spans="1:7" s="1234" customFormat="1" ht="15">
      <c r="A56" s="6063"/>
      <c r="B56" s="1255" t="s">
        <v>3</v>
      </c>
      <c r="C56" s="6054">
        <v>4625837</v>
      </c>
      <c r="D56" s="6055"/>
      <c r="E56" s="57"/>
    </row>
    <row r="57" spans="1:7" s="1234" customFormat="1" ht="15.75" thickBot="1">
      <c r="A57" s="6063"/>
      <c r="B57" s="1266" t="s">
        <v>1715</v>
      </c>
      <c r="C57" s="6056">
        <v>18460500</v>
      </c>
      <c r="D57" s="6057"/>
      <c r="E57" s="57"/>
    </row>
    <row r="58" spans="1:7" s="1234" customFormat="1" ht="15.75" thickBot="1">
      <c r="A58" s="6050"/>
      <c r="B58" s="1743" t="s">
        <v>24</v>
      </c>
      <c r="C58" s="6058">
        <f>SUM(C53:C57)</f>
        <v>33070970</v>
      </c>
      <c r="D58" s="6059"/>
      <c r="E58" s="57"/>
    </row>
    <row r="59" spans="1:7" s="1234" customFormat="1" ht="15">
      <c r="A59" s="6049" t="s">
        <v>2540</v>
      </c>
      <c r="B59" s="1258" t="s">
        <v>500</v>
      </c>
      <c r="C59" s="6060">
        <v>2397319</v>
      </c>
      <c r="D59" s="6061"/>
      <c r="E59" s="57"/>
    </row>
    <row r="60" spans="1:7" s="1234" customFormat="1" ht="15">
      <c r="A60" s="6063"/>
      <c r="B60" s="1255" t="s">
        <v>1</v>
      </c>
      <c r="C60" s="6054">
        <v>3887375</v>
      </c>
      <c r="D60" s="6055"/>
      <c r="E60" s="57"/>
    </row>
    <row r="61" spans="1:7" s="1234" customFormat="1" ht="15">
      <c r="A61" s="6063"/>
      <c r="B61" s="1255" t="s">
        <v>2</v>
      </c>
      <c r="C61" s="6054">
        <v>4001478</v>
      </c>
      <c r="D61" s="6055"/>
      <c r="E61" s="57"/>
    </row>
    <row r="62" spans="1:7" s="1234" customFormat="1" ht="15">
      <c r="A62" s="6063"/>
      <c r="B62" s="1255" t="s">
        <v>3</v>
      </c>
      <c r="C62" s="6054">
        <v>5939159</v>
      </c>
      <c r="D62" s="6055"/>
      <c r="E62" s="57"/>
    </row>
    <row r="63" spans="1:7" s="1234" customFormat="1" ht="15.75" thickBot="1">
      <c r="A63" s="6063"/>
      <c r="B63" s="1266" t="s">
        <v>1715</v>
      </c>
      <c r="C63" s="6056">
        <v>18707340</v>
      </c>
      <c r="D63" s="6057"/>
      <c r="E63" s="57"/>
    </row>
    <row r="64" spans="1:7" s="1234" customFormat="1" ht="15.75" thickBot="1">
      <c r="A64" s="6050"/>
      <c r="B64" s="1743" t="s">
        <v>24</v>
      </c>
      <c r="C64" s="6058">
        <f>SUM(C59:C63)</f>
        <v>34932671</v>
      </c>
      <c r="D64" s="6059"/>
      <c r="E64" s="6028">
        <f>C64/C58</f>
        <v>1.0562941153525283</v>
      </c>
      <c r="F64" s="6029"/>
    </row>
    <row r="65" spans="1:13" s="1234" customFormat="1" ht="15">
      <c r="A65" s="57"/>
      <c r="B65" s="57"/>
      <c r="C65" s="57"/>
      <c r="D65" s="1239"/>
      <c r="E65" s="57"/>
    </row>
    <row r="66" spans="1:13" s="1234" customFormat="1" ht="16.5" thickBot="1">
      <c r="A66" s="1242" t="s">
        <v>2566</v>
      </c>
      <c r="B66" s="57"/>
      <c r="C66" s="57"/>
      <c r="D66" s="1239"/>
      <c r="E66" s="57"/>
      <c r="F66" s="6038" t="s">
        <v>4223</v>
      </c>
      <c r="G66" s="6038"/>
      <c r="H66" s="6038"/>
      <c r="I66" s="6038"/>
      <c r="J66" s="6038"/>
      <c r="K66" s="6038"/>
      <c r="L66" s="6038"/>
      <c r="M66" s="6038"/>
    </row>
    <row r="67" spans="1:13" s="1234" customFormat="1" ht="15.75" thickBot="1">
      <c r="A67" s="1735" t="s">
        <v>2552</v>
      </c>
      <c r="B67" s="1736" t="s">
        <v>2564</v>
      </c>
      <c r="C67" s="6067" t="s">
        <v>2565</v>
      </c>
      <c r="D67" s="6068"/>
      <c r="E67" s="57"/>
      <c r="F67" s="6042" t="s">
        <v>4221</v>
      </c>
      <c r="G67" s="6039"/>
      <c r="H67" s="6040"/>
      <c r="I67" s="6040"/>
      <c r="J67" s="6040"/>
      <c r="K67" s="6040"/>
      <c r="L67" s="6041"/>
      <c r="M67" s="6047" t="s">
        <v>4222</v>
      </c>
    </row>
    <row r="68" spans="1:13" s="1234" customFormat="1" ht="15.75" thickBot="1">
      <c r="A68" s="1270" t="s">
        <v>2541</v>
      </c>
      <c r="B68" s="1249" t="s">
        <v>544</v>
      </c>
      <c r="C68" s="6032">
        <v>656</v>
      </c>
      <c r="D68" s="6033"/>
      <c r="E68" s="57"/>
      <c r="F68" s="6043"/>
      <c r="G68" s="1461" t="s">
        <v>500</v>
      </c>
      <c r="H68" s="1462" t="s">
        <v>1</v>
      </c>
      <c r="I68" s="1462" t="s">
        <v>2</v>
      </c>
      <c r="J68" s="1462" t="s">
        <v>3</v>
      </c>
      <c r="K68" s="1462" t="s">
        <v>1715</v>
      </c>
      <c r="L68" s="1463" t="s">
        <v>4224</v>
      </c>
      <c r="M68" s="6048"/>
    </row>
    <row r="69" spans="1:13" s="1234" customFormat="1" ht="15.75" thickBot="1">
      <c r="A69" s="1271" t="s">
        <v>2542</v>
      </c>
      <c r="B69" s="1250" t="s">
        <v>36</v>
      </c>
      <c r="C69" s="6034">
        <v>0.7036</v>
      </c>
      <c r="D69" s="6035"/>
      <c r="E69" s="57"/>
      <c r="F69" s="1464" t="s">
        <v>500</v>
      </c>
      <c r="G69" s="4928"/>
      <c r="H69" s="4929"/>
      <c r="I69" s="4929"/>
      <c r="J69" s="4929"/>
      <c r="K69" s="4929">
        <v>43892</v>
      </c>
      <c r="L69" s="4930">
        <v>6480</v>
      </c>
      <c r="M69" s="1465">
        <f>L69+K69+J69</f>
        <v>50372</v>
      </c>
    </row>
    <row r="70" spans="1:13" s="1234" customFormat="1" ht="15">
      <c r="A70" s="6049" t="s">
        <v>2543</v>
      </c>
      <c r="B70" s="1258" t="s">
        <v>500</v>
      </c>
      <c r="C70" s="6036">
        <v>1332100</v>
      </c>
      <c r="D70" s="6037"/>
      <c r="E70" s="57"/>
      <c r="F70" s="1457" t="s">
        <v>1</v>
      </c>
      <c r="G70" s="4931"/>
      <c r="H70" s="4932"/>
      <c r="I70" s="4933"/>
      <c r="J70" s="4933">
        <v>5753.4</v>
      </c>
      <c r="K70" s="4933">
        <v>79675.179999999993</v>
      </c>
      <c r="L70" s="4934">
        <v>49980</v>
      </c>
      <c r="M70" s="1459">
        <f>L70+K70+J70+I70</f>
        <v>135408.57999999999</v>
      </c>
    </row>
    <row r="71" spans="1:13" s="1234" customFormat="1" ht="15">
      <c r="A71" s="6063"/>
      <c r="B71" s="1255" t="s">
        <v>1</v>
      </c>
      <c r="C71" s="6030">
        <v>2953957</v>
      </c>
      <c r="D71" s="6031"/>
      <c r="E71" s="57"/>
      <c r="F71" s="1457" t="s">
        <v>2</v>
      </c>
      <c r="G71" s="4931"/>
      <c r="H71" s="4935"/>
      <c r="I71" s="4932"/>
      <c r="J71" s="4933"/>
      <c r="K71" s="4933">
        <v>127502</v>
      </c>
      <c r="L71" s="4936">
        <v>38985</v>
      </c>
      <c r="M71" s="1459">
        <f>L71+K71+J71</f>
        <v>166487</v>
      </c>
    </row>
    <row r="72" spans="1:13" s="1234" customFormat="1" ht="15">
      <c r="A72" s="6063"/>
      <c r="B72" s="1255" t="s">
        <v>2</v>
      </c>
      <c r="C72" s="6030">
        <v>2349862</v>
      </c>
      <c r="D72" s="6031"/>
      <c r="E72" s="57"/>
      <c r="F72" s="1457" t="s">
        <v>3</v>
      </c>
      <c r="G72" s="4937"/>
      <c r="H72" s="4933">
        <v>12124.73</v>
      </c>
      <c r="I72" s="4933">
        <v>200000</v>
      </c>
      <c r="J72" s="4932"/>
      <c r="K72" s="4933">
        <v>3014</v>
      </c>
      <c r="L72" s="4934">
        <v>20599.849999999999</v>
      </c>
      <c r="M72" s="1459">
        <f>L72+K72+H72+G72</f>
        <v>35738.58</v>
      </c>
    </row>
    <row r="73" spans="1:13" s="1234" customFormat="1" ht="15.75" thickBot="1">
      <c r="A73" s="6063"/>
      <c r="B73" s="1255" t="s">
        <v>3</v>
      </c>
      <c r="C73" s="6030">
        <v>4561939</v>
      </c>
      <c r="D73" s="6031"/>
      <c r="E73" s="57"/>
      <c r="F73" s="1458" t="s">
        <v>1715</v>
      </c>
      <c r="G73" s="4938">
        <v>58348.88</v>
      </c>
      <c r="H73" s="4939">
        <v>66053</v>
      </c>
      <c r="I73" s="4939"/>
      <c r="J73" s="4939"/>
      <c r="K73" s="4940"/>
      <c r="L73" s="4941">
        <v>340702.04</v>
      </c>
      <c r="M73" s="1460">
        <f>L73+J73+I73+H73+G73</f>
        <v>465103.92</v>
      </c>
    </row>
    <row r="74" spans="1:13" s="1234" customFormat="1" ht="15.75" thickBot="1">
      <c r="A74" s="6063"/>
      <c r="B74" s="1255" t="s">
        <v>1715</v>
      </c>
      <c r="C74" s="6030">
        <v>12072561</v>
      </c>
      <c r="D74" s="6031"/>
      <c r="E74" s="57"/>
      <c r="F74" s="6044"/>
      <c r="G74" s="6045"/>
      <c r="H74" s="6045"/>
      <c r="I74" s="6045"/>
      <c r="J74" s="6045"/>
      <c r="K74" s="6045"/>
      <c r="L74" s="6045"/>
      <c r="M74" s="6046"/>
    </row>
    <row r="75" spans="1:13" s="1234" customFormat="1" ht="15.75" thickBot="1">
      <c r="A75" s="6050"/>
      <c r="B75" s="1256" t="s">
        <v>24</v>
      </c>
      <c r="C75" s="6069">
        <f>SUM(C70:C74)</f>
        <v>23270419</v>
      </c>
      <c r="D75" s="6070"/>
      <c r="E75" s="57"/>
      <c r="F75" s="1468" t="s">
        <v>2601</v>
      </c>
      <c r="G75" s="1467">
        <f>SUM(G70:G74)</f>
        <v>58348.88</v>
      </c>
      <c r="H75" s="1455">
        <f>SUM(H72:H74)</f>
        <v>78177.73</v>
      </c>
      <c r="I75" s="1455">
        <f>I73+I70</f>
        <v>0</v>
      </c>
      <c r="J75" s="1455">
        <f>J73+J71+J70+J69</f>
        <v>5753.4</v>
      </c>
      <c r="K75" s="1456">
        <f>K69+K70+K71+K72</f>
        <v>254083.18</v>
      </c>
      <c r="L75" s="6064"/>
      <c r="M75" s="6065"/>
    </row>
    <row r="76" spans="1:13" s="1234" customFormat="1" ht="15">
      <c r="A76" s="1469" t="s">
        <v>4226</v>
      </c>
      <c r="B76" s="57"/>
      <c r="C76" s="57"/>
      <c r="D76" s="1239"/>
      <c r="E76" s="57"/>
      <c r="F76" s="1466" t="s">
        <v>4225</v>
      </c>
    </row>
    <row r="77" spans="1:13" s="1234" customFormat="1" ht="15.75" thickBot="1">
      <c r="A77" s="1242" t="s">
        <v>2567</v>
      </c>
      <c r="B77" s="57"/>
      <c r="C77" s="57"/>
      <c r="D77" s="1239"/>
      <c r="E77" s="57"/>
    </row>
    <row r="78" spans="1:13" s="1234" customFormat="1" ht="15.75" thickBot="1">
      <c r="A78" s="1735" t="s">
        <v>2552</v>
      </c>
      <c r="B78" s="1736" t="s">
        <v>2568</v>
      </c>
      <c r="C78" s="1744" t="s">
        <v>4</v>
      </c>
      <c r="D78" s="1239"/>
      <c r="E78" s="57"/>
    </row>
    <row r="79" spans="1:13" s="1234" customFormat="1" ht="14.25" customHeight="1">
      <c r="A79" s="6062" t="s">
        <v>2544</v>
      </c>
      <c r="B79" s="1254" t="s">
        <v>24</v>
      </c>
      <c r="C79" s="1259">
        <v>940</v>
      </c>
      <c r="E79" s="57"/>
    </row>
    <row r="80" spans="1:13" s="1234" customFormat="1" ht="15">
      <c r="A80" s="6063"/>
      <c r="B80" s="1255" t="s">
        <v>2545</v>
      </c>
      <c r="C80" s="1265">
        <v>40</v>
      </c>
      <c r="E80" s="57"/>
    </row>
    <row r="81" spans="1:5" s="1234" customFormat="1" ht="15.75" thickBot="1">
      <c r="A81" s="6050"/>
      <c r="B81" s="1256" t="s">
        <v>782</v>
      </c>
      <c r="C81" s="1264">
        <v>0</v>
      </c>
      <c r="E81" s="57"/>
    </row>
    <row r="82" spans="1:5" s="1234" customFormat="1" ht="15">
      <c r="A82" s="6049" t="s">
        <v>2546</v>
      </c>
      <c r="B82" s="1258" t="s">
        <v>2547</v>
      </c>
      <c r="C82" s="1262">
        <v>450</v>
      </c>
      <c r="E82" s="57"/>
    </row>
    <row r="83" spans="1:5" s="1234" customFormat="1" ht="15.75" thickBot="1">
      <c r="A83" s="6050"/>
      <c r="B83" s="1256" t="s">
        <v>2548</v>
      </c>
      <c r="C83" s="1264">
        <v>3</v>
      </c>
      <c r="E83" s="57"/>
    </row>
    <row r="84" spans="1:5" ht="15">
      <c r="A84" s="27"/>
      <c r="B84" s="27"/>
      <c r="C84" s="27"/>
      <c r="D84" s="27"/>
      <c r="E84" s="27"/>
    </row>
    <row r="85" spans="1:5" ht="15">
      <c r="A85" s="27" t="s">
        <v>2569</v>
      </c>
      <c r="B85" s="27"/>
      <c r="C85" s="27"/>
      <c r="D85" s="27"/>
      <c r="E85" s="27"/>
    </row>
    <row r="86" spans="1:5" ht="15">
      <c r="A86" s="27"/>
      <c r="B86" s="27"/>
      <c r="C86" s="27"/>
      <c r="D86" s="27"/>
      <c r="E86" s="27"/>
    </row>
    <row r="87" spans="1:5" ht="15">
      <c r="A87" s="27"/>
      <c r="B87" s="27"/>
      <c r="C87" s="27"/>
      <c r="D87" s="27"/>
      <c r="E87" s="27"/>
    </row>
    <row r="88" spans="1:5" ht="15">
      <c r="A88" s="27"/>
      <c r="B88" s="27"/>
      <c r="C88" s="27"/>
      <c r="D88" s="27"/>
      <c r="E88" s="27"/>
    </row>
    <row r="89" spans="1:5" ht="15">
      <c r="A89" s="27"/>
      <c r="B89" s="27"/>
      <c r="C89" s="27"/>
      <c r="D89" s="27"/>
      <c r="E89" s="27"/>
    </row>
    <row r="90" spans="1:5" ht="15">
      <c r="A90" s="27"/>
      <c r="B90" s="27"/>
      <c r="C90" s="27"/>
      <c r="D90" s="27"/>
      <c r="E90" s="27"/>
    </row>
    <row r="91" spans="1:5" ht="15">
      <c r="A91" s="27"/>
      <c r="B91" s="27"/>
      <c r="C91" s="27"/>
      <c r="D91" s="27"/>
      <c r="E91" s="27"/>
    </row>
    <row r="92" spans="1:5" ht="15">
      <c r="A92" s="27"/>
      <c r="B92" s="27"/>
      <c r="C92" s="27"/>
      <c r="D92" s="27"/>
      <c r="E92" s="27"/>
    </row>
  </sheetData>
  <mergeCells count="45">
    <mergeCell ref="L75:M75"/>
    <mergeCell ref="B7:B9"/>
    <mergeCell ref="A11:A13"/>
    <mergeCell ref="A15:A18"/>
    <mergeCell ref="A22:A23"/>
    <mergeCell ref="A24:A25"/>
    <mergeCell ref="A31:A34"/>
    <mergeCell ref="A35:A38"/>
    <mergeCell ref="A6:A10"/>
    <mergeCell ref="C61:D61"/>
    <mergeCell ref="C62:D62"/>
    <mergeCell ref="C63:D63"/>
    <mergeCell ref="C64:D64"/>
    <mergeCell ref="C52:D52"/>
    <mergeCell ref="C75:D75"/>
    <mergeCell ref="C67:D67"/>
    <mergeCell ref="A82:A83"/>
    <mergeCell ref="A4:D4"/>
    <mergeCell ref="C53:D53"/>
    <mergeCell ref="C54:D54"/>
    <mergeCell ref="C55:D55"/>
    <mergeCell ref="C56:D56"/>
    <mergeCell ref="C57:D57"/>
    <mergeCell ref="C58:D58"/>
    <mergeCell ref="C59:D59"/>
    <mergeCell ref="C60:D60"/>
    <mergeCell ref="A42:A45"/>
    <mergeCell ref="A46:A49"/>
    <mergeCell ref="A53:A58"/>
    <mergeCell ref="A59:A64"/>
    <mergeCell ref="A70:A75"/>
    <mergeCell ref="A79:A81"/>
    <mergeCell ref="E64:F64"/>
    <mergeCell ref="C74:D74"/>
    <mergeCell ref="C68:D68"/>
    <mergeCell ref="C69:D69"/>
    <mergeCell ref="C70:D70"/>
    <mergeCell ref="C71:D71"/>
    <mergeCell ref="C72:D72"/>
    <mergeCell ref="C73:D73"/>
    <mergeCell ref="F66:M66"/>
    <mergeCell ref="G67:L67"/>
    <mergeCell ref="F67:F68"/>
    <mergeCell ref="F74:M74"/>
    <mergeCell ref="M67:M68"/>
  </mergeCells>
  <hyperlinks>
    <hyperlink ref="A1" location="Índice!A1" display="ÍNDICE"/>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H57"/>
  <sheetViews>
    <sheetView showGridLines="0" workbookViewId="0"/>
  </sheetViews>
  <sheetFormatPr baseColWidth="10" defaultColWidth="11.42578125" defaultRowHeight="15"/>
  <cols>
    <col min="1" max="1" width="95.42578125" style="1160" bestFit="1" customWidth="1"/>
    <col min="2" max="16384" width="11.42578125" style="1160"/>
  </cols>
  <sheetData>
    <row r="1" spans="1:8">
      <c r="A1" s="1088" t="s">
        <v>1621</v>
      </c>
    </row>
    <row r="2" spans="1:8" ht="18.75">
      <c r="A2" s="6026" t="s">
        <v>2573</v>
      </c>
      <c r="B2" s="6026"/>
      <c r="C2" s="6026"/>
      <c r="D2" s="6026"/>
      <c r="E2" s="6026"/>
      <c r="F2" s="6026"/>
      <c r="G2" s="6026"/>
      <c r="H2" s="6026"/>
    </row>
    <row r="3" spans="1:8" ht="15.75" thickBot="1">
      <c r="A3" s="1222" t="s">
        <v>2576</v>
      </c>
    </row>
    <row r="4" spans="1:8">
      <c r="A4" s="6076" t="s">
        <v>2572</v>
      </c>
      <c r="B4" s="6074" t="s">
        <v>4</v>
      </c>
      <c r="C4" s="6071" t="s">
        <v>2564</v>
      </c>
      <c r="D4" s="6072"/>
      <c r="E4" s="6072"/>
      <c r="F4" s="6073"/>
      <c r="G4" s="1204"/>
    </row>
    <row r="5" spans="1:8" ht="15.75" thickBot="1">
      <c r="A5" s="6077"/>
      <c r="B5" s="6075"/>
      <c r="C5" s="1732" t="s">
        <v>2571</v>
      </c>
      <c r="D5" s="1733" t="s">
        <v>1</v>
      </c>
      <c r="E5" s="1733" t="s">
        <v>3</v>
      </c>
      <c r="F5" s="1734" t="s">
        <v>2</v>
      </c>
      <c r="G5" s="1204"/>
    </row>
    <row r="6" spans="1:8">
      <c r="A6" s="4889" t="s">
        <v>5151</v>
      </c>
      <c r="B6" s="4890">
        <v>131</v>
      </c>
      <c r="C6" s="4891">
        <v>12</v>
      </c>
      <c r="D6" s="4892">
        <v>62</v>
      </c>
      <c r="E6" s="4892">
        <v>28</v>
      </c>
      <c r="F6" s="4893">
        <v>29</v>
      </c>
      <c r="G6" s="1204"/>
    </row>
    <row r="7" spans="1:8">
      <c r="A7" s="4894" t="s">
        <v>5152</v>
      </c>
      <c r="B7" s="4895">
        <v>0</v>
      </c>
      <c r="C7" s="4896"/>
      <c r="D7" s="4897"/>
      <c r="E7" s="4897"/>
      <c r="F7" s="4898"/>
      <c r="G7" s="1204"/>
    </row>
    <row r="8" spans="1:8">
      <c r="A8" s="4894" t="s">
        <v>5153</v>
      </c>
      <c r="B8" s="4895">
        <v>534</v>
      </c>
      <c r="C8" s="4896"/>
      <c r="D8" s="4897"/>
      <c r="E8" s="4897"/>
      <c r="F8" s="4898"/>
      <c r="G8" s="1204"/>
    </row>
    <row r="9" spans="1:8">
      <c r="A9" s="4894" t="s">
        <v>5154</v>
      </c>
      <c r="B9" s="4899">
        <v>32</v>
      </c>
      <c r="C9" s="4896"/>
      <c r="D9" s="4897"/>
      <c r="E9" s="4897"/>
      <c r="F9" s="4898"/>
      <c r="G9" s="1204"/>
    </row>
    <row r="10" spans="1:8">
      <c r="A10" s="4894" t="s">
        <v>5155</v>
      </c>
      <c r="B10" s="4899">
        <v>40</v>
      </c>
      <c r="C10" s="4896"/>
      <c r="D10" s="4897"/>
      <c r="E10" s="4897"/>
      <c r="F10" s="4898"/>
      <c r="G10" s="1204"/>
    </row>
    <row r="11" spans="1:8">
      <c r="A11" s="4894" t="s">
        <v>5156</v>
      </c>
      <c r="B11" s="4895">
        <v>0</v>
      </c>
      <c r="C11" s="4896"/>
      <c r="D11" s="4897"/>
      <c r="E11" s="4897"/>
      <c r="F11" s="4898"/>
      <c r="G11" s="1204"/>
    </row>
    <row r="12" spans="1:8">
      <c r="A12" s="4894" t="s">
        <v>5157</v>
      </c>
      <c r="B12" s="4899">
        <v>0</v>
      </c>
      <c r="C12" s="4896"/>
      <c r="D12" s="4897"/>
      <c r="E12" s="4897"/>
      <c r="F12" s="4898"/>
      <c r="G12" s="1204"/>
    </row>
    <row r="13" spans="1:8">
      <c r="A13" s="4894" t="s">
        <v>5158</v>
      </c>
      <c r="B13" s="4899">
        <v>56</v>
      </c>
      <c r="C13" s="4900">
        <v>49</v>
      </c>
      <c r="D13" s="4901">
        <v>3</v>
      </c>
      <c r="E13" s="4901">
        <v>2</v>
      </c>
      <c r="F13" s="4902">
        <v>2</v>
      </c>
      <c r="G13" s="1204"/>
    </row>
    <row r="14" spans="1:8">
      <c r="A14" s="4894" t="s">
        <v>5159</v>
      </c>
      <c r="B14" s="4895">
        <v>3</v>
      </c>
      <c r="C14" s="4896"/>
      <c r="D14" s="4897"/>
      <c r="E14" s="4897"/>
      <c r="F14" s="4898"/>
      <c r="G14" s="4913"/>
    </row>
    <row r="15" spans="1:8">
      <c r="A15" s="4894" t="s">
        <v>5160</v>
      </c>
      <c r="B15" s="4899">
        <v>22</v>
      </c>
      <c r="C15" s="4896"/>
      <c r="D15" s="4897"/>
      <c r="E15" s="4897"/>
      <c r="F15" s="4898"/>
      <c r="G15" s="4743"/>
    </row>
    <row r="16" spans="1:8">
      <c r="A16" s="4894" t="s">
        <v>5161</v>
      </c>
      <c r="B16" s="4895">
        <v>3</v>
      </c>
      <c r="C16" s="4896"/>
      <c r="D16" s="4897"/>
      <c r="E16" s="4897"/>
      <c r="F16" s="4898"/>
      <c r="G16" s="4913"/>
    </row>
    <row r="17" spans="1:7">
      <c r="A17" s="4894" t="s">
        <v>5162</v>
      </c>
      <c r="B17" s="4899">
        <v>22</v>
      </c>
      <c r="C17" s="4896"/>
      <c r="D17" s="4897"/>
      <c r="E17" s="4897"/>
      <c r="F17" s="4898"/>
      <c r="G17" s="1204"/>
    </row>
    <row r="18" spans="1:7">
      <c r="A18" s="4894" t="s">
        <v>5163</v>
      </c>
      <c r="B18" s="4899">
        <v>3</v>
      </c>
      <c r="C18" s="4896"/>
      <c r="D18" s="4897"/>
      <c r="E18" s="4897"/>
      <c r="F18" s="4898"/>
      <c r="G18" s="1204"/>
    </row>
    <row r="19" spans="1:7">
      <c r="A19" s="4894" t="s">
        <v>5164</v>
      </c>
      <c r="B19" s="4899">
        <v>5</v>
      </c>
      <c r="C19" s="4896"/>
      <c r="D19" s="4897"/>
      <c r="E19" s="4897"/>
      <c r="F19" s="4898"/>
      <c r="G19" s="1204"/>
    </row>
    <row r="20" spans="1:7">
      <c r="A20" s="4894" t="s">
        <v>5165</v>
      </c>
      <c r="B20" s="4903">
        <v>31</v>
      </c>
      <c r="C20" s="4896"/>
      <c r="D20" s="4897"/>
      <c r="E20" s="4897"/>
      <c r="F20" s="4898"/>
      <c r="G20" s="1204"/>
    </row>
    <row r="21" spans="1:7">
      <c r="A21" s="4894" t="s">
        <v>5166</v>
      </c>
      <c r="B21" s="4903">
        <v>17</v>
      </c>
      <c r="C21" s="4896"/>
      <c r="D21" s="4897"/>
      <c r="E21" s="4897"/>
      <c r="F21" s="4898"/>
      <c r="G21" s="1204"/>
    </row>
    <row r="22" spans="1:7">
      <c r="A22" s="4894" t="s">
        <v>5167</v>
      </c>
      <c r="B22" s="4903">
        <v>423</v>
      </c>
      <c r="C22" s="4896"/>
      <c r="D22" s="4897"/>
      <c r="E22" s="4897"/>
      <c r="F22" s="4898"/>
      <c r="G22" s="1204"/>
    </row>
    <row r="23" spans="1:7">
      <c r="A23" s="4894" t="s">
        <v>5168</v>
      </c>
      <c r="B23" s="4903">
        <v>1912</v>
      </c>
      <c r="C23" s="4896"/>
      <c r="D23" s="4897"/>
      <c r="E23" s="4897"/>
      <c r="F23" s="4898"/>
      <c r="G23" s="1204"/>
    </row>
    <row r="24" spans="1:7">
      <c r="A24" s="4894" t="s">
        <v>5169</v>
      </c>
      <c r="B24" s="4904">
        <v>0.99</v>
      </c>
      <c r="C24" s="4896"/>
      <c r="D24" s="4897"/>
      <c r="E24" s="4897"/>
      <c r="F24" s="4898"/>
      <c r="G24" s="1204"/>
    </row>
    <row r="25" spans="1:7">
      <c r="A25" s="4894" t="s">
        <v>5170</v>
      </c>
      <c r="B25" s="4904">
        <v>0.98</v>
      </c>
      <c r="C25" s="4896"/>
      <c r="D25" s="4897"/>
      <c r="E25" s="4897"/>
      <c r="F25" s="4898"/>
      <c r="G25" s="1204"/>
    </row>
    <row r="26" spans="1:7">
      <c r="A26" s="4894" t="s">
        <v>5171</v>
      </c>
      <c r="B26" s="4904">
        <v>0.97</v>
      </c>
      <c r="C26" s="4896"/>
      <c r="D26" s="4897"/>
      <c r="E26" s="4897"/>
      <c r="F26" s="4898"/>
      <c r="G26" s="1204"/>
    </row>
    <row r="27" spans="1:7">
      <c r="A27" s="4894" t="s">
        <v>5172</v>
      </c>
      <c r="B27" s="4904">
        <v>0.99</v>
      </c>
      <c r="C27" s="4896"/>
      <c r="D27" s="4897"/>
      <c r="E27" s="4897"/>
      <c r="F27" s="4898"/>
      <c r="G27" s="1204"/>
    </row>
    <row r="28" spans="1:7">
      <c r="A28" s="4894" t="s">
        <v>5173</v>
      </c>
      <c r="B28" s="4903">
        <v>415</v>
      </c>
      <c r="C28" s="4896"/>
      <c r="D28" s="4897"/>
      <c r="E28" s="4897"/>
      <c r="F28" s="4898"/>
      <c r="G28" s="1204"/>
    </row>
    <row r="29" spans="1:7">
      <c r="A29" s="4894" t="s">
        <v>5174</v>
      </c>
      <c r="B29" s="4905">
        <f>B30-11195</f>
        <v>519</v>
      </c>
      <c r="C29" s="4896"/>
      <c r="D29" s="4897"/>
      <c r="E29" s="4897"/>
      <c r="F29" s="4898"/>
      <c r="G29" s="1204"/>
    </row>
    <row r="30" spans="1:7">
      <c r="A30" s="4894" t="s">
        <v>5175</v>
      </c>
      <c r="B30" s="4905">
        <v>11714</v>
      </c>
      <c r="C30" s="4896"/>
      <c r="D30" s="4897"/>
      <c r="E30" s="4897"/>
      <c r="F30" s="4898"/>
      <c r="G30" s="1204"/>
    </row>
    <row r="31" spans="1:7">
      <c r="A31" s="4894" t="s">
        <v>5176</v>
      </c>
      <c r="B31" s="4906">
        <v>12</v>
      </c>
      <c r="C31" s="4896"/>
      <c r="D31" s="4897"/>
      <c r="E31" s="4897"/>
      <c r="F31" s="4898"/>
      <c r="G31" s="1204"/>
    </row>
    <row r="32" spans="1:7">
      <c r="A32" s="4894" t="s">
        <v>5177</v>
      </c>
      <c r="B32" s="4906">
        <v>30329</v>
      </c>
      <c r="C32" s="4896"/>
      <c r="D32" s="4897"/>
      <c r="E32" s="4897"/>
      <c r="F32" s="4898"/>
      <c r="G32" s="1204"/>
    </row>
    <row r="33" spans="1:7">
      <c r="A33" s="4894" t="s">
        <v>5178</v>
      </c>
      <c r="B33" s="4905">
        <v>3473</v>
      </c>
      <c r="C33" s="4896"/>
      <c r="D33" s="4897"/>
      <c r="E33" s="4897"/>
      <c r="F33" s="4898"/>
      <c r="G33" s="1204"/>
    </row>
    <row r="34" spans="1:7" ht="15.75" thickBot="1">
      <c r="A34" s="4907" t="s">
        <v>5179</v>
      </c>
      <c r="B34" s="4908">
        <v>968</v>
      </c>
      <c r="C34" s="4909"/>
      <c r="D34" s="4910"/>
      <c r="E34" s="4910"/>
      <c r="F34" s="4911"/>
      <c r="G34" s="1204"/>
    </row>
    <row r="35" spans="1:7">
      <c r="A35" s="4912" t="s">
        <v>2574</v>
      </c>
      <c r="B35" s="4743"/>
      <c r="C35" s="4743"/>
      <c r="D35" s="4743"/>
      <c r="E35" s="4743"/>
      <c r="F35" s="4743"/>
    </row>
    <row r="36" spans="1:7">
      <c r="A36" s="1272" t="s">
        <v>2575</v>
      </c>
    </row>
    <row r="37" spans="1:7" ht="30" customHeight="1">
      <c r="A37" s="1232"/>
      <c r="D37" s="5210"/>
    </row>
    <row r="38" spans="1:7" ht="30" customHeight="1">
      <c r="A38" s="1232"/>
    </row>
    <row r="39" spans="1:7" ht="30" customHeight="1">
      <c r="A39" s="1232"/>
    </row>
    <row r="40" spans="1:7" ht="30" customHeight="1">
      <c r="A40" s="1232"/>
    </row>
    <row r="41" spans="1:7" ht="30" customHeight="1">
      <c r="A41" s="1232"/>
    </row>
    <row r="42" spans="1:7" ht="30" customHeight="1">
      <c r="A42" s="1232"/>
    </row>
    <row r="43" spans="1:7" ht="30" customHeight="1">
      <c r="A43" s="1232"/>
    </row>
    <row r="44" spans="1:7" ht="30" customHeight="1"/>
    <row r="45" spans="1:7" ht="30" customHeight="1"/>
    <row r="46" spans="1:7" ht="30" customHeight="1"/>
    <row r="47" spans="1:7" ht="30" customHeight="1"/>
    <row r="48" spans="1:7" ht="30" customHeight="1"/>
    <row r="49" ht="30" customHeight="1"/>
    <row r="50" ht="30" customHeight="1"/>
    <row r="51" ht="30" customHeight="1"/>
    <row r="52" ht="30" customHeight="1"/>
    <row r="53" ht="30" customHeight="1"/>
    <row r="54" ht="30" customHeight="1"/>
    <row r="55" ht="30" customHeight="1"/>
    <row r="56" ht="30" customHeight="1"/>
    <row r="57" ht="30" customHeight="1"/>
  </sheetData>
  <mergeCells count="4">
    <mergeCell ref="A2:H2"/>
    <mergeCell ref="C4:F4"/>
    <mergeCell ref="B4:B5"/>
    <mergeCell ref="A4:A5"/>
  </mergeCells>
  <hyperlinks>
    <hyperlink ref="A1" location="Índice!A1" display="ÍNDICE"/>
  </hyperlinks>
  <pageMargins left="0.75" right="0.75" top="1" bottom="1" header="0.5" footer="0.5"/>
  <pageSetup orientation="portrait" horizontalDpi="4294967292" verticalDpi="429496729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J23"/>
  <sheetViews>
    <sheetView showGridLines="0" workbookViewId="0"/>
  </sheetViews>
  <sheetFormatPr baseColWidth="10" defaultColWidth="11.42578125" defaultRowHeight="15"/>
  <cols>
    <col min="1" max="1" width="106.5703125" style="1160" bestFit="1" customWidth="1"/>
    <col min="2" max="16384" width="11.42578125" style="1160"/>
  </cols>
  <sheetData>
    <row r="1" spans="1:10">
      <c r="A1" s="1088" t="s">
        <v>1621</v>
      </c>
    </row>
    <row r="2" spans="1:10" ht="18.75">
      <c r="A2" s="4313" t="s">
        <v>2593</v>
      </c>
    </row>
    <row r="3" spans="1:10" ht="15.75" thickBot="1">
      <c r="A3" s="6078"/>
      <c r="B3" s="6078"/>
      <c r="C3" s="1273"/>
      <c r="D3" s="1273"/>
      <c r="E3" s="1273"/>
      <c r="F3" s="1273"/>
      <c r="G3" s="1273"/>
      <c r="H3" s="1273"/>
      <c r="I3" s="1273"/>
    </row>
    <row r="4" spans="1:10">
      <c r="A4" s="6079" t="s">
        <v>2594</v>
      </c>
      <c r="B4" s="6081" t="s">
        <v>4</v>
      </c>
      <c r="C4" s="6083"/>
      <c r="D4" s="6084"/>
      <c r="E4" s="6084"/>
      <c r="F4" s="6084"/>
      <c r="G4" s="6084"/>
      <c r="H4" s="6084"/>
      <c r="I4" s="6084"/>
      <c r="J4" s="6084"/>
    </row>
    <row r="5" spans="1:10" ht="15.75" thickBot="1">
      <c r="A5" s="6080"/>
      <c r="B5" s="6082"/>
      <c r="C5" s="1274"/>
      <c r="D5" s="1274"/>
      <c r="E5" s="1274"/>
      <c r="F5" s="1274"/>
      <c r="G5" s="1274"/>
      <c r="H5" s="1274"/>
      <c r="I5" s="1274"/>
      <c r="J5" s="1274"/>
    </row>
    <row r="6" spans="1:10">
      <c r="A6" s="4914" t="s">
        <v>2578</v>
      </c>
      <c r="B6" s="4915">
        <v>37</v>
      </c>
      <c r="C6" s="1274"/>
      <c r="D6" s="1274"/>
      <c r="E6" s="1274"/>
      <c r="F6" s="1274"/>
      <c r="G6" s="1274"/>
      <c r="H6" s="1274"/>
      <c r="I6" s="1274"/>
      <c r="J6" s="1162"/>
    </row>
    <row r="7" spans="1:10">
      <c r="A7" s="4916" t="s">
        <v>2579</v>
      </c>
      <c r="B7" s="4917">
        <v>113</v>
      </c>
      <c r="C7" s="1274"/>
      <c r="D7" s="1274"/>
      <c r="E7" s="1274"/>
      <c r="F7" s="1274"/>
      <c r="G7" s="1274"/>
      <c r="H7" s="1274"/>
      <c r="I7" s="1274"/>
      <c r="J7" s="1162"/>
    </row>
    <row r="8" spans="1:10">
      <c r="A8" s="4916" t="s">
        <v>2580</v>
      </c>
      <c r="B8" s="4917">
        <v>4</v>
      </c>
      <c r="C8" s="1274"/>
      <c r="D8" s="1274"/>
      <c r="E8" s="1274"/>
      <c r="F8" s="1274"/>
      <c r="G8" s="1274"/>
      <c r="H8" s="1274"/>
      <c r="I8" s="1274"/>
      <c r="J8" s="1162"/>
    </row>
    <row r="9" spans="1:10">
      <c r="A9" s="4916" t="s">
        <v>2581</v>
      </c>
      <c r="B9" s="4917">
        <v>4</v>
      </c>
      <c r="C9" s="1274"/>
      <c r="D9" s="1274"/>
      <c r="E9" s="1274"/>
      <c r="F9" s="1274"/>
      <c r="G9" s="1274"/>
      <c r="H9" s="1274"/>
      <c r="I9" s="1274"/>
      <c r="J9" s="1162"/>
    </row>
    <row r="10" spans="1:10">
      <c r="A10" s="4916" t="s">
        <v>2582</v>
      </c>
      <c r="B10" s="4917">
        <v>11</v>
      </c>
      <c r="C10" s="1274"/>
      <c r="D10" s="1274"/>
      <c r="E10" s="1274"/>
      <c r="F10" s="1274"/>
      <c r="G10" s="1274"/>
      <c r="H10" s="1274"/>
      <c r="I10" s="1274"/>
      <c r="J10" s="1162"/>
    </row>
    <row r="11" spans="1:10">
      <c r="A11" s="4916" t="s">
        <v>2583</v>
      </c>
      <c r="B11" s="4917">
        <v>12</v>
      </c>
      <c r="C11" s="1274"/>
      <c r="D11" s="1274"/>
      <c r="E11" s="1274"/>
      <c r="F11" s="1274"/>
      <c r="G11" s="1274"/>
      <c r="H11" s="1274"/>
      <c r="I11" s="1274"/>
      <c r="J11" s="1162"/>
    </row>
    <row r="12" spans="1:10">
      <c r="A12" s="4916" t="s">
        <v>2584</v>
      </c>
      <c r="B12" s="4917">
        <v>2</v>
      </c>
      <c r="C12" s="1274"/>
      <c r="D12" s="1274"/>
      <c r="E12" s="1274"/>
      <c r="F12" s="1274"/>
      <c r="G12" s="1274"/>
      <c r="H12" s="1274"/>
      <c r="I12" s="1274"/>
      <c r="J12" s="1162"/>
    </row>
    <row r="13" spans="1:10">
      <c r="A13" s="4916" t="s">
        <v>2585</v>
      </c>
      <c r="B13" s="4917">
        <v>2</v>
      </c>
      <c r="C13" s="1274"/>
      <c r="D13" s="1274"/>
      <c r="E13" s="1274"/>
      <c r="F13" s="1274"/>
      <c r="G13" s="1274"/>
      <c r="H13" s="1274"/>
      <c r="I13" s="1274"/>
      <c r="J13" s="1162"/>
    </row>
    <row r="14" spans="1:10">
      <c r="A14" s="4918" t="s">
        <v>5180</v>
      </c>
      <c r="B14" s="4917">
        <v>13</v>
      </c>
      <c r="C14" s="1274"/>
      <c r="D14" s="1274"/>
      <c r="E14" s="1274"/>
      <c r="F14" s="1274"/>
      <c r="G14" s="1274"/>
      <c r="H14" s="1274"/>
      <c r="I14" s="1274"/>
      <c r="J14" s="1162"/>
    </row>
    <row r="15" spans="1:10">
      <c r="A15" s="4918" t="s">
        <v>5181</v>
      </c>
      <c r="B15" s="4917">
        <v>18</v>
      </c>
      <c r="C15" s="1274"/>
      <c r="D15" s="1274"/>
      <c r="E15" s="1274"/>
      <c r="F15" s="1274"/>
      <c r="G15" s="1274"/>
      <c r="H15" s="1274"/>
      <c r="I15" s="1274"/>
      <c r="J15" s="1162"/>
    </row>
    <row r="16" spans="1:10">
      <c r="A16" s="4916" t="s">
        <v>2586</v>
      </c>
      <c r="B16" s="4917">
        <v>9</v>
      </c>
      <c r="C16" s="1274"/>
      <c r="D16" s="1274"/>
      <c r="E16" s="1274"/>
      <c r="F16" s="1274"/>
      <c r="G16" s="1274"/>
      <c r="H16" s="1274"/>
      <c r="I16" s="1274"/>
      <c r="J16" s="1162"/>
    </row>
    <row r="17" spans="1:10">
      <c r="A17" s="4918" t="s">
        <v>2587</v>
      </c>
      <c r="B17" s="4917">
        <v>0</v>
      </c>
      <c r="C17" s="1274"/>
      <c r="D17" s="1274"/>
      <c r="E17" s="1274"/>
      <c r="F17" s="1274"/>
      <c r="G17" s="1274"/>
      <c r="H17" s="1274"/>
      <c r="I17" s="1274"/>
      <c r="J17" s="1162"/>
    </row>
    <row r="18" spans="1:10">
      <c r="A18" s="4916" t="s">
        <v>2588</v>
      </c>
      <c r="B18" s="4917">
        <v>1</v>
      </c>
      <c r="C18" s="1274"/>
      <c r="D18" s="1274"/>
      <c r="E18" s="1274"/>
      <c r="F18" s="1274"/>
      <c r="G18" s="1274"/>
      <c r="H18" s="1274"/>
      <c r="I18" s="1274"/>
      <c r="J18" s="1162"/>
    </row>
    <row r="19" spans="1:10">
      <c r="A19" s="4916" t="s">
        <v>2589</v>
      </c>
      <c r="B19" s="4917">
        <v>9</v>
      </c>
      <c r="C19" s="1273"/>
      <c r="D19" s="1273"/>
      <c r="E19" s="1273"/>
      <c r="F19" s="1273"/>
      <c r="G19" s="1273"/>
      <c r="H19" s="1273"/>
      <c r="I19" s="1273"/>
    </row>
    <row r="20" spans="1:10">
      <c r="A20" s="4916" t="s">
        <v>2590</v>
      </c>
      <c r="B20" s="4917">
        <v>21</v>
      </c>
      <c r="C20" s="1273"/>
      <c r="D20" s="1273"/>
      <c r="E20" s="1273"/>
      <c r="F20" s="1273"/>
      <c r="G20" s="1273"/>
      <c r="H20" s="1273"/>
      <c r="I20" s="1273"/>
    </row>
    <row r="21" spans="1:10">
      <c r="A21" s="4916" t="s">
        <v>2591</v>
      </c>
      <c r="B21" s="4917">
        <v>462</v>
      </c>
      <c r="C21" s="1273"/>
      <c r="D21" s="1273"/>
      <c r="E21" s="1273"/>
      <c r="F21" s="1273"/>
      <c r="G21" s="1273"/>
      <c r="H21" s="1273"/>
      <c r="I21" s="1273"/>
    </row>
    <row r="22" spans="1:10" ht="15.75" thickBot="1">
      <c r="A22" s="4919" t="s">
        <v>2592</v>
      </c>
      <c r="B22" s="4920">
        <v>10</v>
      </c>
      <c r="C22" s="1273"/>
      <c r="D22" s="1273"/>
      <c r="E22" s="1273"/>
      <c r="F22" s="1273"/>
      <c r="G22" s="1273"/>
      <c r="H22" s="1273"/>
      <c r="I22" s="1273"/>
    </row>
    <row r="23" spans="1:10">
      <c r="A23" s="1730" t="s">
        <v>4394</v>
      </c>
      <c r="B23" s="1273"/>
      <c r="C23" s="1273"/>
      <c r="D23" s="1273"/>
      <c r="E23" s="1273"/>
      <c r="F23" s="1273"/>
      <c r="G23" s="1273"/>
      <c r="H23" s="1273"/>
      <c r="I23" s="1273"/>
    </row>
  </sheetData>
  <mergeCells count="4">
    <mergeCell ref="A3:B3"/>
    <mergeCell ref="A4:A5"/>
    <mergeCell ref="B4:B5"/>
    <mergeCell ref="C4:J4"/>
  </mergeCells>
  <hyperlinks>
    <hyperlink ref="A1" location="Índice!A1" display="ÍNDICE"/>
  </hyperlinks>
  <pageMargins left="0.70866141732283472" right="0.70866141732283472" top="0.74803149606299213" bottom="0.74803149606299213" header="0.31496062992125984" footer="0.31496062992125984"/>
  <pageSetup scale="5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M63"/>
  <sheetViews>
    <sheetView showGridLines="0" workbookViewId="0"/>
  </sheetViews>
  <sheetFormatPr baseColWidth="10" defaultColWidth="11.42578125" defaultRowHeight="15"/>
  <cols>
    <col min="1" max="1" width="17.42578125" style="1160" customWidth="1"/>
    <col min="2" max="2" width="17.5703125" style="1160" customWidth="1"/>
    <col min="3" max="7" width="11.42578125" style="1160"/>
    <col min="8" max="10" width="11.42578125" style="1165"/>
    <col min="11" max="16384" width="11.42578125" style="1160"/>
  </cols>
  <sheetData>
    <row r="1" spans="1:10">
      <c r="A1" s="1330" t="s">
        <v>1621</v>
      </c>
      <c r="B1" s="1279"/>
      <c r="C1" s="1279"/>
      <c r="D1" s="1279"/>
      <c r="E1" s="1279"/>
      <c r="F1" s="1279"/>
      <c r="G1" s="1279"/>
      <c r="H1" s="1283"/>
      <c r="I1" s="1283"/>
      <c r="J1" s="1283"/>
    </row>
    <row r="2" spans="1:10" ht="18.75">
      <c r="A2" s="1284" t="s">
        <v>2609</v>
      </c>
      <c r="B2" s="1279"/>
      <c r="C2" s="1279"/>
      <c r="D2" s="1279"/>
      <c r="E2" s="1279"/>
      <c r="F2" s="1279"/>
      <c r="G2" s="1279"/>
      <c r="H2" s="1283"/>
      <c r="I2" s="1283"/>
      <c r="J2" s="1283"/>
    </row>
    <row r="3" spans="1:10" ht="15.75" thickBot="1">
      <c r="A3" s="1285" t="s">
        <v>2596</v>
      </c>
      <c r="B3" s="1285"/>
      <c r="C3" s="1285"/>
      <c r="D3" s="1285"/>
      <c r="E3" s="1285"/>
      <c r="F3" s="1285"/>
      <c r="G3" s="1285"/>
      <c r="H3" s="1285"/>
      <c r="I3" s="1285"/>
      <c r="J3" s="1283"/>
    </row>
    <row r="4" spans="1:10" ht="15.75" thickBot="1">
      <c r="A4" s="5335" t="s">
        <v>0</v>
      </c>
      <c r="B4" s="5938" t="s">
        <v>33</v>
      </c>
      <c r="C4" s="6096">
        <v>2017</v>
      </c>
      <c r="D4" s="6097"/>
      <c r="E4" s="6097"/>
      <c r="F4" s="6097"/>
      <c r="G4" s="6097"/>
      <c r="H4" s="6097"/>
      <c r="I4" s="6098"/>
      <c r="J4" s="1283"/>
    </row>
    <row r="5" spans="1:10" ht="15.75" thickBot="1">
      <c r="A5" s="5336"/>
      <c r="B5" s="6095"/>
      <c r="C5" s="6099" t="s">
        <v>54</v>
      </c>
      <c r="D5" s="6100"/>
      <c r="E5" s="6101" t="s">
        <v>52</v>
      </c>
      <c r="F5" s="6101"/>
      <c r="G5" s="6099" t="s">
        <v>53</v>
      </c>
      <c r="H5" s="6100"/>
      <c r="I5" s="5937" t="s">
        <v>4</v>
      </c>
      <c r="J5" s="1283"/>
    </row>
    <row r="6" spans="1:10" ht="15.75" thickBot="1">
      <c r="A6" s="5336"/>
      <c r="B6" s="6095"/>
      <c r="C6" s="4757" t="s">
        <v>55</v>
      </c>
      <c r="D6" s="4758" t="s">
        <v>56</v>
      </c>
      <c r="E6" s="1713" t="s">
        <v>55</v>
      </c>
      <c r="F6" s="1714" t="s">
        <v>56</v>
      </c>
      <c r="G6" s="4757" t="s">
        <v>55</v>
      </c>
      <c r="H6" s="4758" t="s">
        <v>56</v>
      </c>
      <c r="I6" s="6087"/>
      <c r="J6" s="1283"/>
    </row>
    <row r="7" spans="1:10" ht="15.75" thickBot="1">
      <c r="A7" s="6104" t="s">
        <v>1</v>
      </c>
      <c r="B7" s="4759" t="s">
        <v>40</v>
      </c>
      <c r="C7" s="1299">
        <v>54</v>
      </c>
      <c r="D7" s="1300">
        <v>96</v>
      </c>
      <c r="E7" s="1288">
        <v>64</v>
      </c>
      <c r="F7" s="1293">
        <v>103</v>
      </c>
      <c r="G7" s="1299">
        <v>74</v>
      </c>
      <c r="H7" s="1300">
        <v>108</v>
      </c>
      <c r="I7" s="4770">
        <f>SUM(C7:H7)</f>
        <v>499</v>
      </c>
      <c r="J7" s="1283"/>
    </row>
    <row r="8" spans="1:10" ht="15.75" thickBot="1">
      <c r="A8" s="6105"/>
      <c r="B8" s="4759" t="s">
        <v>5077</v>
      </c>
      <c r="C8" s="1301">
        <v>0</v>
      </c>
      <c r="D8" s="1302">
        <v>0</v>
      </c>
      <c r="E8" s="1290">
        <v>9</v>
      </c>
      <c r="F8" s="1294">
        <v>23</v>
      </c>
      <c r="G8" s="1301">
        <v>13</v>
      </c>
      <c r="H8" s="1302">
        <v>42</v>
      </c>
      <c r="I8" s="4770">
        <f t="shared" ref="I8:I12" si="0">SUM(C8:H8)</f>
        <v>87</v>
      </c>
      <c r="J8" s="1283"/>
    </row>
    <row r="9" spans="1:10" ht="30.75" thickBot="1">
      <c r="A9" s="6104" t="s">
        <v>3</v>
      </c>
      <c r="B9" s="4760" t="s">
        <v>42</v>
      </c>
      <c r="C9" s="1301">
        <v>67</v>
      </c>
      <c r="D9" s="1302">
        <v>128</v>
      </c>
      <c r="E9" s="1290">
        <v>145</v>
      </c>
      <c r="F9" s="1294">
        <v>75</v>
      </c>
      <c r="G9" s="1301">
        <v>149</v>
      </c>
      <c r="H9" s="1302">
        <v>73</v>
      </c>
      <c r="I9" s="4770">
        <f t="shared" si="0"/>
        <v>637</v>
      </c>
      <c r="J9" s="1283"/>
    </row>
    <row r="10" spans="1:10" ht="15.75" thickBot="1">
      <c r="A10" s="6105"/>
      <c r="B10" s="4761" t="s">
        <v>5078</v>
      </c>
      <c r="C10" s="1301">
        <v>0</v>
      </c>
      <c r="D10" s="1302">
        <v>0</v>
      </c>
      <c r="E10" s="1290">
        <v>0</v>
      </c>
      <c r="F10" s="1294">
        <v>0</v>
      </c>
      <c r="G10" s="1301">
        <v>21</v>
      </c>
      <c r="H10" s="1302">
        <v>10</v>
      </c>
      <c r="I10" s="4770">
        <f t="shared" si="0"/>
        <v>31</v>
      </c>
      <c r="J10" s="1283"/>
    </row>
    <row r="11" spans="1:10" ht="15.75" thickBot="1">
      <c r="A11" s="6093" t="s">
        <v>2</v>
      </c>
      <c r="B11" s="1307" t="s">
        <v>41</v>
      </c>
      <c r="C11" s="1303">
        <v>77</v>
      </c>
      <c r="D11" s="1304">
        <v>66</v>
      </c>
      <c r="E11" s="1291">
        <v>84</v>
      </c>
      <c r="F11" s="1295">
        <v>78</v>
      </c>
      <c r="G11" s="1303">
        <v>86</v>
      </c>
      <c r="H11" s="1304">
        <v>75</v>
      </c>
      <c r="I11" s="4770">
        <f t="shared" si="0"/>
        <v>466</v>
      </c>
      <c r="J11" s="1283"/>
    </row>
    <row r="12" spans="1:10" ht="15.75" thickBot="1">
      <c r="A12" s="6094"/>
      <c r="B12" s="4762" t="s">
        <v>46</v>
      </c>
      <c r="C12" s="1309">
        <v>30</v>
      </c>
      <c r="D12" s="1310">
        <v>28</v>
      </c>
      <c r="E12" s="1292">
        <v>29</v>
      </c>
      <c r="F12" s="1296">
        <v>25</v>
      </c>
      <c r="G12" s="1305">
        <v>48</v>
      </c>
      <c r="H12" s="1306">
        <v>40</v>
      </c>
      <c r="I12" s="4770">
        <f t="shared" si="0"/>
        <v>200</v>
      </c>
      <c r="J12" s="1283"/>
    </row>
    <row r="13" spans="1:10" ht="15.75" thickBot="1">
      <c r="A13" s="6106" t="s">
        <v>39</v>
      </c>
      <c r="B13" s="6107"/>
      <c r="C13" s="4771">
        <f t="shared" ref="C13:I13" si="1">SUM(C7:C12)</f>
        <v>228</v>
      </c>
      <c r="D13" s="4772">
        <f t="shared" si="1"/>
        <v>318</v>
      </c>
      <c r="E13" s="4773">
        <f t="shared" si="1"/>
        <v>331</v>
      </c>
      <c r="F13" s="4774">
        <f t="shared" si="1"/>
        <v>304</v>
      </c>
      <c r="G13" s="4771">
        <f t="shared" si="1"/>
        <v>391</v>
      </c>
      <c r="H13" s="4775">
        <f t="shared" si="1"/>
        <v>348</v>
      </c>
      <c r="I13" s="4776">
        <f t="shared" si="1"/>
        <v>1920</v>
      </c>
      <c r="J13" s="1283"/>
    </row>
    <row r="14" spans="1:10">
      <c r="H14" s="4752"/>
      <c r="I14" s="4752"/>
      <c r="J14" s="1283"/>
    </row>
    <row r="15" spans="1:10" ht="15.75" thickBot="1">
      <c r="A15" s="1285" t="s">
        <v>2597</v>
      </c>
      <c r="B15" s="4763"/>
      <c r="C15" s="4763"/>
      <c r="D15" s="4763"/>
      <c r="H15" s="4752"/>
      <c r="I15" s="4752"/>
      <c r="J15" s="1283"/>
    </row>
    <row r="16" spans="1:10" ht="15.75" thickBot="1">
      <c r="A16" s="1721" t="s">
        <v>2598</v>
      </c>
      <c r="B16" s="1722" t="s">
        <v>2599</v>
      </c>
      <c r="C16" s="1723" t="s">
        <v>2600</v>
      </c>
      <c r="D16" s="4751" t="s">
        <v>2601</v>
      </c>
      <c r="H16" s="4752"/>
      <c r="I16" s="4752"/>
      <c r="J16" s="1283"/>
    </row>
    <row r="17" spans="1:12" ht="30.75" thickBot="1">
      <c r="A17" s="1314" t="s">
        <v>2602</v>
      </c>
      <c r="B17" s="4764">
        <v>100</v>
      </c>
      <c r="C17" s="4765">
        <v>87</v>
      </c>
      <c r="D17" s="4779">
        <f>SUM(B17:C17)</f>
        <v>187</v>
      </c>
      <c r="H17" s="4752"/>
      <c r="I17" s="4752"/>
      <c r="J17" s="1283"/>
    </row>
    <row r="18" spans="1:12" ht="30.75" thickBot="1">
      <c r="A18" s="1316" t="s">
        <v>2603</v>
      </c>
      <c r="B18" s="1317">
        <v>147</v>
      </c>
      <c r="C18" s="1318">
        <v>163</v>
      </c>
      <c r="D18" s="4780">
        <f>SUM(B18:C18)</f>
        <v>310</v>
      </c>
      <c r="F18" s="1279"/>
      <c r="H18" s="4752"/>
      <c r="I18" s="4752"/>
      <c r="J18" s="1283"/>
    </row>
    <row r="19" spans="1:12" ht="15.75" thickBot="1">
      <c r="A19" s="1314" t="s">
        <v>2604</v>
      </c>
      <c r="B19" s="4764">
        <v>39</v>
      </c>
      <c r="C19" s="4765">
        <v>39</v>
      </c>
      <c r="D19" s="4779">
        <f>SUM(B19:C19)</f>
        <v>78</v>
      </c>
      <c r="F19" s="1279"/>
      <c r="H19" s="4752"/>
      <c r="I19" s="4752"/>
      <c r="J19" s="1283"/>
    </row>
    <row r="20" spans="1:12" ht="15.75" thickBot="1">
      <c r="A20" s="6102" t="s">
        <v>4</v>
      </c>
      <c r="B20" s="6103"/>
      <c r="C20" s="6108"/>
      <c r="D20" s="4777">
        <f>SUM(D17:D19)</f>
        <v>575</v>
      </c>
      <c r="F20" s="1279"/>
      <c r="H20" s="4752"/>
      <c r="I20" s="4752"/>
      <c r="J20" s="1283"/>
    </row>
    <row r="21" spans="1:12">
      <c r="A21" s="1279"/>
      <c r="F21" s="1279"/>
      <c r="H21" s="4752"/>
      <c r="I21" s="4752"/>
      <c r="J21" s="1283"/>
    </row>
    <row r="22" spans="1:12" ht="15.75" thickBot="1">
      <c r="A22" s="1285" t="s">
        <v>2605</v>
      </c>
      <c r="B22" s="4763"/>
      <c r="C22" s="4763"/>
      <c r="D22" s="4763"/>
      <c r="F22" s="1279"/>
      <c r="G22" s="1162"/>
      <c r="H22" s="4752"/>
      <c r="I22" s="4752"/>
      <c r="J22" s="1283"/>
    </row>
    <row r="23" spans="1:12" ht="16.5" thickBot="1">
      <c r="A23" s="1725" t="s">
        <v>2606</v>
      </c>
      <c r="B23" s="1726" t="s">
        <v>2599</v>
      </c>
      <c r="C23" s="1727" t="s">
        <v>2600</v>
      </c>
      <c r="D23" s="1728" t="s">
        <v>2601</v>
      </c>
      <c r="E23" s="1280"/>
      <c r="F23" s="1279"/>
      <c r="G23" s="1281"/>
      <c r="H23" s="4752"/>
      <c r="I23" s="4752"/>
      <c r="J23" s="1283"/>
    </row>
    <row r="24" spans="1:12">
      <c r="A24" s="1324" t="s">
        <v>2607</v>
      </c>
      <c r="B24" s="4766">
        <v>11</v>
      </c>
      <c r="C24" s="4767">
        <v>32</v>
      </c>
      <c r="D24" s="4781">
        <f>SUM(B24:C24)</f>
        <v>43</v>
      </c>
      <c r="E24" s="1279"/>
      <c r="F24" s="1279"/>
      <c r="G24" s="1282"/>
      <c r="H24" s="4752"/>
      <c r="I24" s="4752"/>
      <c r="J24" s="1283"/>
    </row>
    <row r="25" spans="1:12" ht="15.75" thickBot="1">
      <c r="A25" s="4768" t="s">
        <v>2608</v>
      </c>
      <c r="B25" s="1328">
        <v>5</v>
      </c>
      <c r="C25" s="1329">
        <v>13</v>
      </c>
      <c r="D25" s="4782">
        <f>SUM(B25:C25)</f>
        <v>18</v>
      </c>
      <c r="F25" s="1279"/>
      <c r="G25" s="1279"/>
      <c r="H25" s="4752"/>
      <c r="I25" s="4752"/>
      <c r="J25" s="1283"/>
    </row>
    <row r="26" spans="1:12" ht="15.75" thickBot="1">
      <c r="A26" s="6102" t="s">
        <v>4</v>
      </c>
      <c r="B26" s="6103"/>
      <c r="C26" s="6103"/>
      <c r="D26" s="4778">
        <f>SUM(D23:D25)</f>
        <v>61</v>
      </c>
      <c r="F26" s="1279"/>
      <c r="H26" s="4752"/>
      <c r="I26" s="4752"/>
      <c r="J26" s="1283"/>
    </row>
    <row r="27" spans="1:12">
      <c r="A27" s="1279"/>
      <c r="F27" s="1279"/>
      <c r="H27" s="4752"/>
      <c r="I27" s="4752"/>
      <c r="J27" s="1283"/>
    </row>
    <row r="28" spans="1:12" s="1165" customFormat="1">
      <c r="A28" s="4769" t="s">
        <v>4395</v>
      </c>
      <c r="B28" s="1160"/>
      <c r="C28" s="1160"/>
      <c r="D28" s="1160"/>
      <c r="E28" s="1160"/>
      <c r="F28" s="1160"/>
      <c r="G28" s="1160"/>
      <c r="H28" s="4752"/>
      <c r="I28" s="4752"/>
      <c r="J28" s="1283"/>
      <c r="K28" s="1160"/>
      <c r="L28" s="1160"/>
    </row>
    <row r="29" spans="1:12" s="4752" customFormat="1">
      <c r="A29" s="4769"/>
      <c r="B29" s="1160"/>
      <c r="C29" s="1160"/>
      <c r="D29" s="1160"/>
      <c r="E29" s="1160"/>
      <c r="F29" s="1160"/>
      <c r="G29" s="1160"/>
      <c r="J29" s="1283"/>
      <c r="K29" s="1160"/>
      <c r="L29" s="1160"/>
    </row>
    <row r="30" spans="1:12" s="1165" customFormat="1" ht="15" customHeight="1" thickBot="1">
      <c r="A30" s="1285" t="s">
        <v>2596</v>
      </c>
      <c r="B30" s="1285"/>
      <c r="C30" s="1285"/>
      <c r="D30" s="1285"/>
      <c r="E30" s="1285"/>
      <c r="F30" s="1285"/>
      <c r="G30" s="1285"/>
      <c r="H30" s="1285"/>
      <c r="I30" s="1285"/>
      <c r="J30" s="1283"/>
      <c r="K30" s="1160"/>
      <c r="L30" s="1160"/>
    </row>
    <row r="31" spans="1:12" s="1165" customFormat="1" ht="15.75" thickBot="1">
      <c r="A31" s="5335" t="s">
        <v>0</v>
      </c>
      <c r="B31" s="5938" t="s">
        <v>33</v>
      </c>
      <c r="C31" s="6096">
        <v>2016</v>
      </c>
      <c r="D31" s="6097"/>
      <c r="E31" s="6097"/>
      <c r="F31" s="6097"/>
      <c r="G31" s="6097"/>
      <c r="H31" s="6097"/>
      <c r="I31" s="6098"/>
      <c r="K31" s="1160"/>
      <c r="L31" s="1160"/>
    </row>
    <row r="32" spans="1:12" s="1165" customFormat="1" ht="15.75" thickBot="1">
      <c r="A32" s="5336"/>
      <c r="B32" s="6095"/>
      <c r="C32" s="6099" t="s">
        <v>54</v>
      </c>
      <c r="D32" s="6100"/>
      <c r="E32" s="6101" t="s">
        <v>52</v>
      </c>
      <c r="F32" s="6101"/>
      <c r="G32" s="6099" t="s">
        <v>53</v>
      </c>
      <c r="H32" s="6100"/>
      <c r="I32" s="5937" t="s">
        <v>4</v>
      </c>
      <c r="K32" s="1160"/>
      <c r="L32" s="1160"/>
    </row>
    <row r="33" spans="1:12" s="1165" customFormat="1" ht="15.75" thickBot="1">
      <c r="A33" s="5336"/>
      <c r="B33" s="6095"/>
      <c r="C33" s="1711" t="s">
        <v>55</v>
      </c>
      <c r="D33" s="1712" t="s">
        <v>56</v>
      </c>
      <c r="E33" s="1713" t="s">
        <v>55</v>
      </c>
      <c r="F33" s="1714" t="s">
        <v>56</v>
      </c>
      <c r="G33" s="1711" t="s">
        <v>55</v>
      </c>
      <c r="H33" s="1712" t="s">
        <v>56</v>
      </c>
      <c r="I33" s="6087"/>
      <c r="K33" s="1160"/>
      <c r="L33" s="1160"/>
    </row>
    <row r="34" spans="1:12" s="1165" customFormat="1" ht="30.75" thickBot="1">
      <c r="A34" s="1287" t="s">
        <v>1</v>
      </c>
      <c r="B34" s="1313" t="s">
        <v>40</v>
      </c>
      <c r="C34" s="1299">
        <v>52</v>
      </c>
      <c r="D34" s="1300">
        <v>73</v>
      </c>
      <c r="E34" s="1288">
        <v>58</v>
      </c>
      <c r="F34" s="1293">
        <v>83</v>
      </c>
      <c r="G34" s="1299">
        <v>58</v>
      </c>
      <c r="H34" s="1300">
        <v>103</v>
      </c>
      <c r="I34" s="1278">
        <f>SUM(C34:H34)</f>
        <v>427</v>
      </c>
      <c r="K34" s="1160"/>
      <c r="L34" s="1160"/>
    </row>
    <row r="35" spans="1:12" s="1165" customFormat="1" ht="30.75" thickBot="1">
      <c r="A35" s="1289" t="s">
        <v>3</v>
      </c>
      <c r="B35" s="1312" t="s">
        <v>42</v>
      </c>
      <c r="C35" s="1301">
        <v>108</v>
      </c>
      <c r="D35" s="1302">
        <v>58</v>
      </c>
      <c r="E35" s="1290">
        <v>117</v>
      </c>
      <c r="F35" s="1294">
        <v>69</v>
      </c>
      <c r="G35" s="1301">
        <v>121</v>
      </c>
      <c r="H35" s="1302">
        <v>32</v>
      </c>
      <c r="I35" s="1297">
        <f>SUM(C35:H35)</f>
        <v>505</v>
      </c>
      <c r="K35" s="1160"/>
      <c r="L35" s="1160"/>
    </row>
    <row r="36" spans="1:12" s="1165" customFormat="1">
      <c r="A36" s="6093" t="s">
        <v>2</v>
      </c>
      <c r="B36" s="1307" t="s">
        <v>41</v>
      </c>
      <c r="C36" s="1303">
        <v>63</v>
      </c>
      <c r="D36" s="1304">
        <v>49</v>
      </c>
      <c r="E36" s="1291">
        <v>82</v>
      </c>
      <c r="F36" s="1295">
        <v>63</v>
      </c>
      <c r="G36" s="1303">
        <v>84</v>
      </c>
      <c r="H36" s="1304">
        <v>67</v>
      </c>
      <c r="I36" s="1277">
        <f>SUM(C36:H36)</f>
        <v>408</v>
      </c>
      <c r="K36" s="1160"/>
      <c r="L36" s="1160"/>
    </row>
    <row r="37" spans="1:12" s="1165" customFormat="1" ht="15.75" thickBot="1">
      <c r="A37" s="6094"/>
      <c r="B37" s="1308" t="s">
        <v>46</v>
      </c>
      <c r="C37" s="1309">
        <v>21</v>
      </c>
      <c r="D37" s="1310">
        <v>22</v>
      </c>
      <c r="E37" s="1292">
        <v>20</v>
      </c>
      <c r="F37" s="1296">
        <v>22</v>
      </c>
      <c r="G37" s="1305">
        <v>144</v>
      </c>
      <c r="H37" s="1306">
        <v>76</v>
      </c>
      <c r="I37" s="1298">
        <f>SUM(C37:H37)</f>
        <v>305</v>
      </c>
      <c r="K37" s="1160"/>
      <c r="L37" s="1160"/>
    </row>
    <row r="38" spans="1:12" s="1165" customFormat="1" ht="15.75" thickBot="1">
      <c r="A38" s="6085" t="s">
        <v>39</v>
      </c>
      <c r="B38" s="6086"/>
      <c r="C38" s="1715">
        <f t="shared" ref="C38:I38" si="2">SUM(C34:C37)</f>
        <v>244</v>
      </c>
      <c r="D38" s="1716">
        <f t="shared" si="2"/>
        <v>202</v>
      </c>
      <c r="E38" s="1717">
        <f t="shared" si="2"/>
        <v>277</v>
      </c>
      <c r="F38" s="1718">
        <f t="shared" si="2"/>
        <v>237</v>
      </c>
      <c r="G38" s="1715">
        <f t="shared" si="2"/>
        <v>407</v>
      </c>
      <c r="H38" s="1719">
        <f t="shared" si="2"/>
        <v>278</v>
      </c>
      <c r="I38" s="1720">
        <f t="shared" si="2"/>
        <v>1645</v>
      </c>
      <c r="K38" s="1160"/>
      <c r="L38" s="1160"/>
    </row>
    <row r="40" spans="1:12" ht="15.75" thickBot="1">
      <c r="A40" s="1285" t="s">
        <v>2597</v>
      </c>
      <c r="B40" s="1286"/>
      <c r="C40" s="1286"/>
      <c r="D40" s="1286"/>
    </row>
    <row r="41" spans="1:12" ht="15.75" thickBot="1">
      <c r="A41" s="1721" t="s">
        <v>2598</v>
      </c>
      <c r="B41" s="1722" t="s">
        <v>2599</v>
      </c>
      <c r="C41" s="1723" t="s">
        <v>2600</v>
      </c>
      <c r="D41" s="1724" t="s">
        <v>2601</v>
      </c>
      <c r="J41" s="1216"/>
      <c r="K41" s="1276"/>
      <c r="L41" s="1275"/>
    </row>
    <row r="42" spans="1:12" ht="30.75" thickBot="1">
      <c r="A42" s="1314" t="s">
        <v>2602</v>
      </c>
      <c r="B42" s="1320">
        <v>33</v>
      </c>
      <c r="C42" s="1321">
        <v>38</v>
      </c>
      <c r="D42" s="1315">
        <f>SUM(B42:C42)</f>
        <v>71</v>
      </c>
    </row>
    <row r="43" spans="1:12" ht="30.75" thickBot="1">
      <c r="A43" s="1316" t="s">
        <v>2603</v>
      </c>
      <c r="B43" s="1317">
        <v>94</v>
      </c>
      <c r="C43" s="1318">
        <v>105</v>
      </c>
      <c r="D43" s="1319">
        <f>SUM(B43:C43)</f>
        <v>199</v>
      </c>
      <c r="F43" s="1279"/>
    </row>
    <row r="44" spans="1:12" ht="15.75" thickBot="1">
      <c r="A44" s="1314" t="s">
        <v>2604</v>
      </c>
      <c r="B44" s="1320">
        <v>35</v>
      </c>
      <c r="C44" s="1321">
        <v>25</v>
      </c>
      <c r="D44" s="1315">
        <f>SUM(B44:C44)</f>
        <v>60</v>
      </c>
      <c r="F44" s="1279"/>
    </row>
    <row r="45" spans="1:12" ht="15.75" thickBot="1">
      <c r="A45" s="6088" t="s">
        <v>4</v>
      </c>
      <c r="B45" s="6089"/>
      <c r="C45" s="6090"/>
      <c r="D45" s="1311">
        <f>SUM(D42:D44)</f>
        <v>330</v>
      </c>
      <c r="F45" s="1279"/>
    </row>
    <row r="46" spans="1:12">
      <c r="A46" s="1279"/>
      <c r="F46" s="1279"/>
    </row>
    <row r="47" spans="1:12" ht="15.75" thickBot="1">
      <c r="A47" s="1285" t="s">
        <v>2605</v>
      </c>
      <c r="B47" s="1286"/>
      <c r="C47" s="1286"/>
      <c r="D47" s="1286"/>
      <c r="F47" s="1279"/>
      <c r="G47" s="1162"/>
    </row>
    <row r="48" spans="1:12" ht="16.5" thickBot="1">
      <c r="A48" s="1725" t="s">
        <v>2606</v>
      </c>
      <c r="B48" s="1726" t="s">
        <v>2599</v>
      </c>
      <c r="C48" s="1727" t="s">
        <v>2600</v>
      </c>
      <c r="D48" s="1728" t="s">
        <v>2601</v>
      </c>
      <c r="E48" s="1280"/>
      <c r="F48" s="1279"/>
      <c r="G48" s="1281"/>
    </row>
    <row r="49" spans="1:13">
      <c r="A49" s="1324" t="s">
        <v>2607</v>
      </c>
      <c r="B49" s="1326">
        <v>17</v>
      </c>
      <c r="C49" s="1327">
        <v>16</v>
      </c>
      <c r="D49" s="1322">
        <f>SUM(B49:C49)</f>
        <v>33</v>
      </c>
      <c r="E49" s="1279"/>
      <c r="F49" s="1279"/>
      <c r="G49" s="1282"/>
    </row>
    <row r="50" spans="1:13" ht="15.75" thickBot="1">
      <c r="A50" s="1325" t="s">
        <v>2608</v>
      </c>
      <c r="B50" s="1328">
        <v>14</v>
      </c>
      <c r="C50" s="1329">
        <v>15</v>
      </c>
      <c r="D50" s="1323">
        <f>SUM(B50:C50)</f>
        <v>29</v>
      </c>
      <c r="F50" s="1279"/>
      <c r="G50" s="1279"/>
    </row>
    <row r="51" spans="1:13" ht="15.75" thickBot="1">
      <c r="A51" s="6091" t="s">
        <v>4</v>
      </c>
      <c r="B51" s="6092"/>
      <c r="C51" s="6092"/>
      <c r="D51" s="1729">
        <f>SUM(D48:D50)</f>
        <v>62</v>
      </c>
      <c r="F51" s="1279"/>
    </row>
    <row r="52" spans="1:13">
      <c r="A52" s="1279"/>
      <c r="F52" s="1279"/>
    </row>
    <row r="53" spans="1:13" ht="15" customHeight="1">
      <c r="A53" s="1731" t="s">
        <v>4395</v>
      </c>
      <c r="L53" s="1533"/>
      <c r="M53" s="1279"/>
    </row>
    <row r="54" spans="1:13">
      <c r="L54" s="1533"/>
      <c r="M54" s="1279"/>
    </row>
    <row r="55" spans="1:13" ht="15" customHeight="1">
      <c r="L55" s="1532"/>
      <c r="M55" s="1279"/>
    </row>
    <row r="56" spans="1:13">
      <c r="L56" s="1532"/>
      <c r="M56" s="1279"/>
    </row>
    <row r="57" spans="1:13">
      <c r="L57" s="1532"/>
      <c r="M57" s="1279"/>
    </row>
    <row r="58" spans="1:13">
      <c r="L58" s="1532"/>
      <c r="M58" s="1279"/>
    </row>
    <row r="59" spans="1:13">
      <c r="L59" s="1532"/>
      <c r="M59" s="1279"/>
    </row>
    <row r="60" spans="1:13">
      <c r="L60" s="1532"/>
      <c r="M60" s="1279"/>
    </row>
    <row r="61" spans="1:13">
      <c r="L61" s="1532"/>
      <c r="M61" s="1279"/>
    </row>
    <row r="62" spans="1:13">
      <c r="A62" s="1532"/>
      <c r="B62" s="1532"/>
      <c r="C62" s="1532"/>
      <c r="D62" s="1532"/>
      <c r="E62" s="1532"/>
      <c r="F62" s="1532"/>
      <c r="G62" s="1532"/>
      <c r="H62" s="1532"/>
      <c r="I62" s="1535"/>
      <c r="J62" s="1534"/>
      <c r="K62" s="1534"/>
      <c r="L62" s="1532"/>
      <c r="M62" s="1279"/>
    </row>
    <row r="63" spans="1:13">
      <c r="A63" s="1279"/>
      <c r="L63" s="1279"/>
      <c r="M63" s="1279"/>
    </row>
  </sheetData>
  <mergeCells count="24">
    <mergeCell ref="A26:C26"/>
    <mergeCell ref="A7:A8"/>
    <mergeCell ref="A9:A10"/>
    <mergeCell ref="A11:A12"/>
    <mergeCell ref="A13:B13"/>
    <mergeCell ref="A20:C20"/>
    <mergeCell ref="A4:A6"/>
    <mergeCell ref="B4:B6"/>
    <mergeCell ref="C4:I4"/>
    <mergeCell ref="C5:D5"/>
    <mergeCell ref="E5:F5"/>
    <mergeCell ref="G5:H5"/>
    <mergeCell ref="I5:I6"/>
    <mergeCell ref="A38:B38"/>
    <mergeCell ref="I32:I33"/>
    <mergeCell ref="A45:C45"/>
    <mergeCell ref="A51:C51"/>
    <mergeCell ref="A36:A37"/>
    <mergeCell ref="A31:A33"/>
    <mergeCell ref="B31:B33"/>
    <mergeCell ref="C31:I31"/>
    <mergeCell ref="C32:D32"/>
    <mergeCell ref="E32:F32"/>
    <mergeCell ref="G32:H32"/>
  </mergeCells>
  <hyperlinks>
    <hyperlink ref="A1" location="Índice!A1" display="ÍNDICE"/>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O75"/>
  <sheetViews>
    <sheetView showGridLines="0" workbookViewId="0"/>
  </sheetViews>
  <sheetFormatPr baseColWidth="10" defaultColWidth="11.42578125" defaultRowHeight="16.5"/>
  <cols>
    <col min="1" max="1" width="62.28515625" style="1402" customWidth="1"/>
    <col min="2" max="2" width="25.7109375" style="1402" customWidth="1"/>
    <col min="3" max="16384" width="11.42578125" style="1402"/>
  </cols>
  <sheetData>
    <row r="1" spans="1:15">
      <c r="A1" s="1088" t="s">
        <v>1621</v>
      </c>
    </row>
    <row r="2" spans="1:15" ht="17.25">
      <c r="A2" s="6109" t="s">
        <v>4125</v>
      </c>
      <c r="B2" s="6109"/>
    </row>
    <row r="3" spans="1:15" ht="17.25">
      <c r="A3" s="1403"/>
      <c r="B3" s="1403"/>
    </row>
    <row r="4" spans="1:15" ht="25.5" customHeight="1">
      <c r="A4" s="4314" t="s">
        <v>4126</v>
      </c>
      <c r="B4" s="4315" t="s">
        <v>2553</v>
      </c>
    </row>
    <row r="5" spans="1:15" s="1406" customFormat="1" ht="20.100000000000001" customHeight="1">
      <c r="A5" s="1404" t="s">
        <v>4127</v>
      </c>
      <c r="B5" s="1405">
        <v>11714</v>
      </c>
    </row>
    <row r="6" spans="1:15" s="1406" customFormat="1">
      <c r="A6" s="1407" t="s">
        <v>4128</v>
      </c>
      <c r="B6" s="1408">
        <v>3906</v>
      </c>
    </row>
    <row r="7" spans="1:15" s="1406" customFormat="1">
      <c r="A7" s="1407" t="s">
        <v>4129</v>
      </c>
      <c r="B7" s="1409">
        <v>3</v>
      </c>
    </row>
    <row r="8" spans="1:15" s="1406" customFormat="1" ht="20.100000000000001" customHeight="1">
      <c r="A8" s="1410" t="s">
        <v>4130</v>
      </c>
      <c r="B8" s="1408">
        <v>5200</v>
      </c>
    </row>
    <row r="9" spans="1:15" s="1406" customFormat="1" ht="20.100000000000001" customHeight="1">
      <c r="A9" s="1410" t="s">
        <v>4131</v>
      </c>
      <c r="B9" s="1408">
        <v>3473</v>
      </c>
    </row>
    <row r="10" spans="1:15" s="1406" customFormat="1" ht="20.100000000000001" customHeight="1">
      <c r="A10" s="1410" t="s">
        <v>4132</v>
      </c>
      <c r="B10" s="1408">
        <v>3559</v>
      </c>
    </row>
    <row r="11" spans="1:15" s="1406" customFormat="1" ht="20.100000000000001" customHeight="1">
      <c r="A11" s="1411" t="s">
        <v>4133</v>
      </c>
      <c r="B11" s="1408">
        <v>1</v>
      </c>
    </row>
    <row r="12" spans="1:15" s="1406" customFormat="1" ht="20.100000000000001" customHeight="1">
      <c r="A12" s="1410" t="s">
        <v>4134</v>
      </c>
      <c r="B12" s="1408">
        <v>0</v>
      </c>
    </row>
    <row r="13" spans="1:15" s="1406" customFormat="1" ht="20.100000000000001" customHeight="1">
      <c r="A13" s="1410" t="s">
        <v>4135</v>
      </c>
      <c r="B13" s="1408">
        <v>0</v>
      </c>
    </row>
    <row r="14" spans="1:15" s="1406" customFormat="1">
      <c r="A14" s="1407" t="s">
        <v>4136</v>
      </c>
      <c r="B14" s="1409">
        <v>0</v>
      </c>
    </row>
    <row r="15" spans="1:15" s="1406" customFormat="1" ht="20.100000000000001" customHeight="1">
      <c r="A15" s="1407" t="s">
        <v>4137</v>
      </c>
      <c r="B15" s="1408">
        <v>0</v>
      </c>
      <c r="O15" s="1412"/>
    </row>
    <row r="16" spans="1:15" s="1406" customFormat="1" ht="20.100000000000001" customHeight="1">
      <c r="A16" s="1407" t="s">
        <v>4138</v>
      </c>
      <c r="B16" s="1408">
        <v>0</v>
      </c>
    </row>
    <row r="17" spans="1:2" s="1406" customFormat="1">
      <c r="A17" s="1407" t="s">
        <v>4139</v>
      </c>
      <c r="B17" s="1409">
        <v>600</v>
      </c>
    </row>
    <row r="18" spans="1:2" s="1406" customFormat="1" ht="20.100000000000001" customHeight="1">
      <c r="A18" s="1407" t="s">
        <v>4140</v>
      </c>
      <c r="B18" s="1408">
        <v>0</v>
      </c>
    </row>
    <row r="19" spans="1:2" s="1406" customFormat="1" ht="20.100000000000001" customHeight="1">
      <c r="A19" s="1407" t="s">
        <v>4141</v>
      </c>
      <c r="B19" s="1408">
        <v>0</v>
      </c>
    </row>
    <row r="20" spans="1:2" s="1406" customFormat="1" ht="20.100000000000001" customHeight="1">
      <c r="A20" s="1407" t="s">
        <v>4142</v>
      </c>
      <c r="B20" s="1408">
        <v>0</v>
      </c>
    </row>
    <row r="21" spans="1:2">
      <c r="B21" s="1413"/>
    </row>
    <row r="22" spans="1:2">
      <c r="A22" s="1414" t="s">
        <v>4143</v>
      </c>
      <c r="B22" s="1415"/>
    </row>
    <row r="24" spans="1:2" ht="17.25">
      <c r="A24" s="1416"/>
      <c r="B24" s="1416"/>
    </row>
    <row r="42" spans="1:2" ht="17.25">
      <c r="A42" s="1416"/>
      <c r="B42" s="1416"/>
    </row>
    <row r="52" spans="1:2" ht="17.25">
      <c r="A52" s="1416"/>
      <c r="B52" s="1416"/>
    </row>
    <row r="75" spans="1:2" ht="17.25">
      <c r="A75" s="1416"/>
      <c r="B75" s="1416"/>
    </row>
  </sheetData>
  <mergeCells count="1">
    <mergeCell ref="A2:B2"/>
  </mergeCells>
  <hyperlinks>
    <hyperlink ref="A1" location="Índice!A1" display="ÍNDICE"/>
  </hyperlinks>
  <pageMargins left="0.70866141732283472" right="0.70866141732283472" top="0.74803149606299213" bottom="0.74803149606299213" header="0.31496062992125984" footer="0.31496062992125984"/>
  <pageSetup scale="8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K878"/>
  <sheetViews>
    <sheetView showGridLines="0" workbookViewId="0"/>
  </sheetViews>
  <sheetFormatPr baseColWidth="10" defaultColWidth="11.42578125" defaultRowHeight="15"/>
  <cols>
    <col min="1" max="1" width="11.42578125" style="1332"/>
    <col min="2" max="2" width="119.28515625" style="1332" bestFit="1" customWidth="1"/>
    <col min="3" max="3" width="52.7109375" style="1332" bestFit="1" customWidth="1"/>
    <col min="4" max="4" width="25.42578125" style="1332" bestFit="1" customWidth="1"/>
    <col min="5" max="5" width="28.7109375" style="1332" bestFit="1" customWidth="1"/>
    <col min="6" max="6" width="41.5703125" style="1332" bestFit="1" customWidth="1"/>
    <col min="7" max="7" width="16.85546875" style="1332" bestFit="1" customWidth="1"/>
    <col min="8" max="8" width="12.7109375" style="1332" bestFit="1" customWidth="1"/>
    <col min="9" max="9" width="15.5703125" style="1332" bestFit="1" customWidth="1"/>
    <col min="10" max="11" width="11.42578125" style="1332"/>
    <col min="12" max="16384" width="11.42578125" style="1399"/>
  </cols>
  <sheetData>
    <row r="1" spans="1:8">
      <c r="A1" s="1088" t="s">
        <v>1621</v>
      </c>
    </row>
    <row r="2" spans="1:8" ht="18.75">
      <c r="A2" s="1400" t="s">
        <v>4124</v>
      </c>
      <c r="B2" s="4316"/>
    </row>
    <row r="3" spans="1:8" s="1332" customFormat="1">
      <c r="A3" s="6110" t="s">
        <v>2611</v>
      </c>
      <c r="B3" s="6110"/>
      <c r="C3" s="6110"/>
      <c r="D3" s="6110"/>
      <c r="E3" s="6110"/>
      <c r="F3" s="6110"/>
      <c r="G3" s="6110"/>
      <c r="H3" s="6110"/>
    </row>
    <row r="4" spans="1:8" s="1332" customFormat="1" ht="15.75" thickBot="1"/>
    <row r="5" spans="1:8" s="1332" customFormat="1">
      <c r="A5" s="6111" t="s">
        <v>2612</v>
      </c>
      <c r="B5" s="6113" t="s">
        <v>381</v>
      </c>
      <c r="C5" s="6113" t="s">
        <v>2613</v>
      </c>
      <c r="D5" s="6113" t="s">
        <v>2614</v>
      </c>
      <c r="E5" s="6113" t="s">
        <v>2615</v>
      </c>
      <c r="F5" s="6113" t="s">
        <v>2616</v>
      </c>
      <c r="G5" s="6113" t="s">
        <v>2617</v>
      </c>
      <c r="H5" s="6116" t="s">
        <v>4</v>
      </c>
    </row>
    <row r="6" spans="1:8" s="1332" customFormat="1" ht="15.75" thickBot="1">
      <c r="A6" s="6112"/>
      <c r="B6" s="6114"/>
      <c r="C6" s="6114"/>
      <c r="D6" s="6114"/>
      <c r="E6" s="6114"/>
      <c r="F6" s="6115"/>
      <c r="G6" s="6114"/>
      <c r="H6" s="6117"/>
    </row>
    <row r="7" spans="1:8" s="1332" customFormat="1">
      <c r="A7" s="1333">
        <v>40</v>
      </c>
      <c r="B7" s="1334" t="s">
        <v>2618</v>
      </c>
      <c r="C7" s="1334" t="s">
        <v>2619</v>
      </c>
      <c r="D7" s="1334" t="s">
        <v>2620</v>
      </c>
      <c r="E7" s="1334" t="s">
        <v>2621</v>
      </c>
      <c r="F7" s="1334" t="s">
        <v>2622</v>
      </c>
      <c r="G7" s="1335">
        <v>572.70000000000005</v>
      </c>
      <c r="H7" s="1336">
        <f>A7*G7</f>
        <v>22908</v>
      </c>
    </row>
    <row r="8" spans="1:8" s="1332" customFormat="1">
      <c r="A8" s="1337">
        <v>2</v>
      </c>
      <c r="B8" s="1338" t="s">
        <v>2623</v>
      </c>
      <c r="C8" s="1338" t="s">
        <v>2624</v>
      </c>
      <c r="D8" s="1338" t="s">
        <v>2625</v>
      </c>
      <c r="E8" s="1338" t="s">
        <v>2626</v>
      </c>
      <c r="F8" s="1338" t="s">
        <v>2622</v>
      </c>
      <c r="G8" s="1339">
        <v>3903.9</v>
      </c>
      <c r="H8" s="1340">
        <f>A8*G8</f>
        <v>7807.8</v>
      </c>
    </row>
    <row r="9" spans="1:8" s="1332" customFormat="1">
      <c r="A9" s="1337">
        <v>2</v>
      </c>
      <c r="B9" s="1338" t="s">
        <v>2627</v>
      </c>
      <c r="C9" s="1338" t="s">
        <v>2628</v>
      </c>
      <c r="D9" s="1338" t="s">
        <v>2629</v>
      </c>
      <c r="E9" s="1338" t="s">
        <v>2630</v>
      </c>
      <c r="F9" s="1338" t="s">
        <v>2622</v>
      </c>
      <c r="G9" s="1339">
        <v>3270.15</v>
      </c>
      <c r="H9" s="1340">
        <f t="shared" ref="H9:H62" si="0">A9*G9</f>
        <v>6540.3</v>
      </c>
    </row>
    <row r="10" spans="1:8" s="1332" customFormat="1">
      <c r="A10" s="1337">
        <v>2</v>
      </c>
      <c r="B10" s="1338" t="s">
        <v>2631</v>
      </c>
      <c r="C10" s="1338" t="s">
        <v>2632</v>
      </c>
      <c r="D10" s="1338" t="s">
        <v>2633</v>
      </c>
      <c r="E10" s="1338" t="s">
        <v>2634</v>
      </c>
      <c r="F10" s="1338" t="s">
        <v>2622</v>
      </c>
      <c r="G10" s="1339">
        <v>2732.73</v>
      </c>
      <c r="H10" s="1340">
        <f t="shared" si="0"/>
        <v>5465.46</v>
      </c>
    </row>
    <row r="11" spans="1:8" s="1332" customFormat="1" ht="30">
      <c r="A11" s="1337">
        <v>3</v>
      </c>
      <c r="B11" s="1338" t="s">
        <v>2635</v>
      </c>
      <c r="C11" s="1338" t="s">
        <v>2636</v>
      </c>
      <c r="D11" s="1338" t="s">
        <v>2633</v>
      </c>
      <c r="E11" s="1338" t="s">
        <v>2637</v>
      </c>
      <c r="F11" s="1338" t="s">
        <v>2622</v>
      </c>
      <c r="G11" s="1339">
        <v>1646.48</v>
      </c>
      <c r="H11" s="1340">
        <f t="shared" si="0"/>
        <v>4939.4400000000005</v>
      </c>
    </row>
    <row r="12" spans="1:8" s="1332" customFormat="1">
      <c r="A12" s="1337">
        <v>4</v>
      </c>
      <c r="B12" s="1338" t="s">
        <v>2638</v>
      </c>
      <c r="C12" s="1338" t="s">
        <v>2639</v>
      </c>
      <c r="D12" s="1338" t="s">
        <v>2640</v>
      </c>
      <c r="E12" s="1338" t="s">
        <v>2641</v>
      </c>
      <c r="F12" s="1338" t="s">
        <v>2622</v>
      </c>
      <c r="G12" s="1339">
        <v>1597.05</v>
      </c>
      <c r="H12" s="1340">
        <f t="shared" si="0"/>
        <v>6388.2</v>
      </c>
    </row>
    <row r="13" spans="1:8" s="1332" customFormat="1">
      <c r="A13" s="1337">
        <v>1</v>
      </c>
      <c r="B13" s="1338" t="s">
        <v>2642</v>
      </c>
      <c r="C13" s="1338" t="s">
        <v>2643</v>
      </c>
      <c r="D13" s="1338" t="s">
        <v>2633</v>
      </c>
      <c r="E13" s="1338" t="s">
        <v>2644</v>
      </c>
      <c r="F13" s="1338" t="s">
        <v>2622</v>
      </c>
      <c r="G13" s="1339">
        <v>1267.25</v>
      </c>
      <c r="H13" s="1340">
        <f t="shared" si="0"/>
        <v>1267.25</v>
      </c>
    </row>
    <row r="14" spans="1:8" s="1332" customFormat="1">
      <c r="A14" s="1337">
        <v>3</v>
      </c>
      <c r="B14" s="1338" t="s">
        <v>2645</v>
      </c>
      <c r="C14" s="1338" t="s">
        <v>2646</v>
      </c>
      <c r="D14" s="1338" t="s">
        <v>2647</v>
      </c>
      <c r="E14" s="1338" t="s">
        <v>2648</v>
      </c>
      <c r="F14" s="1338" t="s">
        <v>2622</v>
      </c>
      <c r="G14" s="1339">
        <v>1447.23</v>
      </c>
      <c r="H14" s="1340">
        <f t="shared" si="0"/>
        <v>4341.6900000000005</v>
      </c>
    </row>
    <row r="15" spans="1:8" s="1332" customFormat="1">
      <c r="A15" s="1337">
        <v>1</v>
      </c>
      <c r="B15" s="1338" t="s">
        <v>2649</v>
      </c>
      <c r="C15" s="1338" t="s">
        <v>2650</v>
      </c>
      <c r="D15" s="1338" t="s">
        <v>2633</v>
      </c>
      <c r="E15" s="1338" t="s">
        <v>2651</v>
      </c>
      <c r="F15" s="1338" t="s">
        <v>2622</v>
      </c>
      <c r="G15" s="1339">
        <v>1211.98</v>
      </c>
      <c r="H15" s="1340">
        <f t="shared" si="0"/>
        <v>1211.98</v>
      </c>
    </row>
    <row r="16" spans="1:8" s="1332" customFormat="1">
      <c r="A16" s="1337">
        <v>1</v>
      </c>
      <c r="B16" s="1338" t="s">
        <v>2652</v>
      </c>
      <c r="C16" s="1338" t="s">
        <v>2653</v>
      </c>
      <c r="D16" s="1338" t="s">
        <v>2633</v>
      </c>
      <c r="E16" s="1338" t="s">
        <v>2654</v>
      </c>
      <c r="F16" s="1338" t="s">
        <v>2622</v>
      </c>
      <c r="G16" s="1339">
        <v>1026.42</v>
      </c>
      <c r="H16" s="1340">
        <f t="shared" si="0"/>
        <v>1026.42</v>
      </c>
    </row>
    <row r="17" spans="1:8" s="1332" customFormat="1">
      <c r="A17" s="1337">
        <v>1</v>
      </c>
      <c r="B17" s="1338" t="s">
        <v>2655</v>
      </c>
      <c r="C17" s="1338" t="s">
        <v>2656</v>
      </c>
      <c r="D17" s="1338" t="s">
        <v>2633</v>
      </c>
      <c r="E17" s="1338" t="s">
        <v>2630</v>
      </c>
      <c r="F17" s="1338" t="s">
        <v>2622</v>
      </c>
      <c r="G17" s="1339">
        <v>1012.99</v>
      </c>
      <c r="H17" s="1340">
        <f t="shared" si="0"/>
        <v>1012.99</v>
      </c>
    </row>
    <row r="18" spans="1:8" s="1332" customFormat="1">
      <c r="A18" s="1337">
        <v>4</v>
      </c>
      <c r="B18" s="1338" t="s">
        <v>2657</v>
      </c>
      <c r="C18" s="1338" t="s">
        <v>2658</v>
      </c>
      <c r="D18" s="1338" t="s">
        <v>2633</v>
      </c>
      <c r="E18" s="1338" t="s">
        <v>2648</v>
      </c>
      <c r="F18" s="1338" t="s">
        <v>2622</v>
      </c>
      <c r="G18" s="1339">
        <v>981.3</v>
      </c>
      <c r="H18" s="1340">
        <f>A18*G18</f>
        <v>3925.2</v>
      </c>
    </row>
    <row r="19" spans="1:8" s="1332" customFormat="1">
      <c r="A19" s="1337">
        <v>1</v>
      </c>
      <c r="B19" s="1338" t="s">
        <v>2659</v>
      </c>
      <c r="C19" s="1338" t="s">
        <v>2660</v>
      </c>
      <c r="D19" s="1338" t="s">
        <v>2633</v>
      </c>
      <c r="E19" s="1338" t="s">
        <v>2661</v>
      </c>
      <c r="F19" s="1338" t="s">
        <v>2622</v>
      </c>
      <c r="G19" s="1339">
        <v>861.9</v>
      </c>
      <c r="H19" s="1340">
        <f t="shared" si="0"/>
        <v>861.9</v>
      </c>
    </row>
    <row r="20" spans="1:8" s="1332" customFormat="1" ht="30">
      <c r="A20" s="1337">
        <v>4</v>
      </c>
      <c r="B20" s="1338" t="s">
        <v>2662</v>
      </c>
      <c r="C20" s="1338" t="s">
        <v>2663</v>
      </c>
      <c r="D20" s="1338" t="s">
        <v>2664</v>
      </c>
      <c r="E20" s="1338" t="s">
        <v>2665</v>
      </c>
      <c r="F20" s="1338" t="s">
        <v>2622</v>
      </c>
      <c r="G20" s="1339">
        <v>861.9</v>
      </c>
      <c r="H20" s="1340">
        <f t="shared" si="0"/>
        <v>3447.6</v>
      </c>
    </row>
    <row r="21" spans="1:8" s="1332" customFormat="1">
      <c r="A21" s="1337">
        <v>4</v>
      </c>
      <c r="B21" s="1338" t="s">
        <v>2666</v>
      </c>
      <c r="C21" s="1338" t="s">
        <v>2667</v>
      </c>
      <c r="D21" s="1338" t="s">
        <v>2633</v>
      </c>
      <c r="E21" s="1338" t="s">
        <v>2668</v>
      </c>
      <c r="F21" s="1338" t="s">
        <v>2622</v>
      </c>
      <c r="G21" s="1339">
        <v>826.16</v>
      </c>
      <c r="H21" s="1340">
        <f t="shared" si="0"/>
        <v>3304.64</v>
      </c>
    </row>
    <row r="22" spans="1:8" s="1332" customFormat="1" ht="30">
      <c r="A22" s="1337">
        <v>4</v>
      </c>
      <c r="B22" s="1338" t="s">
        <v>2669</v>
      </c>
      <c r="C22" s="1338" t="s">
        <v>2670</v>
      </c>
      <c r="D22" s="1338" t="s">
        <v>2633</v>
      </c>
      <c r="E22" s="1338" t="s">
        <v>2637</v>
      </c>
      <c r="F22" s="1338" t="s">
        <v>2622</v>
      </c>
      <c r="G22" s="1339">
        <v>760.5</v>
      </c>
      <c r="H22" s="1340">
        <f t="shared" si="0"/>
        <v>3042</v>
      </c>
    </row>
    <row r="23" spans="1:8" s="1332" customFormat="1" ht="30">
      <c r="A23" s="1337">
        <v>3</v>
      </c>
      <c r="B23" s="1338" t="s">
        <v>2671</v>
      </c>
      <c r="C23" s="1338" t="s">
        <v>2672</v>
      </c>
      <c r="D23" s="1338" t="s">
        <v>2633</v>
      </c>
      <c r="E23" s="1338" t="s">
        <v>2637</v>
      </c>
      <c r="F23" s="1338" t="s">
        <v>2622</v>
      </c>
      <c r="G23" s="1339">
        <v>713.1</v>
      </c>
      <c r="H23" s="1340">
        <f t="shared" si="0"/>
        <v>2139.3000000000002</v>
      </c>
    </row>
    <row r="24" spans="1:8" s="1332" customFormat="1">
      <c r="A24" s="1337">
        <v>3</v>
      </c>
      <c r="B24" s="1338" t="s">
        <v>2673</v>
      </c>
      <c r="C24" s="1338" t="s">
        <v>2646</v>
      </c>
      <c r="D24" s="1338" t="s">
        <v>2633</v>
      </c>
      <c r="E24" s="1338" t="s">
        <v>2648</v>
      </c>
      <c r="F24" s="1338" t="s">
        <v>2622</v>
      </c>
      <c r="G24" s="1339">
        <v>691.8</v>
      </c>
      <c r="H24" s="1340">
        <f t="shared" si="0"/>
        <v>2075.3999999999996</v>
      </c>
    </row>
    <row r="25" spans="1:8" s="1332" customFormat="1">
      <c r="A25" s="1337">
        <v>7</v>
      </c>
      <c r="B25" s="1338" t="s">
        <v>2674</v>
      </c>
      <c r="C25" s="1338" t="s">
        <v>2675</v>
      </c>
      <c r="D25" s="1338" t="s">
        <v>2676</v>
      </c>
      <c r="E25" s="1338" t="s">
        <v>2677</v>
      </c>
      <c r="F25" s="1338" t="s">
        <v>2622</v>
      </c>
      <c r="G25" s="1341">
        <v>608.4</v>
      </c>
      <c r="H25" s="1342">
        <f t="shared" si="0"/>
        <v>4258.8</v>
      </c>
    </row>
    <row r="26" spans="1:8" s="1332" customFormat="1">
      <c r="A26" s="1337">
        <v>1</v>
      </c>
      <c r="B26" s="1338" t="s">
        <v>2678</v>
      </c>
      <c r="C26" s="1338" t="s">
        <v>2679</v>
      </c>
      <c r="D26" s="1338" t="s">
        <v>2633</v>
      </c>
      <c r="E26" s="1338" t="s">
        <v>2644</v>
      </c>
      <c r="F26" s="1338" t="s">
        <v>2622</v>
      </c>
      <c r="G26" s="1341">
        <v>543</v>
      </c>
      <c r="H26" s="1342">
        <f t="shared" si="0"/>
        <v>543</v>
      </c>
    </row>
    <row r="27" spans="1:8" s="1332" customFormat="1" ht="30">
      <c r="A27" s="1337">
        <v>1</v>
      </c>
      <c r="B27" s="1338" t="s">
        <v>2680</v>
      </c>
      <c r="C27" s="1338" t="s">
        <v>2681</v>
      </c>
      <c r="D27" s="1338" t="s">
        <v>2633</v>
      </c>
      <c r="E27" s="1338" t="s">
        <v>2637</v>
      </c>
      <c r="F27" s="1338" t="s">
        <v>2622</v>
      </c>
      <c r="G27" s="1339">
        <v>507</v>
      </c>
      <c r="H27" s="1340">
        <f t="shared" si="0"/>
        <v>507</v>
      </c>
    </row>
    <row r="28" spans="1:8" s="1332" customFormat="1">
      <c r="A28" s="1337">
        <v>1</v>
      </c>
      <c r="B28" s="1338" t="s">
        <v>2682</v>
      </c>
      <c r="C28" s="1338" t="s">
        <v>2683</v>
      </c>
      <c r="D28" s="1338" t="s">
        <v>2633</v>
      </c>
      <c r="E28" s="1338" t="s">
        <v>2684</v>
      </c>
      <c r="F28" s="1338" t="s">
        <v>2622</v>
      </c>
      <c r="G28" s="1339">
        <v>364.53</v>
      </c>
      <c r="H28" s="1340">
        <f t="shared" si="0"/>
        <v>364.53</v>
      </c>
    </row>
    <row r="29" spans="1:8" s="1332" customFormat="1">
      <c r="A29" s="1337">
        <v>5</v>
      </c>
      <c r="B29" s="1338" t="s">
        <v>2685</v>
      </c>
      <c r="C29" s="1338" t="s">
        <v>2686</v>
      </c>
      <c r="D29" s="1338" t="s">
        <v>2633</v>
      </c>
      <c r="E29" s="1338" t="s">
        <v>2687</v>
      </c>
      <c r="F29" s="1338" t="s">
        <v>2622</v>
      </c>
      <c r="G29" s="1339">
        <v>327.02</v>
      </c>
      <c r="H29" s="1340">
        <f t="shared" si="0"/>
        <v>1635.1</v>
      </c>
    </row>
    <row r="30" spans="1:8" s="1332" customFormat="1">
      <c r="A30" s="1337">
        <v>1</v>
      </c>
      <c r="B30" s="1343" t="s">
        <v>2688</v>
      </c>
      <c r="C30" s="1338" t="s">
        <v>2689</v>
      </c>
      <c r="D30" s="1344" t="s">
        <v>2690</v>
      </c>
      <c r="E30" s="1345" t="s">
        <v>2630</v>
      </c>
      <c r="F30" s="1338" t="s">
        <v>2622</v>
      </c>
      <c r="G30" s="1346">
        <v>3697.8</v>
      </c>
      <c r="H30" s="1347">
        <f t="shared" si="0"/>
        <v>3697.8</v>
      </c>
    </row>
    <row r="31" spans="1:8" s="1332" customFormat="1">
      <c r="A31" s="1337">
        <v>1</v>
      </c>
      <c r="B31" s="1348" t="s">
        <v>2691</v>
      </c>
      <c r="C31" s="1338" t="s">
        <v>2692</v>
      </c>
      <c r="D31" s="1344" t="s">
        <v>2629</v>
      </c>
      <c r="E31" s="1349" t="s">
        <v>2693</v>
      </c>
      <c r="F31" s="1338" t="s">
        <v>2622</v>
      </c>
      <c r="G31" s="1346">
        <v>2940.6</v>
      </c>
      <c r="H31" s="1347">
        <f t="shared" si="0"/>
        <v>2940.6</v>
      </c>
    </row>
    <row r="32" spans="1:8" s="1332" customFormat="1">
      <c r="A32" s="1337">
        <v>2</v>
      </c>
      <c r="B32" s="1350" t="s">
        <v>2694</v>
      </c>
      <c r="C32" s="1338" t="s">
        <v>2695</v>
      </c>
      <c r="D32" s="1344" t="s">
        <v>2633</v>
      </c>
      <c r="E32" s="1345" t="s">
        <v>2696</v>
      </c>
      <c r="F32" s="1338" t="s">
        <v>2622</v>
      </c>
      <c r="G32" s="1346">
        <v>2743.88</v>
      </c>
      <c r="H32" s="1347">
        <f t="shared" si="0"/>
        <v>5487.76</v>
      </c>
    </row>
    <row r="33" spans="1:8" s="1332" customFormat="1">
      <c r="A33" s="1337">
        <v>2</v>
      </c>
      <c r="B33" s="1350" t="s">
        <v>2697</v>
      </c>
      <c r="C33" s="1338" t="s">
        <v>2698</v>
      </c>
      <c r="D33" s="1344" t="s">
        <v>2625</v>
      </c>
      <c r="E33" s="1345" t="s">
        <v>2693</v>
      </c>
      <c r="F33" s="1338" t="s">
        <v>2622</v>
      </c>
      <c r="G33" s="1346">
        <v>2595.33</v>
      </c>
      <c r="H33" s="1347">
        <f t="shared" si="0"/>
        <v>5190.66</v>
      </c>
    </row>
    <row r="34" spans="1:8" s="1332" customFormat="1">
      <c r="A34" s="1337">
        <v>3</v>
      </c>
      <c r="B34" s="1350" t="s">
        <v>2699</v>
      </c>
      <c r="C34" s="1338" t="s">
        <v>2700</v>
      </c>
      <c r="D34" s="1344" t="s">
        <v>2633</v>
      </c>
      <c r="E34" s="1345" t="s">
        <v>2701</v>
      </c>
      <c r="F34" s="1338" t="s">
        <v>2622</v>
      </c>
      <c r="G34" s="1346">
        <v>2568.21</v>
      </c>
      <c r="H34" s="1347">
        <f t="shared" si="0"/>
        <v>7704.63</v>
      </c>
    </row>
    <row r="35" spans="1:8" s="1332" customFormat="1">
      <c r="A35" s="1337">
        <v>7</v>
      </c>
      <c r="B35" s="1350" t="s">
        <v>2702</v>
      </c>
      <c r="C35" s="1338" t="s">
        <v>2703</v>
      </c>
      <c r="D35" s="1344" t="s">
        <v>2633</v>
      </c>
      <c r="E35" s="1345" t="s">
        <v>2693</v>
      </c>
      <c r="F35" s="1338" t="s">
        <v>2622</v>
      </c>
      <c r="G35" s="1346">
        <v>3313.25</v>
      </c>
      <c r="H35" s="1347">
        <f t="shared" si="0"/>
        <v>23192.75</v>
      </c>
    </row>
    <row r="36" spans="1:8" s="1332" customFormat="1">
      <c r="A36" s="1337">
        <v>1</v>
      </c>
      <c r="B36" s="1350" t="s">
        <v>2704</v>
      </c>
      <c r="C36" s="1338" t="s">
        <v>2705</v>
      </c>
      <c r="D36" s="1344" t="s">
        <v>2647</v>
      </c>
      <c r="E36" s="1345" t="s">
        <v>2706</v>
      </c>
      <c r="F36" s="1338" t="s">
        <v>2622</v>
      </c>
      <c r="G36" s="1346">
        <v>2153.48</v>
      </c>
      <c r="H36" s="1347">
        <f t="shared" si="0"/>
        <v>2153.48</v>
      </c>
    </row>
    <row r="37" spans="1:8" s="1332" customFormat="1">
      <c r="A37" s="1337">
        <v>3</v>
      </c>
      <c r="B37" s="1350" t="s">
        <v>2707</v>
      </c>
      <c r="C37" s="1338" t="s">
        <v>2708</v>
      </c>
      <c r="D37" s="1344" t="s">
        <v>2709</v>
      </c>
      <c r="E37" s="1344" t="s">
        <v>2626</v>
      </c>
      <c r="F37" s="1338" t="s">
        <v>2622</v>
      </c>
      <c r="G37" s="1346">
        <v>2028</v>
      </c>
      <c r="H37" s="1347">
        <f t="shared" si="0"/>
        <v>6084</v>
      </c>
    </row>
    <row r="38" spans="1:8" s="1332" customFormat="1">
      <c r="A38" s="1337">
        <v>3</v>
      </c>
      <c r="B38" s="1350" t="s">
        <v>2710</v>
      </c>
      <c r="C38" s="1338" t="s">
        <v>2711</v>
      </c>
      <c r="D38" s="1344" t="s">
        <v>2647</v>
      </c>
      <c r="E38" s="1345" t="s">
        <v>2712</v>
      </c>
      <c r="F38" s="1338" t="s">
        <v>2622</v>
      </c>
      <c r="G38" s="1346">
        <v>1901.25</v>
      </c>
      <c r="H38" s="1347">
        <f t="shared" si="0"/>
        <v>5703.75</v>
      </c>
    </row>
    <row r="39" spans="1:8" s="1332" customFormat="1">
      <c r="A39" s="1337">
        <v>3</v>
      </c>
      <c r="B39" s="1350" t="s">
        <v>2713</v>
      </c>
      <c r="C39" s="1338" t="s">
        <v>2714</v>
      </c>
      <c r="D39" s="1344" t="s">
        <v>2676</v>
      </c>
      <c r="E39" s="1345" t="s">
        <v>2715</v>
      </c>
      <c r="F39" s="1338" t="s">
        <v>2622</v>
      </c>
      <c r="G39" s="1346">
        <v>1835.34</v>
      </c>
      <c r="H39" s="1347">
        <f t="shared" si="0"/>
        <v>5506.0199999999995</v>
      </c>
    </row>
    <row r="40" spans="1:8" s="1332" customFormat="1">
      <c r="A40" s="1337">
        <v>4</v>
      </c>
      <c r="B40" s="1351" t="s">
        <v>2716</v>
      </c>
      <c r="C40" s="1338" t="s">
        <v>2717</v>
      </c>
      <c r="D40" s="1344" t="s">
        <v>2629</v>
      </c>
      <c r="E40" s="1345" t="s">
        <v>2626</v>
      </c>
      <c r="F40" s="1338" t="s">
        <v>2622</v>
      </c>
      <c r="G40" s="1346">
        <v>2830.33</v>
      </c>
      <c r="H40" s="1347">
        <f t="shared" si="0"/>
        <v>11321.32</v>
      </c>
    </row>
    <row r="41" spans="1:8" s="1332" customFormat="1">
      <c r="A41" s="1337">
        <v>3</v>
      </c>
      <c r="B41" s="1350" t="s">
        <v>2718</v>
      </c>
      <c r="C41" s="1338" t="s">
        <v>2719</v>
      </c>
      <c r="D41" s="1344" t="s">
        <v>2647</v>
      </c>
      <c r="E41" s="1345" t="s">
        <v>2668</v>
      </c>
      <c r="F41" s="1338" t="s">
        <v>2622</v>
      </c>
      <c r="G41" s="1346">
        <v>1830.52</v>
      </c>
      <c r="H41" s="1347">
        <f t="shared" si="0"/>
        <v>5491.5599999999995</v>
      </c>
    </row>
    <row r="42" spans="1:8" s="1332" customFormat="1">
      <c r="A42" s="1337">
        <v>4</v>
      </c>
      <c r="B42" s="1350" t="s">
        <v>2720</v>
      </c>
      <c r="C42" s="1338" t="s">
        <v>2721</v>
      </c>
      <c r="D42" s="1344" t="s">
        <v>2629</v>
      </c>
      <c r="E42" s="1345" t="s">
        <v>2722</v>
      </c>
      <c r="F42" s="1338" t="s">
        <v>2622</v>
      </c>
      <c r="G42" s="1346">
        <v>2545.14</v>
      </c>
      <c r="H42" s="1347">
        <f t="shared" si="0"/>
        <v>10180.56</v>
      </c>
    </row>
    <row r="43" spans="1:8" s="1332" customFormat="1">
      <c r="A43" s="1337">
        <v>4</v>
      </c>
      <c r="B43" s="1350" t="s">
        <v>2723</v>
      </c>
      <c r="C43" s="1338" t="s">
        <v>2724</v>
      </c>
      <c r="D43" s="1344" t="s">
        <v>2633</v>
      </c>
      <c r="E43" s="1345" t="s">
        <v>2626</v>
      </c>
      <c r="F43" s="1338" t="s">
        <v>2622</v>
      </c>
      <c r="G43" s="1346">
        <v>1769.68</v>
      </c>
      <c r="H43" s="1347">
        <f t="shared" si="0"/>
        <v>7078.72</v>
      </c>
    </row>
    <row r="44" spans="1:8" s="1332" customFormat="1">
      <c r="A44" s="1337">
        <v>4</v>
      </c>
      <c r="B44" s="1350" t="s">
        <v>2725</v>
      </c>
      <c r="C44" s="1338" t="s">
        <v>2726</v>
      </c>
      <c r="D44" s="1344" t="s">
        <v>2727</v>
      </c>
      <c r="E44" s="1345" t="s">
        <v>2728</v>
      </c>
      <c r="F44" s="1338" t="s">
        <v>2622</v>
      </c>
      <c r="G44" s="1346">
        <v>1419.6</v>
      </c>
      <c r="H44" s="1347">
        <f t="shared" si="0"/>
        <v>5678.4</v>
      </c>
    </row>
    <row r="45" spans="1:8" s="1332" customFormat="1">
      <c r="A45" s="1337">
        <v>3</v>
      </c>
      <c r="B45" s="1350" t="s">
        <v>2729</v>
      </c>
      <c r="C45" s="1338" t="s">
        <v>2730</v>
      </c>
      <c r="D45" s="1344" t="s">
        <v>2731</v>
      </c>
      <c r="E45" s="1345" t="s">
        <v>2626</v>
      </c>
      <c r="F45" s="1338" t="s">
        <v>2622</v>
      </c>
      <c r="G45" s="1346">
        <v>1292.8499999999999</v>
      </c>
      <c r="H45" s="1347">
        <f t="shared" si="0"/>
        <v>3878.5499999999997</v>
      </c>
    </row>
    <row r="46" spans="1:8" s="1332" customFormat="1">
      <c r="A46" s="1337">
        <v>3</v>
      </c>
      <c r="B46" s="1350" t="s">
        <v>2732</v>
      </c>
      <c r="C46" s="1338" t="s">
        <v>2733</v>
      </c>
      <c r="D46" s="1344" t="s">
        <v>2734</v>
      </c>
      <c r="E46" s="1345" t="s">
        <v>2677</v>
      </c>
      <c r="F46" s="1338" t="s">
        <v>2622</v>
      </c>
      <c r="G46" s="1346">
        <v>1119.96</v>
      </c>
      <c r="H46" s="1347">
        <f t="shared" si="0"/>
        <v>3359.88</v>
      </c>
    </row>
    <row r="47" spans="1:8" s="1332" customFormat="1" ht="45">
      <c r="A47" s="1337">
        <v>3</v>
      </c>
      <c r="B47" s="1401" t="s">
        <v>2735</v>
      </c>
      <c r="C47" s="1338" t="s">
        <v>2736</v>
      </c>
      <c r="D47" s="1344" t="s">
        <v>2737</v>
      </c>
      <c r="E47" s="1345" t="s">
        <v>2626</v>
      </c>
      <c r="F47" s="1338" t="s">
        <v>2622</v>
      </c>
      <c r="G47" s="1346">
        <v>1079.4000000000001</v>
      </c>
      <c r="H47" s="1347">
        <f t="shared" si="0"/>
        <v>3238.2000000000003</v>
      </c>
    </row>
    <row r="48" spans="1:8" s="1332" customFormat="1">
      <c r="A48" s="1337">
        <v>3</v>
      </c>
      <c r="B48" s="1350" t="s">
        <v>2738</v>
      </c>
      <c r="C48" s="1338" t="s">
        <v>2739</v>
      </c>
      <c r="D48" s="1344" t="s">
        <v>2640</v>
      </c>
      <c r="E48" s="1345" t="s">
        <v>2641</v>
      </c>
      <c r="F48" s="1338" t="s">
        <v>2622</v>
      </c>
      <c r="G48" s="1346">
        <v>1090.05</v>
      </c>
      <c r="H48" s="1347">
        <f t="shared" si="0"/>
        <v>3270.1499999999996</v>
      </c>
    </row>
    <row r="49" spans="1:8" s="1332" customFormat="1">
      <c r="A49" s="1337">
        <v>1</v>
      </c>
      <c r="B49" s="1343" t="s">
        <v>2740</v>
      </c>
      <c r="C49" s="1338" t="s">
        <v>2741</v>
      </c>
      <c r="D49" s="1344" t="s">
        <v>2633</v>
      </c>
      <c r="E49" s="1345" t="s">
        <v>2644</v>
      </c>
      <c r="F49" s="1338" t="s">
        <v>2622</v>
      </c>
      <c r="G49" s="1346">
        <v>835.28</v>
      </c>
      <c r="H49" s="1347">
        <f t="shared" si="0"/>
        <v>835.28</v>
      </c>
    </row>
    <row r="50" spans="1:8" s="1332" customFormat="1">
      <c r="A50" s="1337">
        <v>3</v>
      </c>
      <c r="B50" s="1350" t="s">
        <v>2742</v>
      </c>
      <c r="C50" s="1338" t="s">
        <v>2646</v>
      </c>
      <c r="D50" s="1344" t="s">
        <v>2647</v>
      </c>
      <c r="E50" s="1345" t="s">
        <v>2648</v>
      </c>
      <c r="F50" s="1338" t="s">
        <v>2622</v>
      </c>
      <c r="G50" s="1346">
        <v>876.86</v>
      </c>
      <c r="H50" s="1347">
        <f t="shared" si="0"/>
        <v>2630.58</v>
      </c>
    </row>
    <row r="51" spans="1:8" s="1332" customFormat="1">
      <c r="A51" s="1337">
        <v>3</v>
      </c>
      <c r="B51" s="1350" t="s">
        <v>2743</v>
      </c>
      <c r="C51" s="1338" t="s">
        <v>2646</v>
      </c>
      <c r="D51" s="1344" t="s">
        <v>2629</v>
      </c>
      <c r="E51" s="1345" t="s">
        <v>2648</v>
      </c>
      <c r="F51" s="1338" t="s">
        <v>2622</v>
      </c>
      <c r="G51" s="1346">
        <v>760.5</v>
      </c>
      <c r="H51" s="1347">
        <f t="shared" si="0"/>
        <v>2281.5</v>
      </c>
    </row>
    <row r="52" spans="1:8" s="1332" customFormat="1">
      <c r="A52" s="1337">
        <v>1</v>
      </c>
      <c r="B52" s="1348" t="s">
        <v>2744</v>
      </c>
      <c r="C52" s="1338" t="s">
        <v>2745</v>
      </c>
      <c r="D52" s="1344" t="s">
        <v>2633</v>
      </c>
      <c r="E52" s="1345" t="s">
        <v>2661</v>
      </c>
      <c r="F52" s="1338" t="s">
        <v>2622</v>
      </c>
      <c r="G52" s="1346">
        <v>701.69</v>
      </c>
      <c r="H52" s="1347">
        <f t="shared" si="0"/>
        <v>701.69</v>
      </c>
    </row>
    <row r="53" spans="1:8" s="1332" customFormat="1">
      <c r="A53" s="1337">
        <v>1</v>
      </c>
      <c r="B53" s="1352" t="s">
        <v>2746</v>
      </c>
      <c r="C53" s="1338" t="s">
        <v>2747</v>
      </c>
      <c r="D53" s="1344" t="s">
        <v>2633</v>
      </c>
      <c r="E53" s="1345" t="s">
        <v>2748</v>
      </c>
      <c r="F53" s="1338" t="s">
        <v>2622</v>
      </c>
      <c r="G53" s="1346">
        <v>639.83000000000004</v>
      </c>
      <c r="H53" s="1347">
        <f t="shared" si="0"/>
        <v>639.83000000000004</v>
      </c>
    </row>
    <row r="54" spans="1:8" s="1332" customFormat="1">
      <c r="A54" s="1337">
        <v>5</v>
      </c>
      <c r="B54" s="1350" t="s">
        <v>2749</v>
      </c>
      <c r="C54" s="1338" t="s">
        <v>2750</v>
      </c>
      <c r="D54" s="1353" t="s">
        <v>2640</v>
      </c>
      <c r="E54" s="1345" t="s">
        <v>2751</v>
      </c>
      <c r="F54" s="1338" t="s">
        <v>2622</v>
      </c>
      <c r="G54" s="1346">
        <v>456.3</v>
      </c>
      <c r="H54" s="1347">
        <f t="shared" si="0"/>
        <v>2281.5</v>
      </c>
    </row>
    <row r="55" spans="1:8" s="1332" customFormat="1">
      <c r="A55" s="1337">
        <v>7</v>
      </c>
      <c r="B55" s="1350" t="s">
        <v>2752</v>
      </c>
      <c r="C55" s="1338" t="s">
        <v>2753</v>
      </c>
      <c r="D55" s="1345" t="s">
        <v>2629</v>
      </c>
      <c r="E55" s="1345" t="s">
        <v>2626</v>
      </c>
      <c r="F55" s="1338" t="s">
        <v>2622</v>
      </c>
      <c r="G55" s="1346">
        <v>410.67</v>
      </c>
      <c r="H55" s="1347">
        <f t="shared" si="0"/>
        <v>2874.69</v>
      </c>
    </row>
    <row r="56" spans="1:8" s="1332" customFormat="1" ht="30">
      <c r="A56" s="1337">
        <v>2</v>
      </c>
      <c r="B56" s="1350" t="s">
        <v>2754</v>
      </c>
      <c r="C56" s="1338" t="s">
        <v>2755</v>
      </c>
      <c r="D56" s="1344" t="s">
        <v>2756</v>
      </c>
      <c r="E56" s="1344" t="s">
        <v>2677</v>
      </c>
      <c r="F56" s="1338" t="s">
        <v>2622</v>
      </c>
      <c r="G56" s="1346">
        <v>1170</v>
      </c>
      <c r="H56" s="1347">
        <f t="shared" si="0"/>
        <v>2340</v>
      </c>
    </row>
    <row r="57" spans="1:8" s="1332" customFormat="1">
      <c r="A57" s="1337">
        <v>6</v>
      </c>
      <c r="B57" s="1350" t="s">
        <v>2757</v>
      </c>
      <c r="C57" s="1338" t="s">
        <v>2758</v>
      </c>
      <c r="D57" s="1344" t="s">
        <v>2759</v>
      </c>
      <c r="E57" s="1354"/>
      <c r="F57" s="1355" t="s">
        <v>2622</v>
      </c>
      <c r="G57" s="1339">
        <v>2292.34</v>
      </c>
      <c r="H57" s="1340">
        <f t="shared" si="0"/>
        <v>13754.04</v>
      </c>
    </row>
    <row r="58" spans="1:8" s="1332" customFormat="1">
      <c r="A58" s="1337">
        <v>3</v>
      </c>
      <c r="B58" s="1354" t="s">
        <v>2760</v>
      </c>
      <c r="C58" s="1338"/>
      <c r="D58" s="1354" t="s">
        <v>2761</v>
      </c>
      <c r="E58" s="1354" t="s">
        <v>2621</v>
      </c>
      <c r="F58" s="1355" t="s">
        <v>2622</v>
      </c>
      <c r="G58" s="1339">
        <v>238.8</v>
      </c>
      <c r="H58" s="1340">
        <f t="shared" si="0"/>
        <v>716.40000000000009</v>
      </c>
    </row>
    <row r="59" spans="1:8" s="1332" customFormat="1">
      <c r="A59" s="1337">
        <v>2</v>
      </c>
      <c r="B59" s="1354" t="s">
        <v>2762</v>
      </c>
      <c r="C59" s="1338"/>
      <c r="D59" s="1354"/>
      <c r="E59" s="1354" t="s">
        <v>2621</v>
      </c>
      <c r="F59" s="1355" t="s">
        <v>2622</v>
      </c>
      <c r="G59" s="1339">
        <v>236.4</v>
      </c>
      <c r="H59" s="1340">
        <f t="shared" si="0"/>
        <v>472.8</v>
      </c>
    </row>
    <row r="60" spans="1:8" s="1332" customFormat="1">
      <c r="A60" s="1337">
        <v>2</v>
      </c>
      <c r="B60" s="1354" t="s">
        <v>2763</v>
      </c>
      <c r="C60" s="1338"/>
      <c r="D60" s="1354"/>
      <c r="E60" s="1354" t="s">
        <v>2621</v>
      </c>
      <c r="F60" s="1355" t="s">
        <v>2622</v>
      </c>
      <c r="G60" s="1339">
        <v>274.8</v>
      </c>
      <c r="H60" s="1340">
        <f t="shared" si="0"/>
        <v>549.6</v>
      </c>
    </row>
    <row r="61" spans="1:8" s="1332" customFormat="1">
      <c r="A61" s="1337">
        <v>3</v>
      </c>
      <c r="B61" s="1354" t="s">
        <v>2764</v>
      </c>
      <c r="C61" s="1338"/>
      <c r="D61" s="1354" t="s">
        <v>2765</v>
      </c>
      <c r="E61" s="1354"/>
      <c r="F61" s="1355" t="s">
        <v>2622</v>
      </c>
      <c r="G61" s="1339">
        <v>2070</v>
      </c>
      <c r="H61" s="1340">
        <f t="shared" si="0"/>
        <v>6210</v>
      </c>
    </row>
    <row r="62" spans="1:8" s="1332" customFormat="1" ht="15.75" thickBot="1">
      <c r="A62" s="1356">
        <v>2</v>
      </c>
      <c r="B62" s="1357" t="s">
        <v>2766</v>
      </c>
      <c r="C62" s="1358" t="s">
        <v>2767</v>
      </c>
      <c r="D62" s="1357"/>
      <c r="E62" s="1357"/>
      <c r="F62" s="1359" t="s">
        <v>2622</v>
      </c>
      <c r="G62" s="1360">
        <v>1759.16</v>
      </c>
      <c r="H62" s="1361">
        <f t="shared" si="0"/>
        <v>3518.32</v>
      </c>
    </row>
    <row r="63" spans="1:8" s="1332" customFormat="1" ht="15.75" thickBot="1">
      <c r="A63" s="1362">
        <f>SUM(A7:A62)</f>
        <v>196</v>
      </c>
      <c r="B63" s="1363" t="s">
        <v>2768</v>
      </c>
      <c r="C63" s="6118"/>
      <c r="D63" s="6118"/>
      <c r="E63" s="6118"/>
      <c r="F63" s="6119" t="s">
        <v>4</v>
      </c>
      <c r="G63" s="6120"/>
      <c r="H63" s="1364">
        <f>SUM(H7:H62)</f>
        <v>249979.02</v>
      </c>
    </row>
    <row r="64" spans="1:8" s="1332" customFormat="1" ht="15.75" thickBot="1"/>
    <row r="65" spans="1:9" s="1332" customFormat="1">
      <c r="A65" s="6121" t="s">
        <v>2612</v>
      </c>
      <c r="B65" s="6123" t="s">
        <v>381</v>
      </c>
      <c r="C65" s="6123" t="s">
        <v>2613</v>
      </c>
      <c r="D65" s="6123" t="s">
        <v>2614</v>
      </c>
      <c r="E65" s="6123" t="s">
        <v>2615</v>
      </c>
      <c r="F65" s="6123" t="s">
        <v>2616</v>
      </c>
      <c r="G65" s="6123" t="s">
        <v>2769</v>
      </c>
      <c r="H65" s="6132" t="s">
        <v>2770</v>
      </c>
      <c r="I65" s="6134" t="s">
        <v>24</v>
      </c>
    </row>
    <row r="66" spans="1:9" s="1332" customFormat="1" ht="15.75" thickBot="1">
      <c r="A66" s="6122"/>
      <c r="B66" s="6124"/>
      <c r="C66" s="6124"/>
      <c r="D66" s="6124"/>
      <c r="E66" s="6124"/>
      <c r="F66" s="6125"/>
      <c r="G66" s="6124"/>
      <c r="H66" s="6133"/>
      <c r="I66" s="6135"/>
    </row>
    <row r="67" spans="1:9" s="1332" customFormat="1">
      <c r="A67" s="1365">
        <v>1</v>
      </c>
      <c r="B67" s="1366" t="s">
        <v>2771</v>
      </c>
      <c r="C67" s="1366" t="s">
        <v>2772</v>
      </c>
      <c r="D67" s="1366"/>
      <c r="E67" s="1366" t="s">
        <v>2773</v>
      </c>
      <c r="F67" s="1366" t="s">
        <v>2774</v>
      </c>
      <c r="G67" s="1367">
        <v>1399.8</v>
      </c>
      <c r="H67" s="1368">
        <v>0</v>
      </c>
      <c r="I67" s="1369">
        <f t="shared" ref="I67:I130" si="1">(G67*A67)-(G67*A67)*H67</f>
        <v>1399.8</v>
      </c>
    </row>
    <row r="68" spans="1:9" s="1332" customFormat="1">
      <c r="A68" s="1370">
        <v>1</v>
      </c>
      <c r="B68" s="1354" t="s">
        <v>2775</v>
      </c>
      <c r="C68" s="1354" t="s">
        <v>2776</v>
      </c>
      <c r="D68" s="1354"/>
      <c r="E68" s="1354" t="s">
        <v>2777</v>
      </c>
      <c r="F68" s="1354" t="s">
        <v>2774</v>
      </c>
      <c r="G68" s="1371">
        <v>1497</v>
      </c>
      <c r="H68" s="1372">
        <v>0</v>
      </c>
      <c r="I68" s="1373">
        <f t="shared" si="1"/>
        <v>1497</v>
      </c>
    </row>
    <row r="69" spans="1:9" s="1332" customFormat="1">
      <c r="A69" s="1370">
        <v>1</v>
      </c>
      <c r="B69" s="1354" t="s">
        <v>2778</v>
      </c>
      <c r="C69" s="1354" t="s">
        <v>2779</v>
      </c>
      <c r="D69" s="1354"/>
      <c r="E69" s="1354" t="s">
        <v>2780</v>
      </c>
      <c r="F69" s="1354" t="s">
        <v>2774</v>
      </c>
      <c r="G69" s="1371">
        <v>4635</v>
      </c>
      <c r="H69" s="1372">
        <v>0</v>
      </c>
      <c r="I69" s="1373">
        <f t="shared" si="1"/>
        <v>4635</v>
      </c>
    </row>
    <row r="70" spans="1:9" s="1332" customFormat="1">
      <c r="A70" s="1370">
        <v>1</v>
      </c>
      <c r="B70" s="1354" t="s">
        <v>2781</v>
      </c>
      <c r="C70" s="1354" t="s">
        <v>2782</v>
      </c>
      <c r="D70" s="1354"/>
      <c r="E70" s="1354" t="s">
        <v>2773</v>
      </c>
      <c r="F70" s="1354" t="s">
        <v>2774</v>
      </c>
      <c r="G70" s="1371">
        <v>1741</v>
      </c>
      <c r="H70" s="1372">
        <v>0</v>
      </c>
      <c r="I70" s="1373">
        <f t="shared" si="1"/>
        <v>1741</v>
      </c>
    </row>
    <row r="71" spans="1:9" s="1332" customFormat="1">
      <c r="A71" s="1370">
        <v>1</v>
      </c>
      <c r="B71" s="1354" t="s">
        <v>2783</v>
      </c>
      <c r="C71" s="1354" t="s">
        <v>2784</v>
      </c>
      <c r="D71" s="1354"/>
      <c r="E71" s="1354" t="s">
        <v>2785</v>
      </c>
      <c r="F71" s="1354" t="s">
        <v>2774</v>
      </c>
      <c r="G71" s="1371">
        <v>879</v>
      </c>
      <c r="H71" s="1372">
        <v>0</v>
      </c>
      <c r="I71" s="1373">
        <f t="shared" si="1"/>
        <v>879</v>
      </c>
    </row>
    <row r="72" spans="1:9" s="1332" customFormat="1">
      <c r="A72" s="1370">
        <v>1</v>
      </c>
      <c r="B72" s="1354" t="s">
        <v>2786</v>
      </c>
      <c r="C72" s="1354" t="s">
        <v>2787</v>
      </c>
      <c r="D72" s="1354"/>
      <c r="E72" s="1354" t="s">
        <v>2788</v>
      </c>
      <c r="F72" s="1354" t="s">
        <v>2774</v>
      </c>
      <c r="G72" s="1371">
        <v>1845.36</v>
      </c>
      <c r="H72" s="1372">
        <v>0</v>
      </c>
      <c r="I72" s="1373">
        <f t="shared" si="1"/>
        <v>1845.36</v>
      </c>
    </row>
    <row r="73" spans="1:9" s="1332" customFormat="1">
      <c r="A73" s="1370">
        <v>1</v>
      </c>
      <c r="B73" s="1354" t="s">
        <v>2789</v>
      </c>
      <c r="C73" s="1354" t="s">
        <v>2790</v>
      </c>
      <c r="D73" s="1354"/>
      <c r="E73" s="1354"/>
      <c r="F73" s="1374" t="s">
        <v>2791</v>
      </c>
      <c r="G73" s="1371">
        <v>1203</v>
      </c>
      <c r="H73" s="1372">
        <v>0</v>
      </c>
      <c r="I73" s="1373">
        <f t="shared" si="1"/>
        <v>1203</v>
      </c>
    </row>
    <row r="74" spans="1:9" s="1332" customFormat="1">
      <c r="A74" s="1370">
        <v>1</v>
      </c>
      <c r="B74" s="1354" t="s">
        <v>2792</v>
      </c>
      <c r="C74" s="1354" t="s">
        <v>2793</v>
      </c>
      <c r="D74" s="1354"/>
      <c r="E74" s="1354"/>
      <c r="F74" s="1374" t="s">
        <v>2791</v>
      </c>
      <c r="G74" s="1371">
        <v>1390</v>
      </c>
      <c r="H74" s="1372">
        <v>0</v>
      </c>
      <c r="I74" s="1373">
        <f t="shared" si="1"/>
        <v>1390</v>
      </c>
    </row>
    <row r="75" spans="1:9" s="1332" customFormat="1">
      <c r="A75" s="1370">
        <v>1</v>
      </c>
      <c r="B75" s="1354" t="s">
        <v>2794</v>
      </c>
      <c r="C75" s="1354" t="s">
        <v>2795</v>
      </c>
      <c r="D75" s="1354"/>
      <c r="E75" s="1354"/>
      <c r="F75" s="1374" t="s">
        <v>2791</v>
      </c>
      <c r="G75" s="1371">
        <v>550</v>
      </c>
      <c r="H75" s="1372">
        <v>0</v>
      </c>
      <c r="I75" s="1373">
        <f t="shared" si="1"/>
        <v>550</v>
      </c>
    </row>
    <row r="76" spans="1:9" s="1332" customFormat="1">
      <c r="A76" s="1370">
        <v>1</v>
      </c>
      <c r="B76" s="1354" t="s">
        <v>2796</v>
      </c>
      <c r="C76" s="1354" t="s">
        <v>2797</v>
      </c>
      <c r="D76" s="1354"/>
      <c r="E76" s="1354"/>
      <c r="F76" s="1374" t="s">
        <v>2791</v>
      </c>
      <c r="G76" s="1371">
        <v>520</v>
      </c>
      <c r="H76" s="1372">
        <v>0</v>
      </c>
      <c r="I76" s="1373">
        <f t="shared" si="1"/>
        <v>520</v>
      </c>
    </row>
    <row r="77" spans="1:9" s="1332" customFormat="1">
      <c r="A77" s="1370">
        <v>1</v>
      </c>
      <c r="B77" s="1354" t="s">
        <v>2798</v>
      </c>
      <c r="C77" s="1354" t="s">
        <v>2799</v>
      </c>
      <c r="D77" s="1354"/>
      <c r="E77" s="1354"/>
      <c r="F77" s="1374" t="s">
        <v>2791</v>
      </c>
      <c r="G77" s="1371">
        <v>767</v>
      </c>
      <c r="H77" s="1372">
        <v>0</v>
      </c>
      <c r="I77" s="1373">
        <f t="shared" si="1"/>
        <v>767</v>
      </c>
    </row>
    <row r="78" spans="1:9" s="1332" customFormat="1">
      <c r="A78" s="1370">
        <v>1</v>
      </c>
      <c r="B78" s="1354" t="s">
        <v>2800</v>
      </c>
      <c r="C78" s="1354" t="s">
        <v>2801</v>
      </c>
      <c r="D78" s="1354"/>
      <c r="E78" s="1354"/>
      <c r="F78" s="1374" t="s">
        <v>2791</v>
      </c>
      <c r="G78" s="1371">
        <v>470</v>
      </c>
      <c r="H78" s="1372">
        <v>0</v>
      </c>
      <c r="I78" s="1373">
        <f t="shared" si="1"/>
        <v>470</v>
      </c>
    </row>
    <row r="79" spans="1:9" s="1332" customFormat="1">
      <c r="A79" s="1370">
        <v>1</v>
      </c>
      <c r="B79" s="1354" t="s">
        <v>2802</v>
      </c>
      <c r="C79" s="1354" t="s">
        <v>2803</v>
      </c>
      <c r="D79" s="1354"/>
      <c r="E79" s="1354"/>
      <c r="F79" s="1374" t="s">
        <v>2791</v>
      </c>
      <c r="G79" s="1371">
        <v>370</v>
      </c>
      <c r="H79" s="1372">
        <v>0</v>
      </c>
      <c r="I79" s="1373">
        <f t="shared" si="1"/>
        <v>370</v>
      </c>
    </row>
    <row r="80" spans="1:9" s="1332" customFormat="1">
      <c r="A80" s="1370">
        <v>1</v>
      </c>
      <c r="B80" s="1354" t="s">
        <v>2804</v>
      </c>
      <c r="C80" s="1354" t="s">
        <v>2805</v>
      </c>
      <c r="D80" s="1354"/>
      <c r="E80" s="1354"/>
      <c r="F80" s="1374" t="s">
        <v>2791</v>
      </c>
      <c r="G80" s="1371">
        <v>1320</v>
      </c>
      <c r="H80" s="1372">
        <v>0</v>
      </c>
      <c r="I80" s="1373">
        <f t="shared" si="1"/>
        <v>1320</v>
      </c>
    </row>
    <row r="81" spans="1:9" s="1332" customFormat="1">
      <c r="A81" s="1370">
        <v>1</v>
      </c>
      <c r="B81" s="1354" t="s">
        <v>2806</v>
      </c>
      <c r="C81" s="1354" t="s">
        <v>2807</v>
      </c>
      <c r="D81" s="1354"/>
      <c r="E81" s="1354"/>
      <c r="F81" s="1374" t="s">
        <v>2791</v>
      </c>
      <c r="G81" s="1371">
        <v>1415</v>
      </c>
      <c r="H81" s="1372">
        <v>0</v>
      </c>
      <c r="I81" s="1373">
        <f t="shared" si="1"/>
        <v>1415</v>
      </c>
    </row>
    <row r="82" spans="1:9" s="1332" customFormat="1">
      <c r="A82" s="1370">
        <v>1</v>
      </c>
      <c r="B82" s="1354" t="s">
        <v>2804</v>
      </c>
      <c r="C82" s="1354" t="s">
        <v>2808</v>
      </c>
      <c r="D82" s="1354"/>
      <c r="E82" s="1354"/>
      <c r="F82" s="1374" t="s">
        <v>2791</v>
      </c>
      <c r="G82" s="1371">
        <v>1000</v>
      </c>
      <c r="H82" s="1372">
        <v>0</v>
      </c>
      <c r="I82" s="1373">
        <f t="shared" si="1"/>
        <v>1000</v>
      </c>
    </row>
    <row r="83" spans="1:9" s="1332" customFormat="1">
      <c r="A83" s="1370">
        <v>1</v>
      </c>
      <c r="B83" s="1354" t="s">
        <v>2809</v>
      </c>
      <c r="C83" s="1354" t="s">
        <v>2810</v>
      </c>
      <c r="D83" s="1354"/>
      <c r="E83" s="1354"/>
      <c r="F83" s="1374" t="s">
        <v>2791</v>
      </c>
      <c r="G83" s="1371">
        <v>550</v>
      </c>
      <c r="H83" s="1372">
        <v>0</v>
      </c>
      <c r="I83" s="1373">
        <f t="shared" si="1"/>
        <v>550</v>
      </c>
    </row>
    <row r="84" spans="1:9" s="1332" customFormat="1">
      <c r="A84" s="1370">
        <v>1</v>
      </c>
      <c r="B84" s="1354" t="s">
        <v>2811</v>
      </c>
      <c r="C84" s="1354" t="s">
        <v>2812</v>
      </c>
      <c r="D84" s="1354"/>
      <c r="E84" s="1354"/>
      <c r="F84" s="1374" t="s">
        <v>2791</v>
      </c>
      <c r="G84" s="1371">
        <v>600</v>
      </c>
      <c r="H84" s="1372">
        <v>0</v>
      </c>
      <c r="I84" s="1373">
        <f t="shared" si="1"/>
        <v>600</v>
      </c>
    </row>
    <row r="85" spans="1:9" s="1332" customFormat="1">
      <c r="A85" s="1370">
        <v>1</v>
      </c>
      <c r="B85" s="1354" t="s">
        <v>2813</v>
      </c>
      <c r="C85" s="1354" t="s">
        <v>2814</v>
      </c>
      <c r="D85" s="1354"/>
      <c r="E85" s="1354"/>
      <c r="F85" s="1374" t="s">
        <v>2791</v>
      </c>
      <c r="G85" s="1371">
        <v>631</v>
      </c>
      <c r="H85" s="1372">
        <v>0</v>
      </c>
      <c r="I85" s="1373">
        <f t="shared" si="1"/>
        <v>631</v>
      </c>
    </row>
    <row r="86" spans="1:9" s="1332" customFormat="1">
      <c r="A86" s="1370">
        <v>1</v>
      </c>
      <c r="B86" s="1354" t="s">
        <v>2815</v>
      </c>
      <c r="C86" s="1354" t="s">
        <v>2816</v>
      </c>
      <c r="D86" s="1354"/>
      <c r="E86" s="1354"/>
      <c r="F86" s="1374" t="s">
        <v>2791</v>
      </c>
      <c r="G86" s="1371">
        <v>485</v>
      </c>
      <c r="H86" s="1372">
        <v>0</v>
      </c>
      <c r="I86" s="1373">
        <f t="shared" si="1"/>
        <v>485</v>
      </c>
    </row>
    <row r="87" spans="1:9" s="1332" customFormat="1">
      <c r="A87" s="1370">
        <v>1</v>
      </c>
      <c r="B87" s="1354" t="s">
        <v>2817</v>
      </c>
      <c r="C87" s="1354" t="s">
        <v>2818</v>
      </c>
      <c r="D87" s="1354"/>
      <c r="E87" s="1354"/>
      <c r="F87" s="1374" t="s">
        <v>2791</v>
      </c>
      <c r="G87" s="1371">
        <v>441</v>
      </c>
      <c r="H87" s="1372">
        <v>0</v>
      </c>
      <c r="I87" s="1373">
        <f t="shared" si="1"/>
        <v>441</v>
      </c>
    </row>
    <row r="88" spans="1:9" s="1332" customFormat="1">
      <c r="A88" s="1370">
        <v>1</v>
      </c>
      <c r="B88" s="1354" t="s">
        <v>2819</v>
      </c>
      <c r="C88" s="1354" t="s">
        <v>2820</v>
      </c>
      <c r="D88" s="1354"/>
      <c r="E88" s="1354"/>
      <c r="F88" s="1374" t="s">
        <v>2791</v>
      </c>
      <c r="G88" s="1371">
        <v>581</v>
      </c>
      <c r="H88" s="1372">
        <v>0</v>
      </c>
      <c r="I88" s="1373">
        <f t="shared" si="1"/>
        <v>581</v>
      </c>
    </row>
    <row r="89" spans="1:9" s="1332" customFormat="1">
      <c r="A89" s="1370">
        <v>1</v>
      </c>
      <c r="B89" s="1354" t="s">
        <v>2821</v>
      </c>
      <c r="C89" s="1354" t="s">
        <v>2822</v>
      </c>
      <c r="D89" s="1354"/>
      <c r="E89" s="1354"/>
      <c r="F89" s="1374" t="s">
        <v>2791</v>
      </c>
      <c r="G89" s="1371">
        <v>398</v>
      </c>
      <c r="H89" s="1372">
        <v>0</v>
      </c>
      <c r="I89" s="1373">
        <f t="shared" si="1"/>
        <v>398</v>
      </c>
    </row>
    <row r="90" spans="1:9" s="1332" customFormat="1">
      <c r="A90" s="1370">
        <v>1</v>
      </c>
      <c r="B90" s="1354" t="s">
        <v>2823</v>
      </c>
      <c r="C90" s="1354" t="s">
        <v>2824</v>
      </c>
      <c r="D90" s="1354"/>
      <c r="E90" s="1354"/>
      <c r="F90" s="1374" t="s">
        <v>2791</v>
      </c>
      <c r="G90" s="1371">
        <v>387</v>
      </c>
      <c r="H90" s="1372">
        <v>0</v>
      </c>
      <c r="I90" s="1373">
        <f t="shared" si="1"/>
        <v>387</v>
      </c>
    </row>
    <row r="91" spans="1:9" s="1332" customFormat="1">
      <c r="A91" s="1370">
        <v>1</v>
      </c>
      <c r="B91" s="1354" t="s">
        <v>2825</v>
      </c>
      <c r="C91" s="1354" t="s">
        <v>2826</v>
      </c>
      <c r="D91" s="1354"/>
      <c r="E91" s="1354"/>
      <c r="F91" s="1374" t="s">
        <v>2791</v>
      </c>
      <c r="G91" s="1371">
        <v>1990</v>
      </c>
      <c r="H91" s="1372">
        <v>0</v>
      </c>
      <c r="I91" s="1373">
        <f t="shared" si="1"/>
        <v>1990</v>
      </c>
    </row>
    <row r="92" spans="1:9" s="1332" customFormat="1">
      <c r="A92" s="1370">
        <v>1</v>
      </c>
      <c r="B92" s="1354" t="s">
        <v>2827</v>
      </c>
      <c r="C92" s="1354" t="s">
        <v>2828</v>
      </c>
      <c r="D92" s="1354"/>
      <c r="E92" s="1354"/>
      <c r="F92" s="1374" t="s">
        <v>2791</v>
      </c>
      <c r="G92" s="1371">
        <v>379</v>
      </c>
      <c r="H92" s="1372">
        <v>0</v>
      </c>
      <c r="I92" s="1373">
        <f t="shared" si="1"/>
        <v>379</v>
      </c>
    </row>
    <row r="93" spans="1:9" s="1332" customFormat="1">
      <c r="A93" s="1370">
        <v>1</v>
      </c>
      <c r="B93" s="1354" t="s">
        <v>2829</v>
      </c>
      <c r="C93" s="1354" t="s">
        <v>2830</v>
      </c>
      <c r="D93" s="1354"/>
      <c r="E93" s="1354"/>
      <c r="F93" s="1374" t="s">
        <v>2791</v>
      </c>
      <c r="G93" s="1371">
        <v>1145</v>
      </c>
      <c r="H93" s="1372">
        <v>0</v>
      </c>
      <c r="I93" s="1373">
        <f t="shared" si="1"/>
        <v>1145</v>
      </c>
    </row>
    <row r="94" spans="1:9" s="1332" customFormat="1">
      <c r="A94" s="1370">
        <v>1</v>
      </c>
      <c r="B94" s="1354" t="s">
        <v>2831</v>
      </c>
      <c r="C94" s="1354" t="s">
        <v>2832</v>
      </c>
      <c r="D94" s="1354"/>
      <c r="E94" s="1354"/>
      <c r="F94" s="1374" t="s">
        <v>2791</v>
      </c>
      <c r="G94" s="1371">
        <v>788</v>
      </c>
      <c r="H94" s="1372">
        <v>0</v>
      </c>
      <c r="I94" s="1373">
        <f t="shared" si="1"/>
        <v>788</v>
      </c>
    </row>
    <row r="95" spans="1:9" s="1332" customFormat="1">
      <c r="A95" s="1370">
        <v>1</v>
      </c>
      <c r="B95" s="1354" t="s">
        <v>2833</v>
      </c>
      <c r="C95" s="1354" t="s">
        <v>2834</v>
      </c>
      <c r="D95" s="1354"/>
      <c r="E95" s="1354"/>
      <c r="F95" s="1374" t="s">
        <v>2791</v>
      </c>
      <c r="G95" s="1371">
        <v>499</v>
      </c>
      <c r="H95" s="1372">
        <v>0</v>
      </c>
      <c r="I95" s="1373">
        <f t="shared" si="1"/>
        <v>499</v>
      </c>
    </row>
    <row r="96" spans="1:9" s="1332" customFormat="1">
      <c r="A96" s="1370">
        <v>1</v>
      </c>
      <c r="B96" s="1354" t="s">
        <v>2835</v>
      </c>
      <c r="C96" s="1354" t="s">
        <v>2836</v>
      </c>
      <c r="D96" s="1354"/>
      <c r="E96" s="1354"/>
      <c r="F96" s="1374" t="s">
        <v>2791</v>
      </c>
      <c r="G96" s="1371">
        <v>420</v>
      </c>
      <c r="H96" s="1372">
        <v>0</v>
      </c>
      <c r="I96" s="1373">
        <f t="shared" si="1"/>
        <v>420</v>
      </c>
    </row>
    <row r="97" spans="1:9" s="1332" customFormat="1">
      <c r="A97" s="1370">
        <v>1</v>
      </c>
      <c r="B97" s="1354" t="s">
        <v>2837</v>
      </c>
      <c r="C97" s="1354" t="s">
        <v>2838</v>
      </c>
      <c r="D97" s="1354"/>
      <c r="E97" s="1354"/>
      <c r="F97" s="1374" t="s">
        <v>2791</v>
      </c>
      <c r="G97" s="1371">
        <v>1000</v>
      </c>
      <c r="H97" s="1372">
        <v>0</v>
      </c>
      <c r="I97" s="1373">
        <f t="shared" si="1"/>
        <v>1000</v>
      </c>
    </row>
    <row r="98" spans="1:9" s="1332" customFormat="1">
      <c r="A98" s="1370">
        <v>1</v>
      </c>
      <c r="B98" s="1354" t="s">
        <v>2839</v>
      </c>
      <c r="C98" s="1354" t="s">
        <v>2840</v>
      </c>
      <c r="D98" s="1354"/>
      <c r="E98" s="1354"/>
      <c r="F98" s="1374" t="s">
        <v>2791</v>
      </c>
      <c r="G98" s="1371">
        <v>560</v>
      </c>
      <c r="H98" s="1372">
        <v>0</v>
      </c>
      <c r="I98" s="1373">
        <f t="shared" si="1"/>
        <v>560</v>
      </c>
    </row>
    <row r="99" spans="1:9" s="1332" customFormat="1">
      <c r="A99" s="1370">
        <v>1</v>
      </c>
      <c r="B99" s="1354" t="s">
        <v>2841</v>
      </c>
      <c r="C99" s="1354" t="s">
        <v>2842</v>
      </c>
      <c r="D99" s="1354"/>
      <c r="E99" s="1354"/>
      <c r="F99" s="1374" t="s">
        <v>2791</v>
      </c>
      <c r="G99" s="1371">
        <v>810</v>
      </c>
      <c r="H99" s="1372">
        <v>0</v>
      </c>
      <c r="I99" s="1373">
        <f t="shared" si="1"/>
        <v>810</v>
      </c>
    </row>
    <row r="100" spans="1:9" s="1332" customFormat="1">
      <c r="A100" s="1370">
        <v>1</v>
      </c>
      <c r="B100" s="1354" t="s">
        <v>2843</v>
      </c>
      <c r="C100" s="1354" t="s">
        <v>2844</v>
      </c>
      <c r="D100" s="1354"/>
      <c r="E100" s="1354"/>
      <c r="F100" s="1374" t="s">
        <v>2791</v>
      </c>
      <c r="G100" s="1371">
        <v>415</v>
      </c>
      <c r="H100" s="1372">
        <v>0</v>
      </c>
      <c r="I100" s="1373">
        <f t="shared" si="1"/>
        <v>415</v>
      </c>
    </row>
    <row r="101" spans="1:9" s="1332" customFormat="1">
      <c r="A101" s="1370">
        <v>1</v>
      </c>
      <c r="B101" s="1354" t="s">
        <v>2845</v>
      </c>
      <c r="C101" s="1354" t="s">
        <v>2846</v>
      </c>
      <c r="D101" s="1354"/>
      <c r="E101" s="1354"/>
      <c r="F101" s="1374" t="s">
        <v>2791</v>
      </c>
      <c r="G101" s="1371">
        <v>640</v>
      </c>
      <c r="H101" s="1372">
        <v>0</v>
      </c>
      <c r="I101" s="1373">
        <f t="shared" si="1"/>
        <v>640</v>
      </c>
    </row>
    <row r="102" spans="1:9" s="1332" customFormat="1">
      <c r="A102" s="1370">
        <v>1</v>
      </c>
      <c r="B102" s="1354" t="s">
        <v>2847</v>
      </c>
      <c r="C102" s="1354" t="s">
        <v>2848</v>
      </c>
      <c r="D102" s="1354"/>
      <c r="E102" s="1354"/>
      <c r="F102" s="1374" t="s">
        <v>2791</v>
      </c>
      <c r="G102" s="1371">
        <v>477</v>
      </c>
      <c r="H102" s="1372">
        <v>0</v>
      </c>
      <c r="I102" s="1373">
        <f t="shared" si="1"/>
        <v>477</v>
      </c>
    </row>
    <row r="103" spans="1:9" s="1332" customFormat="1">
      <c r="A103" s="1370">
        <v>1</v>
      </c>
      <c r="B103" s="1354" t="s">
        <v>2849</v>
      </c>
      <c r="C103" s="1354" t="s">
        <v>2850</v>
      </c>
      <c r="D103" s="1354"/>
      <c r="E103" s="1354"/>
      <c r="F103" s="1374" t="s">
        <v>2791</v>
      </c>
      <c r="G103" s="1371">
        <v>305</v>
      </c>
      <c r="H103" s="1372">
        <v>0</v>
      </c>
      <c r="I103" s="1373">
        <f t="shared" si="1"/>
        <v>305</v>
      </c>
    </row>
    <row r="104" spans="1:9" s="1332" customFormat="1">
      <c r="A104" s="1370">
        <v>1</v>
      </c>
      <c r="B104" s="1354" t="s">
        <v>2851</v>
      </c>
      <c r="C104" s="1354" t="s">
        <v>2852</v>
      </c>
      <c r="D104" s="1354"/>
      <c r="E104" s="1354"/>
      <c r="F104" s="1374" t="s">
        <v>2791</v>
      </c>
      <c r="G104" s="1371">
        <v>409</v>
      </c>
      <c r="H104" s="1372">
        <v>0</v>
      </c>
      <c r="I104" s="1373">
        <f t="shared" si="1"/>
        <v>409</v>
      </c>
    </row>
    <row r="105" spans="1:9" s="1332" customFormat="1">
      <c r="A105" s="1370">
        <v>1</v>
      </c>
      <c r="B105" s="1354" t="s">
        <v>2853</v>
      </c>
      <c r="C105" s="1354" t="s">
        <v>2854</v>
      </c>
      <c r="D105" s="1354"/>
      <c r="E105" s="1354"/>
      <c r="F105" s="1374" t="s">
        <v>2791</v>
      </c>
      <c r="G105" s="1371">
        <v>782</v>
      </c>
      <c r="H105" s="1372">
        <v>0</v>
      </c>
      <c r="I105" s="1373">
        <f t="shared" si="1"/>
        <v>782</v>
      </c>
    </row>
    <row r="106" spans="1:9" s="1332" customFormat="1">
      <c r="A106" s="1370">
        <v>1</v>
      </c>
      <c r="B106" s="1354" t="s">
        <v>2855</v>
      </c>
      <c r="C106" s="1354" t="s">
        <v>2856</v>
      </c>
      <c r="D106" s="1354"/>
      <c r="E106" s="1354"/>
      <c r="F106" s="1374" t="s">
        <v>2791</v>
      </c>
      <c r="G106" s="1371">
        <v>780</v>
      </c>
      <c r="H106" s="1372">
        <v>0</v>
      </c>
      <c r="I106" s="1373">
        <f t="shared" si="1"/>
        <v>780</v>
      </c>
    </row>
    <row r="107" spans="1:9" s="1332" customFormat="1">
      <c r="A107" s="1370">
        <v>1</v>
      </c>
      <c r="B107" s="1354" t="s">
        <v>2857</v>
      </c>
      <c r="C107" s="1354" t="s">
        <v>2858</v>
      </c>
      <c r="D107" s="1354"/>
      <c r="E107" s="1354"/>
      <c r="F107" s="1374" t="s">
        <v>2791</v>
      </c>
      <c r="G107" s="1371">
        <v>545</v>
      </c>
      <c r="H107" s="1372">
        <v>0</v>
      </c>
      <c r="I107" s="1373">
        <f t="shared" si="1"/>
        <v>545</v>
      </c>
    </row>
    <row r="108" spans="1:9" s="1332" customFormat="1">
      <c r="A108" s="1370">
        <v>1</v>
      </c>
      <c r="B108" s="1354" t="s">
        <v>2859</v>
      </c>
      <c r="C108" s="1354" t="s">
        <v>2860</v>
      </c>
      <c r="D108" s="1354"/>
      <c r="E108" s="1354"/>
      <c r="F108" s="1374" t="s">
        <v>2791</v>
      </c>
      <c r="G108" s="1371">
        <v>1848</v>
      </c>
      <c r="H108" s="1372">
        <v>0</v>
      </c>
      <c r="I108" s="1373">
        <f t="shared" si="1"/>
        <v>1848</v>
      </c>
    </row>
    <row r="109" spans="1:9" s="1332" customFormat="1">
      <c r="A109" s="1370">
        <v>1</v>
      </c>
      <c r="B109" s="1354" t="s">
        <v>2861</v>
      </c>
      <c r="C109" s="1354" t="s">
        <v>2862</v>
      </c>
      <c r="D109" s="1354"/>
      <c r="E109" s="1354"/>
      <c r="F109" s="1374" t="s">
        <v>2791</v>
      </c>
      <c r="G109" s="1371">
        <v>2046</v>
      </c>
      <c r="H109" s="1372">
        <v>0</v>
      </c>
      <c r="I109" s="1373">
        <f t="shared" si="1"/>
        <v>2046</v>
      </c>
    </row>
    <row r="110" spans="1:9" s="1332" customFormat="1">
      <c r="A110" s="1370">
        <v>1</v>
      </c>
      <c r="B110" s="1354" t="s">
        <v>2863</v>
      </c>
      <c r="C110" s="1354" t="s">
        <v>2864</v>
      </c>
      <c r="D110" s="1354"/>
      <c r="E110" s="1354"/>
      <c r="F110" s="1374" t="s">
        <v>2791</v>
      </c>
      <c r="G110" s="1371">
        <v>3582</v>
      </c>
      <c r="H110" s="1372">
        <v>0</v>
      </c>
      <c r="I110" s="1373">
        <f t="shared" si="1"/>
        <v>3582</v>
      </c>
    </row>
    <row r="111" spans="1:9" s="1332" customFormat="1">
      <c r="A111" s="1370">
        <v>1</v>
      </c>
      <c r="B111" s="1354" t="s">
        <v>2865</v>
      </c>
      <c r="C111" s="1354" t="s">
        <v>2866</v>
      </c>
      <c r="D111" s="1354"/>
      <c r="E111" s="1354"/>
      <c r="F111" s="1374" t="s">
        <v>2791</v>
      </c>
      <c r="G111" s="1371">
        <v>3690</v>
      </c>
      <c r="H111" s="1372">
        <v>0</v>
      </c>
      <c r="I111" s="1373">
        <f t="shared" si="1"/>
        <v>3690</v>
      </c>
    </row>
    <row r="112" spans="1:9" s="1332" customFormat="1">
      <c r="A112" s="1370">
        <v>1</v>
      </c>
      <c r="B112" s="1354" t="s">
        <v>2867</v>
      </c>
      <c r="C112" s="1354" t="s">
        <v>2868</v>
      </c>
      <c r="D112" s="1354"/>
      <c r="E112" s="1354"/>
      <c r="F112" s="1374" t="s">
        <v>2791</v>
      </c>
      <c r="G112" s="1371">
        <v>2835</v>
      </c>
      <c r="H112" s="1372">
        <v>0</v>
      </c>
      <c r="I112" s="1373">
        <f t="shared" si="1"/>
        <v>2835</v>
      </c>
    </row>
    <row r="113" spans="1:9" s="1332" customFormat="1">
      <c r="A113" s="1370">
        <v>1</v>
      </c>
      <c r="B113" s="1354" t="s">
        <v>2869</v>
      </c>
      <c r="C113" s="1354" t="s">
        <v>2870</v>
      </c>
      <c r="D113" s="1354"/>
      <c r="E113" s="1354"/>
      <c r="F113" s="1374" t="s">
        <v>2791</v>
      </c>
      <c r="G113" s="1371">
        <v>2812</v>
      </c>
      <c r="H113" s="1372">
        <v>0</v>
      </c>
      <c r="I113" s="1373">
        <f t="shared" si="1"/>
        <v>2812</v>
      </c>
    </row>
    <row r="114" spans="1:9" s="1332" customFormat="1">
      <c r="A114" s="1370">
        <v>1</v>
      </c>
      <c r="B114" s="1354" t="s">
        <v>2871</v>
      </c>
      <c r="C114" s="1354" t="s">
        <v>2872</v>
      </c>
      <c r="D114" s="1354"/>
      <c r="E114" s="1354"/>
      <c r="F114" s="1374" t="s">
        <v>2791</v>
      </c>
      <c r="G114" s="1371">
        <v>2625</v>
      </c>
      <c r="H114" s="1372">
        <v>0</v>
      </c>
      <c r="I114" s="1373">
        <f t="shared" si="1"/>
        <v>2625</v>
      </c>
    </row>
    <row r="115" spans="1:9" s="1332" customFormat="1">
      <c r="A115" s="1370">
        <v>1</v>
      </c>
      <c r="B115" s="1354" t="s">
        <v>2873</v>
      </c>
      <c r="C115" s="1354" t="s">
        <v>2874</v>
      </c>
      <c r="D115" s="1354"/>
      <c r="E115" s="1354"/>
      <c r="F115" s="1374" t="s">
        <v>2791</v>
      </c>
      <c r="G115" s="1371">
        <v>3690</v>
      </c>
      <c r="H115" s="1372">
        <v>0</v>
      </c>
      <c r="I115" s="1373">
        <f t="shared" si="1"/>
        <v>3690</v>
      </c>
    </row>
    <row r="116" spans="1:9" s="1332" customFormat="1">
      <c r="A116" s="1370">
        <v>1</v>
      </c>
      <c r="B116" s="1354" t="s">
        <v>2875</v>
      </c>
      <c r="C116" s="1354" t="s">
        <v>2876</v>
      </c>
      <c r="D116" s="1354"/>
      <c r="E116" s="1354"/>
      <c r="F116" s="1374" t="s">
        <v>2791</v>
      </c>
      <c r="G116" s="1371">
        <v>1848</v>
      </c>
      <c r="H116" s="1372">
        <v>0</v>
      </c>
      <c r="I116" s="1373">
        <f t="shared" si="1"/>
        <v>1848</v>
      </c>
    </row>
    <row r="117" spans="1:9" s="1332" customFormat="1">
      <c r="A117" s="1370">
        <v>1</v>
      </c>
      <c r="B117" s="1354" t="s">
        <v>2877</v>
      </c>
      <c r="C117" s="1354" t="s">
        <v>2878</v>
      </c>
      <c r="D117" s="1354"/>
      <c r="E117" s="1354"/>
      <c r="F117" s="1374" t="s">
        <v>2791</v>
      </c>
      <c r="G117" s="1371">
        <v>1998</v>
      </c>
      <c r="H117" s="1372">
        <v>0</v>
      </c>
      <c r="I117" s="1373">
        <f t="shared" si="1"/>
        <v>1998</v>
      </c>
    </row>
    <row r="118" spans="1:9" s="1332" customFormat="1">
      <c r="A118" s="1370">
        <v>1</v>
      </c>
      <c r="B118" s="1354" t="s">
        <v>2879</v>
      </c>
      <c r="C118" s="1354" t="s">
        <v>2880</v>
      </c>
      <c r="D118" s="1354"/>
      <c r="E118" s="1354"/>
      <c r="F118" s="1374" t="s">
        <v>2791</v>
      </c>
      <c r="G118" s="1371">
        <v>3040</v>
      </c>
      <c r="H118" s="1372">
        <v>0</v>
      </c>
      <c r="I118" s="1373">
        <f t="shared" si="1"/>
        <v>3040</v>
      </c>
    </row>
    <row r="119" spans="1:9" s="1332" customFormat="1">
      <c r="A119" s="1370">
        <v>1</v>
      </c>
      <c r="B119" s="1354" t="s">
        <v>2881</v>
      </c>
      <c r="C119" s="1354" t="s">
        <v>2882</v>
      </c>
      <c r="D119" s="1354"/>
      <c r="E119" s="1354"/>
      <c r="F119" s="1374" t="s">
        <v>2791</v>
      </c>
      <c r="G119" s="1371">
        <v>2489</v>
      </c>
      <c r="H119" s="1372">
        <v>0</v>
      </c>
      <c r="I119" s="1373">
        <f t="shared" si="1"/>
        <v>2489</v>
      </c>
    </row>
    <row r="120" spans="1:9" s="1332" customFormat="1">
      <c r="A120" s="1370">
        <v>1</v>
      </c>
      <c r="B120" s="1354" t="s">
        <v>2883</v>
      </c>
      <c r="C120" s="1354" t="s">
        <v>2884</v>
      </c>
      <c r="D120" s="1354"/>
      <c r="E120" s="1354"/>
      <c r="F120" s="1374" t="s">
        <v>2791</v>
      </c>
      <c r="G120" s="1371">
        <v>1990</v>
      </c>
      <c r="H120" s="1372">
        <v>0</v>
      </c>
      <c r="I120" s="1373">
        <f t="shared" si="1"/>
        <v>1990</v>
      </c>
    </row>
    <row r="121" spans="1:9" s="1332" customFormat="1">
      <c r="A121" s="1370">
        <v>1</v>
      </c>
      <c r="B121" s="1354" t="s">
        <v>2885</v>
      </c>
      <c r="C121" s="1354" t="s">
        <v>2886</v>
      </c>
      <c r="D121" s="1354"/>
      <c r="E121" s="1354"/>
      <c r="F121" s="1374" t="s">
        <v>2791</v>
      </c>
      <c r="G121" s="1371">
        <v>1890</v>
      </c>
      <c r="H121" s="1372">
        <v>0</v>
      </c>
      <c r="I121" s="1373">
        <f t="shared" si="1"/>
        <v>1890</v>
      </c>
    </row>
    <row r="122" spans="1:9" s="1332" customFormat="1">
      <c r="A122" s="1370">
        <v>1</v>
      </c>
      <c r="B122" s="1354" t="s">
        <v>2887</v>
      </c>
      <c r="C122" s="1354" t="s">
        <v>2888</v>
      </c>
      <c r="D122" s="1354"/>
      <c r="E122" s="1354"/>
      <c r="F122" s="1374" t="s">
        <v>2791</v>
      </c>
      <c r="G122" s="1371">
        <v>2890</v>
      </c>
      <c r="H122" s="1372">
        <v>0</v>
      </c>
      <c r="I122" s="1373">
        <f t="shared" si="1"/>
        <v>2890</v>
      </c>
    </row>
    <row r="123" spans="1:9" s="1332" customFormat="1">
      <c r="A123" s="1370">
        <v>1</v>
      </c>
      <c r="B123" s="1354" t="s">
        <v>2889</v>
      </c>
      <c r="C123" s="1375" t="s">
        <v>2890</v>
      </c>
      <c r="D123" s="1354"/>
      <c r="E123" s="1354"/>
      <c r="F123" s="1374" t="s">
        <v>2791</v>
      </c>
      <c r="G123" s="1371">
        <v>2040</v>
      </c>
      <c r="H123" s="1372">
        <v>0</v>
      </c>
      <c r="I123" s="1373">
        <f t="shared" si="1"/>
        <v>2040</v>
      </c>
    </row>
    <row r="124" spans="1:9" s="1332" customFormat="1">
      <c r="A124" s="1376">
        <v>1</v>
      </c>
      <c r="B124" s="1375" t="s">
        <v>2891</v>
      </c>
      <c r="C124" s="1354" t="s">
        <v>2892</v>
      </c>
      <c r="D124" s="1377"/>
      <c r="E124" s="1377"/>
      <c r="F124" s="1374" t="s">
        <v>2791</v>
      </c>
      <c r="G124" s="1378">
        <v>3060</v>
      </c>
      <c r="H124" s="1379">
        <v>0</v>
      </c>
      <c r="I124" s="1380">
        <f t="shared" si="1"/>
        <v>3060</v>
      </c>
    </row>
    <row r="125" spans="1:9" s="1332" customFormat="1">
      <c r="A125" s="1370">
        <v>1</v>
      </c>
      <c r="B125" s="1354" t="s">
        <v>2893</v>
      </c>
      <c r="C125" s="1354" t="s">
        <v>2894</v>
      </c>
      <c r="D125" s="1354"/>
      <c r="E125" s="1354"/>
      <c r="F125" s="1374" t="s">
        <v>2791</v>
      </c>
      <c r="G125" s="1371">
        <v>1680</v>
      </c>
      <c r="H125" s="1372">
        <v>0</v>
      </c>
      <c r="I125" s="1373">
        <f t="shared" si="1"/>
        <v>1680</v>
      </c>
    </row>
    <row r="126" spans="1:9" s="1332" customFormat="1">
      <c r="A126" s="1370">
        <v>1</v>
      </c>
      <c r="B126" s="1354" t="s">
        <v>2895</v>
      </c>
      <c r="C126" s="1354" t="s">
        <v>2896</v>
      </c>
      <c r="D126" s="1354"/>
      <c r="E126" s="1354"/>
      <c r="F126" s="1374" t="s">
        <v>2791</v>
      </c>
      <c r="G126" s="1371">
        <v>5022</v>
      </c>
      <c r="H126" s="1372">
        <v>0</v>
      </c>
      <c r="I126" s="1373">
        <f t="shared" si="1"/>
        <v>5022</v>
      </c>
    </row>
    <row r="127" spans="1:9" s="1332" customFormat="1">
      <c r="A127" s="1370">
        <v>1</v>
      </c>
      <c r="B127" s="1354" t="s">
        <v>2897</v>
      </c>
      <c r="C127" s="1354" t="s">
        <v>2898</v>
      </c>
      <c r="D127" s="1354"/>
      <c r="E127" s="1354"/>
      <c r="F127" s="1374" t="s">
        <v>2791</v>
      </c>
      <c r="G127" s="1371">
        <v>2470</v>
      </c>
      <c r="H127" s="1372">
        <v>0</v>
      </c>
      <c r="I127" s="1373">
        <f t="shared" si="1"/>
        <v>2470</v>
      </c>
    </row>
    <row r="128" spans="1:9" s="1332" customFormat="1">
      <c r="A128" s="1370">
        <v>1</v>
      </c>
      <c r="B128" s="1354" t="s">
        <v>2899</v>
      </c>
      <c r="C128" s="1354" t="s">
        <v>2900</v>
      </c>
      <c r="D128" s="1354"/>
      <c r="E128" s="1354"/>
      <c r="F128" s="1374" t="s">
        <v>2791</v>
      </c>
      <c r="G128" s="1371">
        <v>880</v>
      </c>
      <c r="H128" s="1372">
        <v>0</v>
      </c>
      <c r="I128" s="1373">
        <f t="shared" si="1"/>
        <v>880</v>
      </c>
    </row>
    <row r="129" spans="1:9" s="1332" customFormat="1">
      <c r="A129" s="1370">
        <v>1</v>
      </c>
      <c r="B129" s="1354" t="s">
        <v>2901</v>
      </c>
      <c r="C129" s="1354" t="s">
        <v>2902</v>
      </c>
      <c r="D129" s="1354"/>
      <c r="E129" s="1354"/>
      <c r="F129" s="1374" t="s">
        <v>2791</v>
      </c>
      <c r="G129" s="1371">
        <v>1430</v>
      </c>
      <c r="H129" s="1372">
        <v>0</v>
      </c>
      <c r="I129" s="1373">
        <f t="shared" si="1"/>
        <v>1430</v>
      </c>
    </row>
    <row r="130" spans="1:9" s="1332" customFormat="1">
      <c r="A130" s="1370">
        <v>1</v>
      </c>
      <c r="B130" s="1354" t="s">
        <v>2903</v>
      </c>
      <c r="C130" s="1354" t="s">
        <v>2904</v>
      </c>
      <c r="D130" s="1354"/>
      <c r="E130" s="1354"/>
      <c r="F130" s="1374" t="s">
        <v>2791</v>
      </c>
      <c r="G130" s="1371">
        <v>2142</v>
      </c>
      <c r="H130" s="1372">
        <v>0</v>
      </c>
      <c r="I130" s="1373">
        <f t="shared" si="1"/>
        <v>2142</v>
      </c>
    </row>
    <row r="131" spans="1:9" s="1332" customFormat="1">
      <c r="A131" s="1370">
        <v>1</v>
      </c>
      <c r="B131" s="1354" t="s">
        <v>2905</v>
      </c>
      <c r="C131" s="1354" t="s">
        <v>2906</v>
      </c>
      <c r="D131" s="1354"/>
      <c r="E131" s="1354"/>
      <c r="F131" s="1374" t="s">
        <v>2791</v>
      </c>
      <c r="G131" s="1371">
        <v>3204</v>
      </c>
      <c r="H131" s="1372">
        <v>0</v>
      </c>
      <c r="I131" s="1373">
        <f t="shared" ref="I131:I182" si="2">(G131*A131)-(G131*A131)*H131</f>
        <v>3204</v>
      </c>
    </row>
    <row r="132" spans="1:9" s="1332" customFormat="1">
      <c r="A132" s="1370">
        <v>1</v>
      </c>
      <c r="B132" s="1354" t="s">
        <v>2907</v>
      </c>
      <c r="C132" s="1354" t="s">
        <v>2908</v>
      </c>
      <c r="D132" s="1354"/>
      <c r="E132" s="1354"/>
      <c r="F132" s="1374" t="s">
        <v>2791</v>
      </c>
      <c r="G132" s="1371">
        <v>5886</v>
      </c>
      <c r="H132" s="1372">
        <v>0</v>
      </c>
      <c r="I132" s="1373">
        <f t="shared" si="2"/>
        <v>5886</v>
      </c>
    </row>
    <row r="133" spans="1:9" s="1332" customFormat="1">
      <c r="A133" s="1370">
        <v>1</v>
      </c>
      <c r="B133" s="1354" t="s">
        <v>2909</v>
      </c>
      <c r="C133" s="1354" t="s">
        <v>2910</v>
      </c>
      <c r="D133" s="1354"/>
      <c r="E133" s="1354"/>
      <c r="F133" s="1374" t="s">
        <v>2791</v>
      </c>
      <c r="G133" s="1371">
        <v>2850</v>
      </c>
      <c r="H133" s="1372">
        <v>0</v>
      </c>
      <c r="I133" s="1373">
        <f t="shared" si="2"/>
        <v>2850</v>
      </c>
    </row>
    <row r="134" spans="1:9" s="1332" customFormat="1">
      <c r="A134" s="1370">
        <v>1</v>
      </c>
      <c r="B134" s="1354" t="s">
        <v>2911</v>
      </c>
      <c r="C134" s="1354" t="s">
        <v>2912</v>
      </c>
      <c r="D134" s="1354"/>
      <c r="E134" s="1354"/>
      <c r="F134" s="1374" t="s">
        <v>2791</v>
      </c>
      <c r="G134" s="1371">
        <v>1750</v>
      </c>
      <c r="H134" s="1372">
        <v>0</v>
      </c>
      <c r="I134" s="1373">
        <f t="shared" si="2"/>
        <v>1750</v>
      </c>
    </row>
    <row r="135" spans="1:9" s="1332" customFormat="1">
      <c r="A135" s="1370">
        <v>1</v>
      </c>
      <c r="B135" s="1354" t="s">
        <v>2905</v>
      </c>
      <c r="C135" s="1354" t="s">
        <v>2906</v>
      </c>
      <c r="D135" s="1354"/>
      <c r="E135" s="1354"/>
      <c r="F135" s="1374" t="s">
        <v>2791</v>
      </c>
      <c r="G135" s="1371">
        <v>3204</v>
      </c>
      <c r="H135" s="1372">
        <v>0</v>
      </c>
      <c r="I135" s="1373">
        <f t="shared" si="2"/>
        <v>3204</v>
      </c>
    </row>
    <row r="136" spans="1:9" s="1332" customFormat="1">
      <c r="A136" s="1370">
        <v>1</v>
      </c>
      <c r="B136" s="1354" t="s">
        <v>2913</v>
      </c>
      <c r="C136" s="1354" t="s">
        <v>2914</v>
      </c>
      <c r="D136" s="1354"/>
      <c r="E136" s="1354"/>
      <c r="F136" s="1374" t="s">
        <v>2791</v>
      </c>
      <c r="G136" s="1371">
        <v>1848</v>
      </c>
      <c r="H136" s="1372">
        <v>0</v>
      </c>
      <c r="I136" s="1373">
        <f t="shared" si="2"/>
        <v>1848</v>
      </c>
    </row>
    <row r="137" spans="1:9" s="1332" customFormat="1">
      <c r="A137" s="1370">
        <v>1</v>
      </c>
      <c r="B137" s="1354" t="s">
        <v>2915</v>
      </c>
      <c r="C137" s="1354" t="s">
        <v>2916</v>
      </c>
      <c r="D137" s="1354"/>
      <c r="E137" s="1354"/>
      <c r="F137" s="1374" t="s">
        <v>2791</v>
      </c>
      <c r="G137" s="1371">
        <v>1100</v>
      </c>
      <c r="H137" s="1372">
        <v>0</v>
      </c>
      <c r="I137" s="1373">
        <f t="shared" si="2"/>
        <v>1100</v>
      </c>
    </row>
    <row r="138" spans="1:9" s="1332" customFormat="1">
      <c r="A138" s="1370">
        <v>1</v>
      </c>
      <c r="B138" s="1354" t="s">
        <v>2917</v>
      </c>
      <c r="C138" s="1354"/>
      <c r="D138" s="1354"/>
      <c r="E138" s="1354"/>
      <c r="F138" s="1374" t="s">
        <v>2791</v>
      </c>
      <c r="G138" s="1371">
        <v>600</v>
      </c>
      <c r="H138" s="1372">
        <v>0</v>
      </c>
      <c r="I138" s="1373">
        <f t="shared" si="2"/>
        <v>600</v>
      </c>
    </row>
    <row r="139" spans="1:9" s="1332" customFormat="1">
      <c r="A139" s="1370">
        <v>1</v>
      </c>
      <c r="B139" s="1354" t="s">
        <v>2918</v>
      </c>
      <c r="C139" s="1354" t="s">
        <v>2919</v>
      </c>
      <c r="D139" s="1354"/>
      <c r="E139" s="1354"/>
      <c r="F139" s="1374" t="s">
        <v>2791</v>
      </c>
      <c r="G139" s="1371">
        <v>1430</v>
      </c>
      <c r="H139" s="1372">
        <v>0</v>
      </c>
      <c r="I139" s="1373">
        <f t="shared" si="2"/>
        <v>1430</v>
      </c>
    </row>
    <row r="140" spans="1:9" s="1332" customFormat="1">
      <c r="A140" s="1370">
        <v>1</v>
      </c>
      <c r="B140" s="1354" t="s">
        <v>2920</v>
      </c>
      <c r="C140" s="1354" t="s">
        <v>2921</v>
      </c>
      <c r="D140" s="1354"/>
      <c r="E140" s="1354"/>
      <c r="F140" s="1374" t="s">
        <v>2791</v>
      </c>
      <c r="G140" s="1371">
        <v>1650</v>
      </c>
      <c r="H140" s="1372">
        <v>0</v>
      </c>
      <c r="I140" s="1373">
        <f t="shared" si="2"/>
        <v>1650</v>
      </c>
    </row>
    <row r="141" spans="1:9" s="1332" customFormat="1">
      <c r="A141" s="1370">
        <v>1</v>
      </c>
      <c r="B141" s="1354" t="s">
        <v>2922</v>
      </c>
      <c r="C141" s="1354" t="s">
        <v>2923</v>
      </c>
      <c r="D141" s="1354"/>
      <c r="E141" s="1354"/>
      <c r="F141" s="1374" t="s">
        <v>2791</v>
      </c>
      <c r="G141" s="1371">
        <v>1430</v>
      </c>
      <c r="H141" s="1372">
        <v>0</v>
      </c>
      <c r="I141" s="1373">
        <f t="shared" si="2"/>
        <v>1430</v>
      </c>
    </row>
    <row r="142" spans="1:9" s="1332" customFormat="1">
      <c r="A142" s="1370">
        <v>1</v>
      </c>
      <c r="B142" s="1354" t="s">
        <v>2924</v>
      </c>
      <c r="C142" s="1354" t="s">
        <v>2925</v>
      </c>
      <c r="D142" s="1354"/>
      <c r="E142" s="1354"/>
      <c r="F142" s="1374" t="s">
        <v>2791</v>
      </c>
      <c r="G142" s="1371">
        <v>2167</v>
      </c>
      <c r="H142" s="1372">
        <v>0</v>
      </c>
      <c r="I142" s="1373">
        <f t="shared" si="2"/>
        <v>2167</v>
      </c>
    </row>
    <row r="143" spans="1:9" s="1332" customFormat="1">
      <c r="A143" s="1370">
        <v>1</v>
      </c>
      <c r="B143" s="1354" t="s">
        <v>2926</v>
      </c>
      <c r="C143" s="1354" t="s">
        <v>2927</v>
      </c>
      <c r="D143" s="1354"/>
      <c r="E143" s="1354"/>
      <c r="F143" s="1374" t="s">
        <v>2791</v>
      </c>
      <c r="G143" s="1371">
        <v>2121</v>
      </c>
      <c r="H143" s="1372">
        <v>0</v>
      </c>
      <c r="I143" s="1373">
        <f t="shared" si="2"/>
        <v>2121</v>
      </c>
    </row>
    <row r="144" spans="1:9" s="1332" customFormat="1">
      <c r="A144" s="1370">
        <v>1</v>
      </c>
      <c r="B144" s="1354" t="s">
        <v>2928</v>
      </c>
      <c r="C144" s="1354" t="s">
        <v>2929</v>
      </c>
      <c r="D144" s="1354"/>
      <c r="E144" s="1354"/>
      <c r="F144" s="1374" t="s">
        <v>2791</v>
      </c>
      <c r="G144" s="1371">
        <v>3060</v>
      </c>
      <c r="H144" s="1372">
        <v>0</v>
      </c>
      <c r="I144" s="1373">
        <f t="shared" si="2"/>
        <v>3060</v>
      </c>
    </row>
    <row r="145" spans="1:9" s="1332" customFormat="1">
      <c r="A145" s="1370">
        <v>1</v>
      </c>
      <c r="B145" s="1354" t="s">
        <v>2930</v>
      </c>
      <c r="C145" s="1354" t="s">
        <v>2931</v>
      </c>
      <c r="D145" s="1354"/>
      <c r="E145" s="1354"/>
      <c r="F145" s="1374" t="s">
        <v>2791</v>
      </c>
      <c r="G145" s="1371">
        <v>1827</v>
      </c>
      <c r="H145" s="1372">
        <v>0</v>
      </c>
      <c r="I145" s="1373">
        <f t="shared" si="2"/>
        <v>1827</v>
      </c>
    </row>
    <row r="146" spans="1:9" s="1332" customFormat="1">
      <c r="A146" s="1370">
        <v>1</v>
      </c>
      <c r="B146" s="1354" t="s">
        <v>2932</v>
      </c>
      <c r="C146" s="1354" t="s">
        <v>2933</v>
      </c>
      <c r="D146" s="1354"/>
      <c r="E146" s="1354"/>
      <c r="F146" s="1374" t="s">
        <v>2791</v>
      </c>
      <c r="G146" s="1371">
        <v>2080</v>
      </c>
      <c r="H146" s="1372">
        <v>0</v>
      </c>
      <c r="I146" s="1373">
        <f t="shared" si="2"/>
        <v>2080</v>
      </c>
    </row>
    <row r="147" spans="1:9" s="1332" customFormat="1">
      <c r="A147" s="1370">
        <v>1</v>
      </c>
      <c r="B147" s="1354" t="s">
        <v>2934</v>
      </c>
      <c r="C147" s="1354" t="s">
        <v>2935</v>
      </c>
      <c r="D147" s="1354"/>
      <c r="E147" s="1354"/>
      <c r="F147" s="1374" t="s">
        <v>2791</v>
      </c>
      <c r="G147" s="1371">
        <v>2814</v>
      </c>
      <c r="H147" s="1372">
        <v>0</v>
      </c>
      <c r="I147" s="1373">
        <f t="shared" si="2"/>
        <v>2814</v>
      </c>
    </row>
    <row r="148" spans="1:9" s="1332" customFormat="1">
      <c r="A148" s="1370">
        <v>1</v>
      </c>
      <c r="B148" s="1354" t="s">
        <v>2936</v>
      </c>
      <c r="C148" s="1354" t="s">
        <v>2937</v>
      </c>
      <c r="D148" s="1354"/>
      <c r="E148" s="1354"/>
      <c r="F148" s="1374" t="s">
        <v>2791</v>
      </c>
      <c r="G148" s="1371">
        <v>1320</v>
      </c>
      <c r="H148" s="1372">
        <v>0</v>
      </c>
      <c r="I148" s="1373">
        <f t="shared" si="2"/>
        <v>1320</v>
      </c>
    </row>
    <row r="149" spans="1:9" s="1332" customFormat="1">
      <c r="A149" s="1370">
        <v>1</v>
      </c>
      <c r="B149" s="1354" t="s">
        <v>2938</v>
      </c>
      <c r="C149" s="1354" t="s">
        <v>2939</v>
      </c>
      <c r="D149" s="1354"/>
      <c r="E149" s="1354"/>
      <c r="F149" s="1374" t="s">
        <v>2791</v>
      </c>
      <c r="G149" s="1371">
        <v>2205</v>
      </c>
      <c r="H149" s="1372">
        <v>0</v>
      </c>
      <c r="I149" s="1373">
        <f t="shared" si="2"/>
        <v>2205</v>
      </c>
    </row>
    <row r="150" spans="1:9" s="1332" customFormat="1">
      <c r="A150" s="1370">
        <v>1</v>
      </c>
      <c r="B150" s="1354" t="s">
        <v>2940</v>
      </c>
      <c r="C150" s="1354" t="s">
        <v>2941</v>
      </c>
      <c r="D150" s="1354"/>
      <c r="E150" s="1354"/>
      <c r="F150" s="1374" t="s">
        <v>2791</v>
      </c>
      <c r="G150" s="1371">
        <v>4825</v>
      </c>
      <c r="H150" s="1372">
        <v>0</v>
      </c>
      <c r="I150" s="1373">
        <f t="shared" si="2"/>
        <v>4825</v>
      </c>
    </row>
    <row r="151" spans="1:9" s="1332" customFormat="1">
      <c r="A151" s="1370">
        <v>1</v>
      </c>
      <c r="B151" s="1354" t="s">
        <v>2942</v>
      </c>
      <c r="C151" s="1354" t="s">
        <v>2943</v>
      </c>
      <c r="D151" s="1354"/>
      <c r="E151" s="1354"/>
      <c r="F151" s="1374" t="s">
        <v>2791</v>
      </c>
      <c r="G151" s="1371">
        <v>3090</v>
      </c>
      <c r="H151" s="1372">
        <v>0</v>
      </c>
      <c r="I151" s="1373">
        <f t="shared" si="2"/>
        <v>3090</v>
      </c>
    </row>
    <row r="152" spans="1:9" s="1332" customFormat="1">
      <c r="A152" s="1370">
        <v>1</v>
      </c>
      <c r="B152" s="1354" t="s">
        <v>2944</v>
      </c>
      <c r="C152" s="1354" t="s">
        <v>2945</v>
      </c>
      <c r="D152" s="1354"/>
      <c r="E152" s="1354"/>
      <c r="F152" s="1374" t="s">
        <v>2791</v>
      </c>
      <c r="G152" s="1371">
        <v>5010</v>
      </c>
      <c r="H152" s="1372">
        <v>0</v>
      </c>
      <c r="I152" s="1373">
        <f t="shared" si="2"/>
        <v>5010</v>
      </c>
    </row>
    <row r="153" spans="1:9" s="1332" customFormat="1">
      <c r="A153" s="1370">
        <v>1</v>
      </c>
      <c r="B153" s="1354" t="s">
        <v>2946</v>
      </c>
      <c r="C153" s="1354" t="s">
        <v>2947</v>
      </c>
      <c r="D153" s="1354"/>
      <c r="E153" s="1354"/>
      <c r="F153" s="1374" t="s">
        <v>2791</v>
      </c>
      <c r="G153" s="1371">
        <v>4720</v>
      </c>
      <c r="H153" s="1372">
        <v>0</v>
      </c>
      <c r="I153" s="1373">
        <f t="shared" si="2"/>
        <v>4720</v>
      </c>
    </row>
    <row r="154" spans="1:9" s="1332" customFormat="1">
      <c r="A154" s="1370">
        <v>1</v>
      </c>
      <c r="B154" s="1354" t="s">
        <v>2948</v>
      </c>
      <c r="C154" s="1354" t="s">
        <v>2949</v>
      </c>
      <c r="D154" s="1354"/>
      <c r="E154" s="1354"/>
      <c r="F154" s="1374" t="s">
        <v>2791</v>
      </c>
      <c r="G154" s="1371">
        <v>2793</v>
      </c>
      <c r="H154" s="1372">
        <v>0</v>
      </c>
      <c r="I154" s="1373">
        <f t="shared" si="2"/>
        <v>2793</v>
      </c>
    </row>
    <row r="155" spans="1:9" s="1332" customFormat="1">
      <c r="A155" s="1370">
        <v>1</v>
      </c>
      <c r="B155" s="1354" t="s">
        <v>2950</v>
      </c>
      <c r="C155" s="1354" t="s">
        <v>2951</v>
      </c>
      <c r="D155" s="1354"/>
      <c r="E155" s="1354"/>
      <c r="F155" s="1374" t="s">
        <v>2791</v>
      </c>
      <c r="G155" s="1371">
        <v>1760</v>
      </c>
      <c r="H155" s="1372">
        <v>0</v>
      </c>
      <c r="I155" s="1373">
        <f t="shared" si="2"/>
        <v>1760</v>
      </c>
    </row>
    <row r="156" spans="1:9" s="1332" customFormat="1">
      <c r="A156" s="1370">
        <v>1</v>
      </c>
      <c r="B156" s="1354" t="s">
        <v>2952</v>
      </c>
      <c r="C156" s="1354" t="s">
        <v>2953</v>
      </c>
      <c r="D156" s="1354"/>
      <c r="E156" s="1354" t="s">
        <v>2954</v>
      </c>
      <c r="F156" s="1374" t="s">
        <v>2791</v>
      </c>
      <c r="G156" s="1371">
        <v>1880</v>
      </c>
      <c r="H156" s="1372">
        <v>0</v>
      </c>
      <c r="I156" s="1373">
        <f t="shared" si="2"/>
        <v>1880</v>
      </c>
    </row>
    <row r="157" spans="1:9" s="1332" customFormat="1">
      <c r="A157" s="1370">
        <v>1</v>
      </c>
      <c r="B157" s="1354" t="s">
        <v>2955</v>
      </c>
      <c r="C157" s="1354" t="s">
        <v>2956</v>
      </c>
      <c r="D157" s="1354"/>
      <c r="E157" s="1354" t="s">
        <v>2957</v>
      </c>
      <c r="F157" s="1374" t="s">
        <v>2791</v>
      </c>
      <c r="G157" s="1371">
        <v>790</v>
      </c>
      <c r="H157" s="1372">
        <v>0</v>
      </c>
      <c r="I157" s="1373">
        <f t="shared" si="2"/>
        <v>790</v>
      </c>
    </row>
    <row r="158" spans="1:9" s="1332" customFormat="1">
      <c r="A158" s="1370">
        <v>1</v>
      </c>
      <c r="B158" s="1354" t="s">
        <v>2958</v>
      </c>
      <c r="C158" s="1354" t="s">
        <v>2959</v>
      </c>
      <c r="D158" s="1354"/>
      <c r="E158" s="1354" t="s">
        <v>2960</v>
      </c>
      <c r="F158" s="1374" t="s">
        <v>2791</v>
      </c>
      <c r="G158" s="1371">
        <v>2015</v>
      </c>
      <c r="H158" s="1372">
        <v>0</v>
      </c>
      <c r="I158" s="1373">
        <f t="shared" si="2"/>
        <v>2015</v>
      </c>
    </row>
    <row r="159" spans="1:9" s="1332" customFormat="1">
      <c r="A159" s="1370">
        <v>1</v>
      </c>
      <c r="B159" s="1354" t="s">
        <v>2961</v>
      </c>
      <c r="C159" s="1354" t="s">
        <v>2962</v>
      </c>
      <c r="D159" s="1354"/>
      <c r="E159" s="1354" t="s">
        <v>2963</v>
      </c>
      <c r="F159" s="1374" t="s">
        <v>2791</v>
      </c>
      <c r="G159" s="1371">
        <v>1568</v>
      </c>
      <c r="H159" s="1372">
        <v>0</v>
      </c>
      <c r="I159" s="1373">
        <f t="shared" si="2"/>
        <v>1568</v>
      </c>
    </row>
    <row r="160" spans="1:9" s="1332" customFormat="1">
      <c r="A160" s="1370">
        <v>1</v>
      </c>
      <c r="B160" s="1354" t="s">
        <v>2964</v>
      </c>
      <c r="C160" s="1354" t="s">
        <v>2965</v>
      </c>
      <c r="D160" s="1354"/>
      <c r="E160" s="1354" t="s">
        <v>2966</v>
      </c>
      <c r="F160" s="1374" t="s">
        <v>2791</v>
      </c>
      <c r="G160" s="1371">
        <v>1210</v>
      </c>
      <c r="H160" s="1372">
        <v>0</v>
      </c>
      <c r="I160" s="1373">
        <f t="shared" si="2"/>
        <v>1210</v>
      </c>
    </row>
    <row r="161" spans="1:9" s="1332" customFormat="1">
      <c r="A161" s="1370">
        <v>1</v>
      </c>
      <c r="B161" s="1354" t="s">
        <v>2967</v>
      </c>
      <c r="C161" s="1354"/>
      <c r="D161" s="1354"/>
      <c r="E161" s="1354" t="s">
        <v>2968</v>
      </c>
      <c r="F161" s="1374" t="s">
        <v>2791</v>
      </c>
      <c r="G161" s="1371">
        <v>2332</v>
      </c>
      <c r="H161" s="1372">
        <v>0</v>
      </c>
      <c r="I161" s="1373">
        <f t="shared" si="2"/>
        <v>2332</v>
      </c>
    </row>
    <row r="162" spans="1:9" s="1332" customFormat="1">
      <c r="A162" s="1370">
        <v>1</v>
      </c>
      <c r="B162" s="1354" t="s">
        <v>2969</v>
      </c>
      <c r="C162" s="1354" t="s">
        <v>2970</v>
      </c>
      <c r="D162" s="1354"/>
      <c r="E162" s="1354" t="s">
        <v>2971</v>
      </c>
      <c r="F162" s="1374" t="s">
        <v>2791</v>
      </c>
      <c r="G162" s="1371">
        <v>990</v>
      </c>
      <c r="H162" s="1372">
        <v>0</v>
      </c>
      <c r="I162" s="1373">
        <f t="shared" si="2"/>
        <v>990</v>
      </c>
    </row>
    <row r="163" spans="1:9" s="1332" customFormat="1">
      <c r="A163" s="1370">
        <v>1</v>
      </c>
      <c r="B163" s="1354" t="s">
        <v>2972</v>
      </c>
      <c r="C163" s="1354" t="s">
        <v>2973</v>
      </c>
      <c r="D163" s="1354"/>
      <c r="E163" s="1354" t="s">
        <v>2974</v>
      </c>
      <c r="F163" s="1374" t="s">
        <v>2791</v>
      </c>
      <c r="G163" s="1371">
        <v>1719</v>
      </c>
      <c r="H163" s="1372">
        <v>0</v>
      </c>
      <c r="I163" s="1373">
        <f t="shared" si="2"/>
        <v>1719</v>
      </c>
    </row>
    <row r="164" spans="1:9" s="1332" customFormat="1">
      <c r="A164" s="1370">
        <v>1</v>
      </c>
      <c r="B164" s="1354" t="s">
        <v>2975</v>
      </c>
      <c r="C164" s="1354" t="s">
        <v>2976</v>
      </c>
      <c r="D164" s="1354"/>
      <c r="E164" s="1354" t="s">
        <v>2977</v>
      </c>
      <c r="F164" s="1374" t="s">
        <v>2791</v>
      </c>
      <c r="G164" s="1371">
        <v>1345</v>
      </c>
      <c r="H164" s="1372">
        <v>0</v>
      </c>
      <c r="I164" s="1373">
        <f t="shared" si="2"/>
        <v>1345</v>
      </c>
    </row>
    <row r="165" spans="1:9" s="1332" customFormat="1">
      <c r="A165" s="1370">
        <v>1</v>
      </c>
      <c r="B165" s="1354" t="s">
        <v>2978</v>
      </c>
      <c r="C165" s="1354" t="s">
        <v>2979</v>
      </c>
      <c r="D165" s="1354"/>
      <c r="E165" s="1354" t="s">
        <v>2980</v>
      </c>
      <c r="F165" s="1374" t="s">
        <v>2791</v>
      </c>
      <c r="G165" s="1371">
        <v>895</v>
      </c>
      <c r="H165" s="1372">
        <v>0</v>
      </c>
      <c r="I165" s="1373">
        <f t="shared" si="2"/>
        <v>895</v>
      </c>
    </row>
    <row r="166" spans="1:9" s="1332" customFormat="1">
      <c r="A166" s="1370">
        <v>1</v>
      </c>
      <c r="B166" s="1354" t="s">
        <v>2981</v>
      </c>
      <c r="C166" s="1354" t="s">
        <v>2982</v>
      </c>
      <c r="D166" s="1354"/>
      <c r="E166" s="1354" t="s">
        <v>2983</v>
      </c>
      <c r="F166" s="1374" t="s">
        <v>2791</v>
      </c>
      <c r="G166" s="1371">
        <v>2835</v>
      </c>
      <c r="H166" s="1372">
        <v>0</v>
      </c>
      <c r="I166" s="1373">
        <f t="shared" si="2"/>
        <v>2835</v>
      </c>
    </row>
    <row r="167" spans="1:9" s="1332" customFormat="1">
      <c r="A167" s="1370">
        <v>1</v>
      </c>
      <c r="B167" s="1354" t="s">
        <v>2984</v>
      </c>
      <c r="C167" s="1354" t="s">
        <v>2985</v>
      </c>
      <c r="D167" s="1354"/>
      <c r="E167" s="1354" t="s">
        <v>2983</v>
      </c>
      <c r="F167" s="1374" t="s">
        <v>2791</v>
      </c>
      <c r="G167" s="1371">
        <v>2676</v>
      </c>
      <c r="H167" s="1372">
        <v>0</v>
      </c>
      <c r="I167" s="1373">
        <f t="shared" si="2"/>
        <v>2676</v>
      </c>
    </row>
    <row r="168" spans="1:9" s="1332" customFormat="1">
      <c r="A168" s="1370">
        <v>1</v>
      </c>
      <c r="B168" s="1354" t="s">
        <v>2986</v>
      </c>
      <c r="C168" s="1354" t="s">
        <v>2987</v>
      </c>
      <c r="D168" s="1354"/>
      <c r="E168" s="1354"/>
      <c r="F168" s="1374" t="s">
        <v>2988</v>
      </c>
      <c r="G168" s="1371">
        <v>6136.12</v>
      </c>
      <c r="H168" s="1372">
        <v>0</v>
      </c>
      <c r="I168" s="1373">
        <f t="shared" si="2"/>
        <v>6136.12</v>
      </c>
    </row>
    <row r="169" spans="1:9" s="1332" customFormat="1">
      <c r="A169" s="1370">
        <v>1</v>
      </c>
      <c r="B169" s="1354" t="s">
        <v>2989</v>
      </c>
      <c r="C169" s="1354" t="s">
        <v>2990</v>
      </c>
      <c r="D169" s="1354"/>
      <c r="E169" s="1354"/>
      <c r="F169" s="1374" t="s">
        <v>2988</v>
      </c>
      <c r="G169" s="1371">
        <v>5265.02</v>
      </c>
      <c r="H169" s="1372">
        <v>0</v>
      </c>
      <c r="I169" s="1373">
        <f t="shared" si="2"/>
        <v>5265.02</v>
      </c>
    </row>
    <row r="170" spans="1:9" s="1332" customFormat="1">
      <c r="A170" s="1370">
        <v>1</v>
      </c>
      <c r="B170" s="1354" t="s">
        <v>2991</v>
      </c>
      <c r="C170" s="1354" t="s">
        <v>2992</v>
      </c>
      <c r="D170" s="1354"/>
      <c r="E170" s="1354"/>
      <c r="F170" s="1374" t="s">
        <v>2988</v>
      </c>
      <c r="G170" s="1371">
        <v>5982.59</v>
      </c>
      <c r="H170" s="1372">
        <v>0</v>
      </c>
      <c r="I170" s="1373">
        <f t="shared" si="2"/>
        <v>5982.59</v>
      </c>
    </row>
    <row r="171" spans="1:9" s="1332" customFormat="1">
      <c r="A171" s="1370">
        <v>1</v>
      </c>
      <c r="B171" s="1354" t="s">
        <v>2993</v>
      </c>
      <c r="C171" s="1354" t="s">
        <v>2994</v>
      </c>
      <c r="D171" s="1354"/>
      <c r="E171" s="1354"/>
      <c r="F171" s="1374" t="s">
        <v>2988</v>
      </c>
      <c r="G171" s="1371">
        <v>588.12</v>
      </c>
      <c r="H171" s="1372">
        <v>0</v>
      </c>
      <c r="I171" s="1373">
        <f t="shared" si="2"/>
        <v>588.12</v>
      </c>
    </row>
    <row r="172" spans="1:9" s="1332" customFormat="1">
      <c r="A172" s="1370">
        <v>1</v>
      </c>
      <c r="B172" s="1354" t="s">
        <v>2995</v>
      </c>
      <c r="C172" s="1354" t="s">
        <v>2996</v>
      </c>
      <c r="D172" s="1354"/>
      <c r="E172" s="1354"/>
      <c r="F172" s="1374" t="s">
        <v>2988</v>
      </c>
      <c r="G172" s="1371">
        <v>2065.19</v>
      </c>
      <c r="H172" s="1372">
        <v>0</v>
      </c>
      <c r="I172" s="1373">
        <f t="shared" si="2"/>
        <v>2065.19</v>
      </c>
    </row>
    <row r="173" spans="1:9" s="1332" customFormat="1">
      <c r="A173" s="1370">
        <v>1</v>
      </c>
      <c r="B173" s="1354" t="s">
        <v>2997</v>
      </c>
      <c r="C173" s="1354" t="s">
        <v>2998</v>
      </c>
      <c r="D173" s="1354"/>
      <c r="E173" s="1354"/>
      <c r="F173" s="1374" t="s">
        <v>2988</v>
      </c>
      <c r="G173" s="1371">
        <v>4520.78</v>
      </c>
      <c r="H173" s="1372">
        <v>0</v>
      </c>
      <c r="I173" s="1373">
        <f t="shared" si="2"/>
        <v>4520.78</v>
      </c>
    </row>
    <row r="174" spans="1:9" s="1332" customFormat="1">
      <c r="A174" s="1370">
        <v>1</v>
      </c>
      <c r="B174" s="1354" t="s">
        <v>2999</v>
      </c>
      <c r="C174" s="1354" t="s">
        <v>3000</v>
      </c>
      <c r="D174" s="1354"/>
      <c r="E174" s="1354"/>
      <c r="F174" s="1374" t="s">
        <v>2988</v>
      </c>
      <c r="G174" s="1371">
        <v>5172.96</v>
      </c>
      <c r="H174" s="1372">
        <v>0</v>
      </c>
      <c r="I174" s="1373">
        <f t="shared" si="2"/>
        <v>5172.96</v>
      </c>
    </row>
    <row r="175" spans="1:9" s="1332" customFormat="1">
      <c r="A175" s="1370">
        <v>1</v>
      </c>
      <c r="B175" s="1354" t="s">
        <v>3001</v>
      </c>
      <c r="C175" s="1354" t="s">
        <v>3002</v>
      </c>
      <c r="D175" s="1354"/>
      <c r="E175" s="1354"/>
      <c r="F175" s="1374" t="s">
        <v>2988</v>
      </c>
      <c r="G175" s="1371">
        <v>5982.59</v>
      </c>
      <c r="H175" s="1372">
        <v>0</v>
      </c>
      <c r="I175" s="1373">
        <f t="shared" si="2"/>
        <v>5982.59</v>
      </c>
    </row>
    <row r="176" spans="1:9" s="1332" customFormat="1">
      <c r="A176" s="1370">
        <v>1</v>
      </c>
      <c r="B176" s="1354" t="s">
        <v>3003</v>
      </c>
      <c r="C176" s="1354" t="s">
        <v>3004</v>
      </c>
      <c r="D176" s="1354"/>
      <c r="E176" s="1354"/>
      <c r="F176" s="1374" t="s">
        <v>2988</v>
      </c>
      <c r="G176" s="1371">
        <v>6679.19</v>
      </c>
      <c r="H176" s="1372">
        <v>0</v>
      </c>
      <c r="I176" s="1373">
        <f t="shared" si="2"/>
        <v>6679.19</v>
      </c>
    </row>
    <row r="177" spans="1:9" s="1332" customFormat="1">
      <c r="A177" s="1370">
        <v>1</v>
      </c>
      <c r="B177" s="1354" t="s">
        <v>3005</v>
      </c>
      <c r="C177" s="1354" t="s">
        <v>3006</v>
      </c>
      <c r="D177" s="1354"/>
      <c r="E177" s="1354"/>
      <c r="F177" s="1374" t="s">
        <v>2988</v>
      </c>
      <c r="G177" s="1371">
        <v>5761.59</v>
      </c>
      <c r="H177" s="1372">
        <v>0</v>
      </c>
      <c r="I177" s="1373">
        <f t="shared" si="2"/>
        <v>5761.59</v>
      </c>
    </row>
    <row r="178" spans="1:9" s="1332" customFormat="1">
      <c r="A178" s="1370">
        <v>1</v>
      </c>
      <c r="B178" s="1354" t="s">
        <v>3007</v>
      </c>
      <c r="C178" s="1354" t="s">
        <v>3008</v>
      </c>
      <c r="D178" s="1354"/>
      <c r="E178" s="1354"/>
      <c r="F178" s="1374" t="s">
        <v>2988</v>
      </c>
      <c r="G178" s="1371">
        <v>6005.46</v>
      </c>
      <c r="H178" s="1372">
        <v>0</v>
      </c>
      <c r="I178" s="1373">
        <f t="shared" si="2"/>
        <v>6005.46</v>
      </c>
    </row>
    <row r="179" spans="1:9" s="1332" customFormat="1">
      <c r="A179" s="1370">
        <v>1</v>
      </c>
      <c r="B179" s="1354" t="s">
        <v>3009</v>
      </c>
      <c r="C179" s="1354" t="s">
        <v>3010</v>
      </c>
      <c r="D179" s="1354"/>
      <c r="E179" s="1354"/>
      <c r="F179" s="1374" t="s">
        <v>2988</v>
      </c>
      <c r="G179" s="1371">
        <v>968.52</v>
      </c>
      <c r="H179" s="1372">
        <v>0</v>
      </c>
      <c r="I179" s="1373">
        <f t="shared" si="2"/>
        <v>968.52</v>
      </c>
    </row>
    <row r="180" spans="1:9" s="1332" customFormat="1">
      <c r="A180" s="1370">
        <v>1</v>
      </c>
      <c r="B180" s="1354" t="s">
        <v>3011</v>
      </c>
      <c r="C180" s="1354" t="s">
        <v>3012</v>
      </c>
      <c r="D180" s="1354"/>
      <c r="E180" s="1354"/>
      <c r="F180" s="1374" t="s">
        <v>2988</v>
      </c>
      <c r="G180" s="1371">
        <v>4501.01</v>
      </c>
      <c r="H180" s="1372">
        <v>0</v>
      </c>
      <c r="I180" s="1373">
        <f t="shared" si="2"/>
        <v>4501.01</v>
      </c>
    </row>
    <row r="181" spans="1:9" s="1332" customFormat="1">
      <c r="A181" s="1370">
        <v>1</v>
      </c>
      <c r="B181" s="1354" t="s">
        <v>3013</v>
      </c>
      <c r="C181" s="1354" t="s">
        <v>3014</v>
      </c>
      <c r="D181" s="1354"/>
      <c r="E181" s="1354"/>
      <c r="F181" s="1374" t="s">
        <v>2988</v>
      </c>
      <c r="G181" s="1371">
        <v>5982.59</v>
      </c>
      <c r="H181" s="1372">
        <v>0</v>
      </c>
      <c r="I181" s="1373">
        <f t="shared" si="2"/>
        <v>5982.59</v>
      </c>
    </row>
    <row r="182" spans="1:9" s="1332" customFormat="1" ht="15.75" thickBot="1">
      <c r="A182" s="1381">
        <v>1</v>
      </c>
      <c r="B182" s="1382" t="s">
        <v>3015</v>
      </c>
      <c r="C182" s="1382" t="s">
        <v>3016</v>
      </c>
      <c r="D182" s="1357"/>
      <c r="E182" s="1357"/>
      <c r="F182" s="1382" t="s">
        <v>2988</v>
      </c>
      <c r="G182" s="1383">
        <v>1883.94</v>
      </c>
      <c r="H182" s="1384">
        <v>0</v>
      </c>
      <c r="I182" s="1385">
        <f t="shared" si="2"/>
        <v>1883.94</v>
      </c>
    </row>
    <row r="183" spans="1:9" s="1332" customFormat="1" ht="15.75" thickBot="1">
      <c r="A183" s="1386">
        <f>SUM(A67:A182)</f>
        <v>116</v>
      </c>
      <c r="B183" s="1387" t="s">
        <v>3017</v>
      </c>
      <c r="F183" s="1388" t="s">
        <v>24</v>
      </c>
      <c r="G183" s="1389">
        <f>SUM(G67:G182)</f>
        <v>247510.82999999996</v>
      </c>
      <c r="H183" s="1390"/>
      <c r="I183" s="1391">
        <f>SUM(I67:I182)</f>
        <v>247510.82999999996</v>
      </c>
    </row>
    <row r="185" spans="1:9" s="1332" customFormat="1">
      <c r="A185" s="6136" t="s">
        <v>3018</v>
      </c>
      <c r="B185" s="6136"/>
      <c r="C185" s="6136"/>
      <c r="D185" s="6136"/>
      <c r="E185" s="6136"/>
      <c r="F185" s="6136"/>
      <c r="G185" s="6136"/>
      <c r="H185" s="6136"/>
    </row>
    <row r="186" spans="1:9" s="1332" customFormat="1">
      <c r="H186" s="1392"/>
    </row>
    <row r="187" spans="1:9" s="1332" customFormat="1">
      <c r="A187" s="6128" t="s">
        <v>2612</v>
      </c>
      <c r="B187" s="6128" t="s">
        <v>381</v>
      </c>
      <c r="C187" s="6128" t="s">
        <v>2613</v>
      </c>
      <c r="D187" s="6128" t="s">
        <v>2614</v>
      </c>
      <c r="E187" s="6128" t="s">
        <v>2615</v>
      </c>
      <c r="F187" s="6128" t="s">
        <v>2616</v>
      </c>
      <c r="G187" s="6128" t="s">
        <v>2769</v>
      </c>
      <c r="H187" s="6126" t="s">
        <v>2770</v>
      </c>
      <c r="I187" s="6128" t="s">
        <v>24</v>
      </c>
    </row>
    <row r="188" spans="1:9" s="1332" customFormat="1" ht="15.75" thickBot="1">
      <c r="A188" s="6129"/>
      <c r="B188" s="6129"/>
      <c r="C188" s="6129"/>
      <c r="D188" s="6129"/>
      <c r="E188" s="6129"/>
      <c r="F188" s="6137"/>
      <c r="G188" s="6129"/>
      <c r="H188" s="6127"/>
      <c r="I188" s="6129"/>
    </row>
    <row r="189" spans="1:9" s="1332" customFormat="1">
      <c r="A189" s="1365">
        <v>2</v>
      </c>
      <c r="B189" s="1366" t="s">
        <v>3019</v>
      </c>
      <c r="C189" s="1366"/>
      <c r="D189" s="1366"/>
      <c r="E189" s="1366"/>
      <c r="F189" s="1366" t="s">
        <v>3020</v>
      </c>
      <c r="G189" s="1393">
        <v>265</v>
      </c>
      <c r="H189" s="1368">
        <v>0</v>
      </c>
      <c r="I189" s="1369">
        <f t="shared" ref="I189:I443" si="3">(G189*A189)-(G189*A189)*H189</f>
        <v>530</v>
      </c>
    </row>
    <row r="190" spans="1:9" s="1332" customFormat="1">
      <c r="A190" s="1370">
        <v>1</v>
      </c>
      <c r="B190" s="1354" t="s">
        <v>3021</v>
      </c>
      <c r="C190" s="1354"/>
      <c r="D190" s="1354"/>
      <c r="E190" s="1354"/>
      <c r="F190" s="1354" t="s">
        <v>3020</v>
      </c>
      <c r="G190" s="1394">
        <v>744</v>
      </c>
      <c r="H190" s="1372">
        <v>0</v>
      </c>
      <c r="I190" s="1373">
        <f t="shared" si="3"/>
        <v>744</v>
      </c>
    </row>
    <row r="191" spans="1:9" s="1332" customFormat="1">
      <c r="A191" s="1370">
        <v>1</v>
      </c>
      <c r="B191" s="1354" t="s">
        <v>3022</v>
      </c>
      <c r="C191" s="1354"/>
      <c r="D191" s="1354"/>
      <c r="E191" s="1354"/>
      <c r="F191" s="1354" t="s">
        <v>3020</v>
      </c>
      <c r="G191" s="1394">
        <v>510</v>
      </c>
      <c r="H191" s="1372">
        <v>0</v>
      </c>
      <c r="I191" s="1373">
        <f t="shared" si="3"/>
        <v>510</v>
      </c>
    </row>
    <row r="192" spans="1:9" s="1332" customFormat="1">
      <c r="A192" s="1370">
        <v>1</v>
      </c>
      <c r="B192" s="1354" t="s">
        <v>3023</v>
      </c>
      <c r="C192" s="1354"/>
      <c r="D192" s="1354"/>
      <c r="E192" s="1354"/>
      <c r="F192" s="1354" t="s">
        <v>3020</v>
      </c>
      <c r="G192" s="1394">
        <v>690</v>
      </c>
      <c r="H192" s="1372">
        <v>0</v>
      </c>
      <c r="I192" s="1373">
        <f t="shared" si="3"/>
        <v>690</v>
      </c>
    </row>
    <row r="193" spans="1:9" s="1332" customFormat="1">
      <c r="A193" s="1370">
        <v>1</v>
      </c>
      <c r="B193" s="1354" t="s">
        <v>3024</v>
      </c>
      <c r="C193" s="1354"/>
      <c r="D193" s="1354"/>
      <c r="E193" s="1354"/>
      <c r="F193" s="1354" t="s">
        <v>3020</v>
      </c>
      <c r="G193" s="1394">
        <v>260</v>
      </c>
      <c r="H193" s="1372">
        <v>0</v>
      </c>
      <c r="I193" s="1380">
        <f t="shared" si="3"/>
        <v>260</v>
      </c>
    </row>
    <row r="194" spans="1:9" s="1332" customFormat="1">
      <c r="A194" s="1370">
        <v>1</v>
      </c>
      <c r="B194" s="1354" t="s">
        <v>3025</v>
      </c>
      <c r="C194" s="1354"/>
      <c r="D194" s="1354"/>
      <c r="E194" s="1354"/>
      <c r="F194" s="1354" t="s">
        <v>3020</v>
      </c>
      <c r="G194" s="1394">
        <v>270</v>
      </c>
      <c r="H194" s="1372">
        <v>0</v>
      </c>
      <c r="I194" s="1380">
        <f t="shared" si="3"/>
        <v>270</v>
      </c>
    </row>
    <row r="195" spans="1:9" s="1332" customFormat="1">
      <c r="A195" s="1370">
        <v>1</v>
      </c>
      <c r="B195" s="1354" t="s">
        <v>3026</v>
      </c>
      <c r="C195" s="1354"/>
      <c r="D195" s="1354"/>
      <c r="E195" s="1354"/>
      <c r="F195" s="1354" t="s">
        <v>3020</v>
      </c>
      <c r="G195" s="1394">
        <v>300</v>
      </c>
      <c r="H195" s="1372">
        <v>0</v>
      </c>
      <c r="I195" s="1380">
        <f t="shared" si="3"/>
        <v>300</v>
      </c>
    </row>
    <row r="196" spans="1:9" s="1332" customFormat="1">
      <c r="A196" s="1370">
        <v>2</v>
      </c>
      <c r="B196" s="1354" t="s">
        <v>3027</v>
      </c>
      <c r="C196" s="1354"/>
      <c r="D196" s="1354"/>
      <c r="E196" s="1354"/>
      <c r="F196" s="1354" t="s">
        <v>3020</v>
      </c>
      <c r="G196" s="1394">
        <v>575</v>
      </c>
      <c r="H196" s="1372">
        <v>0</v>
      </c>
      <c r="I196" s="1380">
        <f t="shared" si="3"/>
        <v>1150</v>
      </c>
    </row>
    <row r="197" spans="1:9" s="1332" customFormat="1">
      <c r="A197" s="1370">
        <v>1</v>
      </c>
      <c r="B197" s="1354" t="s">
        <v>3028</v>
      </c>
      <c r="C197" s="1354"/>
      <c r="D197" s="1354"/>
      <c r="E197" s="1354"/>
      <c r="F197" s="1354" t="s">
        <v>3020</v>
      </c>
      <c r="G197" s="1394">
        <v>403</v>
      </c>
      <c r="H197" s="1372">
        <v>0</v>
      </c>
      <c r="I197" s="1380">
        <f t="shared" si="3"/>
        <v>403</v>
      </c>
    </row>
    <row r="198" spans="1:9" s="1332" customFormat="1">
      <c r="A198" s="1370">
        <v>2</v>
      </c>
      <c r="B198" s="1354" t="s">
        <v>3029</v>
      </c>
      <c r="C198" s="1354"/>
      <c r="D198" s="1354"/>
      <c r="E198" s="1354"/>
      <c r="F198" s="1354" t="s">
        <v>3020</v>
      </c>
      <c r="G198" s="1394">
        <v>235</v>
      </c>
      <c r="H198" s="1372">
        <v>0</v>
      </c>
      <c r="I198" s="1380">
        <f t="shared" si="3"/>
        <v>470</v>
      </c>
    </row>
    <row r="199" spans="1:9" s="1332" customFormat="1">
      <c r="A199" s="1370">
        <v>1</v>
      </c>
      <c r="B199" s="1354" t="s">
        <v>3030</v>
      </c>
      <c r="C199" s="1354"/>
      <c r="D199" s="1354"/>
      <c r="E199" s="1354"/>
      <c r="F199" s="1354" t="s">
        <v>3020</v>
      </c>
      <c r="G199" s="1394">
        <v>120</v>
      </c>
      <c r="H199" s="1372">
        <v>0</v>
      </c>
      <c r="I199" s="1380">
        <f t="shared" si="3"/>
        <v>120</v>
      </c>
    </row>
    <row r="200" spans="1:9" s="1332" customFormat="1">
      <c r="A200" s="1370">
        <v>2</v>
      </c>
      <c r="B200" s="1354" t="s">
        <v>3031</v>
      </c>
      <c r="C200" s="1354"/>
      <c r="D200" s="1354"/>
      <c r="E200" s="1354"/>
      <c r="F200" s="1354" t="s">
        <v>3020</v>
      </c>
      <c r="G200" s="1394">
        <v>134</v>
      </c>
      <c r="H200" s="1372">
        <v>0</v>
      </c>
      <c r="I200" s="1380">
        <f t="shared" si="3"/>
        <v>268</v>
      </c>
    </row>
    <row r="201" spans="1:9" s="1332" customFormat="1">
      <c r="A201" s="1370">
        <v>2</v>
      </c>
      <c r="B201" s="1354" t="s">
        <v>3032</v>
      </c>
      <c r="C201" s="1354"/>
      <c r="D201" s="1354"/>
      <c r="E201" s="1354"/>
      <c r="F201" s="1354" t="s">
        <v>3020</v>
      </c>
      <c r="G201" s="1394">
        <v>1150</v>
      </c>
      <c r="H201" s="1372">
        <v>0</v>
      </c>
      <c r="I201" s="1380">
        <f t="shared" si="3"/>
        <v>2300</v>
      </c>
    </row>
    <row r="202" spans="1:9" s="1332" customFormat="1">
      <c r="A202" s="1370">
        <v>2</v>
      </c>
      <c r="B202" s="1354" t="s">
        <v>3033</v>
      </c>
      <c r="C202" s="1354"/>
      <c r="D202" s="1354"/>
      <c r="E202" s="1354"/>
      <c r="F202" s="1354" t="s">
        <v>3020</v>
      </c>
      <c r="G202" s="1394">
        <v>980</v>
      </c>
      <c r="H202" s="1372">
        <v>0</v>
      </c>
      <c r="I202" s="1380">
        <f t="shared" si="3"/>
        <v>1960</v>
      </c>
    </row>
    <row r="203" spans="1:9" s="1332" customFormat="1">
      <c r="A203" s="1370">
        <v>2</v>
      </c>
      <c r="B203" s="1354" t="s">
        <v>3034</v>
      </c>
      <c r="C203" s="1354"/>
      <c r="D203" s="1354"/>
      <c r="E203" s="1354"/>
      <c r="F203" s="1354" t="s">
        <v>3020</v>
      </c>
      <c r="G203" s="1394">
        <v>960</v>
      </c>
      <c r="H203" s="1372">
        <v>0</v>
      </c>
      <c r="I203" s="1380">
        <f t="shared" si="3"/>
        <v>1920</v>
      </c>
    </row>
    <row r="204" spans="1:9" s="1332" customFormat="1">
      <c r="A204" s="1370">
        <v>2</v>
      </c>
      <c r="B204" s="1354" t="s">
        <v>3035</v>
      </c>
      <c r="C204" s="1354"/>
      <c r="D204" s="1354"/>
      <c r="E204" s="1354"/>
      <c r="F204" s="1354" t="s">
        <v>3020</v>
      </c>
      <c r="G204" s="1394">
        <v>445</v>
      </c>
      <c r="H204" s="1372">
        <v>0</v>
      </c>
      <c r="I204" s="1380">
        <f t="shared" si="3"/>
        <v>890</v>
      </c>
    </row>
    <row r="205" spans="1:9" s="1332" customFormat="1">
      <c r="A205" s="1370">
        <v>2</v>
      </c>
      <c r="B205" s="1354" t="s">
        <v>3036</v>
      </c>
      <c r="C205" s="1354"/>
      <c r="D205" s="1354"/>
      <c r="E205" s="1354"/>
      <c r="F205" s="1354" t="s">
        <v>3020</v>
      </c>
      <c r="G205" s="1394">
        <v>2113</v>
      </c>
      <c r="H205" s="1372">
        <v>0</v>
      </c>
      <c r="I205" s="1380">
        <f t="shared" si="3"/>
        <v>4226</v>
      </c>
    </row>
    <row r="206" spans="1:9" s="1332" customFormat="1">
      <c r="A206" s="1370">
        <v>2</v>
      </c>
      <c r="B206" s="1354" t="s">
        <v>3037</v>
      </c>
      <c r="C206" s="1354"/>
      <c r="D206" s="1354"/>
      <c r="E206" s="1354"/>
      <c r="F206" s="1354" t="s">
        <v>3020</v>
      </c>
      <c r="G206" s="1394">
        <v>1700</v>
      </c>
      <c r="H206" s="1372">
        <v>0</v>
      </c>
      <c r="I206" s="1380">
        <f t="shared" si="3"/>
        <v>3400</v>
      </c>
    </row>
    <row r="207" spans="1:9" s="1332" customFormat="1">
      <c r="A207" s="1370">
        <v>2</v>
      </c>
      <c r="B207" s="1354" t="s">
        <v>3038</v>
      </c>
      <c r="C207" s="1354"/>
      <c r="D207" s="1354"/>
      <c r="E207" s="1354"/>
      <c r="F207" s="1354" t="s">
        <v>3020</v>
      </c>
      <c r="G207" s="1394">
        <v>1080</v>
      </c>
      <c r="H207" s="1372">
        <v>0</v>
      </c>
      <c r="I207" s="1380">
        <f t="shared" si="3"/>
        <v>2160</v>
      </c>
    </row>
    <row r="208" spans="1:9" s="1332" customFormat="1">
      <c r="A208" s="1370">
        <v>1</v>
      </c>
      <c r="B208" s="1354" t="s">
        <v>3039</v>
      </c>
      <c r="C208" s="1354"/>
      <c r="D208" s="1354"/>
      <c r="E208" s="1354"/>
      <c r="F208" s="1354" t="s">
        <v>3020</v>
      </c>
      <c r="G208" s="1394">
        <v>588</v>
      </c>
      <c r="H208" s="1372">
        <v>0</v>
      </c>
      <c r="I208" s="1380">
        <f t="shared" si="3"/>
        <v>588</v>
      </c>
    </row>
    <row r="209" spans="1:9" s="1332" customFormat="1">
      <c r="A209" s="1370">
        <v>1</v>
      </c>
      <c r="B209" s="1354" t="s">
        <v>3040</v>
      </c>
      <c r="C209" s="1354"/>
      <c r="D209" s="1354"/>
      <c r="E209" s="1354"/>
      <c r="F209" s="1354" t="s">
        <v>3020</v>
      </c>
      <c r="G209" s="1394">
        <v>836</v>
      </c>
      <c r="H209" s="1372">
        <v>0</v>
      </c>
      <c r="I209" s="1380">
        <f t="shared" si="3"/>
        <v>836</v>
      </c>
    </row>
    <row r="210" spans="1:9" s="1332" customFormat="1">
      <c r="A210" s="1370">
        <v>2</v>
      </c>
      <c r="B210" s="1354" t="s">
        <v>3041</v>
      </c>
      <c r="C210" s="1354"/>
      <c r="D210" s="1354"/>
      <c r="E210" s="1354"/>
      <c r="F210" s="1354" t="s">
        <v>3020</v>
      </c>
      <c r="G210" s="1394">
        <v>1240</v>
      </c>
      <c r="H210" s="1372">
        <v>0</v>
      </c>
      <c r="I210" s="1380">
        <f t="shared" si="3"/>
        <v>2480</v>
      </c>
    </row>
    <row r="211" spans="1:9" s="1332" customFormat="1">
      <c r="A211" s="1370">
        <v>2</v>
      </c>
      <c r="B211" s="1354" t="s">
        <v>3042</v>
      </c>
      <c r="C211" s="1354"/>
      <c r="D211" s="1354"/>
      <c r="E211" s="1354"/>
      <c r="F211" s="1354" t="s">
        <v>3020</v>
      </c>
      <c r="G211" s="1394">
        <v>630</v>
      </c>
      <c r="H211" s="1372">
        <v>0</v>
      </c>
      <c r="I211" s="1380">
        <f t="shared" si="3"/>
        <v>1260</v>
      </c>
    </row>
    <row r="212" spans="1:9" s="1332" customFormat="1">
      <c r="A212" s="1370">
        <v>2</v>
      </c>
      <c r="B212" s="1354" t="s">
        <v>3043</v>
      </c>
      <c r="C212" s="1354"/>
      <c r="D212" s="1354"/>
      <c r="E212" s="1354"/>
      <c r="F212" s="1354" t="s">
        <v>3020</v>
      </c>
      <c r="G212" s="1394">
        <v>1729</v>
      </c>
      <c r="H212" s="1372">
        <v>0</v>
      </c>
      <c r="I212" s="1380">
        <f t="shared" si="3"/>
        <v>3458</v>
      </c>
    </row>
    <row r="213" spans="1:9" s="1332" customFormat="1">
      <c r="A213" s="1370">
        <v>2</v>
      </c>
      <c r="B213" s="1354" t="s">
        <v>3044</v>
      </c>
      <c r="C213" s="1354"/>
      <c r="D213" s="1354"/>
      <c r="E213" s="1354"/>
      <c r="F213" s="1354" t="s">
        <v>3020</v>
      </c>
      <c r="G213" s="1394">
        <v>1840</v>
      </c>
      <c r="H213" s="1372">
        <v>0</v>
      </c>
      <c r="I213" s="1380">
        <f t="shared" si="3"/>
        <v>3680</v>
      </c>
    </row>
    <row r="214" spans="1:9" s="1332" customFormat="1">
      <c r="A214" s="1370">
        <v>2</v>
      </c>
      <c r="B214" s="1354" t="s">
        <v>3045</v>
      </c>
      <c r="C214" s="1354"/>
      <c r="D214" s="1354"/>
      <c r="E214" s="1354"/>
      <c r="F214" s="1354" t="s">
        <v>3020</v>
      </c>
      <c r="G214" s="1394">
        <v>912</v>
      </c>
      <c r="H214" s="1372">
        <v>0</v>
      </c>
      <c r="I214" s="1380">
        <f t="shared" si="3"/>
        <v>1824</v>
      </c>
    </row>
    <row r="215" spans="1:9" s="1332" customFormat="1">
      <c r="A215" s="1370">
        <v>2</v>
      </c>
      <c r="B215" s="1354" t="s">
        <v>3046</v>
      </c>
      <c r="C215" s="1354"/>
      <c r="D215" s="1354"/>
      <c r="E215" s="1354"/>
      <c r="F215" s="1354" t="s">
        <v>3020</v>
      </c>
      <c r="G215" s="1394">
        <v>1235</v>
      </c>
      <c r="H215" s="1372">
        <v>0</v>
      </c>
      <c r="I215" s="1380">
        <f t="shared" si="3"/>
        <v>2470</v>
      </c>
    </row>
    <row r="216" spans="1:9" s="1332" customFormat="1">
      <c r="A216" s="1370">
        <v>2</v>
      </c>
      <c r="B216" s="1354" t="s">
        <v>3047</v>
      </c>
      <c r="C216" s="1354"/>
      <c r="D216" s="1354"/>
      <c r="E216" s="1354"/>
      <c r="F216" s="1354" t="s">
        <v>3020</v>
      </c>
      <c r="G216" s="1394">
        <v>850</v>
      </c>
      <c r="H216" s="1372">
        <v>0</v>
      </c>
      <c r="I216" s="1380">
        <f t="shared" si="3"/>
        <v>1700</v>
      </c>
    </row>
    <row r="217" spans="1:9" s="1332" customFormat="1">
      <c r="A217" s="1370">
        <v>2</v>
      </c>
      <c r="B217" s="1354" t="s">
        <v>3048</v>
      </c>
      <c r="C217" s="1354"/>
      <c r="D217" s="1354"/>
      <c r="E217" s="1354"/>
      <c r="F217" s="1354" t="s">
        <v>3020</v>
      </c>
      <c r="G217" s="1394">
        <v>1370</v>
      </c>
      <c r="H217" s="1372">
        <v>0</v>
      </c>
      <c r="I217" s="1380">
        <f t="shared" si="3"/>
        <v>2740</v>
      </c>
    </row>
    <row r="218" spans="1:9" s="1332" customFormat="1">
      <c r="A218" s="1370">
        <v>2</v>
      </c>
      <c r="B218" s="1354" t="s">
        <v>3049</v>
      </c>
      <c r="C218" s="1354"/>
      <c r="D218" s="1354"/>
      <c r="E218" s="1354"/>
      <c r="F218" s="1354" t="s">
        <v>3020</v>
      </c>
      <c r="G218" s="1394">
        <v>2100</v>
      </c>
      <c r="H218" s="1372">
        <v>0</v>
      </c>
      <c r="I218" s="1380">
        <f t="shared" si="3"/>
        <v>4200</v>
      </c>
    </row>
    <row r="219" spans="1:9" s="1332" customFormat="1">
      <c r="A219" s="1370">
        <v>2</v>
      </c>
      <c r="B219" s="1354" t="s">
        <v>3050</v>
      </c>
      <c r="C219" s="1354"/>
      <c r="D219" s="1354"/>
      <c r="E219" s="1354"/>
      <c r="F219" s="1354" t="s">
        <v>3020</v>
      </c>
      <c r="G219" s="1394">
        <v>2780</v>
      </c>
      <c r="H219" s="1372">
        <v>0</v>
      </c>
      <c r="I219" s="1380">
        <f t="shared" si="3"/>
        <v>5560</v>
      </c>
    </row>
    <row r="220" spans="1:9" s="1332" customFormat="1">
      <c r="A220" s="1370">
        <v>2</v>
      </c>
      <c r="B220" s="1354" t="s">
        <v>3051</v>
      </c>
      <c r="C220" s="1354"/>
      <c r="D220" s="1354"/>
      <c r="E220" s="1354"/>
      <c r="F220" s="1354" t="s">
        <v>3020</v>
      </c>
      <c r="G220" s="1394">
        <v>144</v>
      </c>
      <c r="H220" s="1372">
        <v>0</v>
      </c>
      <c r="I220" s="1380">
        <f t="shared" si="3"/>
        <v>288</v>
      </c>
    </row>
    <row r="221" spans="1:9" s="1332" customFormat="1">
      <c r="A221" s="1370">
        <v>2</v>
      </c>
      <c r="B221" s="1354" t="s">
        <v>3052</v>
      </c>
      <c r="C221" s="1354"/>
      <c r="D221" s="1354"/>
      <c r="E221" s="1354"/>
      <c r="F221" s="1354" t="s">
        <v>3020</v>
      </c>
      <c r="G221" s="1394">
        <v>160</v>
      </c>
      <c r="H221" s="1372">
        <v>0</v>
      </c>
      <c r="I221" s="1380">
        <f t="shared" si="3"/>
        <v>320</v>
      </c>
    </row>
    <row r="222" spans="1:9" s="1332" customFormat="1">
      <c r="A222" s="1370">
        <v>2</v>
      </c>
      <c r="B222" s="1354" t="s">
        <v>3053</v>
      </c>
      <c r="C222" s="1354"/>
      <c r="D222" s="1354"/>
      <c r="E222" s="1354"/>
      <c r="F222" s="1354" t="s">
        <v>3020</v>
      </c>
      <c r="G222" s="1394">
        <v>660</v>
      </c>
      <c r="H222" s="1372">
        <v>0</v>
      </c>
      <c r="I222" s="1380">
        <f t="shared" si="3"/>
        <v>1320</v>
      </c>
    </row>
    <row r="223" spans="1:9" s="1332" customFormat="1">
      <c r="A223" s="1370">
        <v>2</v>
      </c>
      <c r="B223" s="1354" t="s">
        <v>3054</v>
      </c>
      <c r="C223" s="1354"/>
      <c r="D223" s="1354"/>
      <c r="E223" s="1354"/>
      <c r="F223" s="1354" t="s">
        <v>3020</v>
      </c>
      <c r="G223" s="1394">
        <v>465</v>
      </c>
      <c r="H223" s="1372">
        <v>0</v>
      </c>
      <c r="I223" s="1380">
        <f t="shared" si="3"/>
        <v>930</v>
      </c>
    </row>
    <row r="224" spans="1:9" s="1332" customFormat="1">
      <c r="A224" s="1370">
        <v>2</v>
      </c>
      <c r="B224" s="1354" t="s">
        <v>3055</v>
      </c>
      <c r="C224" s="1354"/>
      <c r="D224" s="1354"/>
      <c r="E224" s="1354"/>
      <c r="F224" s="1354" t="s">
        <v>3020</v>
      </c>
      <c r="G224" s="1394">
        <v>210</v>
      </c>
      <c r="H224" s="1372">
        <v>0</v>
      </c>
      <c r="I224" s="1380">
        <f t="shared" si="3"/>
        <v>420</v>
      </c>
    </row>
    <row r="225" spans="1:9" s="1332" customFormat="1">
      <c r="A225" s="1370">
        <v>1</v>
      </c>
      <c r="B225" s="1354" t="s">
        <v>3056</v>
      </c>
      <c r="C225" s="1354"/>
      <c r="D225" s="1354"/>
      <c r="E225" s="1354"/>
      <c r="F225" s="1354" t="s">
        <v>3020</v>
      </c>
      <c r="G225" s="1394">
        <v>172</v>
      </c>
      <c r="H225" s="1372">
        <v>0</v>
      </c>
      <c r="I225" s="1380">
        <f t="shared" si="3"/>
        <v>172</v>
      </c>
    </row>
    <row r="226" spans="1:9" s="1332" customFormat="1">
      <c r="A226" s="1370">
        <v>2</v>
      </c>
      <c r="B226" s="1354" t="s">
        <v>3057</v>
      </c>
      <c r="C226" s="1354"/>
      <c r="D226" s="1354"/>
      <c r="E226" s="1354"/>
      <c r="F226" s="1354" t="s">
        <v>3020</v>
      </c>
      <c r="G226" s="1394">
        <v>969</v>
      </c>
      <c r="H226" s="1372">
        <v>0</v>
      </c>
      <c r="I226" s="1380">
        <f t="shared" si="3"/>
        <v>1938</v>
      </c>
    </row>
    <row r="227" spans="1:9" s="1332" customFormat="1">
      <c r="A227" s="1370">
        <v>2</v>
      </c>
      <c r="B227" s="1354" t="s">
        <v>3058</v>
      </c>
      <c r="C227" s="1354"/>
      <c r="D227" s="1354"/>
      <c r="E227" s="1354"/>
      <c r="F227" s="1354" t="s">
        <v>3020</v>
      </c>
      <c r="G227" s="1394">
        <v>280</v>
      </c>
      <c r="H227" s="1372">
        <v>0</v>
      </c>
      <c r="I227" s="1373">
        <f t="shared" si="3"/>
        <v>560</v>
      </c>
    </row>
    <row r="228" spans="1:9" s="1332" customFormat="1">
      <c r="A228" s="1370">
        <v>2</v>
      </c>
      <c r="B228" s="1354" t="s">
        <v>3059</v>
      </c>
      <c r="C228" s="1354"/>
      <c r="D228" s="1354"/>
      <c r="E228" s="1354"/>
      <c r="F228" s="1354" t="s">
        <v>3020</v>
      </c>
      <c r="G228" s="1394">
        <v>1410</v>
      </c>
      <c r="H228" s="1372">
        <v>0</v>
      </c>
      <c r="I228" s="1380">
        <f t="shared" si="3"/>
        <v>2820</v>
      </c>
    </row>
    <row r="229" spans="1:9" s="1332" customFormat="1">
      <c r="A229" s="1370">
        <v>2</v>
      </c>
      <c r="B229" s="1354" t="s">
        <v>3060</v>
      </c>
      <c r="C229" s="1354"/>
      <c r="D229" s="1354"/>
      <c r="E229" s="1354"/>
      <c r="F229" s="1354" t="s">
        <v>3020</v>
      </c>
      <c r="G229" s="1394">
        <v>360</v>
      </c>
      <c r="H229" s="1372">
        <v>0</v>
      </c>
      <c r="I229" s="1380">
        <f t="shared" si="3"/>
        <v>720</v>
      </c>
    </row>
    <row r="230" spans="1:9" s="1332" customFormat="1">
      <c r="A230" s="1370">
        <v>1</v>
      </c>
      <c r="B230" s="1354" t="s">
        <v>3061</v>
      </c>
      <c r="C230" s="1354"/>
      <c r="D230" s="1354"/>
      <c r="E230" s="1354"/>
      <c r="F230" s="1354" t="s">
        <v>3020</v>
      </c>
      <c r="G230" s="1394">
        <v>160</v>
      </c>
      <c r="H230" s="1372">
        <v>0</v>
      </c>
      <c r="I230" s="1380">
        <f t="shared" si="3"/>
        <v>160</v>
      </c>
    </row>
    <row r="231" spans="1:9" s="1332" customFormat="1">
      <c r="A231" s="1370">
        <v>1</v>
      </c>
      <c r="B231" s="1354" t="s">
        <v>3062</v>
      </c>
      <c r="C231" s="1354"/>
      <c r="D231" s="1354"/>
      <c r="E231" s="1354"/>
      <c r="F231" s="1354" t="s">
        <v>3020</v>
      </c>
      <c r="G231" s="1394">
        <v>154</v>
      </c>
      <c r="H231" s="1372">
        <v>0</v>
      </c>
      <c r="I231" s="1380">
        <f t="shared" si="3"/>
        <v>154</v>
      </c>
    </row>
    <row r="232" spans="1:9" s="1332" customFormat="1">
      <c r="A232" s="1370">
        <v>2</v>
      </c>
      <c r="B232" s="1354" t="s">
        <v>3063</v>
      </c>
      <c r="C232" s="1354"/>
      <c r="D232" s="1354"/>
      <c r="E232" s="1354"/>
      <c r="F232" s="1354" t="s">
        <v>3020</v>
      </c>
      <c r="G232" s="1394">
        <v>660</v>
      </c>
      <c r="H232" s="1372">
        <v>0</v>
      </c>
      <c r="I232" s="1380">
        <f t="shared" si="3"/>
        <v>1320</v>
      </c>
    </row>
    <row r="233" spans="1:9" s="1332" customFormat="1">
      <c r="A233" s="1370">
        <v>2</v>
      </c>
      <c r="B233" s="1354" t="s">
        <v>3064</v>
      </c>
      <c r="C233" s="1354"/>
      <c r="D233" s="1354"/>
      <c r="E233" s="1354"/>
      <c r="F233" s="1354" t="s">
        <v>3020</v>
      </c>
      <c r="G233" s="1394">
        <v>477</v>
      </c>
      <c r="H233" s="1372">
        <v>0</v>
      </c>
      <c r="I233" s="1380">
        <f t="shared" si="3"/>
        <v>954</v>
      </c>
    </row>
    <row r="234" spans="1:9" s="1332" customFormat="1">
      <c r="A234" s="1370">
        <v>1</v>
      </c>
      <c r="B234" s="1354" t="s">
        <v>3065</v>
      </c>
      <c r="C234" s="1354"/>
      <c r="D234" s="1354"/>
      <c r="E234" s="1354"/>
      <c r="F234" s="1354" t="s">
        <v>3020</v>
      </c>
      <c r="G234" s="1394">
        <v>150</v>
      </c>
      <c r="H234" s="1372">
        <v>0</v>
      </c>
      <c r="I234" s="1380">
        <f t="shared" si="3"/>
        <v>150</v>
      </c>
    </row>
    <row r="235" spans="1:9" s="1332" customFormat="1">
      <c r="A235" s="1370">
        <v>2</v>
      </c>
      <c r="B235" s="1354" t="s">
        <v>3066</v>
      </c>
      <c r="C235" s="1354"/>
      <c r="D235" s="1354"/>
      <c r="E235" s="1354"/>
      <c r="F235" s="1354" t="s">
        <v>3020</v>
      </c>
      <c r="G235" s="1394">
        <v>204</v>
      </c>
      <c r="H235" s="1372">
        <v>0</v>
      </c>
      <c r="I235" s="1380">
        <f t="shared" si="3"/>
        <v>408</v>
      </c>
    </row>
    <row r="236" spans="1:9" s="1332" customFormat="1">
      <c r="A236" s="1370">
        <v>2</v>
      </c>
      <c r="B236" s="1354" t="s">
        <v>3067</v>
      </c>
      <c r="C236" s="1354"/>
      <c r="D236" s="1354"/>
      <c r="E236" s="1354"/>
      <c r="F236" s="1354" t="s">
        <v>3020</v>
      </c>
      <c r="G236" s="1394">
        <v>698</v>
      </c>
      <c r="H236" s="1372">
        <v>0</v>
      </c>
      <c r="I236" s="1380">
        <f t="shared" si="3"/>
        <v>1396</v>
      </c>
    </row>
    <row r="237" spans="1:9" s="1332" customFormat="1">
      <c r="A237" s="1370">
        <v>2</v>
      </c>
      <c r="B237" s="1354" t="s">
        <v>3068</v>
      </c>
      <c r="C237" s="1354"/>
      <c r="D237" s="1354"/>
      <c r="E237" s="1354"/>
      <c r="F237" s="1354" t="s">
        <v>3020</v>
      </c>
      <c r="G237" s="1394">
        <v>250</v>
      </c>
      <c r="H237" s="1372">
        <v>0</v>
      </c>
      <c r="I237" s="1380">
        <f t="shared" si="3"/>
        <v>500</v>
      </c>
    </row>
    <row r="238" spans="1:9" s="1332" customFormat="1">
      <c r="A238" s="1370">
        <v>2</v>
      </c>
      <c r="B238" s="1354" t="s">
        <v>3069</v>
      </c>
      <c r="C238" s="1354"/>
      <c r="D238" s="1354"/>
      <c r="E238" s="1354"/>
      <c r="F238" s="1354" t="s">
        <v>3020</v>
      </c>
      <c r="G238" s="1394">
        <v>667</v>
      </c>
      <c r="H238" s="1372">
        <v>0</v>
      </c>
      <c r="I238" s="1380">
        <f t="shared" si="3"/>
        <v>1334</v>
      </c>
    </row>
    <row r="239" spans="1:9" s="1332" customFormat="1">
      <c r="A239" s="1370">
        <v>2</v>
      </c>
      <c r="B239" s="1354" t="s">
        <v>3070</v>
      </c>
      <c r="C239" s="1354"/>
      <c r="D239" s="1354"/>
      <c r="E239" s="1354"/>
      <c r="F239" s="1354" t="s">
        <v>3020</v>
      </c>
      <c r="G239" s="1394">
        <v>3300</v>
      </c>
      <c r="H239" s="1372">
        <v>0</v>
      </c>
      <c r="I239" s="1380">
        <f t="shared" si="3"/>
        <v>6600</v>
      </c>
    </row>
    <row r="240" spans="1:9" s="1332" customFormat="1">
      <c r="A240" s="1370">
        <v>2</v>
      </c>
      <c r="B240" s="1354" t="s">
        <v>3071</v>
      </c>
      <c r="C240" s="1354"/>
      <c r="D240" s="1354"/>
      <c r="E240" s="1354"/>
      <c r="F240" s="1354" t="s">
        <v>3020</v>
      </c>
      <c r="G240" s="1394">
        <v>440</v>
      </c>
      <c r="H240" s="1372">
        <v>0</v>
      </c>
      <c r="I240" s="1380">
        <f t="shared" si="3"/>
        <v>880</v>
      </c>
    </row>
    <row r="241" spans="1:9" s="1332" customFormat="1">
      <c r="A241" s="1370">
        <v>2</v>
      </c>
      <c r="B241" s="1354" t="s">
        <v>3072</v>
      </c>
      <c r="C241" s="1354"/>
      <c r="D241" s="1354"/>
      <c r="E241" s="1354"/>
      <c r="F241" s="1354" t="s">
        <v>3020</v>
      </c>
      <c r="G241" s="1394">
        <v>660</v>
      </c>
      <c r="H241" s="1372">
        <v>0</v>
      </c>
      <c r="I241" s="1380">
        <f t="shared" si="3"/>
        <v>1320</v>
      </c>
    </row>
    <row r="242" spans="1:9" s="1332" customFormat="1">
      <c r="A242" s="1370">
        <v>1</v>
      </c>
      <c r="B242" s="1354" t="s">
        <v>3073</v>
      </c>
      <c r="C242" s="1354"/>
      <c r="D242" s="1354"/>
      <c r="E242" s="1354"/>
      <c r="F242" s="1354" t="s">
        <v>3020</v>
      </c>
      <c r="G242" s="1394">
        <v>130</v>
      </c>
      <c r="H242" s="1372">
        <v>0</v>
      </c>
      <c r="I242" s="1380">
        <f t="shared" si="3"/>
        <v>130</v>
      </c>
    </row>
    <row r="243" spans="1:9" s="1332" customFormat="1">
      <c r="A243" s="1370">
        <v>1</v>
      </c>
      <c r="B243" s="1354" t="s">
        <v>3074</v>
      </c>
      <c r="C243" s="1354"/>
      <c r="D243" s="1354"/>
      <c r="E243" s="1354"/>
      <c r="F243" s="1354" t="s">
        <v>3020</v>
      </c>
      <c r="G243" s="1394">
        <v>495</v>
      </c>
      <c r="H243" s="1372">
        <v>0</v>
      </c>
      <c r="I243" s="1380">
        <f t="shared" si="3"/>
        <v>495</v>
      </c>
    </row>
    <row r="244" spans="1:9" s="1332" customFormat="1">
      <c r="A244" s="1370">
        <v>2</v>
      </c>
      <c r="B244" s="1354" t="s">
        <v>3075</v>
      </c>
      <c r="C244" s="1354"/>
      <c r="D244" s="1354"/>
      <c r="E244" s="1354"/>
      <c r="F244" s="1354" t="s">
        <v>3020</v>
      </c>
      <c r="G244" s="1394">
        <v>250</v>
      </c>
      <c r="H244" s="1372">
        <v>0</v>
      </c>
      <c r="I244" s="1380">
        <f t="shared" si="3"/>
        <v>500</v>
      </c>
    </row>
    <row r="245" spans="1:9" s="1332" customFormat="1">
      <c r="A245" s="1370">
        <v>2</v>
      </c>
      <c r="B245" s="1354" t="s">
        <v>3076</v>
      </c>
      <c r="C245" s="1354"/>
      <c r="D245" s="1354"/>
      <c r="E245" s="1354"/>
      <c r="F245" s="1354" t="s">
        <v>3020</v>
      </c>
      <c r="G245" s="1394">
        <v>350</v>
      </c>
      <c r="H245" s="1372">
        <v>0</v>
      </c>
      <c r="I245" s="1380">
        <f t="shared" si="3"/>
        <v>700</v>
      </c>
    </row>
    <row r="246" spans="1:9" s="1332" customFormat="1">
      <c r="A246" s="1370">
        <v>2</v>
      </c>
      <c r="B246" s="1354" t="s">
        <v>3077</v>
      </c>
      <c r="C246" s="1354"/>
      <c r="D246" s="1354"/>
      <c r="E246" s="1354"/>
      <c r="F246" s="1354" t="s">
        <v>3020</v>
      </c>
      <c r="G246" s="1394">
        <v>259</v>
      </c>
      <c r="H246" s="1372">
        <v>0</v>
      </c>
      <c r="I246" s="1380">
        <f t="shared" si="3"/>
        <v>518</v>
      </c>
    </row>
    <row r="247" spans="1:9" s="1332" customFormat="1">
      <c r="A247" s="1370">
        <v>1</v>
      </c>
      <c r="B247" s="1354" t="s">
        <v>3078</v>
      </c>
      <c r="C247" s="1354"/>
      <c r="D247" s="1354"/>
      <c r="E247" s="1354"/>
      <c r="F247" s="1354" t="s">
        <v>3020</v>
      </c>
      <c r="G247" s="1394">
        <v>200</v>
      </c>
      <c r="H247" s="1372">
        <v>0</v>
      </c>
      <c r="I247" s="1380">
        <f t="shared" si="3"/>
        <v>200</v>
      </c>
    </row>
    <row r="248" spans="1:9" s="1332" customFormat="1">
      <c r="A248" s="1370">
        <v>2</v>
      </c>
      <c r="B248" s="1354" t="s">
        <v>3079</v>
      </c>
      <c r="C248" s="1354"/>
      <c r="D248" s="1354"/>
      <c r="E248" s="1354"/>
      <c r="F248" s="1354" t="s">
        <v>3020</v>
      </c>
      <c r="G248" s="1394">
        <v>220</v>
      </c>
      <c r="H248" s="1372">
        <v>0</v>
      </c>
      <c r="I248" s="1380">
        <f t="shared" si="3"/>
        <v>440</v>
      </c>
    </row>
    <row r="249" spans="1:9" s="1332" customFormat="1">
      <c r="A249" s="1370">
        <v>1</v>
      </c>
      <c r="B249" s="1354" t="s">
        <v>3080</v>
      </c>
      <c r="C249" s="1354"/>
      <c r="D249" s="1354"/>
      <c r="E249" s="1354"/>
      <c r="F249" s="1354" t="s">
        <v>3020</v>
      </c>
      <c r="G249" s="1394">
        <v>1260</v>
      </c>
      <c r="H249" s="1372">
        <v>0</v>
      </c>
      <c r="I249" s="1380">
        <f t="shared" si="3"/>
        <v>1260</v>
      </c>
    </row>
    <row r="250" spans="1:9" s="1332" customFormat="1">
      <c r="A250" s="1370">
        <v>1</v>
      </c>
      <c r="B250" s="1354" t="s">
        <v>3081</v>
      </c>
      <c r="C250" s="1354"/>
      <c r="D250" s="1354"/>
      <c r="E250" s="1354"/>
      <c r="F250" s="1354" t="s">
        <v>3020</v>
      </c>
      <c r="G250" s="1394">
        <v>735</v>
      </c>
      <c r="H250" s="1372">
        <v>0</v>
      </c>
      <c r="I250" s="1380">
        <f t="shared" si="3"/>
        <v>735</v>
      </c>
    </row>
    <row r="251" spans="1:9" s="1332" customFormat="1">
      <c r="A251" s="1370">
        <v>1</v>
      </c>
      <c r="B251" s="1354" t="s">
        <v>3082</v>
      </c>
      <c r="C251" s="1354"/>
      <c r="D251" s="1354"/>
      <c r="E251" s="1354"/>
      <c r="F251" s="1354" t="s">
        <v>3020</v>
      </c>
      <c r="G251" s="1394">
        <v>525</v>
      </c>
      <c r="H251" s="1372">
        <v>0</v>
      </c>
      <c r="I251" s="1380">
        <f t="shared" si="3"/>
        <v>525</v>
      </c>
    </row>
    <row r="252" spans="1:9" s="1332" customFormat="1">
      <c r="A252" s="1370">
        <v>1</v>
      </c>
      <c r="B252" s="1354" t="s">
        <v>3083</v>
      </c>
      <c r="C252" s="1354"/>
      <c r="D252" s="1354"/>
      <c r="E252" s="1354"/>
      <c r="F252" s="1354" t="s">
        <v>3020</v>
      </c>
      <c r="G252" s="1394">
        <v>1890</v>
      </c>
      <c r="H252" s="1372">
        <v>0</v>
      </c>
      <c r="I252" s="1380">
        <f t="shared" si="3"/>
        <v>1890</v>
      </c>
    </row>
    <row r="253" spans="1:9" s="1332" customFormat="1">
      <c r="A253" s="1370">
        <v>2</v>
      </c>
      <c r="B253" s="1354" t="s">
        <v>3084</v>
      </c>
      <c r="C253" s="1354"/>
      <c r="D253" s="1354"/>
      <c r="E253" s="1354"/>
      <c r="F253" s="1354" t="s">
        <v>3020</v>
      </c>
      <c r="G253" s="1394">
        <v>567</v>
      </c>
      <c r="H253" s="1372">
        <v>0</v>
      </c>
      <c r="I253" s="1380">
        <f t="shared" si="3"/>
        <v>1134</v>
      </c>
    </row>
    <row r="254" spans="1:9" s="1332" customFormat="1">
      <c r="A254" s="1370">
        <v>2</v>
      </c>
      <c r="B254" s="1354" t="s">
        <v>3085</v>
      </c>
      <c r="C254" s="1354"/>
      <c r="D254" s="1354"/>
      <c r="E254" s="1354"/>
      <c r="F254" s="1354" t="s">
        <v>3020</v>
      </c>
      <c r="G254" s="1394">
        <v>525</v>
      </c>
      <c r="H254" s="1372">
        <v>0</v>
      </c>
      <c r="I254" s="1380">
        <f t="shared" si="3"/>
        <v>1050</v>
      </c>
    </row>
    <row r="255" spans="1:9" s="1332" customFormat="1">
      <c r="A255" s="1370">
        <v>1</v>
      </c>
      <c r="B255" s="1354" t="s">
        <v>3086</v>
      </c>
      <c r="C255" s="1354"/>
      <c r="D255" s="1354"/>
      <c r="E255" s="1354"/>
      <c r="F255" s="1354" t="s">
        <v>3020</v>
      </c>
      <c r="G255" s="1394">
        <v>1890</v>
      </c>
      <c r="H255" s="1372">
        <v>0</v>
      </c>
      <c r="I255" s="1380">
        <f t="shared" si="3"/>
        <v>1890</v>
      </c>
    </row>
    <row r="256" spans="1:9" s="1332" customFormat="1">
      <c r="A256" s="1370">
        <v>2</v>
      </c>
      <c r="B256" s="1354" t="s">
        <v>3087</v>
      </c>
      <c r="C256" s="1354"/>
      <c r="D256" s="1354"/>
      <c r="E256" s="1354"/>
      <c r="F256" s="1354" t="s">
        <v>3020</v>
      </c>
      <c r="G256" s="1394">
        <v>400</v>
      </c>
      <c r="H256" s="1372">
        <v>0</v>
      </c>
      <c r="I256" s="1380">
        <f t="shared" si="3"/>
        <v>800</v>
      </c>
    </row>
    <row r="257" spans="1:9" s="1332" customFormat="1">
      <c r="A257" s="1370">
        <v>2</v>
      </c>
      <c r="B257" s="1354" t="s">
        <v>3088</v>
      </c>
      <c r="C257" s="1354"/>
      <c r="D257" s="1354"/>
      <c r="E257" s="1354"/>
      <c r="F257" s="1354" t="s">
        <v>3020</v>
      </c>
      <c r="G257" s="1394">
        <v>680</v>
      </c>
      <c r="H257" s="1372">
        <v>0</v>
      </c>
      <c r="I257" s="1373">
        <f t="shared" si="3"/>
        <v>1360</v>
      </c>
    </row>
    <row r="258" spans="1:9" s="1332" customFormat="1">
      <c r="A258" s="1370">
        <v>1</v>
      </c>
      <c r="B258" s="1354" t="s">
        <v>3089</v>
      </c>
      <c r="C258" s="1354"/>
      <c r="D258" s="1354"/>
      <c r="E258" s="1354"/>
      <c r="F258" s="1354" t="s">
        <v>3020</v>
      </c>
      <c r="G258" s="1394">
        <v>148</v>
      </c>
      <c r="H258" s="1372">
        <v>0</v>
      </c>
      <c r="I258" s="1373">
        <f t="shared" si="3"/>
        <v>148</v>
      </c>
    </row>
    <row r="259" spans="1:9" s="1332" customFormat="1">
      <c r="A259" s="1370">
        <v>2</v>
      </c>
      <c r="B259" s="1354" t="s">
        <v>3090</v>
      </c>
      <c r="C259" s="1354"/>
      <c r="D259" s="1354"/>
      <c r="E259" s="1354"/>
      <c r="F259" s="1354" t="s">
        <v>3020</v>
      </c>
      <c r="G259" s="1394">
        <v>290</v>
      </c>
      <c r="H259" s="1372">
        <v>0</v>
      </c>
      <c r="I259" s="1373">
        <f t="shared" si="3"/>
        <v>580</v>
      </c>
    </row>
    <row r="260" spans="1:9" s="1332" customFormat="1">
      <c r="A260" s="1370">
        <v>1</v>
      </c>
      <c r="B260" s="1354" t="s">
        <v>3091</v>
      </c>
      <c r="C260" s="1354"/>
      <c r="D260" s="1354"/>
      <c r="E260" s="1354"/>
      <c r="F260" s="1354" t="s">
        <v>3020</v>
      </c>
      <c r="G260" s="1394">
        <v>210</v>
      </c>
      <c r="H260" s="1372">
        <v>0</v>
      </c>
      <c r="I260" s="1373">
        <f t="shared" si="3"/>
        <v>210</v>
      </c>
    </row>
    <row r="261" spans="1:9" s="1332" customFormat="1">
      <c r="A261" s="1370">
        <v>1</v>
      </c>
      <c r="B261" s="1354" t="s">
        <v>3092</v>
      </c>
      <c r="C261" s="1354"/>
      <c r="D261" s="1354"/>
      <c r="E261" s="1354"/>
      <c r="F261" s="1354" t="s">
        <v>3020</v>
      </c>
      <c r="G261" s="1394">
        <v>185</v>
      </c>
      <c r="H261" s="1372">
        <v>0</v>
      </c>
      <c r="I261" s="1373">
        <f t="shared" si="3"/>
        <v>185</v>
      </c>
    </row>
    <row r="262" spans="1:9" s="1332" customFormat="1">
      <c r="A262" s="1370">
        <v>1</v>
      </c>
      <c r="B262" s="1354" t="s">
        <v>3093</v>
      </c>
      <c r="C262" s="1354"/>
      <c r="D262" s="1354"/>
      <c r="E262" s="1354"/>
      <c r="F262" s="1354" t="s">
        <v>3020</v>
      </c>
      <c r="G262" s="1394">
        <v>290</v>
      </c>
      <c r="H262" s="1372">
        <v>0</v>
      </c>
      <c r="I262" s="1373">
        <f t="shared" si="3"/>
        <v>290</v>
      </c>
    </row>
    <row r="263" spans="1:9" s="1332" customFormat="1">
      <c r="A263" s="1370">
        <v>2</v>
      </c>
      <c r="B263" s="1354" t="s">
        <v>3094</v>
      </c>
      <c r="C263" s="1354"/>
      <c r="D263" s="1354"/>
      <c r="E263" s="1354"/>
      <c r="F263" s="1354" t="s">
        <v>3020</v>
      </c>
      <c r="G263" s="1394">
        <v>300</v>
      </c>
      <c r="H263" s="1372">
        <v>0</v>
      </c>
      <c r="I263" s="1373">
        <f t="shared" si="3"/>
        <v>600</v>
      </c>
    </row>
    <row r="264" spans="1:9" s="1332" customFormat="1">
      <c r="A264" s="1370">
        <v>1</v>
      </c>
      <c r="B264" s="1354" t="s">
        <v>3095</v>
      </c>
      <c r="C264" s="1354"/>
      <c r="D264" s="1354"/>
      <c r="E264" s="1354"/>
      <c r="F264" s="1354" t="s">
        <v>3020</v>
      </c>
      <c r="G264" s="1394">
        <v>380</v>
      </c>
      <c r="H264" s="1372">
        <v>0</v>
      </c>
      <c r="I264" s="1373">
        <f t="shared" si="3"/>
        <v>380</v>
      </c>
    </row>
    <row r="265" spans="1:9" s="1332" customFormat="1">
      <c r="A265" s="1370">
        <v>2</v>
      </c>
      <c r="B265" s="1354" t="s">
        <v>3096</v>
      </c>
      <c r="C265" s="1354"/>
      <c r="D265" s="1354"/>
      <c r="E265" s="1354"/>
      <c r="F265" s="1354" t="s">
        <v>3020</v>
      </c>
      <c r="G265" s="1394">
        <v>280</v>
      </c>
      <c r="H265" s="1372">
        <v>0</v>
      </c>
      <c r="I265" s="1373">
        <f t="shared" si="3"/>
        <v>560</v>
      </c>
    </row>
    <row r="266" spans="1:9" s="1332" customFormat="1">
      <c r="A266" s="1370">
        <v>1</v>
      </c>
      <c r="B266" s="1354" t="s">
        <v>3097</v>
      </c>
      <c r="C266" s="1354"/>
      <c r="D266" s="1354"/>
      <c r="E266" s="1354"/>
      <c r="F266" s="1354" t="s">
        <v>3020</v>
      </c>
      <c r="G266" s="1394">
        <v>589</v>
      </c>
      <c r="H266" s="1372">
        <v>0</v>
      </c>
      <c r="I266" s="1373">
        <f t="shared" si="3"/>
        <v>589</v>
      </c>
    </row>
    <row r="267" spans="1:9" s="1332" customFormat="1">
      <c r="A267" s="1370">
        <v>2</v>
      </c>
      <c r="B267" s="1354" t="s">
        <v>3098</v>
      </c>
      <c r="C267" s="1354"/>
      <c r="D267" s="1354"/>
      <c r="E267" s="1354"/>
      <c r="F267" s="1354" t="s">
        <v>3020</v>
      </c>
      <c r="G267" s="1394">
        <v>350</v>
      </c>
      <c r="H267" s="1372">
        <v>0</v>
      </c>
      <c r="I267" s="1373">
        <f t="shared" si="3"/>
        <v>700</v>
      </c>
    </row>
    <row r="268" spans="1:9" s="1332" customFormat="1">
      <c r="A268" s="1370">
        <v>1</v>
      </c>
      <c r="B268" s="1354" t="s">
        <v>3099</v>
      </c>
      <c r="C268" s="1354"/>
      <c r="D268" s="1354"/>
      <c r="E268" s="1354"/>
      <c r="F268" s="1354" t="s">
        <v>3020</v>
      </c>
      <c r="G268" s="1394">
        <v>220</v>
      </c>
      <c r="H268" s="1372">
        <v>0</v>
      </c>
      <c r="I268" s="1373">
        <f t="shared" si="3"/>
        <v>220</v>
      </c>
    </row>
    <row r="269" spans="1:9" s="1332" customFormat="1">
      <c r="A269" s="1370">
        <v>1</v>
      </c>
      <c r="B269" s="1354" t="s">
        <v>3100</v>
      </c>
      <c r="C269" s="1354"/>
      <c r="D269" s="1354"/>
      <c r="E269" s="1354"/>
      <c r="F269" s="1354" t="s">
        <v>3020</v>
      </c>
      <c r="G269" s="1394">
        <v>345</v>
      </c>
      <c r="H269" s="1372">
        <v>0</v>
      </c>
      <c r="I269" s="1373">
        <f t="shared" si="3"/>
        <v>345</v>
      </c>
    </row>
    <row r="270" spans="1:9" s="1332" customFormat="1">
      <c r="A270" s="1370">
        <v>2</v>
      </c>
      <c r="B270" s="1354" t="s">
        <v>3101</v>
      </c>
      <c r="C270" s="1354"/>
      <c r="D270" s="1354"/>
      <c r="E270" s="1354"/>
      <c r="F270" s="1354" t="s">
        <v>3020</v>
      </c>
      <c r="G270" s="1394">
        <v>259</v>
      </c>
      <c r="H270" s="1372">
        <v>0</v>
      </c>
      <c r="I270" s="1373">
        <f t="shared" si="3"/>
        <v>518</v>
      </c>
    </row>
    <row r="271" spans="1:9" s="1332" customFormat="1">
      <c r="A271" s="1370">
        <v>2</v>
      </c>
      <c r="B271" s="1354" t="s">
        <v>3102</v>
      </c>
      <c r="C271" s="1354"/>
      <c r="D271" s="1354"/>
      <c r="E271" s="1354"/>
      <c r="F271" s="1354" t="s">
        <v>3020</v>
      </c>
      <c r="G271" s="1394">
        <v>239</v>
      </c>
      <c r="H271" s="1372">
        <v>0</v>
      </c>
      <c r="I271" s="1373">
        <f t="shared" si="3"/>
        <v>478</v>
      </c>
    </row>
    <row r="272" spans="1:9" s="1332" customFormat="1">
      <c r="A272" s="1370">
        <v>2</v>
      </c>
      <c r="B272" s="1354" t="s">
        <v>3103</v>
      </c>
      <c r="C272" s="1354"/>
      <c r="D272" s="1354"/>
      <c r="E272" s="1354"/>
      <c r="F272" s="1354" t="s">
        <v>3020</v>
      </c>
      <c r="G272" s="1394">
        <v>310</v>
      </c>
      <c r="H272" s="1372">
        <v>0</v>
      </c>
      <c r="I272" s="1373">
        <f t="shared" si="3"/>
        <v>620</v>
      </c>
    </row>
    <row r="273" spans="1:9" s="1332" customFormat="1">
      <c r="A273" s="1370">
        <v>2</v>
      </c>
      <c r="B273" s="1354" t="s">
        <v>3104</v>
      </c>
      <c r="C273" s="1354"/>
      <c r="D273" s="1354"/>
      <c r="E273" s="1354"/>
      <c r="F273" s="1354" t="s">
        <v>3020</v>
      </c>
      <c r="G273" s="1394">
        <v>271</v>
      </c>
      <c r="H273" s="1372">
        <v>0</v>
      </c>
      <c r="I273" s="1373">
        <f t="shared" si="3"/>
        <v>542</v>
      </c>
    </row>
    <row r="274" spans="1:9" s="1332" customFormat="1">
      <c r="A274" s="1370">
        <v>2</v>
      </c>
      <c r="B274" s="1354" t="s">
        <v>3105</v>
      </c>
      <c r="C274" s="1354"/>
      <c r="D274" s="1354"/>
      <c r="E274" s="1354"/>
      <c r="F274" s="1354" t="s">
        <v>3020</v>
      </c>
      <c r="G274" s="1394">
        <v>980</v>
      </c>
      <c r="H274" s="1372">
        <v>0</v>
      </c>
      <c r="I274" s="1373">
        <f t="shared" si="3"/>
        <v>1960</v>
      </c>
    </row>
    <row r="275" spans="1:9" s="1332" customFormat="1">
      <c r="A275" s="1370">
        <v>2</v>
      </c>
      <c r="B275" s="1354" t="s">
        <v>3106</v>
      </c>
      <c r="C275" s="1354"/>
      <c r="D275" s="1354"/>
      <c r="E275" s="1354"/>
      <c r="F275" s="1354" t="s">
        <v>3020</v>
      </c>
      <c r="G275" s="1394">
        <v>1159</v>
      </c>
      <c r="H275" s="1372">
        <v>0</v>
      </c>
      <c r="I275" s="1373">
        <f t="shared" si="3"/>
        <v>2318</v>
      </c>
    </row>
    <row r="276" spans="1:9" s="1332" customFormat="1">
      <c r="A276" s="1370">
        <v>2</v>
      </c>
      <c r="B276" s="1354" t="s">
        <v>3107</v>
      </c>
      <c r="C276" s="1354"/>
      <c r="D276" s="1354"/>
      <c r="E276" s="1354"/>
      <c r="F276" s="1354" t="s">
        <v>3020</v>
      </c>
      <c r="G276" s="1394">
        <v>300</v>
      </c>
      <c r="H276" s="1372">
        <v>0</v>
      </c>
      <c r="I276" s="1373">
        <f t="shared" si="3"/>
        <v>600</v>
      </c>
    </row>
    <row r="277" spans="1:9" s="1332" customFormat="1">
      <c r="A277" s="1370">
        <v>2</v>
      </c>
      <c r="B277" s="1354" t="s">
        <v>3108</v>
      </c>
      <c r="C277" s="1354"/>
      <c r="D277" s="1354"/>
      <c r="E277" s="1354"/>
      <c r="F277" s="1354" t="s">
        <v>3020</v>
      </c>
      <c r="G277" s="1394">
        <v>530</v>
      </c>
      <c r="H277" s="1372">
        <v>0</v>
      </c>
      <c r="I277" s="1373">
        <f t="shared" si="3"/>
        <v>1060</v>
      </c>
    </row>
    <row r="278" spans="1:9" s="1332" customFormat="1">
      <c r="A278" s="1370">
        <v>1</v>
      </c>
      <c r="B278" s="1354" t="s">
        <v>3109</v>
      </c>
      <c r="C278" s="1354"/>
      <c r="D278" s="1354"/>
      <c r="E278" s="1354"/>
      <c r="F278" s="1354" t="s">
        <v>3020</v>
      </c>
      <c r="G278" s="1394">
        <v>240</v>
      </c>
      <c r="H278" s="1372">
        <v>0</v>
      </c>
      <c r="I278" s="1373">
        <f t="shared" si="3"/>
        <v>240</v>
      </c>
    </row>
    <row r="279" spans="1:9" s="1332" customFormat="1">
      <c r="A279" s="1370">
        <v>2</v>
      </c>
      <c r="B279" s="1354" t="s">
        <v>3110</v>
      </c>
      <c r="C279" s="1354"/>
      <c r="D279" s="1354"/>
      <c r="E279" s="1354"/>
      <c r="F279" s="1354" t="s">
        <v>3020</v>
      </c>
      <c r="G279" s="1394">
        <v>720</v>
      </c>
      <c r="H279" s="1372">
        <v>0</v>
      </c>
      <c r="I279" s="1373">
        <f t="shared" si="3"/>
        <v>1440</v>
      </c>
    </row>
    <row r="280" spans="1:9" s="1332" customFormat="1">
      <c r="A280" s="1370">
        <v>1</v>
      </c>
      <c r="B280" s="1354" t="s">
        <v>3111</v>
      </c>
      <c r="C280" s="1354"/>
      <c r="D280" s="1354"/>
      <c r="E280" s="1354"/>
      <c r="F280" s="1354" t="s">
        <v>3020</v>
      </c>
      <c r="G280" s="1394">
        <v>180</v>
      </c>
      <c r="H280" s="1372">
        <v>0</v>
      </c>
      <c r="I280" s="1373">
        <f t="shared" si="3"/>
        <v>180</v>
      </c>
    </row>
    <row r="281" spans="1:9" s="1332" customFormat="1">
      <c r="A281" s="1370">
        <v>1</v>
      </c>
      <c r="B281" s="1354" t="s">
        <v>3112</v>
      </c>
      <c r="C281" s="1354"/>
      <c r="D281" s="1354"/>
      <c r="E281" s="1354"/>
      <c r="F281" s="1354" t="s">
        <v>3020</v>
      </c>
      <c r="G281" s="1394">
        <v>260</v>
      </c>
      <c r="H281" s="1372">
        <v>0</v>
      </c>
      <c r="I281" s="1373">
        <f t="shared" si="3"/>
        <v>260</v>
      </c>
    </row>
    <row r="282" spans="1:9" s="1332" customFormat="1">
      <c r="A282" s="1370">
        <v>2</v>
      </c>
      <c r="B282" s="1354" t="s">
        <v>3113</v>
      </c>
      <c r="C282" s="1354"/>
      <c r="D282" s="1354"/>
      <c r="E282" s="1354"/>
      <c r="F282" s="1354" t="s">
        <v>3020</v>
      </c>
      <c r="G282" s="1394">
        <v>300</v>
      </c>
      <c r="H282" s="1372">
        <v>0</v>
      </c>
      <c r="I282" s="1373">
        <f t="shared" si="3"/>
        <v>600</v>
      </c>
    </row>
    <row r="283" spans="1:9" s="1332" customFormat="1">
      <c r="A283" s="1370">
        <v>1</v>
      </c>
      <c r="B283" s="1354" t="s">
        <v>3114</v>
      </c>
      <c r="C283" s="1354"/>
      <c r="D283" s="1354"/>
      <c r="E283" s="1354"/>
      <c r="F283" s="1354" t="s">
        <v>3020</v>
      </c>
      <c r="G283" s="1394">
        <v>350</v>
      </c>
      <c r="H283" s="1372">
        <v>0</v>
      </c>
      <c r="I283" s="1373">
        <f t="shared" si="3"/>
        <v>350</v>
      </c>
    </row>
    <row r="284" spans="1:9" s="1332" customFormat="1">
      <c r="A284" s="1370">
        <v>1</v>
      </c>
      <c r="B284" s="1354" t="s">
        <v>3115</v>
      </c>
      <c r="C284" s="1354"/>
      <c r="D284" s="1354"/>
      <c r="E284" s="1354"/>
      <c r="F284" s="1354" t="s">
        <v>3020</v>
      </c>
      <c r="G284" s="1394">
        <v>380</v>
      </c>
      <c r="H284" s="1372">
        <v>0</v>
      </c>
      <c r="I284" s="1373">
        <f t="shared" si="3"/>
        <v>380</v>
      </c>
    </row>
    <row r="285" spans="1:9" s="1332" customFormat="1">
      <c r="A285" s="1370">
        <v>2</v>
      </c>
      <c r="B285" s="1354" t="s">
        <v>3116</v>
      </c>
      <c r="C285" s="1354"/>
      <c r="D285" s="1354"/>
      <c r="E285" s="1354"/>
      <c r="F285" s="1354" t="s">
        <v>3020</v>
      </c>
      <c r="G285" s="1394">
        <v>310</v>
      </c>
      <c r="H285" s="1372">
        <v>0</v>
      </c>
      <c r="I285" s="1373">
        <f t="shared" si="3"/>
        <v>620</v>
      </c>
    </row>
    <row r="286" spans="1:9" s="1332" customFormat="1">
      <c r="A286" s="1370">
        <v>1</v>
      </c>
      <c r="B286" s="1354" t="s">
        <v>3117</v>
      </c>
      <c r="C286" s="1354"/>
      <c r="D286" s="1354"/>
      <c r="E286" s="1354"/>
      <c r="F286" s="1354" t="s">
        <v>3020</v>
      </c>
      <c r="G286" s="1394">
        <v>455</v>
      </c>
      <c r="H286" s="1372">
        <v>0</v>
      </c>
      <c r="I286" s="1373">
        <f t="shared" si="3"/>
        <v>455</v>
      </c>
    </row>
    <row r="287" spans="1:9" s="1332" customFormat="1">
      <c r="A287" s="1370">
        <v>2</v>
      </c>
      <c r="B287" s="1354" t="s">
        <v>3118</v>
      </c>
      <c r="C287" s="1354"/>
      <c r="D287" s="1354"/>
      <c r="E287" s="1354"/>
      <c r="F287" s="1354" t="s">
        <v>3020</v>
      </c>
      <c r="G287" s="1394">
        <v>595</v>
      </c>
      <c r="H287" s="1372">
        <v>0</v>
      </c>
      <c r="I287" s="1373">
        <f t="shared" si="3"/>
        <v>1190</v>
      </c>
    </row>
    <row r="288" spans="1:9" s="1332" customFormat="1">
      <c r="A288" s="1370">
        <v>1</v>
      </c>
      <c r="B288" s="1354" t="s">
        <v>3119</v>
      </c>
      <c r="C288" s="1354"/>
      <c r="D288" s="1354"/>
      <c r="E288" s="1354"/>
      <c r="F288" s="1354" t="s">
        <v>3020</v>
      </c>
      <c r="G288" s="1394">
        <v>313</v>
      </c>
      <c r="H288" s="1372">
        <v>0</v>
      </c>
      <c r="I288" s="1373">
        <f t="shared" si="3"/>
        <v>313</v>
      </c>
    </row>
    <row r="289" spans="1:9" s="1332" customFormat="1">
      <c r="A289" s="1370">
        <v>2</v>
      </c>
      <c r="B289" s="1354" t="s">
        <v>3120</v>
      </c>
      <c r="C289" s="1354"/>
      <c r="D289" s="1354"/>
      <c r="E289" s="1354"/>
      <c r="F289" s="1354" t="s">
        <v>3020</v>
      </c>
      <c r="G289" s="1394">
        <v>279</v>
      </c>
      <c r="H289" s="1372">
        <v>0</v>
      </c>
      <c r="I289" s="1373">
        <f t="shared" si="3"/>
        <v>558</v>
      </c>
    </row>
    <row r="290" spans="1:9" s="1332" customFormat="1">
      <c r="A290" s="1370">
        <v>2</v>
      </c>
      <c r="B290" s="1354" t="s">
        <v>3121</v>
      </c>
      <c r="C290" s="1354"/>
      <c r="D290" s="1354"/>
      <c r="E290" s="1354"/>
      <c r="F290" s="1354" t="s">
        <v>3020</v>
      </c>
      <c r="G290" s="1394">
        <v>530</v>
      </c>
      <c r="H290" s="1372">
        <v>0</v>
      </c>
      <c r="I290" s="1373">
        <f t="shared" si="3"/>
        <v>1060</v>
      </c>
    </row>
    <row r="291" spans="1:9" s="1332" customFormat="1">
      <c r="A291" s="1370">
        <v>2</v>
      </c>
      <c r="B291" s="1354" t="s">
        <v>3122</v>
      </c>
      <c r="C291" s="1354"/>
      <c r="D291" s="1354"/>
      <c r="E291" s="1354"/>
      <c r="F291" s="1354" t="s">
        <v>3020</v>
      </c>
      <c r="G291" s="1394">
        <v>868</v>
      </c>
      <c r="H291" s="1372">
        <v>0</v>
      </c>
      <c r="I291" s="1373">
        <f t="shared" si="3"/>
        <v>1736</v>
      </c>
    </row>
    <row r="292" spans="1:9" s="1332" customFormat="1">
      <c r="A292" s="1370">
        <v>1</v>
      </c>
      <c r="B292" s="1354" t="s">
        <v>3123</v>
      </c>
      <c r="C292" s="1354"/>
      <c r="D292" s="1354"/>
      <c r="E292" s="1354"/>
      <c r="F292" s="1354" t="s">
        <v>3020</v>
      </c>
      <c r="G292" s="1394">
        <v>429</v>
      </c>
      <c r="H292" s="1372">
        <v>0</v>
      </c>
      <c r="I292" s="1373">
        <f t="shared" si="3"/>
        <v>429</v>
      </c>
    </row>
    <row r="293" spans="1:9" s="1332" customFormat="1">
      <c r="A293" s="1370">
        <v>2</v>
      </c>
      <c r="B293" s="1354" t="s">
        <v>3124</v>
      </c>
      <c r="C293" s="1354"/>
      <c r="D293" s="1354"/>
      <c r="E293" s="1354"/>
      <c r="F293" s="1354" t="s">
        <v>3020</v>
      </c>
      <c r="G293" s="1394">
        <v>350</v>
      </c>
      <c r="H293" s="1372">
        <v>0</v>
      </c>
      <c r="I293" s="1373">
        <f t="shared" si="3"/>
        <v>700</v>
      </c>
    </row>
    <row r="294" spans="1:9" s="1332" customFormat="1">
      <c r="A294" s="1370">
        <v>2</v>
      </c>
      <c r="B294" s="1354" t="s">
        <v>3125</v>
      </c>
      <c r="C294" s="1354"/>
      <c r="D294" s="1354"/>
      <c r="E294" s="1354"/>
      <c r="F294" s="1354" t="s">
        <v>3020</v>
      </c>
      <c r="G294" s="1394">
        <v>250</v>
      </c>
      <c r="H294" s="1372">
        <v>0</v>
      </c>
      <c r="I294" s="1373">
        <f t="shared" si="3"/>
        <v>500</v>
      </c>
    </row>
    <row r="295" spans="1:9" s="1332" customFormat="1">
      <c r="A295" s="1370">
        <v>1</v>
      </c>
      <c r="B295" s="1354" t="s">
        <v>3126</v>
      </c>
      <c r="C295" s="1354"/>
      <c r="D295" s="1354"/>
      <c r="E295" s="1354"/>
      <c r="F295" s="1354" t="s">
        <v>3020</v>
      </c>
      <c r="G295" s="1394">
        <v>280</v>
      </c>
      <c r="H295" s="1372">
        <v>0</v>
      </c>
      <c r="I295" s="1373">
        <f t="shared" si="3"/>
        <v>280</v>
      </c>
    </row>
    <row r="296" spans="1:9" s="1332" customFormat="1">
      <c r="A296" s="1370">
        <v>2</v>
      </c>
      <c r="B296" s="1354" t="s">
        <v>3127</v>
      </c>
      <c r="C296" s="1354"/>
      <c r="D296" s="1354"/>
      <c r="E296" s="1354"/>
      <c r="F296" s="1354" t="s">
        <v>3020</v>
      </c>
      <c r="G296" s="1394">
        <v>349</v>
      </c>
      <c r="H296" s="1372">
        <v>0</v>
      </c>
      <c r="I296" s="1373">
        <f t="shared" si="3"/>
        <v>698</v>
      </c>
    </row>
    <row r="297" spans="1:9" s="1332" customFormat="1">
      <c r="A297" s="1370">
        <v>2</v>
      </c>
      <c r="B297" s="1354" t="s">
        <v>3128</v>
      </c>
      <c r="C297" s="1354"/>
      <c r="D297" s="1354"/>
      <c r="E297" s="1354"/>
      <c r="F297" s="1354" t="s">
        <v>3020</v>
      </c>
      <c r="G297" s="1394">
        <v>570</v>
      </c>
      <c r="H297" s="1372">
        <v>0</v>
      </c>
      <c r="I297" s="1373">
        <f t="shared" si="3"/>
        <v>1140</v>
      </c>
    </row>
    <row r="298" spans="1:9" s="1332" customFormat="1">
      <c r="A298" s="1370">
        <v>1</v>
      </c>
      <c r="B298" s="1354" t="s">
        <v>3129</v>
      </c>
      <c r="C298" s="1354"/>
      <c r="D298" s="1354"/>
      <c r="E298" s="1354"/>
      <c r="F298" s="1354" t="s">
        <v>3020</v>
      </c>
      <c r="G298" s="1394">
        <v>319</v>
      </c>
      <c r="H298" s="1372">
        <v>0</v>
      </c>
      <c r="I298" s="1373">
        <f t="shared" si="3"/>
        <v>319</v>
      </c>
    </row>
    <row r="299" spans="1:9" s="1332" customFormat="1">
      <c r="A299" s="1370">
        <v>1</v>
      </c>
      <c r="B299" s="1354" t="s">
        <v>3130</v>
      </c>
      <c r="C299" s="1354"/>
      <c r="D299" s="1354"/>
      <c r="E299" s="1354"/>
      <c r="F299" s="1354" t="s">
        <v>3020</v>
      </c>
      <c r="G299" s="1394">
        <v>339</v>
      </c>
      <c r="H299" s="1372">
        <v>0</v>
      </c>
      <c r="I299" s="1373">
        <f t="shared" si="3"/>
        <v>339</v>
      </c>
    </row>
    <row r="300" spans="1:9" s="1332" customFormat="1">
      <c r="A300" s="1370">
        <v>1</v>
      </c>
      <c r="B300" s="1354" t="s">
        <v>3079</v>
      </c>
      <c r="C300" s="1354"/>
      <c r="D300" s="1354"/>
      <c r="E300" s="1354"/>
      <c r="F300" s="1354" t="s">
        <v>3020</v>
      </c>
      <c r="G300" s="1394">
        <v>220</v>
      </c>
      <c r="H300" s="1372">
        <v>0</v>
      </c>
      <c r="I300" s="1373">
        <f t="shared" si="3"/>
        <v>220</v>
      </c>
    </row>
    <row r="301" spans="1:9" s="1332" customFormat="1">
      <c r="A301" s="1370">
        <v>1</v>
      </c>
      <c r="B301" s="1354" t="s">
        <v>3131</v>
      </c>
      <c r="C301" s="1354"/>
      <c r="D301" s="1354"/>
      <c r="E301" s="1354"/>
      <c r="F301" s="1354" t="s">
        <v>3020</v>
      </c>
      <c r="G301" s="1394">
        <v>380</v>
      </c>
      <c r="H301" s="1372">
        <v>0</v>
      </c>
      <c r="I301" s="1373">
        <f t="shared" si="3"/>
        <v>380</v>
      </c>
    </row>
    <row r="302" spans="1:9" s="1332" customFormat="1">
      <c r="A302" s="1370">
        <v>1</v>
      </c>
      <c r="B302" s="1354" t="s">
        <v>3132</v>
      </c>
      <c r="C302" s="1354"/>
      <c r="D302" s="1354"/>
      <c r="E302" s="1354"/>
      <c r="F302" s="1354" t="s">
        <v>3020</v>
      </c>
      <c r="G302" s="1394">
        <v>290</v>
      </c>
      <c r="H302" s="1372">
        <v>0</v>
      </c>
      <c r="I302" s="1373">
        <f t="shared" si="3"/>
        <v>290</v>
      </c>
    </row>
    <row r="303" spans="1:9" s="1332" customFormat="1">
      <c r="A303" s="1370">
        <v>1</v>
      </c>
      <c r="B303" s="1354" t="s">
        <v>3133</v>
      </c>
      <c r="C303" s="1354"/>
      <c r="D303" s="1354"/>
      <c r="E303" s="1354"/>
      <c r="F303" s="1354" t="s">
        <v>3020</v>
      </c>
      <c r="G303" s="1394">
        <v>260</v>
      </c>
      <c r="H303" s="1372">
        <v>0</v>
      </c>
      <c r="I303" s="1373">
        <f t="shared" si="3"/>
        <v>260</v>
      </c>
    </row>
    <row r="304" spans="1:9" s="1332" customFormat="1">
      <c r="A304" s="1370">
        <v>1</v>
      </c>
      <c r="B304" s="1354" t="s">
        <v>3134</v>
      </c>
      <c r="C304" s="1354"/>
      <c r="D304" s="1354"/>
      <c r="E304" s="1354"/>
      <c r="F304" s="1354" t="s">
        <v>3020</v>
      </c>
      <c r="G304" s="1394">
        <v>279</v>
      </c>
      <c r="H304" s="1372">
        <v>0</v>
      </c>
      <c r="I304" s="1373">
        <f t="shared" si="3"/>
        <v>279</v>
      </c>
    </row>
    <row r="305" spans="1:9" s="1332" customFormat="1">
      <c r="A305" s="1370">
        <v>1</v>
      </c>
      <c r="B305" s="1354" t="s">
        <v>3135</v>
      </c>
      <c r="C305" s="1354"/>
      <c r="D305" s="1354"/>
      <c r="E305" s="1354"/>
      <c r="F305" s="1354" t="s">
        <v>3020</v>
      </c>
      <c r="G305" s="1394">
        <v>290</v>
      </c>
      <c r="H305" s="1372">
        <v>0</v>
      </c>
      <c r="I305" s="1373">
        <f t="shared" si="3"/>
        <v>290</v>
      </c>
    </row>
    <row r="306" spans="1:9" s="1332" customFormat="1">
      <c r="A306" s="1370">
        <v>2</v>
      </c>
      <c r="B306" s="1354" t="s">
        <v>3136</v>
      </c>
      <c r="C306" s="1354"/>
      <c r="D306" s="1354"/>
      <c r="E306" s="1354"/>
      <c r="F306" s="1354" t="s">
        <v>3020</v>
      </c>
      <c r="G306" s="1394">
        <v>250</v>
      </c>
      <c r="H306" s="1372">
        <v>0</v>
      </c>
      <c r="I306" s="1373">
        <f t="shared" si="3"/>
        <v>500</v>
      </c>
    </row>
    <row r="307" spans="1:9" s="1332" customFormat="1">
      <c r="A307" s="1370">
        <v>2</v>
      </c>
      <c r="B307" s="1354" t="s">
        <v>3137</v>
      </c>
      <c r="C307" s="1354"/>
      <c r="D307" s="1354"/>
      <c r="E307" s="1354"/>
      <c r="F307" s="1354" t="s">
        <v>3020</v>
      </c>
      <c r="G307" s="1394">
        <v>400</v>
      </c>
      <c r="H307" s="1372">
        <v>0</v>
      </c>
      <c r="I307" s="1373">
        <f t="shared" si="3"/>
        <v>800</v>
      </c>
    </row>
    <row r="308" spans="1:9" s="1332" customFormat="1">
      <c r="A308" s="1370">
        <v>2</v>
      </c>
      <c r="B308" s="1354" t="s">
        <v>3138</v>
      </c>
      <c r="C308" s="1354"/>
      <c r="D308" s="1354"/>
      <c r="E308" s="1354"/>
      <c r="F308" s="1354" t="s">
        <v>3020</v>
      </c>
      <c r="G308" s="1394">
        <v>212</v>
      </c>
      <c r="H308" s="1372">
        <v>0</v>
      </c>
      <c r="I308" s="1373">
        <f t="shared" si="3"/>
        <v>424</v>
      </c>
    </row>
    <row r="309" spans="1:9" s="1332" customFormat="1">
      <c r="A309" s="1370">
        <v>1</v>
      </c>
      <c r="B309" s="1354" t="s">
        <v>3139</v>
      </c>
      <c r="C309" s="1354"/>
      <c r="D309" s="1354"/>
      <c r="E309" s="1354"/>
      <c r="F309" s="1354" t="s">
        <v>3020</v>
      </c>
      <c r="G309" s="1394">
        <v>211</v>
      </c>
      <c r="H309" s="1372">
        <v>0</v>
      </c>
      <c r="I309" s="1373">
        <f t="shared" si="3"/>
        <v>211</v>
      </c>
    </row>
    <row r="310" spans="1:9" s="1332" customFormat="1">
      <c r="A310" s="1370">
        <v>2</v>
      </c>
      <c r="B310" s="1354" t="s">
        <v>3140</v>
      </c>
      <c r="C310" s="1354"/>
      <c r="D310" s="1354"/>
      <c r="E310" s="1354"/>
      <c r="F310" s="1354" t="s">
        <v>3020</v>
      </c>
      <c r="G310" s="1394">
        <v>160</v>
      </c>
      <c r="H310" s="1372">
        <v>0</v>
      </c>
      <c r="I310" s="1373">
        <f t="shared" si="3"/>
        <v>320</v>
      </c>
    </row>
    <row r="311" spans="1:9" s="1332" customFormat="1">
      <c r="A311" s="1370">
        <v>1</v>
      </c>
      <c r="B311" s="1354" t="s">
        <v>3141</v>
      </c>
      <c r="C311" s="1354"/>
      <c r="D311" s="1354"/>
      <c r="E311" s="1354"/>
      <c r="F311" s="1354" t="s">
        <v>3020</v>
      </c>
      <c r="G311" s="1394">
        <v>430</v>
      </c>
      <c r="H311" s="1372">
        <v>0</v>
      </c>
      <c r="I311" s="1373">
        <f t="shared" si="3"/>
        <v>430</v>
      </c>
    </row>
    <row r="312" spans="1:9" s="1332" customFormat="1">
      <c r="A312" s="1370">
        <v>1</v>
      </c>
      <c r="B312" s="1354" t="s">
        <v>3142</v>
      </c>
      <c r="C312" s="1354"/>
      <c r="D312" s="1354"/>
      <c r="E312" s="1354"/>
      <c r="F312" s="1354" t="s">
        <v>3020</v>
      </c>
      <c r="G312" s="1394">
        <v>380</v>
      </c>
      <c r="H312" s="1372">
        <v>0</v>
      </c>
      <c r="I312" s="1373">
        <f t="shared" si="3"/>
        <v>380</v>
      </c>
    </row>
    <row r="313" spans="1:9" s="1332" customFormat="1">
      <c r="A313" s="1370">
        <v>2</v>
      </c>
      <c r="B313" s="1354" t="s">
        <v>3143</v>
      </c>
      <c r="C313" s="1354"/>
      <c r="D313" s="1354"/>
      <c r="E313" s="1354"/>
      <c r="F313" s="1354" t="s">
        <v>3020</v>
      </c>
      <c r="G313" s="1394">
        <v>440</v>
      </c>
      <c r="H313" s="1372">
        <v>0</v>
      </c>
      <c r="I313" s="1373">
        <f t="shared" si="3"/>
        <v>880</v>
      </c>
    </row>
    <row r="314" spans="1:9" s="1332" customFormat="1">
      <c r="A314" s="1370">
        <v>2</v>
      </c>
      <c r="B314" s="1354" t="s">
        <v>3144</v>
      </c>
      <c r="C314" s="1354"/>
      <c r="D314" s="1354"/>
      <c r="E314" s="1354"/>
      <c r="F314" s="1354" t="s">
        <v>3020</v>
      </c>
      <c r="G314" s="1394">
        <v>140</v>
      </c>
      <c r="H314" s="1372">
        <v>0</v>
      </c>
      <c r="I314" s="1373">
        <f t="shared" si="3"/>
        <v>280</v>
      </c>
    </row>
    <row r="315" spans="1:9" s="1332" customFormat="1">
      <c r="A315" s="1370">
        <v>2</v>
      </c>
      <c r="B315" s="1354" t="s">
        <v>3145</v>
      </c>
      <c r="C315" s="1354"/>
      <c r="D315" s="1354"/>
      <c r="E315" s="1354"/>
      <c r="F315" s="1354" t="s">
        <v>3020</v>
      </c>
      <c r="G315" s="1394">
        <v>200</v>
      </c>
      <c r="H315" s="1372">
        <v>0</v>
      </c>
      <c r="I315" s="1373">
        <f t="shared" si="3"/>
        <v>400</v>
      </c>
    </row>
    <row r="316" spans="1:9" s="1332" customFormat="1">
      <c r="A316" s="1370">
        <v>2</v>
      </c>
      <c r="B316" s="1354" t="s">
        <v>3146</v>
      </c>
      <c r="C316" s="1354"/>
      <c r="D316" s="1354"/>
      <c r="E316" s="1354"/>
      <c r="F316" s="1354" t="s">
        <v>3020</v>
      </c>
      <c r="G316" s="1394">
        <v>3280</v>
      </c>
      <c r="H316" s="1372">
        <v>0</v>
      </c>
      <c r="I316" s="1373">
        <f t="shared" si="3"/>
        <v>6560</v>
      </c>
    </row>
    <row r="317" spans="1:9" s="1332" customFormat="1">
      <c r="A317" s="1370">
        <v>1</v>
      </c>
      <c r="B317" s="1354" t="s">
        <v>3147</v>
      </c>
      <c r="C317" s="1354"/>
      <c r="D317" s="1354"/>
      <c r="E317" s="1354"/>
      <c r="F317" s="1354" t="s">
        <v>3020</v>
      </c>
      <c r="G317" s="1394">
        <v>2890</v>
      </c>
      <c r="H317" s="1372">
        <v>0</v>
      </c>
      <c r="I317" s="1373">
        <f t="shared" si="3"/>
        <v>2890</v>
      </c>
    </row>
    <row r="318" spans="1:9" s="1332" customFormat="1">
      <c r="A318" s="1370">
        <v>2</v>
      </c>
      <c r="B318" s="1354" t="s">
        <v>3148</v>
      </c>
      <c r="C318" s="1354"/>
      <c r="D318" s="1354"/>
      <c r="E318" s="1354"/>
      <c r="F318" s="1354" t="s">
        <v>3020</v>
      </c>
      <c r="G318" s="1394">
        <v>540</v>
      </c>
      <c r="H318" s="1372">
        <v>0</v>
      </c>
      <c r="I318" s="1373">
        <f t="shared" si="3"/>
        <v>1080</v>
      </c>
    </row>
    <row r="319" spans="1:9" s="1332" customFormat="1">
      <c r="A319" s="1370">
        <v>1</v>
      </c>
      <c r="B319" s="1354" t="s">
        <v>3149</v>
      </c>
      <c r="C319" s="1354"/>
      <c r="D319" s="1354"/>
      <c r="E319" s="1354"/>
      <c r="F319" s="1354" t="s">
        <v>3020</v>
      </c>
      <c r="G319" s="1394">
        <v>220</v>
      </c>
      <c r="H319" s="1372">
        <v>0</v>
      </c>
      <c r="I319" s="1373">
        <f t="shared" si="3"/>
        <v>220</v>
      </c>
    </row>
    <row r="320" spans="1:9" s="1332" customFormat="1">
      <c r="A320" s="1370">
        <v>1</v>
      </c>
      <c r="B320" s="1354" t="s">
        <v>3150</v>
      </c>
      <c r="C320" s="1354"/>
      <c r="D320" s="1354"/>
      <c r="E320" s="1354"/>
      <c r="F320" s="1354" t="s">
        <v>3020</v>
      </c>
      <c r="G320" s="1394">
        <v>320</v>
      </c>
      <c r="H320" s="1372">
        <v>0</v>
      </c>
      <c r="I320" s="1373">
        <f t="shared" si="3"/>
        <v>320</v>
      </c>
    </row>
    <row r="321" spans="1:9" s="1332" customFormat="1">
      <c r="A321" s="1370">
        <v>2</v>
      </c>
      <c r="B321" s="1354" t="s">
        <v>3151</v>
      </c>
      <c r="C321" s="1354"/>
      <c r="D321" s="1354"/>
      <c r="E321" s="1354"/>
      <c r="F321" s="1354" t="s">
        <v>3020</v>
      </c>
      <c r="G321" s="1394">
        <v>430</v>
      </c>
      <c r="H321" s="1372">
        <v>0</v>
      </c>
      <c r="I321" s="1373">
        <f t="shared" si="3"/>
        <v>860</v>
      </c>
    </row>
    <row r="322" spans="1:9" s="1332" customFormat="1">
      <c r="A322" s="1370">
        <v>2</v>
      </c>
      <c r="B322" s="1354" t="s">
        <v>3152</v>
      </c>
      <c r="C322" s="1354"/>
      <c r="D322" s="1354"/>
      <c r="E322" s="1354"/>
      <c r="F322" s="1354" t="s">
        <v>3020</v>
      </c>
      <c r="G322" s="1394">
        <v>352</v>
      </c>
      <c r="H322" s="1372">
        <v>0</v>
      </c>
      <c r="I322" s="1373">
        <f t="shared" si="3"/>
        <v>704</v>
      </c>
    </row>
    <row r="323" spans="1:9" s="1332" customFormat="1">
      <c r="A323" s="1370">
        <v>1</v>
      </c>
      <c r="B323" s="1354" t="s">
        <v>3153</v>
      </c>
      <c r="C323" s="1354"/>
      <c r="D323" s="1354"/>
      <c r="E323" s="1354"/>
      <c r="F323" s="1354" t="s">
        <v>3020</v>
      </c>
      <c r="G323" s="1394">
        <v>336</v>
      </c>
      <c r="H323" s="1372">
        <v>0</v>
      </c>
      <c r="I323" s="1373">
        <f t="shared" si="3"/>
        <v>336</v>
      </c>
    </row>
    <row r="324" spans="1:9" s="1332" customFormat="1">
      <c r="A324" s="1370">
        <v>1</v>
      </c>
      <c r="B324" s="1354" t="s">
        <v>3154</v>
      </c>
      <c r="C324" s="1354"/>
      <c r="D324" s="1354"/>
      <c r="E324" s="1354"/>
      <c r="F324" s="1354" t="s">
        <v>3020</v>
      </c>
      <c r="G324" s="1394">
        <v>378</v>
      </c>
      <c r="H324" s="1372">
        <v>0</v>
      </c>
      <c r="I324" s="1373">
        <f t="shared" si="3"/>
        <v>378</v>
      </c>
    </row>
    <row r="325" spans="1:9" s="1332" customFormat="1">
      <c r="A325" s="1370">
        <v>2</v>
      </c>
      <c r="B325" s="1354" t="s">
        <v>3155</v>
      </c>
      <c r="C325" s="1354"/>
      <c r="D325" s="1354"/>
      <c r="E325" s="1354"/>
      <c r="F325" s="1354" t="s">
        <v>3020</v>
      </c>
      <c r="G325" s="1394">
        <v>446</v>
      </c>
      <c r="H325" s="1372">
        <v>0</v>
      </c>
      <c r="I325" s="1373">
        <f t="shared" si="3"/>
        <v>892</v>
      </c>
    </row>
    <row r="326" spans="1:9" s="1332" customFormat="1">
      <c r="A326" s="1370">
        <v>2</v>
      </c>
      <c r="B326" s="1354" t="s">
        <v>3156</v>
      </c>
      <c r="C326" s="1354"/>
      <c r="D326" s="1354"/>
      <c r="E326" s="1354"/>
      <c r="F326" s="1354" t="s">
        <v>3020</v>
      </c>
      <c r="G326" s="1394">
        <v>420</v>
      </c>
      <c r="H326" s="1372">
        <v>0</v>
      </c>
      <c r="I326" s="1373">
        <f t="shared" si="3"/>
        <v>840</v>
      </c>
    </row>
    <row r="327" spans="1:9" s="1332" customFormat="1">
      <c r="A327" s="1370">
        <v>2</v>
      </c>
      <c r="B327" s="1354" t="s">
        <v>3157</v>
      </c>
      <c r="C327" s="1354"/>
      <c r="D327" s="1354"/>
      <c r="E327" s="1354"/>
      <c r="F327" s="1354" t="s">
        <v>3020</v>
      </c>
      <c r="G327" s="1394">
        <v>420</v>
      </c>
      <c r="H327" s="1372">
        <v>0</v>
      </c>
      <c r="I327" s="1373">
        <f t="shared" si="3"/>
        <v>840</v>
      </c>
    </row>
    <row r="328" spans="1:9" s="1332" customFormat="1">
      <c r="A328" s="1370">
        <v>2</v>
      </c>
      <c r="B328" s="1354" t="s">
        <v>3158</v>
      </c>
      <c r="C328" s="1354"/>
      <c r="D328" s="1354"/>
      <c r="E328" s="1354"/>
      <c r="F328" s="1354" t="s">
        <v>3020</v>
      </c>
      <c r="G328" s="1394">
        <v>464</v>
      </c>
      <c r="H328" s="1372">
        <v>0</v>
      </c>
      <c r="I328" s="1373">
        <f t="shared" si="3"/>
        <v>928</v>
      </c>
    </row>
    <row r="329" spans="1:9" s="1332" customFormat="1">
      <c r="A329" s="1370">
        <v>2</v>
      </c>
      <c r="B329" s="1354" t="s">
        <v>3159</v>
      </c>
      <c r="C329" s="1354"/>
      <c r="D329" s="1354"/>
      <c r="E329" s="1354"/>
      <c r="F329" s="1354" t="s">
        <v>3020</v>
      </c>
      <c r="G329" s="1394">
        <v>431</v>
      </c>
      <c r="H329" s="1372">
        <v>0</v>
      </c>
      <c r="I329" s="1373">
        <f t="shared" si="3"/>
        <v>862</v>
      </c>
    </row>
    <row r="330" spans="1:9" s="1332" customFormat="1">
      <c r="A330" s="1370">
        <v>2</v>
      </c>
      <c r="B330" s="1354" t="s">
        <v>3160</v>
      </c>
      <c r="C330" s="1354"/>
      <c r="D330" s="1354"/>
      <c r="E330" s="1354"/>
      <c r="F330" s="1354" t="s">
        <v>3020</v>
      </c>
      <c r="G330" s="1394">
        <v>511</v>
      </c>
      <c r="H330" s="1372">
        <v>0</v>
      </c>
      <c r="I330" s="1373">
        <f t="shared" si="3"/>
        <v>1022</v>
      </c>
    </row>
    <row r="331" spans="1:9" s="1332" customFormat="1">
      <c r="A331" s="1370">
        <v>2</v>
      </c>
      <c r="B331" s="1354" t="s">
        <v>3161</v>
      </c>
      <c r="C331" s="1354"/>
      <c r="D331" s="1354"/>
      <c r="E331" s="1354"/>
      <c r="F331" s="1354" t="s">
        <v>3020</v>
      </c>
      <c r="G331" s="1394">
        <v>370</v>
      </c>
      <c r="H331" s="1372">
        <v>0</v>
      </c>
      <c r="I331" s="1373">
        <f t="shared" si="3"/>
        <v>740</v>
      </c>
    </row>
    <row r="332" spans="1:9" s="1332" customFormat="1">
      <c r="A332" s="1370">
        <v>1</v>
      </c>
      <c r="B332" s="1354" t="s">
        <v>3162</v>
      </c>
      <c r="C332" s="1354"/>
      <c r="D332" s="1354"/>
      <c r="E332" s="1354"/>
      <c r="F332" s="1354" t="s">
        <v>3020</v>
      </c>
      <c r="G332" s="1394">
        <v>310</v>
      </c>
      <c r="H332" s="1372">
        <v>0</v>
      </c>
      <c r="I332" s="1373">
        <f t="shared" si="3"/>
        <v>310</v>
      </c>
    </row>
    <row r="333" spans="1:9" s="1332" customFormat="1">
      <c r="A333" s="1370">
        <v>2</v>
      </c>
      <c r="B333" s="1354" t="s">
        <v>3163</v>
      </c>
      <c r="C333" s="1354"/>
      <c r="D333" s="1354"/>
      <c r="E333" s="1354"/>
      <c r="F333" s="1354" t="s">
        <v>3020</v>
      </c>
      <c r="G333" s="1394">
        <v>511</v>
      </c>
      <c r="H333" s="1372">
        <v>0</v>
      </c>
      <c r="I333" s="1373">
        <f t="shared" si="3"/>
        <v>1022</v>
      </c>
    </row>
    <row r="334" spans="1:9" s="1332" customFormat="1">
      <c r="A334" s="1370">
        <v>2</v>
      </c>
      <c r="B334" s="1354" t="s">
        <v>3164</v>
      </c>
      <c r="C334" s="1354"/>
      <c r="D334" s="1354"/>
      <c r="E334" s="1354"/>
      <c r="F334" s="1354" t="s">
        <v>3020</v>
      </c>
      <c r="G334" s="1394">
        <v>570</v>
      </c>
      <c r="H334" s="1372">
        <v>0</v>
      </c>
      <c r="I334" s="1373">
        <f t="shared" si="3"/>
        <v>1140</v>
      </c>
    </row>
    <row r="335" spans="1:9" s="1332" customFormat="1">
      <c r="A335" s="1370">
        <v>2</v>
      </c>
      <c r="B335" s="1354" t="s">
        <v>3165</v>
      </c>
      <c r="C335" s="1354"/>
      <c r="D335" s="1354"/>
      <c r="E335" s="1354"/>
      <c r="F335" s="1354" t="s">
        <v>3020</v>
      </c>
      <c r="G335" s="1394">
        <v>540</v>
      </c>
      <c r="H335" s="1372">
        <v>0</v>
      </c>
      <c r="I335" s="1373">
        <f t="shared" si="3"/>
        <v>1080</v>
      </c>
    </row>
    <row r="336" spans="1:9" s="1332" customFormat="1">
      <c r="A336" s="1370">
        <v>1</v>
      </c>
      <c r="B336" s="1354" t="s">
        <v>3166</v>
      </c>
      <c r="C336" s="1354"/>
      <c r="D336" s="1354"/>
      <c r="E336" s="1354"/>
      <c r="F336" s="1354" t="s">
        <v>3020</v>
      </c>
      <c r="G336" s="1394">
        <v>1680</v>
      </c>
      <c r="H336" s="1372">
        <v>0</v>
      </c>
      <c r="I336" s="1373">
        <f t="shared" si="3"/>
        <v>1680</v>
      </c>
    </row>
    <row r="337" spans="1:9" s="1332" customFormat="1">
      <c r="A337" s="1370">
        <v>1</v>
      </c>
      <c r="B337" s="1354" t="s">
        <v>3167</v>
      </c>
      <c r="C337" s="1354"/>
      <c r="D337" s="1354"/>
      <c r="E337" s="1354"/>
      <c r="F337" s="1354" t="s">
        <v>3020</v>
      </c>
      <c r="G337" s="1394">
        <v>3150</v>
      </c>
      <c r="H337" s="1372">
        <v>0</v>
      </c>
      <c r="I337" s="1373">
        <f t="shared" si="3"/>
        <v>3150</v>
      </c>
    </row>
    <row r="338" spans="1:9" s="1332" customFormat="1">
      <c r="A338" s="1370">
        <v>2</v>
      </c>
      <c r="B338" s="1354" t="s">
        <v>3168</v>
      </c>
      <c r="C338" s="1354"/>
      <c r="D338" s="1354"/>
      <c r="E338" s="1354"/>
      <c r="F338" s="1354" t="s">
        <v>3020</v>
      </c>
      <c r="G338" s="1394">
        <v>882</v>
      </c>
      <c r="H338" s="1372">
        <v>0</v>
      </c>
      <c r="I338" s="1373">
        <f t="shared" si="3"/>
        <v>1764</v>
      </c>
    </row>
    <row r="339" spans="1:9" s="1332" customFormat="1">
      <c r="A339" s="1370">
        <v>1</v>
      </c>
      <c r="B339" s="1354" t="s">
        <v>3169</v>
      </c>
      <c r="C339" s="1354"/>
      <c r="D339" s="1354"/>
      <c r="E339" s="1354"/>
      <c r="F339" s="1354" t="s">
        <v>3020</v>
      </c>
      <c r="G339" s="1394">
        <v>1890</v>
      </c>
      <c r="H339" s="1372">
        <v>0</v>
      </c>
      <c r="I339" s="1373">
        <f t="shared" si="3"/>
        <v>1890</v>
      </c>
    </row>
    <row r="340" spans="1:9" s="1332" customFormat="1">
      <c r="A340" s="1370">
        <v>2</v>
      </c>
      <c r="B340" s="1354" t="s">
        <v>3170</v>
      </c>
      <c r="C340" s="1354"/>
      <c r="D340" s="1354"/>
      <c r="E340" s="1354"/>
      <c r="F340" s="1354" t="s">
        <v>3020</v>
      </c>
      <c r="G340" s="1394">
        <v>1470</v>
      </c>
      <c r="H340" s="1372">
        <v>0</v>
      </c>
      <c r="I340" s="1373">
        <f t="shared" si="3"/>
        <v>2940</v>
      </c>
    </row>
    <row r="341" spans="1:9" s="1332" customFormat="1">
      <c r="A341" s="1370">
        <v>2</v>
      </c>
      <c r="B341" s="1354" t="s">
        <v>3171</v>
      </c>
      <c r="C341" s="1354"/>
      <c r="D341" s="1354"/>
      <c r="E341" s="1354"/>
      <c r="F341" s="1354" t="s">
        <v>3020</v>
      </c>
      <c r="G341" s="1394">
        <v>1680</v>
      </c>
      <c r="H341" s="1372">
        <v>0</v>
      </c>
      <c r="I341" s="1373">
        <f t="shared" si="3"/>
        <v>3360</v>
      </c>
    </row>
    <row r="342" spans="1:9" s="1332" customFormat="1">
      <c r="A342" s="1370">
        <v>2</v>
      </c>
      <c r="B342" s="1354" t="s">
        <v>3080</v>
      </c>
      <c r="C342" s="1354"/>
      <c r="D342" s="1354"/>
      <c r="E342" s="1354"/>
      <c r="F342" s="1354" t="s">
        <v>3020</v>
      </c>
      <c r="G342" s="1394">
        <v>1260</v>
      </c>
      <c r="H342" s="1372">
        <v>0</v>
      </c>
      <c r="I342" s="1373">
        <f t="shared" si="3"/>
        <v>2520</v>
      </c>
    </row>
    <row r="343" spans="1:9" s="1332" customFormat="1">
      <c r="A343" s="1370">
        <v>2</v>
      </c>
      <c r="B343" s="1354" t="s">
        <v>3081</v>
      </c>
      <c r="C343" s="1354"/>
      <c r="D343" s="1354"/>
      <c r="E343" s="1354"/>
      <c r="F343" s="1354" t="s">
        <v>3020</v>
      </c>
      <c r="G343" s="1394">
        <v>735</v>
      </c>
      <c r="H343" s="1372">
        <v>0</v>
      </c>
      <c r="I343" s="1373">
        <f t="shared" si="3"/>
        <v>1470</v>
      </c>
    </row>
    <row r="344" spans="1:9" s="1332" customFormat="1">
      <c r="A344" s="1370">
        <v>1</v>
      </c>
      <c r="B344" s="1354" t="s">
        <v>3172</v>
      </c>
      <c r="C344" s="1354" t="s">
        <v>3173</v>
      </c>
      <c r="D344" s="1354" t="s">
        <v>3174</v>
      </c>
      <c r="E344" s="1354"/>
      <c r="F344" s="1354" t="s">
        <v>3175</v>
      </c>
      <c r="G344" s="1394">
        <v>150</v>
      </c>
      <c r="H344" s="1372">
        <v>0.05</v>
      </c>
      <c r="I344" s="1373">
        <f t="shared" si="3"/>
        <v>142.5</v>
      </c>
    </row>
    <row r="345" spans="1:9" s="1332" customFormat="1">
      <c r="A345" s="1370">
        <v>1</v>
      </c>
      <c r="B345" s="1354" t="s">
        <v>3176</v>
      </c>
      <c r="C345" s="1354" t="s">
        <v>3177</v>
      </c>
      <c r="D345" s="1354" t="s">
        <v>3178</v>
      </c>
      <c r="E345" s="1354"/>
      <c r="F345" s="1354" t="s">
        <v>3175</v>
      </c>
      <c r="G345" s="1394">
        <v>440</v>
      </c>
      <c r="H345" s="1372">
        <v>0.05</v>
      </c>
      <c r="I345" s="1373">
        <f t="shared" si="3"/>
        <v>418</v>
      </c>
    </row>
    <row r="346" spans="1:9" s="1332" customFormat="1">
      <c r="A346" s="1370">
        <v>1</v>
      </c>
      <c r="B346" s="1354" t="s">
        <v>3179</v>
      </c>
      <c r="C346" s="1354" t="s">
        <v>3180</v>
      </c>
      <c r="D346" s="1354" t="s">
        <v>3181</v>
      </c>
      <c r="E346" s="1354"/>
      <c r="F346" s="1354" t="s">
        <v>3175</v>
      </c>
      <c r="G346" s="1394">
        <v>45</v>
      </c>
      <c r="H346" s="1372">
        <v>0.05</v>
      </c>
      <c r="I346" s="1373">
        <f t="shared" si="3"/>
        <v>42.75</v>
      </c>
    </row>
    <row r="347" spans="1:9" s="1332" customFormat="1">
      <c r="A347" s="1370">
        <v>1</v>
      </c>
      <c r="B347" s="1354" t="s">
        <v>3182</v>
      </c>
      <c r="C347" s="1354" t="s">
        <v>3183</v>
      </c>
      <c r="D347" s="1354" t="s">
        <v>3184</v>
      </c>
      <c r="E347" s="1354"/>
      <c r="F347" s="1354" t="s">
        <v>3175</v>
      </c>
      <c r="G347" s="1394">
        <v>190</v>
      </c>
      <c r="H347" s="1372">
        <v>0.05</v>
      </c>
      <c r="I347" s="1373">
        <f t="shared" si="3"/>
        <v>180.5</v>
      </c>
    </row>
    <row r="348" spans="1:9" s="1332" customFormat="1">
      <c r="A348" s="1370">
        <v>11</v>
      </c>
      <c r="B348" s="1354" t="s">
        <v>3185</v>
      </c>
      <c r="C348" s="1354" t="s">
        <v>3186</v>
      </c>
      <c r="D348" s="1354" t="s">
        <v>3187</v>
      </c>
      <c r="E348" s="1354"/>
      <c r="F348" s="1354" t="s">
        <v>3175</v>
      </c>
      <c r="G348" s="1394">
        <v>185</v>
      </c>
      <c r="H348" s="1372">
        <v>0.05</v>
      </c>
      <c r="I348" s="1373">
        <f t="shared" si="3"/>
        <v>1933.25</v>
      </c>
    </row>
    <row r="349" spans="1:9" s="1332" customFormat="1">
      <c r="A349" s="1370">
        <v>1</v>
      </c>
      <c r="B349" s="1354" t="s">
        <v>3188</v>
      </c>
      <c r="C349" s="1354" t="s">
        <v>3189</v>
      </c>
      <c r="D349" s="1354" t="s">
        <v>3190</v>
      </c>
      <c r="E349" s="1354"/>
      <c r="F349" s="1354" t="s">
        <v>3175</v>
      </c>
      <c r="G349" s="1394">
        <v>1620</v>
      </c>
      <c r="H349" s="1372">
        <v>0.05</v>
      </c>
      <c r="I349" s="1373">
        <f t="shared" si="3"/>
        <v>1539</v>
      </c>
    </row>
    <row r="350" spans="1:9" s="1332" customFormat="1">
      <c r="A350" s="1370">
        <v>1</v>
      </c>
      <c r="B350" s="1354" t="s">
        <v>3191</v>
      </c>
      <c r="C350" s="1354" t="s">
        <v>3192</v>
      </c>
      <c r="D350" s="1354" t="s">
        <v>3193</v>
      </c>
      <c r="E350" s="1354"/>
      <c r="F350" s="1354" t="s">
        <v>3175</v>
      </c>
      <c r="G350" s="1394">
        <v>639</v>
      </c>
      <c r="H350" s="1372">
        <v>0.05</v>
      </c>
      <c r="I350" s="1373">
        <f t="shared" si="3"/>
        <v>607.04999999999995</v>
      </c>
    </row>
    <row r="351" spans="1:9" s="1332" customFormat="1">
      <c r="A351" s="1370">
        <v>1</v>
      </c>
      <c r="B351" s="1354" t="s">
        <v>3194</v>
      </c>
      <c r="C351" s="1354" t="s">
        <v>3195</v>
      </c>
      <c r="D351" s="1354" t="s">
        <v>3190</v>
      </c>
      <c r="E351" s="1354"/>
      <c r="F351" s="1354" t="s">
        <v>3175</v>
      </c>
      <c r="G351" s="1394">
        <v>425</v>
      </c>
      <c r="H351" s="1372">
        <v>0.05</v>
      </c>
      <c r="I351" s="1373">
        <f t="shared" si="3"/>
        <v>403.75</v>
      </c>
    </row>
    <row r="352" spans="1:9" s="1332" customFormat="1">
      <c r="A352" s="1370">
        <v>1</v>
      </c>
      <c r="B352" s="1354" t="s">
        <v>3196</v>
      </c>
      <c r="C352" s="1354" t="s">
        <v>3195</v>
      </c>
      <c r="D352" s="1354" t="s">
        <v>3190</v>
      </c>
      <c r="E352" s="1354"/>
      <c r="F352" s="1354" t="s">
        <v>3175</v>
      </c>
      <c r="G352" s="1394">
        <v>440</v>
      </c>
      <c r="H352" s="1372">
        <v>0.05</v>
      </c>
      <c r="I352" s="1373">
        <f t="shared" si="3"/>
        <v>418</v>
      </c>
    </row>
    <row r="353" spans="1:9" s="1332" customFormat="1">
      <c r="A353" s="1370">
        <v>1</v>
      </c>
      <c r="B353" s="1354" t="s">
        <v>3197</v>
      </c>
      <c r="C353" s="1354" t="s">
        <v>3198</v>
      </c>
      <c r="D353" s="1354" t="s">
        <v>3190</v>
      </c>
      <c r="E353" s="1354"/>
      <c r="F353" s="1354" t="s">
        <v>3175</v>
      </c>
      <c r="G353" s="1394">
        <v>300</v>
      </c>
      <c r="H353" s="1372">
        <v>0.05</v>
      </c>
      <c r="I353" s="1373">
        <f t="shared" si="3"/>
        <v>285</v>
      </c>
    </row>
    <row r="354" spans="1:9" s="1332" customFormat="1">
      <c r="A354" s="1370">
        <v>1</v>
      </c>
      <c r="B354" s="1354" t="s">
        <v>3199</v>
      </c>
      <c r="C354" s="1354" t="s">
        <v>3200</v>
      </c>
      <c r="D354" s="1354" t="s">
        <v>3193</v>
      </c>
      <c r="E354" s="1354"/>
      <c r="F354" s="1354" t="s">
        <v>3175</v>
      </c>
      <c r="G354" s="1394">
        <v>425</v>
      </c>
      <c r="H354" s="1372">
        <v>0.05</v>
      </c>
      <c r="I354" s="1373">
        <f t="shared" si="3"/>
        <v>403.75</v>
      </c>
    </row>
    <row r="355" spans="1:9" s="1332" customFormat="1">
      <c r="A355" s="1370">
        <v>1</v>
      </c>
      <c r="B355" s="1354" t="s">
        <v>3201</v>
      </c>
      <c r="C355" s="1354" t="s">
        <v>3202</v>
      </c>
      <c r="D355" s="1354" t="s">
        <v>3193</v>
      </c>
      <c r="E355" s="1354"/>
      <c r="F355" s="1354" t="s">
        <v>3175</v>
      </c>
      <c r="G355" s="1394">
        <v>969</v>
      </c>
      <c r="H355" s="1372">
        <v>0.05</v>
      </c>
      <c r="I355" s="1373">
        <f t="shared" si="3"/>
        <v>920.55</v>
      </c>
    </row>
    <row r="356" spans="1:9" s="1332" customFormat="1">
      <c r="A356" s="1370">
        <v>1</v>
      </c>
      <c r="B356" s="1354" t="s">
        <v>3203</v>
      </c>
      <c r="C356" s="1354" t="s">
        <v>3204</v>
      </c>
      <c r="D356" s="1354" t="s">
        <v>3205</v>
      </c>
      <c r="E356" s="1354"/>
      <c r="F356" s="1354" t="s">
        <v>3175</v>
      </c>
      <c r="G356" s="1394">
        <v>429</v>
      </c>
      <c r="H356" s="1372">
        <v>0</v>
      </c>
      <c r="I356" s="1373">
        <f t="shared" si="3"/>
        <v>429</v>
      </c>
    </row>
    <row r="357" spans="1:9" s="1332" customFormat="1">
      <c r="A357" s="1370">
        <v>1</v>
      </c>
      <c r="B357" s="1354" t="s">
        <v>3206</v>
      </c>
      <c r="C357" s="1354" t="s">
        <v>3207</v>
      </c>
      <c r="D357" s="1354" t="s">
        <v>3208</v>
      </c>
      <c r="E357" s="1354"/>
      <c r="F357" s="1354" t="s">
        <v>3175</v>
      </c>
      <c r="G357" s="1394">
        <v>289</v>
      </c>
      <c r="H357" s="1372">
        <v>0</v>
      </c>
      <c r="I357" s="1373">
        <f t="shared" si="3"/>
        <v>289</v>
      </c>
    </row>
    <row r="358" spans="1:9" s="1332" customFormat="1">
      <c r="A358" s="1370">
        <v>1</v>
      </c>
      <c r="B358" s="1354" t="s">
        <v>3209</v>
      </c>
      <c r="C358" s="1354" t="s">
        <v>3210</v>
      </c>
      <c r="D358" s="1354" t="s">
        <v>3211</v>
      </c>
      <c r="E358" s="1354"/>
      <c r="F358" s="1354" t="s">
        <v>3175</v>
      </c>
      <c r="G358" s="1394">
        <v>854</v>
      </c>
      <c r="H358" s="1372">
        <v>0</v>
      </c>
      <c r="I358" s="1373">
        <f t="shared" si="3"/>
        <v>854</v>
      </c>
    </row>
    <row r="359" spans="1:9" s="1332" customFormat="1">
      <c r="A359" s="1370">
        <v>1</v>
      </c>
      <c r="B359" s="1354" t="s">
        <v>3212</v>
      </c>
      <c r="C359" s="1354" t="s">
        <v>3195</v>
      </c>
      <c r="D359" s="1354" t="s">
        <v>3213</v>
      </c>
      <c r="E359" s="1354"/>
      <c r="F359" s="1354" t="s">
        <v>3175</v>
      </c>
      <c r="G359" s="1394">
        <v>449</v>
      </c>
      <c r="H359" s="1372">
        <v>0</v>
      </c>
      <c r="I359" s="1373">
        <f t="shared" si="3"/>
        <v>449</v>
      </c>
    </row>
    <row r="360" spans="1:9" s="1332" customFormat="1">
      <c r="A360" s="1370">
        <v>1</v>
      </c>
      <c r="B360" s="1354" t="s">
        <v>3127</v>
      </c>
      <c r="C360" s="1354" t="s">
        <v>3214</v>
      </c>
      <c r="D360" s="1354" t="s">
        <v>3215</v>
      </c>
      <c r="E360" s="1354"/>
      <c r="F360" s="1354" t="s">
        <v>3175</v>
      </c>
      <c r="G360" s="1394">
        <v>530</v>
      </c>
      <c r="H360" s="1372">
        <v>0</v>
      </c>
      <c r="I360" s="1373">
        <f t="shared" si="3"/>
        <v>530</v>
      </c>
    </row>
    <row r="361" spans="1:9" s="1332" customFormat="1">
      <c r="A361" s="1370">
        <v>1</v>
      </c>
      <c r="B361" s="1354" t="s">
        <v>3216</v>
      </c>
      <c r="C361" s="1354" t="s">
        <v>3217</v>
      </c>
      <c r="D361" s="1354" t="s">
        <v>3218</v>
      </c>
      <c r="E361" s="1354"/>
      <c r="F361" s="1354" t="s">
        <v>3175</v>
      </c>
      <c r="G361" s="1394">
        <v>897</v>
      </c>
      <c r="H361" s="1372">
        <v>0</v>
      </c>
      <c r="I361" s="1373">
        <f t="shared" si="3"/>
        <v>897</v>
      </c>
    </row>
    <row r="362" spans="1:9" s="1332" customFormat="1">
      <c r="A362" s="1370">
        <v>1</v>
      </c>
      <c r="B362" s="1354" t="s">
        <v>3219</v>
      </c>
      <c r="C362" s="1354" t="s">
        <v>3220</v>
      </c>
      <c r="D362" s="1354" t="s">
        <v>3218</v>
      </c>
      <c r="E362" s="1354"/>
      <c r="F362" s="1354" t="s">
        <v>3175</v>
      </c>
      <c r="G362" s="1394">
        <v>539</v>
      </c>
      <c r="H362" s="1372">
        <v>0</v>
      </c>
      <c r="I362" s="1373">
        <f t="shared" si="3"/>
        <v>539</v>
      </c>
    </row>
    <row r="363" spans="1:9" s="1332" customFormat="1">
      <c r="A363" s="1370">
        <v>1</v>
      </c>
      <c r="B363" s="1354" t="s">
        <v>3221</v>
      </c>
      <c r="C363" s="1354" t="s">
        <v>3222</v>
      </c>
      <c r="D363" s="1354" t="s">
        <v>3223</v>
      </c>
      <c r="E363" s="1354"/>
      <c r="F363" s="1354" t="s">
        <v>3175</v>
      </c>
      <c r="G363" s="1394">
        <v>240</v>
      </c>
      <c r="H363" s="1372">
        <v>0</v>
      </c>
      <c r="I363" s="1373">
        <f t="shared" si="3"/>
        <v>240</v>
      </c>
    </row>
    <row r="364" spans="1:9" s="1332" customFormat="1">
      <c r="A364" s="1370">
        <v>1</v>
      </c>
      <c r="B364" s="1354" t="s">
        <v>3224</v>
      </c>
      <c r="C364" s="1354" t="s">
        <v>3225</v>
      </c>
      <c r="D364" s="1354" t="s">
        <v>3226</v>
      </c>
      <c r="E364" s="1354"/>
      <c r="F364" s="1354" t="s">
        <v>3175</v>
      </c>
      <c r="G364" s="1394">
        <v>749</v>
      </c>
      <c r="H364" s="1372">
        <v>0</v>
      </c>
      <c r="I364" s="1373">
        <f t="shared" si="3"/>
        <v>749</v>
      </c>
    </row>
    <row r="365" spans="1:9" s="1332" customFormat="1">
      <c r="A365" s="1370">
        <v>1</v>
      </c>
      <c r="B365" s="1354" t="s">
        <v>3227</v>
      </c>
      <c r="C365" s="1354" t="s">
        <v>3228</v>
      </c>
      <c r="D365" s="1354" t="s">
        <v>3229</v>
      </c>
      <c r="E365" s="1354"/>
      <c r="F365" s="1354" t="s">
        <v>3175</v>
      </c>
      <c r="G365" s="1394">
        <v>329</v>
      </c>
      <c r="H365" s="1372">
        <v>0</v>
      </c>
      <c r="I365" s="1373">
        <f t="shared" si="3"/>
        <v>329</v>
      </c>
    </row>
    <row r="366" spans="1:9" s="1332" customFormat="1">
      <c r="A366" s="1370">
        <v>1</v>
      </c>
      <c r="B366" s="1354" t="s">
        <v>3230</v>
      </c>
      <c r="C366" s="1354" t="s">
        <v>3231</v>
      </c>
      <c r="D366" s="1354" t="s">
        <v>3232</v>
      </c>
      <c r="E366" s="1354"/>
      <c r="F366" s="1354" t="s">
        <v>3175</v>
      </c>
      <c r="G366" s="1394">
        <v>179</v>
      </c>
      <c r="H366" s="1372">
        <v>0</v>
      </c>
      <c r="I366" s="1373">
        <f t="shared" si="3"/>
        <v>179</v>
      </c>
    </row>
    <row r="367" spans="1:9" s="1332" customFormat="1">
      <c r="A367" s="1370">
        <v>1</v>
      </c>
      <c r="B367" s="1354" t="s">
        <v>3233</v>
      </c>
      <c r="C367" s="1354" t="s">
        <v>3234</v>
      </c>
      <c r="D367" s="1354" t="s">
        <v>2668</v>
      </c>
      <c r="E367" s="1354"/>
      <c r="F367" s="1354" t="s">
        <v>3175</v>
      </c>
      <c r="G367" s="1394">
        <v>1975</v>
      </c>
      <c r="H367" s="1372">
        <v>0</v>
      </c>
      <c r="I367" s="1373">
        <f t="shared" si="3"/>
        <v>1975</v>
      </c>
    </row>
    <row r="368" spans="1:9" s="1332" customFormat="1">
      <c r="A368" s="1370">
        <v>1</v>
      </c>
      <c r="B368" s="1354" t="s">
        <v>3235</v>
      </c>
      <c r="C368" s="1354" t="s">
        <v>3207</v>
      </c>
      <c r="D368" s="1354" t="s">
        <v>3236</v>
      </c>
      <c r="E368" s="1354"/>
      <c r="F368" s="1354" t="s">
        <v>3175</v>
      </c>
      <c r="G368" s="1394">
        <v>2630</v>
      </c>
      <c r="H368" s="1372">
        <v>0</v>
      </c>
      <c r="I368" s="1373">
        <f t="shared" si="3"/>
        <v>2630</v>
      </c>
    </row>
    <row r="369" spans="1:9" s="1332" customFormat="1">
      <c r="A369" s="1370">
        <v>1</v>
      </c>
      <c r="B369" s="1354" t="s">
        <v>3237</v>
      </c>
      <c r="C369" s="1354" t="s">
        <v>3207</v>
      </c>
      <c r="D369" s="1354" t="s">
        <v>3238</v>
      </c>
      <c r="E369" s="1354"/>
      <c r="F369" s="1354" t="s">
        <v>3175</v>
      </c>
      <c r="G369" s="1394">
        <v>1015</v>
      </c>
      <c r="H369" s="1372">
        <v>0</v>
      </c>
      <c r="I369" s="1373">
        <f t="shared" si="3"/>
        <v>1015</v>
      </c>
    </row>
    <row r="370" spans="1:9" s="1332" customFormat="1">
      <c r="A370" s="1370">
        <v>1</v>
      </c>
      <c r="B370" s="1354" t="s">
        <v>3239</v>
      </c>
      <c r="C370" s="1354" t="s">
        <v>3240</v>
      </c>
      <c r="D370" s="1354" t="s">
        <v>3241</v>
      </c>
      <c r="E370" s="1354"/>
      <c r="F370" s="1354" t="s">
        <v>3175</v>
      </c>
      <c r="G370" s="1394">
        <v>780</v>
      </c>
      <c r="H370" s="1372">
        <v>0</v>
      </c>
      <c r="I370" s="1373">
        <f t="shared" si="3"/>
        <v>780</v>
      </c>
    </row>
    <row r="371" spans="1:9" s="1332" customFormat="1">
      <c r="A371" s="1370">
        <v>1</v>
      </c>
      <c r="B371" s="1354" t="s">
        <v>3242</v>
      </c>
      <c r="C371" s="1354" t="s">
        <v>3243</v>
      </c>
      <c r="D371" s="1354" t="s">
        <v>3244</v>
      </c>
      <c r="E371" s="1354"/>
      <c r="F371" s="1354" t="s">
        <v>3175</v>
      </c>
      <c r="G371" s="1394">
        <v>821</v>
      </c>
      <c r="H371" s="1372">
        <v>0</v>
      </c>
      <c r="I371" s="1373">
        <f t="shared" si="3"/>
        <v>821</v>
      </c>
    </row>
    <row r="372" spans="1:9" s="1332" customFormat="1">
      <c r="A372" s="1370">
        <v>1</v>
      </c>
      <c r="B372" s="1354" t="s">
        <v>3245</v>
      </c>
      <c r="C372" s="1354" t="s">
        <v>3246</v>
      </c>
      <c r="D372" s="1354" t="s">
        <v>3247</v>
      </c>
      <c r="E372" s="1354"/>
      <c r="F372" s="1354" t="s">
        <v>3020</v>
      </c>
      <c r="G372" s="1394">
        <v>500</v>
      </c>
      <c r="H372" s="1372">
        <v>0</v>
      </c>
      <c r="I372" s="1373">
        <f t="shared" si="3"/>
        <v>500</v>
      </c>
    </row>
    <row r="373" spans="1:9" s="1332" customFormat="1">
      <c r="A373" s="1370">
        <v>1</v>
      </c>
      <c r="B373" s="1354" t="s">
        <v>3248</v>
      </c>
      <c r="C373" s="1354" t="s">
        <v>3249</v>
      </c>
      <c r="D373" s="1354" t="s">
        <v>3250</v>
      </c>
      <c r="E373" s="1354"/>
      <c r="F373" s="1354" t="s">
        <v>3175</v>
      </c>
      <c r="G373" s="1394">
        <v>660</v>
      </c>
      <c r="H373" s="1372">
        <v>0.15</v>
      </c>
      <c r="I373" s="1373">
        <f t="shared" si="3"/>
        <v>561</v>
      </c>
    </row>
    <row r="374" spans="1:9" s="1332" customFormat="1">
      <c r="A374" s="1370">
        <v>1</v>
      </c>
      <c r="B374" s="1354" t="s">
        <v>3251</v>
      </c>
      <c r="C374" s="1354" t="s">
        <v>3252</v>
      </c>
      <c r="D374" s="1354" t="s">
        <v>2621</v>
      </c>
      <c r="E374" s="1354"/>
      <c r="F374" s="1354" t="s">
        <v>3175</v>
      </c>
      <c r="G374" s="1394">
        <v>218</v>
      </c>
      <c r="H374" s="1372">
        <v>0.1</v>
      </c>
      <c r="I374" s="1373">
        <f t="shared" si="3"/>
        <v>196.2</v>
      </c>
    </row>
    <row r="375" spans="1:9" s="1332" customFormat="1">
      <c r="A375" s="1370">
        <v>1</v>
      </c>
      <c r="B375" s="1354" t="s">
        <v>3253</v>
      </c>
      <c r="C375" s="1354" t="s">
        <v>3254</v>
      </c>
      <c r="D375" s="1354" t="s">
        <v>2621</v>
      </c>
      <c r="E375" s="1354"/>
      <c r="F375" s="1354" t="s">
        <v>3175</v>
      </c>
      <c r="G375" s="1394">
        <v>248</v>
      </c>
      <c r="H375" s="1372">
        <v>0.1</v>
      </c>
      <c r="I375" s="1373">
        <f t="shared" si="3"/>
        <v>223.2</v>
      </c>
    </row>
    <row r="376" spans="1:9" s="1332" customFormat="1">
      <c r="A376" s="1370">
        <v>1</v>
      </c>
      <c r="B376" s="1354" t="s">
        <v>3255</v>
      </c>
      <c r="C376" s="1354" t="s">
        <v>3256</v>
      </c>
      <c r="D376" s="1354" t="s">
        <v>2621</v>
      </c>
      <c r="E376" s="1354"/>
      <c r="F376" s="1354" t="s">
        <v>3175</v>
      </c>
      <c r="G376" s="1394">
        <v>268</v>
      </c>
      <c r="H376" s="1372">
        <v>0.1</v>
      </c>
      <c r="I376" s="1373">
        <f t="shared" si="3"/>
        <v>241.2</v>
      </c>
    </row>
    <row r="377" spans="1:9" s="1332" customFormat="1">
      <c r="A377" s="1370">
        <v>1</v>
      </c>
      <c r="B377" s="1354" t="s">
        <v>3257</v>
      </c>
      <c r="C377" s="1354" t="s">
        <v>3258</v>
      </c>
      <c r="D377" s="1354" t="s">
        <v>2621</v>
      </c>
      <c r="E377" s="1354"/>
      <c r="F377" s="1354" t="s">
        <v>3175</v>
      </c>
      <c r="G377" s="1394">
        <v>258</v>
      </c>
      <c r="H377" s="1372">
        <v>0.1</v>
      </c>
      <c r="I377" s="1373">
        <f t="shared" si="3"/>
        <v>232.2</v>
      </c>
    </row>
    <row r="378" spans="1:9" s="1332" customFormat="1">
      <c r="A378" s="1370">
        <v>1</v>
      </c>
      <c r="B378" s="1354" t="s">
        <v>3259</v>
      </c>
      <c r="C378" s="1354" t="s">
        <v>3260</v>
      </c>
      <c r="D378" s="1354" t="s">
        <v>2621</v>
      </c>
      <c r="E378" s="1354"/>
      <c r="F378" s="1354" t="s">
        <v>3175</v>
      </c>
      <c r="G378" s="1394">
        <v>275</v>
      </c>
      <c r="H378" s="1372">
        <v>0.1</v>
      </c>
      <c r="I378" s="1373">
        <f t="shared" si="3"/>
        <v>247.5</v>
      </c>
    </row>
    <row r="379" spans="1:9" s="1332" customFormat="1">
      <c r="A379" s="1370">
        <v>1</v>
      </c>
      <c r="B379" s="1354" t="s">
        <v>3261</v>
      </c>
      <c r="C379" s="1354" t="s">
        <v>3260</v>
      </c>
      <c r="D379" s="1354" t="s">
        <v>2621</v>
      </c>
      <c r="E379" s="1354"/>
      <c r="F379" s="1354" t="s">
        <v>3175</v>
      </c>
      <c r="G379" s="1394">
        <v>275</v>
      </c>
      <c r="H379" s="1372">
        <v>0.1</v>
      </c>
      <c r="I379" s="1373">
        <f t="shared" si="3"/>
        <v>247.5</v>
      </c>
    </row>
    <row r="380" spans="1:9" s="1332" customFormat="1">
      <c r="A380" s="1370">
        <v>1</v>
      </c>
      <c r="B380" s="1354" t="s">
        <v>3262</v>
      </c>
      <c r="C380" s="1354" t="s">
        <v>3260</v>
      </c>
      <c r="D380" s="1354" t="s">
        <v>2621</v>
      </c>
      <c r="E380" s="1354"/>
      <c r="F380" s="1354" t="s">
        <v>3175</v>
      </c>
      <c r="G380" s="1394">
        <v>275</v>
      </c>
      <c r="H380" s="1372">
        <v>0.1</v>
      </c>
      <c r="I380" s="1373">
        <f t="shared" si="3"/>
        <v>247.5</v>
      </c>
    </row>
    <row r="381" spans="1:9" s="1332" customFormat="1">
      <c r="A381" s="1370">
        <v>1</v>
      </c>
      <c r="B381" s="1354" t="s">
        <v>3263</v>
      </c>
      <c r="C381" s="1354" t="s">
        <v>3264</v>
      </c>
      <c r="D381" s="1354"/>
      <c r="E381" s="1354"/>
      <c r="F381" s="1354" t="s">
        <v>3175</v>
      </c>
      <c r="G381" s="1394">
        <v>539</v>
      </c>
      <c r="H381" s="1372">
        <v>0.2</v>
      </c>
      <c r="I381" s="1373">
        <f t="shared" si="3"/>
        <v>431.2</v>
      </c>
    </row>
    <row r="382" spans="1:9" s="1332" customFormat="1">
      <c r="A382" s="1370">
        <v>1</v>
      </c>
      <c r="B382" s="1354" t="s">
        <v>3265</v>
      </c>
      <c r="C382" s="1354" t="s">
        <v>3266</v>
      </c>
      <c r="D382" s="1354" t="s">
        <v>3267</v>
      </c>
      <c r="E382" s="1354"/>
      <c r="F382" s="1354" t="s">
        <v>3175</v>
      </c>
      <c r="G382" s="1394">
        <v>550</v>
      </c>
      <c r="H382" s="1372">
        <v>0.15</v>
      </c>
      <c r="I382" s="1373">
        <f t="shared" si="3"/>
        <v>467.5</v>
      </c>
    </row>
    <row r="383" spans="1:9" s="1332" customFormat="1">
      <c r="A383" s="1370">
        <v>1</v>
      </c>
      <c r="B383" s="1354" t="s">
        <v>3268</v>
      </c>
      <c r="C383" s="1354" t="s">
        <v>3269</v>
      </c>
      <c r="D383" s="1354" t="s">
        <v>3267</v>
      </c>
      <c r="E383" s="1354"/>
      <c r="F383" s="1354" t="s">
        <v>3175</v>
      </c>
      <c r="G383" s="1394">
        <v>880</v>
      </c>
      <c r="H383" s="1372">
        <v>0.15</v>
      </c>
      <c r="I383" s="1373">
        <f t="shared" si="3"/>
        <v>748</v>
      </c>
    </row>
    <row r="384" spans="1:9" s="1332" customFormat="1">
      <c r="A384" s="1370">
        <v>1</v>
      </c>
      <c r="B384" s="1354" t="s">
        <v>3270</v>
      </c>
      <c r="C384" s="1354" t="s">
        <v>3271</v>
      </c>
      <c r="D384" s="1354" t="s">
        <v>3267</v>
      </c>
      <c r="E384" s="1354"/>
      <c r="F384" s="1354" t="s">
        <v>3175</v>
      </c>
      <c r="G384" s="1394">
        <v>790</v>
      </c>
      <c r="H384" s="1372">
        <v>0.15</v>
      </c>
      <c r="I384" s="1373">
        <f t="shared" si="3"/>
        <v>671.5</v>
      </c>
    </row>
    <row r="385" spans="1:9" s="1332" customFormat="1">
      <c r="A385" s="1370">
        <v>1</v>
      </c>
      <c r="B385" s="1354" t="s">
        <v>3272</v>
      </c>
      <c r="C385" s="1354" t="s">
        <v>3273</v>
      </c>
      <c r="D385" s="1354" t="s">
        <v>3267</v>
      </c>
      <c r="E385" s="1354"/>
      <c r="F385" s="1354" t="s">
        <v>3175</v>
      </c>
      <c r="G385" s="1394">
        <v>680</v>
      </c>
      <c r="H385" s="1372">
        <v>0.15</v>
      </c>
      <c r="I385" s="1373">
        <f t="shared" si="3"/>
        <v>578</v>
      </c>
    </row>
    <row r="386" spans="1:9" s="1332" customFormat="1">
      <c r="A386" s="1370">
        <v>1</v>
      </c>
      <c r="B386" s="1354" t="s">
        <v>3274</v>
      </c>
      <c r="C386" s="1354" t="s">
        <v>3275</v>
      </c>
      <c r="D386" s="1354" t="s">
        <v>3267</v>
      </c>
      <c r="E386" s="1354"/>
      <c r="F386" s="1354" t="s">
        <v>3175</v>
      </c>
      <c r="G386" s="1394">
        <v>730</v>
      </c>
      <c r="H386" s="1372">
        <v>0.15</v>
      </c>
      <c r="I386" s="1373">
        <f t="shared" si="3"/>
        <v>620.5</v>
      </c>
    </row>
    <row r="387" spans="1:9" s="1332" customFormat="1">
      <c r="A387" s="1370">
        <v>1</v>
      </c>
      <c r="B387" s="1354" t="s">
        <v>3276</v>
      </c>
      <c r="C387" s="1354" t="s">
        <v>3277</v>
      </c>
      <c r="D387" s="1354" t="s">
        <v>3267</v>
      </c>
      <c r="E387" s="1354"/>
      <c r="F387" s="1354" t="s">
        <v>3175</v>
      </c>
      <c r="G387" s="1394">
        <v>650</v>
      </c>
      <c r="H387" s="1372">
        <v>0.15</v>
      </c>
      <c r="I387" s="1373">
        <f t="shared" si="3"/>
        <v>552.5</v>
      </c>
    </row>
    <row r="388" spans="1:9" s="1332" customFormat="1">
      <c r="A388" s="1370">
        <v>1</v>
      </c>
      <c r="B388" s="1354" t="s">
        <v>3278</v>
      </c>
      <c r="C388" s="1354" t="s">
        <v>3279</v>
      </c>
      <c r="D388" s="1354" t="s">
        <v>3267</v>
      </c>
      <c r="E388" s="1354"/>
      <c r="F388" s="1354" t="s">
        <v>3175</v>
      </c>
      <c r="G388" s="1394">
        <v>650</v>
      </c>
      <c r="H388" s="1372">
        <v>0.15</v>
      </c>
      <c r="I388" s="1373">
        <f t="shared" si="3"/>
        <v>552.5</v>
      </c>
    </row>
    <row r="389" spans="1:9" s="1332" customFormat="1">
      <c r="A389" s="1370">
        <v>1</v>
      </c>
      <c r="B389" s="1354" t="s">
        <v>3280</v>
      </c>
      <c r="C389" s="1354" t="s">
        <v>3281</v>
      </c>
      <c r="D389" s="1354" t="s">
        <v>3282</v>
      </c>
      <c r="E389" s="1354"/>
      <c r="F389" s="1354" t="s">
        <v>3175</v>
      </c>
      <c r="G389" s="1394">
        <v>480</v>
      </c>
      <c r="H389" s="1372">
        <v>0.2</v>
      </c>
      <c r="I389" s="1373">
        <f t="shared" si="3"/>
        <v>384</v>
      </c>
    </row>
    <row r="390" spans="1:9" s="1332" customFormat="1">
      <c r="A390" s="1370">
        <v>1</v>
      </c>
      <c r="B390" s="1354" t="s">
        <v>3283</v>
      </c>
      <c r="C390" s="1354" t="s">
        <v>3284</v>
      </c>
      <c r="D390" s="1354" t="s">
        <v>3282</v>
      </c>
      <c r="E390" s="1354"/>
      <c r="F390" s="1354" t="s">
        <v>3175</v>
      </c>
      <c r="G390" s="1394">
        <v>650</v>
      </c>
      <c r="H390" s="1372">
        <v>0.2</v>
      </c>
      <c r="I390" s="1373">
        <f t="shared" si="3"/>
        <v>520</v>
      </c>
    </row>
    <row r="391" spans="1:9" s="1332" customFormat="1">
      <c r="A391" s="1370">
        <v>1</v>
      </c>
      <c r="B391" s="1354" t="s">
        <v>3285</v>
      </c>
      <c r="C391" s="1354" t="s">
        <v>3286</v>
      </c>
      <c r="D391" s="1354" t="s">
        <v>2957</v>
      </c>
      <c r="E391" s="1354"/>
      <c r="F391" s="1354" t="s">
        <v>3175</v>
      </c>
      <c r="G391" s="1394">
        <v>659</v>
      </c>
      <c r="H391" s="1372">
        <v>0.15</v>
      </c>
      <c r="I391" s="1373">
        <f t="shared" si="3"/>
        <v>560.15</v>
      </c>
    </row>
    <row r="392" spans="1:9" s="1332" customFormat="1">
      <c r="A392" s="1370">
        <v>1</v>
      </c>
      <c r="B392" s="1354" t="s">
        <v>3287</v>
      </c>
      <c r="C392" s="1354" t="s">
        <v>3288</v>
      </c>
      <c r="D392" s="1354" t="s">
        <v>2957</v>
      </c>
      <c r="E392" s="1354"/>
      <c r="F392" s="1354" t="s">
        <v>3175</v>
      </c>
      <c r="G392" s="1394">
        <v>649</v>
      </c>
      <c r="H392" s="1372">
        <v>0.15</v>
      </c>
      <c r="I392" s="1373">
        <f t="shared" si="3"/>
        <v>551.65</v>
      </c>
    </row>
    <row r="393" spans="1:9" s="1332" customFormat="1">
      <c r="A393" s="1370">
        <v>1</v>
      </c>
      <c r="B393" s="1354" t="s">
        <v>3289</v>
      </c>
      <c r="C393" s="1354" t="s">
        <v>3290</v>
      </c>
      <c r="D393" s="1354" t="s">
        <v>3291</v>
      </c>
      <c r="E393" s="1354"/>
      <c r="F393" s="1354" t="s">
        <v>3175</v>
      </c>
      <c r="G393" s="1394">
        <v>189</v>
      </c>
      <c r="H393" s="1372">
        <v>0.1</v>
      </c>
      <c r="I393" s="1373">
        <f t="shared" si="3"/>
        <v>170.1</v>
      </c>
    </row>
    <row r="394" spans="1:9" s="1332" customFormat="1">
      <c r="A394" s="1370">
        <v>1</v>
      </c>
      <c r="B394" s="1354" t="s">
        <v>3292</v>
      </c>
      <c r="C394" s="1354" t="s">
        <v>3293</v>
      </c>
      <c r="D394" s="1354" t="s">
        <v>3294</v>
      </c>
      <c r="E394" s="1354"/>
      <c r="F394" s="1354" t="s">
        <v>3175</v>
      </c>
      <c r="G394" s="1394">
        <v>350</v>
      </c>
      <c r="H394" s="1372">
        <v>0.1</v>
      </c>
      <c r="I394" s="1373">
        <f t="shared" si="3"/>
        <v>315</v>
      </c>
    </row>
    <row r="395" spans="1:9" s="1332" customFormat="1">
      <c r="A395" s="1370">
        <v>1</v>
      </c>
      <c r="B395" s="1354" t="s">
        <v>3295</v>
      </c>
      <c r="C395" s="1354" t="s">
        <v>3296</v>
      </c>
      <c r="D395" s="1354" t="s">
        <v>3297</v>
      </c>
      <c r="E395" s="1354"/>
      <c r="F395" s="1354" t="s">
        <v>3175</v>
      </c>
      <c r="G395" s="1394">
        <v>520</v>
      </c>
      <c r="H395" s="1372">
        <v>0.15</v>
      </c>
      <c r="I395" s="1373">
        <f t="shared" si="3"/>
        <v>442</v>
      </c>
    </row>
    <row r="396" spans="1:9" s="1332" customFormat="1">
      <c r="A396" s="1370">
        <v>1</v>
      </c>
      <c r="B396" s="1354" t="s">
        <v>3298</v>
      </c>
      <c r="C396" s="1354" t="s">
        <v>3299</v>
      </c>
      <c r="D396" s="1354" t="s">
        <v>3297</v>
      </c>
      <c r="E396" s="1354"/>
      <c r="F396" s="1354" t="s">
        <v>3175</v>
      </c>
      <c r="G396" s="1394">
        <v>560</v>
      </c>
      <c r="H396" s="1372">
        <v>0.15</v>
      </c>
      <c r="I396" s="1373">
        <f t="shared" si="3"/>
        <v>476</v>
      </c>
    </row>
    <row r="397" spans="1:9" s="1332" customFormat="1">
      <c r="A397" s="1370">
        <v>1</v>
      </c>
      <c r="B397" s="1354" t="s">
        <v>3300</v>
      </c>
      <c r="C397" s="1354" t="s">
        <v>3301</v>
      </c>
      <c r="D397" s="1354" t="s">
        <v>3297</v>
      </c>
      <c r="E397" s="1354"/>
      <c r="F397" s="1354" t="s">
        <v>3175</v>
      </c>
      <c r="G397" s="1394">
        <v>530</v>
      </c>
      <c r="H397" s="1372">
        <v>0.15</v>
      </c>
      <c r="I397" s="1373">
        <f t="shared" si="3"/>
        <v>450.5</v>
      </c>
    </row>
    <row r="398" spans="1:9" s="1332" customFormat="1">
      <c r="A398" s="1370">
        <v>1</v>
      </c>
      <c r="B398" s="1354" t="s">
        <v>3302</v>
      </c>
      <c r="C398" s="1354" t="s">
        <v>3301</v>
      </c>
      <c r="D398" s="1354" t="s">
        <v>3297</v>
      </c>
      <c r="E398" s="1354"/>
      <c r="F398" s="1354" t="s">
        <v>3175</v>
      </c>
      <c r="G398" s="1394">
        <v>530</v>
      </c>
      <c r="H398" s="1372">
        <v>0.15</v>
      </c>
      <c r="I398" s="1373">
        <f t="shared" si="3"/>
        <v>450.5</v>
      </c>
    </row>
    <row r="399" spans="1:9" s="1332" customFormat="1">
      <c r="A399" s="1370">
        <v>1</v>
      </c>
      <c r="B399" s="1354" t="s">
        <v>3303</v>
      </c>
      <c r="C399" s="1354" t="s">
        <v>3304</v>
      </c>
      <c r="D399" s="1354" t="s">
        <v>3305</v>
      </c>
      <c r="E399" s="1354"/>
      <c r="F399" s="1354" t="s">
        <v>3175</v>
      </c>
      <c r="G399" s="1394">
        <v>275</v>
      </c>
      <c r="H399" s="1372">
        <v>0.2</v>
      </c>
      <c r="I399" s="1373">
        <f t="shared" si="3"/>
        <v>220</v>
      </c>
    </row>
    <row r="400" spans="1:9" s="1332" customFormat="1">
      <c r="A400" s="1370">
        <v>1</v>
      </c>
      <c r="B400" s="1354" t="s">
        <v>3306</v>
      </c>
      <c r="C400" s="1354" t="s">
        <v>3304</v>
      </c>
      <c r="D400" s="1354" t="s">
        <v>3305</v>
      </c>
      <c r="E400" s="1354"/>
      <c r="F400" s="1354" t="s">
        <v>3175</v>
      </c>
      <c r="G400" s="1394">
        <v>335</v>
      </c>
      <c r="H400" s="1372">
        <v>0.2</v>
      </c>
      <c r="I400" s="1373">
        <f t="shared" si="3"/>
        <v>268</v>
      </c>
    </row>
    <row r="401" spans="1:9" s="1332" customFormat="1">
      <c r="A401" s="1370">
        <v>1</v>
      </c>
      <c r="B401" s="1354" t="s">
        <v>3307</v>
      </c>
      <c r="C401" s="1354" t="s">
        <v>3308</v>
      </c>
      <c r="D401" s="1354" t="s">
        <v>3305</v>
      </c>
      <c r="E401" s="1354"/>
      <c r="F401" s="1354" t="s">
        <v>3175</v>
      </c>
      <c r="G401" s="1394">
        <v>230</v>
      </c>
      <c r="H401" s="1372">
        <v>0.2</v>
      </c>
      <c r="I401" s="1373">
        <f t="shared" si="3"/>
        <v>184</v>
      </c>
    </row>
    <row r="402" spans="1:9" s="1332" customFormat="1">
      <c r="A402" s="1370">
        <v>1</v>
      </c>
      <c r="B402" s="1354" t="s">
        <v>3309</v>
      </c>
      <c r="C402" s="1354" t="s">
        <v>3310</v>
      </c>
      <c r="D402" s="1354" t="s">
        <v>3305</v>
      </c>
      <c r="E402" s="1354"/>
      <c r="F402" s="1354" t="s">
        <v>3175</v>
      </c>
      <c r="G402" s="1394">
        <v>360</v>
      </c>
      <c r="H402" s="1372">
        <v>0.2</v>
      </c>
      <c r="I402" s="1373">
        <f t="shared" si="3"/>
        <v>288</v>
      </c>
    </row>
    <row r="403" spans="1:9" s="1332" customFormat="1">
      <c r="A403" s="1370">
        <v>1</v>
      </c>
      <c r="B403" s="1354" t="s">
        <v>3311</v>
      </c>
      <c r="C403" s="1354" t="s">
        <v>3312</v>
      </c>
      <c r="D403" s="1354" t="s">
        <v>3305</v>
      </c>
      <c r="E403" s="1354"/>
      <c r="F403" s="1354" t="s">
        <v>3175</v>
      </c>
      <c r="G403" s="1394">
        <v>120</v>
      </c>
      <c r="H403" s="1372">
        <v>0.2</v>
      </c>
      <c r="I403" s="1373">
        <f t="shared" si="3"/>
        <v>96</v>
      </c>
    </row>
    <row r="404" spans="1:9" s="1332" customFormat="1">
      <c r="A404" s="1370">
        <v>1</v>
      </c>
      <c r="B404" s="1354" t="s">
        <v>3313</v>
      </c>
      <c r="C404" s="1354" t="s">
        <v>3314</v>
      </c>
      <c r="D404" s="1354" t="s">
        <v>3305</v>
      </c>
      <c r="E404" s="1354"/>
      <c r="F404" s="1354" t="s">
        <v>3175</v>
      </c>
      <c r="G404" s="1394">
        <v>290</v>
      </c>
      <c r="H404" s="1372">
        <v>0.2</v>
      </c>
      <c r="I404" s="1373">
        <f t="shared" si="3"/>
        <v>232</v>
      </c>
    </row>
    <row r="405" spans="1:9" s="1332" customFormat="1">
      <c r="A405" s="1370">
        <v>1</v>
      </c>
      <c r="B405" s="1354" t="s">
        <v>3315</v>
      </c>
      <c r="C405" s="1354" t="s">
        <v>3316</v>
      </c>
      <c r="D405" s="1354" t="s">
        <v>3305</v>
      </c>
      <c r="E405" s="1354"/>
      <c r="F405" s="1354" t="s">
        <v>3175</v>
      </c>
      <c r="G405" s="1394">
        <v>90</v>
      </c>
      <c r="H405" s="1372">
        <v>0.2</v>
      </c>
      <c r="I405" s="1373">
        <f t="shared" si="3"/>
        <v>72</v>
      </c>
    </row>
    <row r="406" spans="1:9" s="1332" customFormat="1">
      <c r="A406" s="1370">
        <v>1</v>
      </c>
      <c r="B406" s="1354" t="s">
        <v>3317</v>
      </c>
      <c r="C406" s="1354" t="s">
        <v>3318</v>
      </c>
      <c r="D406" s="1354" t="s">
        <v>3305</v>
      </c>
      <c r="E406" s="1354"/>
      <c r="F406" s="1354" t="s">
        <v>3175</v>
      </c>
      <c r="G406" s="1394">
        <v>200</v>
      </c>
      <c r="H406" s="1372">
        <v>0.2</v>
      </c>
      <c r="I406" s="1373">
        <f t="shared" si="3"/>
        <v>160</v>
      </c>
    </row>
    <row r="407" spans="1:9" s="1332" customFormat="1">
      <c r="A407" s="1370">
        <v>1</v>
      </c>
      <c r="B407" s="1354" t="s">
        <v>3319</v>
      </c>
      <c r="C407" s="1354" t="s">
        <v>3320</v>
      </c>
      <c r="D407" s="1354" t="s">
        <v>3321</v>
      </c>
      <c r="E407" s="1354"/>
      <c r="F407" s="1354" t="s">
        <v>3175</v>
      </c>
      <c r="G407" s="1394">
        <v>500</v>
      </c>
      <c r="H407" s="1372">
        <v>0.2</v>
      </c>
      <c r="I407" s="1373">
        <f t="shared" si="3"/>
        <v>400</v>
      </c>
    </row>
    <row r="408" spans="1:9" s="1332" customFormat="1">
      <c r="A408" s="1370">
        <v>1</v>
      </c>
      <c r="B408" s="1354" t="s">
        <v>3322</v>
      </c>
      <c r="C408" s="1354" t="s">
        <v>3323</v>
      </c>
      <c r="D408" s="1354" t="s">
        <v>3321</v>
      </c>
      <c r="E408" s="1354"/>
      <c r="F408" s="1354" t="s">
        <v>3175</v>
      </c>
      <c r="G408" s="1394">
        <v>330</v>
      </c>
      <c r="H408" s="1372">
        <v>0.2</v>
      </c>
      <c r="I408" s="1373">
        <f t="shared" si="3"/>
        <v>264</v>
      </c>
    </row>
    <row r="409" spans="1:9" s="1332" customFormat="1">
      <c r="A409" s="1370">
        <v>1</v>
      </c>
      <c r="B409" s="1354" t="s">
        <v>3324</v>
      </c>
      <c r="C409" s="1354" t="s">
        <v>3325</v>
      </c>
      <c r="D409" s="1354" t="s">
        <v>3321</v>
      </c>
      <c r="E409" s="1354"/>
      <c r="F409" s="1354" t="s">
        <v>3175</v>
      </c>
      <c r="G409" s="1394">
        <v>405</v>
      </c>
      <c r="H409" s="1372">
        <v>0.2</v>
      </c>
      <c r="I409" s="1373">
        <f t="shared" si="3"/>
        <v>324</v>
      </c>
    </row>
    <row r="410" spans="1:9" s="1332" customFormat="1">
      <c r="A410" s="1370">
        <v>1</v>
      </c>
      <c r="B410" s="1354" t="s">
        <v>3326</v>
      </c>
      <c r="C410" s="1354" t="s">
        <v>3327</v>
      </c>
      <c r="D410" s="1354" t="s">
        <v>3321</v>
      </c>
      <c r="E410" s="1354"/>
      <c r="F410" s="1354" t="s">
        <v>3175</v>
      </c>
      <c r="G410" s="1394">
        <v>590</v>
      </c>
      <c r="H410" s="1372">
        <v>0.2</v>
      </c>
      <c r="I410" s="1373">
        <f t="shared" si="3"/>
        <v>472</v>
      </c>
    </row>
    <row r="411" spans="1:9" s="1332" customFormat="1">
      <c r="A411" s="1370">
        <v>1</v>
      </c>
      <c r="B411" s="1354" t="s">
        <v>3328</v>
      </c>
      <c r="C411" s="1354" t="s">
        <v>3329</v>
      </c>
      <c r="D411" s="1354" t="s">
        <v>3321</v>
      </c>
      <c r="E411" s="1354"/>
      <c r="F411" s="1354" t="s">
        <v>3175</v>
      </c>
      <c r="G411" s="1394">
        <v>690</v>
      </c>
      <c r="H411" s="1372">
        <v>0.2</v>
      </c>
      <c r="I411" s="1373">
        <f t="shared" si="3"/>
        <v>552</v>
      </c>
    </row>
    <row r="412" spans="1:9" s="1332" customFormat="1">
      <c r="A412" s="1370">
        <v>1</v>
      </c>
      <c r="B412" s="1354" t="s">
        <v>3330</v>
      </c>
      <c r="C412" s="1354" t="s">
        <v>3331</v>
      </c>
      <c r="D412" s="1354" t="s">
        <v>3321</v>
      </c>
      <c r="E412" s="1354"/>
      <c r="F412" s="1354" t="s">
        <v>3175</v>
      </c>
      <c r="G412" s="1394">
        <v>425</v>
      </c>
      <c r="H412" s="1372">
        <v>0.2</v>
      </c>
      <c r="I412" s="1373">
        <f t="shared" si="3"/>
        <v>340</v>
      </c>
    </row>
    <row r="413" spans="1:9" s="1332" customFormat="1">
      <c r="A413" s="1370">
        <v>1</v>
      </c>
      <c r="B413" s="1354" t="s">
        <v>3332</v>
      </c>
      <c r="C413" s="1354" t="s">
        <v>3333</v>
      </c>
      <c r="D413" s="1354" t="s">
        <v>3321</v>
      </c>
      <c r="E413" s="1354"/>
      <c r="F413" s="1354" t="s">
        <v>3175</v>
      </c>
      <c r="G413" s="1394">
        <v>680</v>
      </c>
      <c r="H413" s="1372">
        <v>0.2</v>
      </c>
      <c r="I413" s="1373">
        <f t="shared" si="3"/>
        <v>544</v>
      </c>
    </row>
    <row r="414" spans="1:9" s="1332" customFormat="1">
      <c r="A414" s="1370">
        <v>1</v>
      </c>
      <c r="B414" s="1354" t="s">
        <v>3334</v>
      </c>
      <c r="C414" s="1354" t="s">
        <v>3335</v>
      </c>
      <c r="D414" s="1354" t="s">
        <v>3321</v>
      </c>
      <c r="E414" s="1354"/>
      <c r="F414" s="1354" t="s">
        <v>3175</v>
      </c>
      <c r="G414" s="1394">
        <v>460</v>
      </c>
      <c r="H414" s="1372">
        <v>0.2</v>
      </c>
      <c r="I414" s="1373">
        <f t="shared" si="3"/>
        <v>368</v>
      </c>
    </row>
    <row r="415" spans="1:9" s="1332" customFormat="1">
      <c r="A415" s="1370">
        <v>1</v>
      </c>
      <c r="B415" s="1354" t="s">
        <v>3336</v>
      </c>
      <c r="C415" s="1354" t="s">
        <v>3337</v>
      </c>
      <c r="D415" s="1354" t="s">
        <v>3321</v>
      </c>
      <c r="E415" s="1354"/>
      <c r="F415" s="1354" t="s">
        <v>3175</v>
      </c>
      <c r="G415" s="1394">
        <v>420</v>
      </c>
      <c r="H415" s="1372">
        <v>0.2</v>
      </c>
      <c r="I415" s="1373">
        <f t="shared" si="3"/>
        <v>336</v>
      </c>
    </row>
    <row r="416" spans="1:9" s="1332" customFormat="1">
      <c r="A416" s="1370">
        <v>1</v>
      </c>
      <c r="B416" s="1354" t="s">
        <v>3338</v>
      </c>
      <c r="C416" s="1354" t="s">
        <v>3339</v>
      </c>
      <c r="D416" s="1354" t="s">
        <v>3321</v>
      </c>
      <c r="E416" s="1354"/>
      <c r="F416" s="1354" t="s">
        <v>3175</v>
      </c>
      <c r="G416" s="1394">
        <v>700</v>
      </c>
      <c r="H416" s="1372">
        <v>0.2</v>
      </c>
      <c r="I416" s="1373">
        <f t="shared" si="3"/>
        <v>560</v>
      </c>
    </row>
    <row r="417" spans="1:9" s="1332" customFormat="1">
      <c r="A417" s="1370">
        <v>1</v>
      </c>
      <c r="B417" s="1354" t="s">
        <v>3340</v>
      </c>
      <c r="C417" s="1354" t="s">
        <v>3341</v>
      </c>
      <c r="D417" s="1354" t="s">
        <v>3321</v>
      </c>
      <c r="E417" s="1354"/>
      <c r="F417" s="1354" t="s">
        <v>3175</v>
      </c>
      <c r="G417" s="1394">
        <v>490</v>
      </c>
      <c r="H417" s="1372">
        <v>0.2</v>
      </c>
      <c r="I417" s="1373">
        <f t="shared" si="3"/>
        <v>392</v>
      </c>
    </row>
    <row r="418" spans="1:9" s="1332" customFormat="1">
      <c r="A418" s="1370">
        <v>1</v>
      </c>
      <c r="B418" s="1354" t="s">
        <v>3342</v>
      </c>
      <c r="C418" s="1354" t="s">
        <v>3343</v>
      </c>
      <c r="D418" s="1354" t="s">
        <v>3321</v>
      </c>
      <c r="E418" s="1354"/>
      <c r="F418" s="1354" t="s">
        <v>3175</v>
      </c>
      <c r="G418" s="1394">
        <v>440</v>
      </c>
      <c r="H418" s="1372">
        <v>0.2</v>
      </c>
      <c r="I418" s="1373">
        <f t="shared" si="3"/>
        <v>352</v>
      </c>
    </row>
    <row r="419" spans="1:9" s="1332" customFormat="1">
      <c r="A419" s="1370">
        <v>1</v>
      </c>
      <c r="B419" s="1354" t="s">
        <v>3344</v>
      </c>
      <c r="C419" s="1354" t="s">
        <v>3345</v>
      </c>
      <c r="D419" s="1354" t="s">
        <v>3321</v>
      </c>
      <c r="E419" s="1354"/>
      <c r="F419" s="1354" t="s">
        <v>3175</v>
      </c>
      <c r="G419" s="1394">
        <v>220</v>
      </c>
      <c r="H419" s="1372">
        <v>0.2</v>
      </c>
      <c r="I419" s="1373">
        <f t="shared" si="3"/>
        <v>176</v>
      </c>
    </row>
    <row r="420" spans="1:9" s="1332" customFormat="1">
      <c r="A420" s="1370">
        <v>1</v>
      </c>
      <c r="B420" s="1354" t="s">
        <v>3346</v>
      </c>
      <c r="C420" s="1354" t="s">
        <v>3347</v>
      </c>
      <c r="D420" s="1354" t="s">
        <v>3321</v>
      </c>
      <c r="E420" s="1354"/>
      <c r="F420" s="1354" t="s">
        <v>3175</v>
      </c>
      <c r="G420" s="1394">
        <v>740</v>
      </c>
      <c r="H420" s="1372">
        <v>0.2</v>
      </c>
      <c r="I420" s="1373">
        <f t="shared" si="3"/>
        <v>592</v>
      </c>
    </row>
    <row r="421" spans="1:9" s="1332" customFormat="1">
      <c r="A421" s="1370">
        <v>1</v>
      </c>
      <c r="B421" s="1354" t="s">
        <v>3348</v>
      </c>
      <c r="C421" s="1354" t="s">
        <v>3349</v>
      </c>
      <c r="D421" s="1354" t="s">
        <v>3321</v>
      </c>
      <c r="E421" s="1354"/>
      <c r="F421" s="1354" t="s">
        <v>3175</v>
      </c>
      <c r="G421" s="1394">
        <v>420</v>
      </c>
      <c r="H421" s="1372">
        <v>0.2</v>
      </c>
      <c r="I421" s="1373">
        <f t="shared" si="3"/>
        <v>336</v>
      </c>
    </row>
    <row r="422" spans="1:9" s="1332" customFormat="1">
      <c r="A422" s="1370">
        <v>1</v>
      </c>
      <c r="B422" s="1354" t="s">
        <v>3350</v>
      </c>
      <c r="C422" s="1354" t="s">
        <v>3351</v>
      </c>
      <c r="D422" s="1354" t="s">
        <v>3321</v>
      </c>
      <c r="E422" s="1354"/>
      <c r="F422" s="1354" t="s">
        <v>3175</v>
      </c>
      <c r="G422" s="1394">
        <v>655</v>
      </c>
      <c r="H422" s="1372">
        <v>0.2</v>
      </c>
      <c r="I422" s="1373">
        <f t="shared" si="3"/>
        <v>524</v>
      </c>
    </row>
    <row r="423" spans="1:9" s="1332" customFormat="1">
      <c r="A423" s="1370">
        <v>1</v>
      </c>
      <c r="B423" s="1354" t="s">
        <v>3352</v>
      </c>
      <c r="C423" s="1354" t="s">
        <v>3353</v>
      </c>
      <c r="D423" s="1354" t="s">
        <v>3321</v>
      </c>
      <c r="E423" s="1354"/>
      <c r="F423" s="1354" t="s">
        <v>3175</v>
      </c>
      <c r="G423" s="1394">
        <v>460</v>
      </c>
      <c r="H423" s="1372">
        <v>0.2</v>
      </c>
      <c r="I423" s="1373">
        <f t="shared" si="3"/>
        <v>368</v>
      </c>
    </row>
    <row r="424" spans="1:9" s="1332" customFormat="1">
      <c r="A424" s="1370">
        <v>1</v>
      </c>
      <c r="B424" s="1354" t="s">
        <v>3354</v>
      </c>
      <c r="C424" s="1354" t="s">
        <v>3355</v>
      </c>
      <c r="D424" s="1354" t="s">
        <v>3356</v>
      </c>
      <c r="E424" s="1354"/>
      <c r="F424" s="1354" t="s">
        <v>3175</v>
      </c>
      <c r="G424" s="1394">
        <v>420</v>
      </c>
      <c r="H424" s="1372">
        <v>0.1</v>
      </c>
      <c r="I424" s="1373">
        <f t="shared" si="3"/>
        <v>378</v>
      </c>
    </row>
    <row r="425" spans="1:9" s="1332" customFormat="1">
      <c r="A425" s="1370">
        <v>1</v>
      </c>
      <c r="B425" s="1354" t="s">
        <v>3357</v>
      </c>
      <c r="C425" s="1354" t="s">
        <v>3358</v>
      </c>
      <c r="D425" s="1354" t="s">
        <v>3359</v>
      </c>
      <c r="E425" s="1354"/>
      <c r="F425" s="1354" t="s">
        <v>3175</v>
      </c>
      <c r="G425" s="1394">
        <v>260</v>
      </c>
      <c r="H425" s="1372">
        <v>0.2</v>
      </c>
      <c r="I425" s="1373">
        <f t="shared" si="3"/>
        <v>208</v>
      </c>
    </row>
    <row r="426" spans="1:9" s="1332" customFormat="1">
      <c r="A426" s="1370">
        <v>1</v>
      </c>
      <c r="B426" s="1354" t="s">
        <v>3360</v>
      </c>
      <c r="C426" s="1354" t="s">
        <v>3361</v>
      </c>
      <c r="D426" s="1354" t="s">
        <v>3359</v>
      </c>
      <c r="E426" s="1354"/>
      <c r="F426" s="1354" t="s">
        <v>3175</v>
      </c>
      <c r="G426" s="1394">
        <v>455</v>
      </c>
      <c r="H426" s="1372">
        <v>0.2</v>
      </c>
      <c r="I426" s="1373">
        <f t="shared" si="3"/>
        <v>364</v>
      </c>
    </row>
    <row r="427" spans="1:9" s="1332" customFormat="1">
      <c r="A427" s="1370">
        <v>1</v>
      </c>
      <c r="B427" s="1354" t="s">
        <v>3362</v>
      </c>
      <c r="C427" s="1354" t="s">
        <v>3363</v>
      </c>
      <c r="D427" s="1354" t="s">
        <v>3174</v>
      </c>
      <c r="E427" s="1354"/>
      <c r="F427" s="1354" t="s">
        <v>3175</v>
      </c>
      <c r="G427" s="1394">
        <v>200</v>
      </c>
      <c r="H427" s="1372">
        <v>0.2</v>
      </c>
      <c r="I427" s="1373">
        <f t="shared" si="3"/>
        <v>160</v>
      </c>
    </row>
    <row r="428" spans="1:9" s="1332" customFormat="1">
      <c r="A428" s="1370">
        <v>1</v>
      </c>
      <c r="B428" s="1354" t="s">
        <v>3364</v>
      </c>
      <c r="C428" s="1354" t="s">
        <v>3365</v>
      </c>
      <c r="D428" s="1354" t="s">
        <v>3366</v>
      </c>
      <c r="E428" s="1354"/>
      <c r="F428" s="1354" t="s">
        <v>3175</v>
      </c>
      <c r="G428" s="1394">
        <v>169</v>
      </c>
      <c r="H428" s="1372">
        <v>0.2</v>
      </c>
      <c r="I428" s="1373">
        <f t="shared" si="3"/>
        <v>135.19999999999999</v>
      </c>
    </row>
    <row r="429" spans="1:9" s="1332" customFormat="1">
      <c r="A429" s="1370">
        <v>1</v>
      </c>
      <c r="B429" s="1354" t="s">
        <v>3367</v>
      </c>
      <c r="C429" s="1354" t="s">
        <v>3368</v>
      </c>
      <c r="D429" s="1354" t="s">
        <v>3174</v>
      </c>
      <c r="E429" s="1354"/>
      <c r="F429" s="1354" t="s">
        <v>3175</v>
      </c>
      <c r="G429" s="1394">
        <v>490</v>
      </c>
      <c r="H429" s="1372">
        <v>0.2</v>
      </c>
      <c r="I429" s="1373">
        <f t="shared" si="3"/>
        <v>392</v>
      </c>
    </row>
    <row r="430" spans="1:9" s="1332" customFormat="1">
      <c r="A430" s="1370">
        <v>1</v>
      </c>
      <c r="B430" s="1354" t="s">
        <v>3369</v>
      </c>
      <c r="C430" s="1354" t="s">
        <v>3370</v>
      </c>
      <c r="D430" s="1354" t="s">
        <v>3371</v>
      </c>
      <c r="E430" s="1354"/>
      <c r="F430" s="1354" t="s">
        <v>3175</v>
      </c>
      <c r="G430" s="1394">
        <v>270</v>
      </c>
      <c r="H430" s="1372">
        <v>0.15</v>
      </c>
      <c r="I430" s="1373">
        <f t="shared" si="3"/>
        <v>229.5</v>
      </c>
    </row>
    <row r="431" spans="1:9" s="1332" customFormat="1">
      <c r="A431" s="1370">
        <v>1</v>
      </c>
      <c r="B431" s="1354" t="s">
        <v>3372</v>
      </c>
      <c r="C431" s="1354" t="s">
        <v>3373</v>
      </c>
      <c r="D431" s="1354" t="s">
        <v>3374</v>
      </c>
      <c r="E431" s="1354"/>
      <c r="F431" s="1354" t="s">
        <v>3175</v>
      </c>
      <c r="G431" s="1394">
        <v>660</v>
      </c>
      <c r="H431" s="1372">
        <v>0.15</v>
      </c>
      <c r="I431" s="1373">
        <f t="shared" si="3"/>
        <v>561</v>
      </c>
    </row>
    <row r="432" spans="1:9" s="1332" customFormat="1">
      <c r="A432" s="1370">
        <v>1</v>
      </c>
      <c r="B432" s="1354" t="s">
        <v>3375</v>
      </c>
      <c r="C432" s="1354" t="s">
        <v>3376</v>
      </c>
      <c r="D432" s="1354" t="s">
        <v>3374</v>
      </c>
      <c r="E432" s="1354"/>
      <c r="F432" s="1354" t="s">
        <v>3175</v>
      </c>
      <c r="G432" s="1394">
        <v>780</v>
      </c>
      <c r="H432" s="1372">
        <v>0.15</v>
      </c>
      <c r="I432" s="1373">
        <f t="shared" si="3"/>
        <v>663</v>
      </c>
    </row>
    <row r="433" spans="1:9" s="1332" customFormat="1">
      <c r="A433" s="1370">
        <v>1</v>
      </c>
      <c r="B433" s="1354" t="s">
        <v>3377</v>
      </c>
      <c r="C433" s="1354" t="s">
        <v>3378</v>
      </c>
      <c r="D433" s="1354" t="s">
        <v>3374</v>
      </c>
      <c r="E433" s="1354"/>
      <c r="F433" s="1354" t="s">
        <v>3175</v>
      </c>
      <c r="G433" s="1394">
        <v>670</v>
      </c>
      <c r="H433" s="1372">
        <v>0.15</v>
      </c>
      <c r="I433" s="1373">
        <f t="shared" si="3"/>
        <v>569.5</v>
      </c>
    </row>
    <row r="434" spans="1:9" s="1332" customFormat="1">
      <c r="A434" s="1370">
        <v>1</v>
      </c>
      <c r="B434" s="1354" t="s">
        <v>3379</v>
      </c>
      <c r="C434" s="1354" t="s">
        <v>3380</v>
      </c>
      <c r="D434" s="1354" t="s">
        <v>3374</v>
      </c>
      <c r="E434" s="1354"/>
      <c r="F434" s="1354" t="s">
        <v>3175</v>
      </c>
      <c r="G434" s="1394">
        <v>820</v>
      </c>
      <c r="H434" s="1372">
        <v>0.15</v>
      </c>
      <c r="I434" s="1373">
        <f t="shared" si="3"/>
        <v>697</v>
      </c>
    </row>
    <row r="435" spans="1:9" s="1332" customFormat="1">
      <c r="A435" s="1370">
        <v>1</v>
      </c>
      <c r="B435" s="1354" t="s">
        <v>3381</v>
      </c>
      <c r="C435" s="1354" t="s">
        <v>3382</v>
      </c>
      <c r="D435" s="1354" t="s">
        <v>3374</v>
      </c>
      <c r="E435" s="1354"/>
      <c r="F435" s="1354" t="s">
        <v>3175</v>
      </c>
      <c r="G435" s="1394">
        <v>660</v>
      </c>
      <c r="H435" s="1372">
        <v>0.15</v>
      </c>
      <c r="I435" s="1373">
        <f t="shared" si="3"/>
        <v>561</v>
      </c>
    </row>
    <row r="436" spans="1:9" s="1332" customFormat="1">
      <c r="A436" s="1370">
        <v>1</v>
      </c>
      <c r="B436" s="1354" t="s">
        <v>3383</v>
      </c>
      <c r="C436" s="1354" t="s">
        <v>3384</v>
      </c>
      <c r="D436" s="1354" t="s">
        <v>3374</v>
      </c>
      <c r="E436" s="1354"/>
      <c r="F436" s="1354" t="s">
        <v>3175</v>
      </c>
      <c r="G436" s="1394">
        <v>640</v>
      </c>
      <c r="H436" s="1372">
        <v>0.15</v>
      </c>
      <c r="I436" s="1373">
        <f t="shared" si="3"/>
        <v>544</v>
      </c>
    </row>
    <row r="437" spans="1:9" s="1332" customFormat="1">
      <c r="A437" s="1370">
        <v>1</v>
      </c>
      <c r="B437" s="1354" t="s">
        <v>3385</v>
      </c>
      <c r="C437" s="1354" t="s">
        <v>3386</v>
      </c>
      <c r="D437" s="1354" t="s">
        <v>3374</v>
      </c>
      <c r="E437" s="1354"/>
      <c r="F437" s="1354" t="s">
        <v>3175</v>
      </c>
      <c r="G437" s="1394">
        <v>790</v>
      </c>
      <c r="H437" s="1372">
        <v>0.15</v>
      </c>
      <c r="I437" s="1373">
        <f t="shared" si="3"/>
        <v>671.5</v>
      </c>
    </row>
    <row r="438" spans="1:9" s="1332" customFormat="1">
      <c r="A438" s="1370">
        <v>1</v>
      </c>
      <c r="B438" s="1354" t="s">
        <v>3387</v>
      </c>
      <c r="C438" s="1354" t="s">
        <v>3388</v>
      </c>
      <c r="D438" s="1354" t="s">
        <v>3374</v>
      </c>
      <c r="E438" s="1354"/>
      <c r="F438" s="1354" t="s">
        <v>3175</v>
      </c>
      <c r="G438" s="1394">
        <v>550</v>
      </c>
      <c r="H438" s="1372">
        <v>0.15</v>
      </c>
      <c r="I438" s="1373">
        <f t="shared" si="3"/>
        <v>467.5</v>
      </c>
    </row>
    <row r="439" spans="1:9" s="1332" customFormat="1">
      <c r="A439" s="1370">
        <v>1</v>
      </c>
      <c r="B439" s="1354" t="s">
        <v>3389</v>
      </c>
      <c r="C439" s="1354" t="s">
        <v>3390</v>
      </c>
      <c r="D439" s="1354" t="s">
        <v>3374</v>
      </c>
      <c r="E439" s="1354"/>
      <c r="F439" s="1354" t="s">
        <v>3175</v>
      </c>
      <c r="G439" s="1394">
        <v>640</v>
      </c>
      <c r="H439" s="1372">
        <v>0.15</v>
      </c>
      <c r="I439" s="1373">
        <f t="shared" si="3"/>
        <v>544</v>
      </c>
    </row>
    <row r="440" spans="1:9" s="1332" customFormat="1">
      <c r="A440" s="1370">
        <v>1</v>
      </c>
      <c r="B440" s="1354" t="s">
        <v>3391</v>
      </c>
      <c r="C440" s="1354" t="s">
        <v>3392</v>
      </c>
      <c r="D440" s="1354" t="s">
        <v>3374</v>
      </c>
      <c r="E440" s="1354"/>
      <c r="F440" s="1354" t="s">
        <v>3175</v>
      </c>
      <c r="G440" s="1394">
        <v>620</v>
      </c>
      <c r="H440" s="1372">
        <v>0.15</v>
      </c>
      <c r="I440" s="1373">
        <f t="shared" si="3"/>
        <v>527</v>
      </c>
    </row>
    <row r="441" spans="1:9" s="1332" customFormat="1">
      <c r="A441" s="1370">
        <v>1</v>
      </c>
      <c r="B441" s="1354" t="s">
        <v>3393</v>
      </c>
      <c r="C441" s="1354" t="s">
        <v>3394</v>
      </c>
      <c r="D441" s="1354" t="s">
        <v>3374</v>
      </c>
      <c r="E441" s="1354"/>
      <c r="F441" s="1354" t="s">
        <v>3175</v>
      </c>
      <c r="G441" s="1394">
        <v>630</v>
      </c>
      <c r="H441" s="1372">
        <v>0.15</v>
      </c>
      <c r="I441" s="1373">
        <f t="shared" si="3"/>
        <v>535.5</v>
      </c>
    </row>
    <row r="442" spans="1:9" s="1332" customFormat="1">
      <c r="A442" s="1370">
        <v>1</v>
      </c>
      <c r="B442" s="1354" t="s">
        <v>3395</v>
      </c>
      <c r="C442" s="1354" t="s">
        <v>3396</v>
      </c>
      <c r="D442" s="1354" t="s">
        <v>3374</v>
      </c>
      <c r="E442" s="1354"/>
      <c r="F442" s="1354" t="s">
        <v>3175</v>
      </c>
      <c r="G442" s="1394">
        <v>640</v>
      </c>
      <c r="H442" s="1372">
        <v>0.15</v>
      </c>
      <c r="I442" s="1373">
        <f t="shared" si="3"/>
        <v>544</v>
      </c>
    </row>
    <row r="443" spans="1:9" s="1332" customFormat="1">
      <c r="A443" s="1370">
        <v>1</v>
      </c>
      <c r="B443" s="1354" t="s">
        <v>3397</v>
      </c>
      <c r="C443" s="1354" t="s">
        <v>3398</v>
      </c>
      <c r="D443" s="1354" t="s">
        <v>3374</v>
      </c>
      <c r="E443" s="1354"/>
      <c r="F443" s="1354" t="s">
        <v>3175</v>
      </c>
      <c r="G443" s="1394">
        <v>810</v>
      </c>
      <c r="H443" s="1372">
        <v>0.15</v>
      </c>
      <c r="I443" s="1373">
        <f t="shared" si="3"/>
        <v>688.5</v>
      </c>
    </row>
    <row r="444" spans="1:9" s="1332" customFormat="1">
      <c r="A444" s="1370">
        <v>1</v>
      </c>
      <c r="B444" s="1354" t="s">
        <v>3399</v>
      </c>
      <c r="C444" s="1354" t="s">
        <v>3400</v>
      </c>
      <c r="D444" s="1354" t="s">
        <v>3374</v>
      </c>
      <c r="E444" s="1354"/>
      <c r="F444" s="1354" t="s">
        <v>3175</v>
      </c>
      <c r="G444" s="1394">
        <v>750</v>
      </c>
      <c r="H444" s="1372">
        <v>0.15</v>
      </c>
      <c r="I444" s="1373">
        <f t="shared" ref="I444:I617" si="4">(G444*A444)-(G444*A444)*H444</f>
        <v>637.5</v>
      </c>
    </row>
    <row r="445" spans="1:9" s="1332" customFormat="1">
      <c r="A445" s="1370">
        <v>1</v>
      </c>
      <c r="B445" s="1354" t="s">
        <v>3401</v>
      </c>
      <c r="C445" s="1354" t="s">
        <v>3402</v>
      </c>
      <c r="D445" s="1354" t="s">
        <v>3374</v>
      </c>
      <c r="E445" s="1354"/>
      <c r="F445" s="1354" t="s">
        <v>3175</v>
      </c>
      <c r="G445" s="1394">
        <v>620</v>
      </c>
      <c r="H445" s="1372">
        <v>0.15</v>
      </c>
      <c r="I445" s="1373">
        <f t="shared" si="4"/>
        <v>527</v>
      </c>
    </row>
    <row r="446" spans="1:9" s="1332" customFormat="1">
      <c r="A446" s="1370">
        <v>1</v>
      </c>
      <c r="B446" s="1354" t="s">
        <v>3403</v>
      </c>
      <c r="C446" s="1354" t="s">
        <v>3404</v>
      </c>
      <c r="D446" s="1354" t="s">
        <v>3374</v>
      </c>
      <c r="E446" s="1354"/>
      <c r="F446" s="1354" t="s">
        <v>3175</v>
      </c>
      <c r="G446" s="1394">
        <v>431</v>
      </c>
      <c r="H446" s="1372">
        <v>0.1</v>
      </c>
      <c r="I446" s="1373">
        <f t="shared" si="4"/>
        <v>387.9</v>
      </c>
    </row>
    <row r="447" spans="1:9" s="1332" customFormat="1">
      <c r="A447" s="1370">
        <v>1</v>
      </c>
      <c r="B447" s="1354" t="s">
        <v>3405</v>
      </c>
      <c r="C447" s="1354" t="s">
        <v>3406</v>
      </c>
      <c r="D447" s="1354" t="s">
        <v>3407</v>
      </c>
      <c r="E447" s="1354"/>
      <c r="F447" s="1354" t="s">
        <v>3175</v>
      </c>
      <c r="G447" s="1394">
        <v>419</v>
      </c>
      <c r="H447" s="1372">
        <v>0.1</v>
      </c>
      <c r="I447" s="1373">
        <f t="shared" si="4"/>
        <v>377.1</v>
      </c>
    </row>
    <row r="448" spans="1:9" s="1332" customFormat="1">
      <c r="A448" s="1370">
        <v>1</v>
      </c>
      <c r="B448" s="1354" t="s">
        <v>3408</v>
      </c>
      <c r="C448" s="1354" t="s">
        <v>3409</v>
      </c>
      <c r="D448" s="1354" t="s">
        <v>3407</v>
      </c>
      <c r="E448" s="1354"/>
      <c r="F448" s="1354" t="s">
        <v>3175</v>
      </c>
      <c r="G448" s="1394">
        <v>453</v>
      </c>
      <c r="H448" s="1372">
        <v>0.1</v>
      </c>
      <c r="I448" s="1373">
        <f t="shared" si="4"/>
        <v>407.7</v>
      </c>
    </row>
    <row r="449" spans="1:9" s="1332" customFormat="1">
      <c r="A449" s="1370">
        <v>1</v>
      </c>
      <c r="B449" s="1354" t="s">
        <v>3410</v>
      </c>
      <c r="C449" s="1354" t="s">
        <v>3411</v>
      </c>
      <c r="D449" s="1354" t="s">
        <v>3407</v>
      </c>
      <c r="E449" s="1354"/>
      <c r="F449" s="1354" t="s">
        <v>3175</v>
      </c>
      <c r="G449" s="1394">
        <v>441</v>
      </c>
      <c r="H449" s="1372">
        <v>0.1</v>
      </c>
      <c r="I449" s="1373">
        <f t="shared" si="4"/>
        <v>396.9</v>
      </c>
    </row>
    <row r="450" spans="1:9" s="1332" customFormat="1">
      <c r="A450" s="1370">
        <v>1</v>
      </c>
      <c r="B450" s="1354" t="s">
        <v>3412</v>
      </c>
      <c r="C450" s="1354" t="s">
        <v>3413</v>
      </c>
      <c r="D450" s="1354" t="s">
        <v>3407</v>
      </c>
      <c r="E450" s="1354"/>
      <c r="F450" s="1354" t="s">
        <v>3175</v>
      </c>
      <c r="G450" s="1394">
        <v>397</v>
      </c>
      <c r="H450" s="1372">
        <v>0.1</v>
      </c>
      <c r="I450" s="1373">
        <f t="shared" si="4"/>
        <v>357.3</v>
      </c>
    </row>
    <row r="451" spans="1:9" s="1332" customFormat="1">
      <c r="A451" s="1370">
        <v>1</v>
      </c>
      <c r="B451" s="1354" t="s">
        <v>3414</v>
      </c>
      <c r="C451" s="1354" t="s">
        <v>3415</v>
      </c>
      <c r="D451" s="1354" t="s">
        <v>3407</v>
      </c>
      <c r="E451" s="1354"/>
      <c r="F451" s="1354" t="s">
        <v>3175</v>
      </c>
      <c r="G451" s="1394">
        <v>409</v>
      </c>
      <c r="H451" s="1372">
        <v>0.1</v>
      </c>
      <c r="I451" s="1373">
        <f t="shared" si="4"/>
        <v>368.1</v>
      </c>
    </row>
    <row r="452" spans="1:9" s="1332" customFormat="1">
      <c r="A452" s="1370">
        <v>1</v>
      </c>
      <c r="B452" s="1354" t="s">
        <v>3416</v>
      </c>
      <c r="C452" s="1354" t="s">
        <v>3417</v>
      </c>
      <c r="D452" s="1354" t="s">
        <v>3418</v>
      </c>
      <c r="E452" s="1354"/>
      <c r="F452" s="1354" t="s">
        <v>3175</v>
      </c>
      <c r="G452" s="1394">
        <v>290</v>
      </c>
      <c r="H452" s="1372">
        <v>0.15</v>
      </c>
      <c r="I452" s="1373">
        <f t="shared" si="4"/>
        <v>246.5</v>
      </c>
    </row>
    <row r="453" spans="1:9" s="1332" customFormat="1">
      <c r="A453" s="1370">
        <v>1</v>
      </c>
      <c r="B453" s="1354" t="s">
        <v>3419</v>
      </c>
      <c r="C453" s="1354" t="s">
        <v>3420</v>
      </c>
      <c r="D453" s="1354" t="s">
        <v>3418</v>
      </c>
      <c r="E453" s="1354"/>
      <c r="F453" s="1354" t="s">
        <v>3175</v>
      </c>
      <c r="G453" s="1394">
        <v>415</v>
      </c>
      <c r="H453" s="1372">
        <v>0.15</v>
      </c>
      <c r="I453" s="1373">
        <f t="shared" si="4"/>
        <v>352.75</v>
      </c>
    </row>
    <row r="454" spans="1:9" s="1332" customFormat="1">
      <c r="A454" s="1370">
        <v>1</v>
      </c>
      <c r="B454" s="1354" t="s">
        <v>3421</v>
      </c>
      <c r="C454" s="1354" t="s">
        <v>3422</v>
      </c>
      <c r="D454" s="1354" t="s">
        <v>3418</v>
      </c>
      <c r="E454" s="1354"/>
      <c r="F454" s="1354" t="s">
        <v>3175</v>
      </c>
      <c r="G454" s="1394">
        <v>260</v>
      </c>
      <c r="H454" s="1372">
        <v>0.15</v>
      </c>
      <c r="I454" s="1373">
        <f t="shared" si="4"/>
        <v>221</v>
      </c>
    </row>
    <row r="455" spans="1:9" s="1332" customFormat="1">
      <c r="A455" s="1370">
        <v>1</v>
      </c>
      <c r="B455" s="1354" t="s">
        <v>3423</v>
      </c>
      <c r="C455" s="1354" t="s">
        <v>3424</v>
      </c>
      <c r="D455" s="1354" t="s">
        <v>3418</v>
      </c>
      <c r="E455" s="1354"/>
      <c r="F455" s="1354" t="s">
        <v>3175</v>
      </c>
      <c r="G455" s="1394">
        <v>290</v>
      </c>
      <c r="H455" s="1372">
        <v>0.15</v>
      </c>
      <c r="I455" s="1373">
        <f t="shared" si="4"/>
        <v>246.5</v>
      </c>
    </row>
    <row r="456" spans="1:9" s="1332" customFormat="1">
      <c r="A456" s="1370">
        <v>1</v>
      </c>
      <c r="B456" s="1354" t="s">
        <v>3425</v>
      </c>
      <c r="C456" s="1354" t="s">
        <v>3426</v>
      </c>
      <c r="D456" s="1354" t="s">
        <v>3418</v>
      </c>
      <c r="E456" s="1354"/>
      <c r="F456" s="1354" t="s">
        <v>3175</v>
      </c>
      <c r="G456" s="1394">
        <v>260</v>
      </c>
      <c r="H456" s="1372">
        <v>0.15</v>
      </c>
      <c r="I456" s="1373">
        <f t="shared" si="4"/>
        <v>221</v>
      </c>
    </row>
    <row r="457" spans="1:9" s="1332" customFormat="1">
      <c r="A457" s="1370">
        <v>1</v>
      </c>
      <c r="B457" s="1354" t="s">
        <v>3427</v>
      </c>
      <c r="C457" s="1354" t="s">
        <v>3428</v>
      </c>
      <c r="D457" s="1354" t="s">
        <v>3213</v>
      </c>
      <c r="E457" s="1354"/>
      <c r="F457" s="1354" t="s">
        <v>3175</v>
      </c>
      <c r="G457" s="1394">
        <v>499</v>
      </c>
      <c r="H457" s="1372">
        <v>0.15</v>
      </c>
      <c r="I457" s="1373">
        <f t="shared" si="4"/>
        <v>424.15</v>
      </c>
    </row>
    <row r="458" spans="1:9" s="1332" customFormat="1">
      <c r="A458" s="1370">
        <v>1</v>
      </c>
      <c r="B458" s="1354" t="s">
        <v>3429</v>
      </c>
      <c r="C458" s="1354" t="s">
        <v>3279</v>
      </c>
      <c r="D458" s="1354" t="s">
        <v>3213</v>
      </c>
      <c r="E458" s="1354"/>
      <c r="F458" s="1354" t="s">
        <v>3175</v>
      </c>
      <c r="G458" s="1394">
        <v>450</v>
      </c>
      <c r="H458" s="1372">
        <v>0.15</v>
      </c>
      <c r="I458" s="1373">
        <f t="shared" si="4"/>
        <v>382.5</v>
      </c>
    </row>
    <row r="459" spans="1:9" s="1332" customFormat="1">
      <c r="A459" s="1370">
        <v>1</v>
      </c>
      <c r="B459" s="1354" t="s">
        <v>3430</v>
      </c>
      <c r="C459" s="1354" t="s">
        <v>3431</v>
      </c>
      <c r="D459" s="1354" t="s">
        <v>3213</v>
      </c>
      <c r="E459" s="1354"/>
      <c r="F459" s="1354" t="s">
        <v>3175</v>
      </c>
      <c r="G459" s="1394">
        <v>499</v>
      </c>
      <c r="H459" s="1372">
        <v>0.15</v>
      </c>
      <c r="I459" s="1373">
        <f t="shared" si="4"/>
        <v>424.15</v>
      </c>
    </row>
    <row r="460" spans="1:9" s="1332" customFormat="1">
      <c r="A460" s="1370">
        <v>1</v>
      </c>
      <c r="B460" s="1354" t="s">
        <v>3432</v>
      </c>
      <c r="C460" s="1354" t="s">
        <v>3433</v>
      </c>
      <c r="D460" s="1354" t="s">
        <v>3213</v>
      </c>
      <c r="E460" s="1354"/>
      <c r="F460" s="1354" t="s">
        <v>3175</v>
      </c>
      <c r="G460" s="1394">
        <v>379</v>
      </c>
      <c r="H460" s="1372">
        <v>0.15</v>
      </c>
      <c r="I460" s="1373">
        <f t="shared" si="4"/>
        <v>322.14999999999998</v>
      </c>
    </row>
    <row r="461" spans="1:9" s="1332" customFormat="1">
      <c r="A461" s="1370">
        <v>1</v>
      </c>
      <c r="B461" s="1354" t="s">
        <v>3434</v>
      </c>
      <c r="C461" s="1354" t="s">
        <v>3435</v>
      </c>
      <c r="D461" s="1354" t="s">
        <v>3213</v>
      </c>
      <c r="E461" s="1354"/>
      <c r="F461" s="1354" t="s">
        <v>3175</v>
      </c>
      <c r="G461" s="1394">
        <v>249</v>
      </c>
      <c r="H461" s="1372">
        <v>0.15</v>
      </c>
      <c r="I461" s="1373">
        <f t="shared" si="4"/>
        <v>211.65</v>
      </c>
    </row>
    <row r="462" spans="1:9" s="1332" customFormat="1">
      <c r="A462" s="1370">
        <v>1</v>
      </c>
      <c r="B462" s="1354" t="s">
        <v>3436</v>
      </c>
      <c r="C462" s="1354" t="s">
        <v>3437</v>
      </c>
      <c r="D462" s="1354" t="s">
        <v>3213</v>
      </c>
      <c r="E462" s="1354"/>
      <c r="F462" s="1354" t="s">
        <v>3175</v>
      </c>
      <c r="G462" s="1394">
        <v>430</v>
      </c>
      <c r="H462" s="1372">
        <v>0.15</v>
      </c>
      <c r="I462" s="1373">
        <f t="shared" si="4"/>
        <v>365.5</v>
      </c>
    </row>
    <row r="463" spans="1:9" s="1332" customFormat="1">
      <c r="A463" s="1370">
        <v>1</v>
      </c>
      <c r="B463" s="1354" t="s">
        <v>3438</v>
      </c>
      <c r="C463" s="1354" t="s">
        <v>3439</v>
      </c>
      <c r="D463" s="1354" t="s">
        <v>2626</v>
      </c>
      <c r="E463" s="1354"/>
      <c r="F463" s="1354" t="s">
        <v>3175</v>
      </c>
      <c r="G463" s="1394">
        <v>300</v>
      </c>
      <c r="H463" s="1372">
        <v>0.1</v>
      </c>
      <c r="I463" s="1373">
        <f t="shared" si="4"/>
        <v>270</v>
      </c>
    </row>
    <row r="464" spans="1:9" s="1332" customFormat="1">
      <c r="A464" s="1370">
        <v>1</v>
      </c>
      <c r="B464" s="1354" t="s">
        <v>3440</v>
      </c>
      <c r="C464" s="1354" t="s">
        <v>3441</v>
      </c>
      <c r="D464" s="1354" t="s">
        <v>2626</v>
      </c>
      <c r="E464" s="1354"/>
      <c r="F464" s="1354" t="s">
        <v>3175</v>
      </c>
      <c r="G464" s="1394">
        <v>442</v>
      </c>
      <c r="H464" s="1372">
        <v>0.1</v>
      </c>
      <c r="I464" s="1373">
        <f t="shared" si="4"/>
        <v>397.8</v>
      </c>
    </row>
    <row r="465" spans="1:9" s="1332" customFormat="1">
      <c r="A465" s="1370">
        <v>1</v>
      </c>
      <c r="B465" s="1354" t="s">
        <v>3442</v>
      </c>
      <c r="C465" s="1354" t="s">
        <v>3443</v>
      </c>
      <c r="D465" s="1354" t="s">
        <v>2626</v>
      </c>
      <c r="E465" s="1354"/>
      <c r="F465" s="1354" t="s">
        <v>3175</v>
      </c>
      <c r="G465" s="1394">
        <v>109</v>
      </c>
      <c r="H465" s="1372">
        <v>0.1</v>
      </c>
      <c r="I465" s="1373">
        <f t="shared" si="4"/>
        <v>98.1</v>
      </c>
    </row>
    <row r="466" spans="1:9" s="1332" customFormat="1">
      <c r="A466" s="1370">
        <v>1</v>
      </c>
      <c r="B466" s="1354" t="s">
        <v>3444</v>
      </c>
      <c r="C466" s="1354" t="s">
        <v>3445</v>
      </c>
      <c r="D466" s="1354" t="s">
        <v>2626</v>
      </c>
      <c r="E466" s="1354"/>
      <c r="F466" s="1354" t="s">
        <v>3175</v>
      </c>
      <c r="G466" s="1394">
        <v>250</v>
      </c>
      <c r="H466" s="1372">
        <v>0.1</v>
      </c>
      <c r="I466" s="1373">
        <f t="shared" si="4"/>
        <v>225</v>
      </c>
    </row>
    <row r="467" spans="1:9" s="1332" customFormat="1">
      <c r="A467" s="1370">
        <v>1</v>
      </c>
      <c r="B467" s="1354" t="s">
        <v>3446</v>
      </c>
      <c r="C467" s="1354" t="s">
        <v>3447</v>
      </c>
      <c r="D467" s="1354" t="s">
        <v>2626</v>
      </c>
      <c r="E467" s="1354"/>
      <c r="F467" s="1354" t="s">
        <v>3175</v>
      </c>
      <c r="G467" s="1394">
        <v>340</v>
      </c>
      <c r="H467" s="1372">
        <v>0.1</v>
      </c>
      <c r="I467" s="1373">
        <f t="shared" si="4"/>
        <v>306</v>
      </c>
    </row>
    <row r="468" spans="1:9" s="1332" customFormat="1">
      <c r="A468" s="1370">
        <v>1</v>
      </c>
      <c r="B468" s="1354" t="s">
        <v>3448</v>
      </c>
      <c r="C468" s="1354" t="s">
        <v>3449</v>
      </c>
      <c r="D468" s="1354" t="s">
        <v>2626</v>
      </c>
      <c r="E468" s="1354"/>
      <c r="F468" s="1354" t="s">
        <v>3175</v>
      </c>
      <c r="G468" s="1394">
        <v>280</v>
      </c>
      <c r="H468" s="1372">
        <v>0.1</v>
      </c>
      <c r="I468" s="1373">
        <f t="shared" si="4"/>
        <v>252</v>
      </c>
    </row>
    <row r="469" spans="1:9" s="1332" customFormat="1">
      <c r="A469" s="1370">
        <v>1</v>
      </c>
      <c r="B469" s="1354" t="s">
        <v>3450</v>
      </c>
      <c r="C469" s="1354" t="s">
        <v>3451</v>
      </c>
      <c r="D469" s="1354" t="s">
        <v>2626</v>
      </c>
      <c r="E469" s="1354"/>
      <c r="F469" s="1354" t="s">
        <v>3175</v>
      </c>
      <c r="G469" s="1394">
        <v>340</v>
      </c>
      <c r="H469" s="1372">
        <v>0.1</v>
      </c>
      <c r="I469" s="1373">
        <f t="shared" si="4"/>
        <v>306</v>
      </c>
    </row>
    <row r="470" spans="1:9" s="1332" customFormat="1">
      <c r="A470" s="1370">
        <v>1</v>
      </c>
      <c r="B470" s="1354" t="s">
        <v>3452</v>
      </c>
      <c r="C470" s="1354" t="s">
        <v>3453</v>
      </c>
      <c r="D470" s="1354" t="s">
        <v>2626</v>
      </c>
      <c r="E470" s="1354"/>
      <c r="F470" s="1354" t="s">
        <v>3175</v>
      </c>
      <c r="G470" s="1394">
        <v>280</v>
      </c>
      <c r="H470" s="1372">
        <v>0.1</v>
      </c>
      <c r="I470" s="1373">
        <f t="shared" si="4"/>
        <v>252</v>
      </c>
    </row>
    <row r="471" spans="1:9" s="1332" customFormat="1">
      <c r="A471" s="1370">
        <v>1</v>
      </c>
      <c r="B471" s="1354" t="s">
        <v>3454</v>
      </c>
      <c r="C471" s="1354" t="s">
        <v>3455</v>
      </c>
      <c r="D471" s="1354" t="s">
        <v>3178</v>
      </c>
      <c r="E471" s="1354"/>
      <c r="F471" s="1354" t="s">
        <v>3175</v>
      </c>
      <c r="G471" s="1394">
        <v>418</v>
      </c>
      <c r="H471" s="1372">
        <v>0.2</v>
      </c>
      <c r="I471" s="1373">
        <f t="shared" si="4"/>
        <v>334.4</v>
      </c>
    </row>
    <row r="472" spans="1:9" s="1332" customFormat="1">
      <c r="A472" s="1370">
        <v>1</v>
      </c>
      <c r="B472" s="1354" t="s">
        <v>3456</v>
      </c>
      <c r="C472" s="1354" t="s">
        <v>3457</v>
      </c>
      <c r="D472" s="1354" t="s">
        <v>3178</v>
      </c>
      <c r="E472" s="1354"/>
      <c r="F472" s="1354" t="s">
        <v>3175</v>
      </c>
      <c r="G472" s="1394">
        <v>325</v>
      </c>
      <c r="H472" s="1372">
        <v>0.2</v>
      </c>
      <c r="I472" s="1373">
        <f t="shared" si="4"/>
        <v>260</v>
      </c>
    </row>
    <row r="473" spans="1:9" s="1332" customFormat="1">
      <c r="A473" s="1370">
        <v>1</v>
      </c>
      <c r="B473" s="1354" t="s">
        <v>3458</v>
      </c>
      <c r="C473" s="1354" t="s">
        <v>3459</v>
      </c>
      <c r="D473" s="1354" t="s">
        <v>3178</v>
      </c>
      <c r="E473" s="1354"/>
      <c r="F473" s="1354" t="s">
        <v>3175</v>
      </c>
      <c r="G473" s="1394">
        <v>300</v>
      </c>
      <c r="H473" s="1372">
        <v>0.2</v>
      </c>
      <c r="I473" s="1373">
        <f t="shared" si="4"/>
        <v>240</v>
      </c>
    </row>
    <row r="474" spans="1:9" s="1332" customFormat="1">
      <c r="A474" s="1370">
        <v>1</v>
      </c>
      <c r="B474" s="1354" t="s">
        <v>3460</v>
      </c>
      <c r="C474" s="1354" t="s">
        <v>3461</v>
      </c>
      <c r="D474" s="1354" t="s">
        <v>3178</v>
      </c>
      <c r="E474" s="1354"/>
      <c r="F474" s="1354" t="s">
        <v>3175</v>
      </c>
      <c r="G474" s="1394">
        <v>242</v>
      </c>
      <c r="H474" s="1372">
        <v>0.2</v>
      </c>
      <c r="I474" s="1373">
        <f t="shared" si="4"/>
        <v>193.6</v>
      </c>
    </row>
    <row r="475" spans="1:9" s="1332" customFormat="1">
      <c r="A475" s="1370">
        <v>1</v>
      </c>
      <c r="B475" s="1354" t="s">
        <v>3462</v>
      </c>
      <c r="C475" s="1354" t="s">
        <v>3463</v>
      </c>
      <c r="D475" s="1354" t="s">
        <v>3464</v>
      </c>
      <c r="E475" s="1354"/>
      <c r="F475" s="1354" t="s">
        <v>3175</v>
      </c>
      <c r="G475" s="1394">
        <v>795</v>
      </c>
      <c r="H475" s="1372">
        <v>0.15</v>
      </c>
      <c r="I475" s="1373">
        <f t="shared" si="4"/>
        <v>675.75</v>
      </c>
    </row>
    <row r="476" spans="1:9" s="1332" customFormat="1">
      <c r="A476" s="1370">
        <v>1</v>
      </c>
      <c r="B476" s="1354" t="s">
        <v>3465</v>
      </c>
      <c r="C476" s="1354" t="s">
        <v>3466</v>
      </c>
      <c r="D476" s="1354" t="s">
        <v>1634</v>
      </c>
      <c r="E476" s="1354"/>
      <c r="F476" s="1354" t="s">
        <v>3175</v>
      </c>
      <c r="G476" s="1394">
        <v>269</v>
      </c>
      <c r="H476" s="1372">
        <v>0.1</v>
      </c>
      <c r="I476" s="1373">
        <f t="shared" si="4"/>
        <v>242.1</v>
      </c>
    </row>
    <row r="477" spans="1:9" s="1332" customFormat="1">
      <c r="A477" s="1370">
        <v>1</v>
      </c>
      <c r="B477" s="1354" t="s">
        <v>3467</v>
      </c>
      <c r="C477" s="1354" t="s">
        <v>3468</v>
      </c>
      <c r="D477" s="1354" t="s">
        <v>3469</v>
      </c>
      <c r="E477" s="1354"/>
      <c r="F477" s="1354" t="s">
        <v>3175</v>
      </c>
      <c r="G477" s="1394">
        <v>299</v>
      </c>
      <c r="H477" s="1372">
        <v>0.15</v>
      </c>
      <c r="I477" s="1373">
        <f t="shared" si="4"/>
        <v>254.15</v>
      </c>
    </row>
    <row r="478" spans="1:9" s="1332" customFormat="1">
      <c r="A478" s="1370">
        <v>1</v>
      </c>
      <c r="B478" s="1354" t="s">
        <v>3470</v>
      </c>
      <c r="C478" s="1354" t="s">
        <v>3471</v>
      </c>
      <c r="D478" s="1354" t="s">
        <v>3472</v>
      </c>
      <c r="E478" s="1354"/>
      <c r="F478" s="1354" t="s">
        <v>3175</v>
      </c>
      <c r="G478" s="1394">
        <v>349</v>
      </c>
      <c r="H478" s="1372">
        <v>0.1</v>
      </c>
      <c r="I478" s="1373">
        <f t="shared" si="4"/>
        <v>314.10000000000002</v>
      </c>
    </row>
    <row r="479" spans="1:9" s="1332" customFormat="1">
      <c r="A479" s="1370">
        <v>1</v>
      </c>
      <c r="B479" s="1354" t="s">
        <v>3473</v>
      </c>
      <c r="C479" s="1354" t="s">
        <v>3474</v>
      </c>
      <c r="D479" s="1354" t="s">
        <v>3475</v>
      </c>
      <c r="E479" s="1354"/>
      <c r="F479" s="1354" t="s">
        <v>3175</v>
      </c>
      <c r="G479" s="1394">
        <v>160</v>
      </c>
      <c r="H479" s="1372">
        <v>0.15</v>
      </c>
      <c r="I479" s="1373">
        <f t="shared" si="4"/>
        <v>136</v>
      </c>
    </row>
    <row r="480" spans="1:9" s="1332" customFormat="1">
      <c r="A480" s="1370">
        <v>1</v>
      </c>
      <c r="B480" s="1354" t="s">
        <v>3476</v>
      </c>
      <c r="C480" s="1354" t="s">
        <v>3477</v>
      </c>
      <c r="D480" s="1354" t="s">
        <v>3475</v>
      </c>
      <c r="E480" s="1354"/>
      <c r="F480" s="1354" t="s">
        <v>3175</v>
      </c>
      <c r="G480" s="1394">
        <v>220</v>
      </c>
      <c r="H480" s="1372">
        <v>0.15</v>
      </c>
      <c r="I480" s="1373">
        <f t="shared" si="4"/>
        <v>187</v>
      </c>
    </row>
    <row r="481" spans="1:9" s="1332" customFormat="1">
      <c r="A481" s="1370">
        <v>1</v>
      </c>
      <c r="B481" s="1354" t="s">
        <v>3478</v>
      </c>
      <c r="C481" s="1354" t="s">
        <v>3479</v>
      </c>
      <c r="D481" s="1354" t="s">
        <v>3480</v>
      </c>
      <c r="E481" s="1354"/>
      <c r="F481" s="1354" t="s">
        <v>3175</v>
      </c>
      <c r="G481" s="1394">
        <v>370</v>
      </c>
      <c r="H481" s="1372">
        <v>0.2</v>
      </c>
      <c r="I481" s="1373">
        <f t="shared" si="4"/>
        <v>296</v>
      </c>
    </row>
    <row r="482" spans="1:9" s="1332" customFormat="1">
      <c r="A482" s="1370">
        <v>1</v>
      </c>
      <c r="B482" s="1354" t="s">
        <v>3481</v>
      </c>
      <c r="C482" s="1354" t="s">
        <v>3482</v>
      </c>
      <c r="D482" s="1354" t="s">
        <v>3480</v>
      </c>
      <c r="E482" s="1354"/>
      <c r="F482" s="1354" t="s">
        <v>3175</v>
      </c>
      <c r="G482" s="1394">
        <v>340</v>
      </c>
      <c r="H482" s="1372">
        <v>0.2</v>
      </c>
      <c r="I482" s="1373">
        <f t="shared" si="4"/>
        <v>272</v>
      </c>
    </row>
    <row r="483" spans="1:9" s="1332" customFormat="1">
      <c r="A483" s="1370">
        <v>1</v>
      </c>
      <c r="B483" s="1354" t="s">
        <v>3483</v>
      </c>
      <c r="C483" s="1354" t="s">
        <v>3484</v>
      </c>
      <c r="D483" s="1354" t="s">
        <v>3480</v>
      </c>
      <c r="E483" s="1354"/>
      <c r="F483" s="1354" t="s">
        <v>3175</v>
      </c>
      <c r="G483" s="1394">
        <v>290</v>
      </c>
      <c r="H483" s="1372">
        <v>0.2</v>
      </c>
      <c r="I483" s="1373">
        <f t="shared" si="4"/>
        <v>232</v>
      </c>
    </row>
    <row r="484" spans="1:9" s="1332" customFormat="1">
      <c r="A484" s="1370">
        <v>1</v>
      </c>
      <c r="B484" s="1354" t="s">
        <v>3485</v>
      </c>
      <c r="C484" s="1354" t="s">
        <v>3486</v>
      </c>
      <c r="D484" s="1354" t="s">
        <v>16</v>
      </c>
      <c r="E484" s="1354"/>
      <c r="F484" s="1354" t="s">
        <v>3175</v>
      </c>
      <c r="G484" s="1394">
        <v>370</v>
      </c>
      <c r="H484" s="1372">
        <v>0.2</v>
      </c>
      <c r="I484" s="1373">
        <f t="shared" si="4"/>
        <v>296</v>
      </c>
    </row>
    <row r="485" spans="1:9" s="1332" customFormat="1">
      <c r="A485" s="1370">
        <v>1</v>
      </c>
      <c r="B485" s="1354" t="s">
        <v>3487</v>
      </c>
      <c r="C485" s="1354" t="s">
        <v>3488</v>
      </c>
      <c r="D485" s="1354" t="s">
        <v>16</v>
      </c>
      <c r="E485" s="1354"/>
      <c r="F485" s="1354" t="s">
        <v>3175</v>
      </c>
      <c r="G485" s="1394">
        <v>150</v>
      </c>
      <c r="H485" s="1372">
        <v>0.2</v>
      </c>
      <c r="I485" s="1373">
        <f t="shared" si="4"/>
        <v>120</v>
      </c>
    </row>
    <row r="486" spans="1:9" s="1332" customFormat="1">
      <c r="A486" s="1370">
        <v>1</v>
      </c>
      <c r="B486" s="1354" t="s">
        <v>3489</v>
      </c>
      <c r="C486" s="1354" t="s">
        <v>3490</v>
      </c>
      <c r="D486" s="1354" t="s">
        <v>16</v>
      </c>
      <c r="E486" s="1354"/>
      <c r="F486" s="1354" t="s">
        <v>3175</v>
      </c>
      <c r="G486" s="1394">
        <v>300</v>
      </c>
      <c r="H486" s="1372">
        <v>0.2</v>
      </c>
      <c r="I486" s="1373">
        <f t="shared" si="4"/>
        <v>240</v>
      </c>
    </row>
    <row r="487" spans="1:9" s="1332" customFormat="1">
      <c r="A487" s="1370">
        <v>1</v>
      </c>
      <c r="B487" s="1354" t="s">
        <v>3491</v>
      </c>
      <c r="C487" s="1354" t="s">
        <v>3492</v>
      </c>
      <c r="D487" s="1354" t="s">
        <v>3493</v>
      </c>
      <c r="E487" s="1354"/>
      <c r="F487" s="1354" t="s">
        <v>3175</v>
      </c>
      <c r="G487" s="1394">
        <v>915</v>
      </c>
      <c r="H487" s="1372">
        <v>0</v>
      </c>
      <c r="I487" s="1373">
        <f t="shared" si="4"/>
        <v>915</v>
      </c>
    </row>
    <row r="488" spans="1:9" s="1332" customFormat="1">
      <c r="A488" s="1370">
        <v>1</v>
      </c>
      <c r="B488" s="1354" t="s">
        <v>3494</v>
      </c>
      <c r="C488" s="1354" t="s">
        <v>3495</v>
      </c>
      <c r="D488" s="1354" t="s">
        <v>3174</v>
      </c>
      <c r="E488" s="1354"/>
      <c r="F488" s="1354" t="s">
        <v>3175</v>
      </c>
      <c r="G488" s="1394">
        <v>200</v>
      </c>
      <c r="H488" s="1372">
        <v>0.2</v>
      </c>
      <c r="I488" s="1373">
        <f t="shared" si="4"/>
        <v>160</v>
      </c>
    </row>
    <row r="489" spans="1:9" s="1332" customFormat="1">
      <c r="A489" s="1370">
        <v>1</v>
      </c>
      <c r="B489" s="1354" t="s">
        <v>3496</v>
      </c>
      <c r="C489" s="1354" t="s">
        <v>3497</v>
      </c>
      <c r="D489" s="1354" t="s">
        <v>3174</v>
      </c>
      <c r="E489" s="1354"/>
      <c r="F489" s="1354" t="s">
        <v>3175</v>
      </c>
      <c r="G489" s="1394">
        <v>250</v>
      </c>
      <c r="H489" s="1372">
        <v>0.1</v>
      </c>
      <c r="I489" s="1373">
        <f t="shared" si="4"/>
        <v>225</v>
      </c>
    </row>
    <row r="490" spans="1:9" s="1332" customFormat="1">
      <c r="A490" s="1370">
        <v>1</v>
      </c>
      <c r="B490" s="1354" t="s">
        <v>3498</v>
      </c>
      <c r="C490" s="1354" t="s">
        <v>3499</v>
      </c>
      <c r="D490" s="1354" t="s">
        <v>3174</v>
      </c>
      <c r="E490" s="1354"/>
      <c r="F490" s="1354" t="s">
        <v>3175</v>
      </c>
      <c r="G490" s="1394">
        <v>220</v>
      </c>
      <c r="H490" s="1372">
        <v>0.2</v>
      </c>
      <c r="I490" s="1373">
        <f t="shared" si="4"/>
        <v>176</v>
      </c>
    </row>
    <row r="491" spans="1:9" s="1332" customFormat="1">
      <c r="A491" s="1370">
        <v>1</v>
      </c>
      <c r="B491" s="1354" t="s">
        <v>3500</v>
      </c>
      <c r="C491" s="1354" t="s">
        <v>3501</v>
      </c>
      <c r="D491" s="1354" t="s">
        <v>3502</v>
      </c>
      <c r="E491" s="1354"/>
      <c r="F491" s="1354" t="s">
        <v>3175</v>
      </c>
      <c r="G491" s="1394">
        <v>450</v>
      </c>
      <c r="H491" s="1372">
        <v>0</v>
      </c>
      <c r="I491" s="1373">
        <f t="shared" si="4"/>
        <v>450</v>
      </c>
    </row>
    <row r="492" spans="1:9" s="1332" customFormat="1">
      <c r="A492" s="1370">
        <v>1</v>
      </c>
      <c r="B492" s="1354" t="s">
        <v>3503</v>
      </c>
      <c r="C492" s="1354" t="s">
        <v>3504</v>
      </c>
      <c r="D492" s="1354" t="s">
        <v>3502</v>
      </c>
      <c r="E492" s="1354"/>
      <c r="F492" s="1354" t="s">
        <v>3175</v>
      </c>
      <c r="G492" s="1394">
        <v>250</v>
      </c>
      <c r="H492" s="1372">
        <v>0</v>
      </c>
      <c r="I492" s="1373">
        <f t="shared" si="4"/>
        <v>250</v>
      </c>
    </row>
    <row r="493" spans="1:9" s="1332" customFormat="1">
      <c r="A493" s="1370">
        <v>1</v>
      </c>
      <c r="B493" s="1354" t="s">
        <v>3505</v>
      </c>
      <c r="C493" s="1354" t="s">
        <v>3506</v>
      </c>
      <c r="D493" s="1354" t="s">
        <v>3502</v>
      </c>
      <c r="E493" s="1354"/>
      <c r="F493" s="1354" t="s">
        <v>3175</v>
      </c>
      <c r="G493" s="1394">
        <v>400</v>
      </c>
      <c r="H493" s="1372">
        <v>0</v>
      </c>
      <c r="I493" s="1373">
        <f t="shared" si="4"/>
        <v>400</v>
      </c>
    </row>
    <row r="494" spans="1:9" s="1332" customFormat="1">
      <c r="A494" s="1370">
        <v>1</v>
      </c>
      <c r="B494" s="1354" t="s">
        <v>3507</v>
      </c>
      <c r="C494" s="1354" t="s">
        <v>3508</v>
      </c>
      <c r="D494" s="1354" t="s">
        <v>3502</v>
      </c>
      <c r="E494" s="1354"/>
      <c r="F494" s="1354" t="s">
        <v>3175</v>
      </c>
      <c r="G494" s="1394">
        <v>290</v>
      </c>
      <c r="H494" s="1372">
        <v>0</v>
      </c>
      <c r="I494" s="1373">
        <f t="shared" si="4"/>
        <v>290</v>
      </c>
    </row>
    <row r="495" spans="1:9" s="1332" customFormat="1">
      <c r="A495" s="1370">
        <v>1</v>
      </c>
      <c r="B495" s="1354" t="s">
        <v>3509</v>
      </c>
      <c r="C495" s="1354" t="s">
        <v>3510</v>
      </c>
      <c r="D495" s="1354" t="s">
        <v>3502</v>
      </c>
      <c r="E495" s="1354"/>
      <c r="F495" s="1354" t="s">
        <v>3175</v>
      </c>
      <c r="G495" s="1394">
        <v>400</v>
      </c>
      <c r="H495" s="1372">
        <v>0</v>
      </c>
      <c r="I495" s="1373">
        <f t="shared" si="4"/>
        <v>400</v>
      </c>
    </row>
    <row r="496" spans="1:9" s="1332" customFormat="1">
      <c r="A496" s="1370">
        <v>1</v>
      </c>
      <c r="B496" s="1354" t="s">
        <v>3511</v>
      </c>
      <c r="C496" s="1354" t="s">
        <v>3512</v>
      </c>
      <c r="D496" s="1354" t="s">
        <v>3513</v>
      </c>
      <c r="E496" s="1354"/>
      <c r="F496" s="1354" t="s">
        <v>3175</v>
      </c>
      <c r="G496" s="1394">
        <v>469</v>
      </c>
      <c r="H496" s="1372">
        <v>0.1</v>
      </c>
      <c r="I496" s="1373">
        <f t="shared" si="4"/>
        <v>422.1</v>
      </c>
    </row>
    <row r="497" spans="1:9" s="1332" customFormat="1">
      <c r="A497" s="1370">
        <v>1</v>
      </c>
      <c r="B497" s="1354" t="s">
        <v>3514</v>
      </c>
      <c r="C497" s="1354" t="s">
        <v>3515</v>
      </c>
      <c r="D497" s="1354" t="s">
        <v>3513</v>
      </c>
      <c r="E497" s="1354"/>
      <c r="F497" s="1354" t="s">
        <v>3175</v>
      </c>
      <c r="G497" s="1394">
        <v>246</v>
      </c>
      <c r="H497" s="1372">
        <v>0.1</v>
      </c>
      <c r="I497" s="1373">
        <f t="shared" si="4"/>
        <v>221.4</v>
      </c>
    </row>
    <row r="498" spans="1:9" s="1332" customFormat="1">
      <c r="A498" s="1370">
        <v>1</v>
      </c>
      <c r="B498" s="1354" t="s">
        <v>3516</v>
      </c>
      <c r="C498" s="1354" t="s">
        <v>3515</v>
      </c>
      <c r="D498" s="1354" t="s">
        <v>3513</v>
      </c>
      <c r="E498" s="1354"/>
      <c r="F498" s="1354" t="s">
        <v>3175</v>
      </c>
      <c r="G498" s="1394">
        <v>246</v>
      </c>
      <c r="H498" s="1372">
        <v>0.1</v>
      </c>
      <c r="I498" s="1373">
        <f t="shared" si="4"/>
        <v>221.4</v>
      </c>
    </row>
    <row r="499" spans="1:9" s="1332" customFormat="1">
      <c r="A499" s="1370">
        <v>1</v>
      </c>
      <c r="B499" s="1354" t="s">
        <v>3517</v>
      </c>
      <c r="C499" s="1354"/>
      <c r="D499" s="1354"/>
      <c r="E499" s="1354"/>
      <c r="F499" s="1354" t="s">
        <v>3020</v>
      </c>
      <c r="G499" s="1394">
        <v>732</v>
      </c>
      <c r="H499" s="1372">
        <v>0</v>
      </c>
      <c r="I499" s="1373">
        <f t="shared" si="4"/>
        <v>732</v>
      </c>
    </row>
    <row r="500" spans="1:9" s="1332" customFormat="1">
      <c r="A500" s="1370">
        <v>1</v>
      </c>
      <c r="B500" s="1354" t="s">
        <v>3518</v>
      </c>
      <c r="C500" s="1354"/>
      <c r="D500" s="1354"/>
      <c r="E500" s="1354"/>
      <c r="F500" s="1354" t="s">
        <v>3020</v>
      </c>
      <c r="G500" s="1394">
        <v>840</v>
      </c>
      <c r="H500" s="1372">
        <v>0</v>
      </c>
      <c r="I500" s="1373">
        <f t="shared" si="4"/>
        <v>840</v>
      </c>
    </row>
    <row r="501" spans="1:9" s="1332" customFormat="1">
      <c r="A501" s="1370">
        <v>1</v>
      </c>
      <c r="B501" s="1354" t="s">
        <v>3519</v>
      </c>
      <c r="C501" s="1354"/>
      <c r="D501" s="1354"/>
      <c r="E501" s="1354"/>
      <c r="F501" s="1354" t="s">
        <v>3020</v>
      </c>
      <c r="G501" s="1394">
        <v>615</v>
      </c>
      <c r="H501" s="1372">
        <v>0</v>
      </c>
      <c r="I501" s="1373">
        <f t="shared" si="4"/>
        <v>615</v>
      </c>
    </row>
    <row r="502" spans="1:9" s="1332" customFormat="1">
      <c r="A502" s="1370">
        <v>1</v>
      </c>
      <c r="B502" s="1354" t="s">
        <v>3520</v>
      </c>
      <c r="C502" s="1354"/>
      <c r="D502" s="1354"/>
      <c r="E502" s="1354"/>
      <c r="F502" s="1354" t="s">
        <v>3020</v>
      </c>
      <c r="G502" s="1394">
        <v>525</v>
      </c>
      <c r="H502" s="1372">
        <v>0</v>
      </c>
      <c r="I502" s="1373">
        <f t="shared" si="4"/>
        <v>525</v>
      </c>
    </row>
    <row r="503" spans="1:9" s="1332" customFormat="1">
      <c r="A503" s="1370">
        <v>1</v>
      </c>
      <c r="B503" s="1354" t="s">
        <v>3521</v>
      </c>
      <c r="C503" s="1354"/>
      <c r="D503" s="1354"/>
      <c r="E503" s="1354"/>
      <c r="F503" s="1354" t="s">
        <v>3020</v>
      </c>
      <c r="G503" s="1394">
        <v>167</v>
      </c>
      <c r="H503" s="1372">
        <v>0</v>
      </c>
      <c r="I503" s="1373">
        <f t="shared" si="4"/>
        <v>167</v>
      </c>
    </row>
    <row r="504" spans="1:9" s="1332" customFormat="1">
      <c r="A504" s="1370">
        <v>1</v>
      </c>
      <c r="B504" s="1354" t="s">
        <v>3522</v>
      </c>
      <c r="C504" s="1354" t="s">
        <v>3523</v>
      </c>
      <c r="D504" s="1354" t="s">
        <v>3524</v>
      </c>
      <c r="E504" s="1354"/>
      <c r="F504" s="1354" t="s">
        <v>3020</v>
      </c>
      <c r="G504" s="1394">
        <v>530</v>
      </c>
      <c r="H504" s="1372">
        <v>0</v>
      </c>
      <c r="I504" s="1373">
        <f t="shared" si="4"/>
        <v>530</v>
      </c>
    </row>
    <row r="505" spans="1:9" s="1332" customFormat="1">
      <c r="A505" s="1370">
        <v>1</v>
      </c>
      <c r="B505" s="1354" t="s">
        <v>3525</v>
      </c>
      <c r="C505" s="1354" t="s">
        <v>3526</v>
      </c>
      <c r="D505" s="1354" t="s">
        <v>3527</v>
      </c>
      <c r="E505" s="1354"/>
      <c r="F505" s="1354" t="s">
        <v>3020</v>
      </c>
      <c r="G505" s="1394">
        <v>950</v>
      </c>
      <c r="H505" s="1372">
        <v>0</v>
      </c>
      <c r="I505" s="1373">
        <f t="shared" si="4"/>
        <v>950</v>
      </c>
    </row>
    <row r="506" spans="1:9" s="1332" customFormat="1">
      <c r="A506" s="1370">
        <v>1</v>
      </c>
      <c r="B506" s="1354" t="s">
        <v>3528</v>
      </c>
      <c r="C506" s="1354" t="s">
        <v>3529</v>
      </c>
      <c r="D506" s="1354" t="s">
        <v>3359</v>
      </c>
      <c r="E506" s="1354"/>
      <c r="F506" s="1354" t="s">
        <v>3020</v>
      </c>
      <c r="G506" s="1394">
        <v>480</v>
      </c>
      <c r="H506" s="1372">
        <v>0</v>
      </c>
      <c r="I506" s="1373">
        <f t="shared" si="4"/>
        <v>480</v>
      </c>
    </row>
    <row r="507" spans="1:9" s="1332" customFormat="1">
      <c r="A507" s="1370">
        <v>1</v>
      </c>
      <c r="B507" s="1354" t="s">
        <v>3530</v>
      </c>
      <c r="C507" s="1354" t="s">
        <v>3531</v>
      </c>
      <c r="D507" s="1354" t="s">
        <v>3532</v>
      </c>
      <c r="E507" s="1354"/>
      <c r="F507" s="1354" t="s">
        <v>3020</v>
      </c>
      <c r="G507" s="1394">
        <v>169</v>
      </c>
      <c r="H507" s="1372">
        <v>0</v>
      </c>
      <c r="I507" s="1373">
        <f t="shared" si="4"/>
        <v>169</v>
      </c>
    </row>
    <row r="508" spans="1:9" s="1332" customFormat="1">
      <c r="A508" s="1370">
        <v>1</v>
      </c>
      <c r="B508" s="1354" t="s">
        <v>3533</v>
      </c>
      <c r="C508" s="1354" t="s">
        <v>3534</v>
      </c>
      <c r="D508" s="1354" t="s">
        <v>3247</v>
      </c>
      <c r="E508" s="1354"/>
      <c r="F508" s="1354" t="s">
        <v>3020</v>
      </c>
      <c r="G508" s="1394">
        <v>410</v>
      </c>
      <c r="H508" s="1372">
        <v>0</v>
      </c>
      <c r="I508" s="1373">
        <f t="shared" si="4"/>
        <v>410</v>
      </c>
    </row>
    <row r="509" spans="1:9" s="1332" customFormat="1">
      <c r="A509" s="1370">
        <v>1</v>
      </c>
      <c r="B509" s="1354" t="s">
        <v>3535</v>
      </c>
      <c r="C509" s="1354" t="s">
        <v>3536</v>
      </c>
      <c r="D509" s="1354" t="s">
        <v>3247</v>
      </c>
      <c r="E509" s="1354"/>
      <c r="F509" s="1354" t="s">
        <v>3020</v>
      </c>
      <c r="G509" s="1394">
        <v>510</v>
      </c>
      <c r="H509" s="1372">
        <v>0</v>
      </c>
      <c r="I509" s="1373">
        <f t="shared" si="4"/>
        <v>510</v>
      </c>
    </row>
    <row r="510" spans="1:9" s="1332" customFormat="1">
      <c r="A510" s="1370">
        <v>1</v>
      </c>
      <c r="B510" s="1354" t="s">
        <v>3537</v>
      </c>
      <c r="C510" s="1354" t="s">
        <v>3538</v>
      </c>
      <c r="D510" s="1354" t="s">
        <v>3539</v>
      </c>
      <c r="E510" s="1354"/>
      <c r="F510" s="1354" t="s">
        <v>3020</v>
      </c>
      <c r="G510" s="1394">
        <v>693</v>
      </c>
      <c r="H510" s="1372">
        <v>0</v>
      </c>
      <c r="I510" s="1373">
        <f t="shared" si="4"/>
        <v>693</v>
      </c>
    </row>
    <row r="511" spans="1:9" s="1332" customFormat="1">
      <c r="A511" s="1370">
        <v>1</v>
      </c>
      <c r="B511" s="1354" t="s">
        <v>3540</v>
      </c>
      <c r="C511" s="1354" t="s">
        <v>3541</v>
      </c>
      <c r="D511" s="1354" t="s">
        <v>3247</v>
      </c>
      <c r="E511" s="1354"/>
      <c r="F511" s="1354" t="s">
        <v>3020</v>
      </c>
      <c r="G511" s="1394">
        <v>480</v>
      </c>
      <c r="H511" s="1372">
        <v>0</v>
      </c>
      <c r="I511" s="1373">
        <f t="shared" si="4"/>
        <v>480</v>
      </c>
    </row>
    <row r="512" spans="1:9" s="1332" customFormat="1">
      <c r="A512" s="1370">
        <v>1</v>
      </c>
      <c r="B512" s="1354" t="s">
        <v>3542</v>
      </c>
      <c r="C512" s="1354" t="s">
        <v>3543</v>
      </c>
      <c r="D512" s="1354" t="s">
        <v>3464</v>
      </c>
      <c r="E512" s="1354"/>
      <c r="F512" s="1354" t="s">
        <v>3020</v>
      </c>
      <c r="G512" s="1394">
        <v>795</v>
      </c>
      <c r="H512" s="1372">
        <v>0</v>
      </c>
      <c r="I512" s="1373">
        <f t="shared" si="4"/>
        <v>795</v>
      </c>
    </row>
    <row r="513" spans="1:9" s="1332" customFormat="1">
      <c r="A513" s="1370">
        <v>1</v>
      </c>
      <c r="B513" s="1354" t="s">
        <v>3544</v>
      </c>
      <c r="C513" s="1354" t="s">
        <v>3545</v>
      </c>
      <c r="D513" s="1354" t="s">
        <v>3321</v>
      </c>
      <c r="E513" s="1354"/>
      <c r="F513" s="1354" t="s">
        <v>3020</v>
      </c>
      <c r="G513" s="1394">
        <v>220</v>
      </c>
      <c r="H513" s="1372">
        <v>0</v>
      </c>
      <c r="I513" s="1373">
        <f t="shared" si="4"/>
        <v>220</v>
      </c>
    </row>
    <row r="514" spans="1:9" s="1332" customFormat="1">
      <c r="A514" s="1370">
        <v>1</v>
      </c>
      <c r="B514" s="1354" t="s">
        <v>3546</v>
      </c>
      <c r="C514" s="1354" t="s">
        <v>3547</v>
      </c>
      <c r="D514" s="1354" t="s">
        <v>3548</v>
      </c>
      <c r="E514" s="1354"/>
      <c r="F514" s="1354" t="s">
        <v>3020</v>
      </c>
      <c r="G514" s="1394">
        <v>690</v>
      </c>
      <c r="H514" s="1372">
        <v>0</v>
      </c>
      <c r="I514" s="1373">
        <f t="shared" si="4"/>
        <v>690</v>
      </c>
    </row>
    <row r="515" spans="1:9" s="1332" customFormat="1">
      <c r="A515" s="1370">
        <v>1</v>
      </c>
      <c r="B515" s="1354" t="s">
        <v>3549</v>
      </c>
      <c r="C515" s="1354" t="s">
        <v>3550</v>
      </c>
      <c r="D515" s="1354" t="s">
        <v>3502</v>
      </c>
      <c r="E515" s="1354"/>
      <c r="F515" s="1354" t="s">
        <v>3020</v>
      </c>
      <c r="G515" s="1394">
        <v>1085</v>
      </c>
      <c r="H515" s="1372">
        <v>0</v>
      </c>
      <c r="I515" s="1373">
        <f t="shared" si="4"/>
        <v>1085</v>
      </c>
    </row>
    <row r="516" spans="1:9" s="1332" customFormat="1">
      <c r="A516" s="1370">
        <v>1</v>
      </c>
      <c r="B516" s="1354" t="s">
        <v>3551</v>
      </c>
      <c r="C516" s="1354"/>
      <c r="D516" s="1354"/>
      <c r="E516" s="1354"/>
      <c r="F516" s="1354" t="s">
        <v>3020</v>
      </c>
      <c r="G516" s="1394">
        <v>785</v>
      </c>
      <c r="H516" s="1372">
        <v>0</v>
      </c>
      <c r="I516" s="1373">
        <f t="shared" si="4"/>
        <v>785</v>
      </c>
    </row>
    <row r="517" spans="1:9" s="1332" customFormat="1">
      <c r="A517" s="1370">
        <v>1</v>
      </c>
      <c r="B517" s="1354" t="s">
        <v>3552</v>
      </c>
      <c r="C517" s="1354"/>
      <c r="D517" s="1354"/>
      <c r="E517" s="1354"/>
      <c r="F517" s="1354" t="s">
        <v>3020</v>
      </c>
      <c r="G517" s="1394">
        <v>220</v>
      </c>
      <c r="H517" s="1372">
        <v>0</v>
      </c>
      <c r="I517" s="1373">
        <f t="shared" si="4"/>
        <v>220</v>
      </c>
    </row>
    <row r="518" spans="1:9" s="1332" customFormat="1">
      <c r="A518" s="1370">
        <v>1</v>
      </c>
      <c r="B518" s="1354" t="s">
        <v>3553</v>
      </c>
      <c r="C518" s="1354"/>
      <c r="D518" s="1354"/>
      <c r="E518" s="1354"/>
      <c r="F518" s="1354" t="s">
        <v>3020</v>
      </c>
      <c r="G518" s="1394">
        <v>320</v>
      </c>
      <c r="H518" s="1372">
        <v>0</v>
      </c>
      <c r="I518" s="1373">
        <f t="shared" si="4"/>
        <v>320</v>
      </c>
    </row>
    <row r="519" spans="1:9" s="1332" customFormat="1">
      <c r="A519" s="1370">
        <v>1</v>
      </c>
      <c r="B519" s="1354" t="s">
        <v>3554</v>
      </c>
      <c r="C519" s="1354"/>
      <c r="D519" s="1354"/>
      <c r="E519" s="1354"/>
      <c r="F519" s="1354" t="s">
        <v>3020</v>
      </c>
      <c r="G519" s="1394">
        <v>1050</v>
      </c>
      <c r="H519" s="1372">
        <v>0</v>
      </c>
      <c r="I519" s="1373">
        <f t="shared" si="4"/>
        <v>1050</v>
      </c>
    </row>
    <row r="520" spans="1:9" s="1332" customFormat="1">
      <c r="A520" s="1370">
        <v>1</v>
      </c>
      <c r="B520" s="1354" t="s">
        <v>3555</v>
      </c>
      <c r="C520" s="1354"/>
      <c r="D520" s="1354"/>
      <c r="E520" s="1354"/>
      <c r="F520" s="1354" t="s">
        <v>3020</v>
      </c>
      <c r="G520" s="1394">
        <v>252</v>
      </c>
      <c r="H520" s="1372">
        <v>0</v>
      </c>
      <c r="I520" s="1373">
        <f t="shared" si="4"/>
        <v>252</v>
      </c>
    </row>
    <row r="521" spans="1:9" s="1332" customFormat="1">
      <c r="A521" s="1370">
        <v>1</v>
      </c>
      <c r="B521" s="1354" t="s">
        <v>3556</v>
      </c>
      <c r="C521" s="1354"/>
      <c r="D521" s="1354"/>
      <c r="E521" s="1354"/>
      <c r="F521" s="1354" t="s">
        <v>3020</v>
      </c>
      <c r="G521" s="1394">
        <v>580</v>
      </c>
      <c r="H521" s="1372">
        <v>0</v>
      </c>
      <c r="I521" s="1373">
        <f t="shared" si="4"/>
        <v>580</v>
      </c>
    </row>
    <row r="522" spans="1:9" s="1332" customFormat="1">
      <c r="A522" s="1370">
        <v>1</v>
      </c>
      <c r="B522" s="1354" t="s">
        <v>3557</v>
      </c>
      <c r="C522" s="1354"/>
      <c r="D522" s="1354"/>
      <c r="E522" s="1354"/>
      <c r="F522" s="1354" t="s">
        <v>3020</v>
      </c>
      <c r="G522" s="1394">
        <v>500</v>
      </c>
      <c r="H522" s="1372">
        <v>0</v>
      </c>
      <c r="I522" s="1373">
        <f t="shared" si="4"/>
        <v>500</v>
      </c>
    </row>
    <row r="523" spans="1:9" s="1332" customFormat="1">
      <c r="A523" s="1370">
        <v>1</v>
      </c>
      <c r="B523" s="1354" t="s">
        <v>3525</v>
      </c>
      <c r="C523" s="1354"/>
      <c r="D523" s="1354"/>
      <c r="E523" s="1354"/>
      <c r="F523" s="1354" t="s">
        <v>3020</v>
      </c>
      <c r="G523" s="1394">
        <v>1050</v>
      </c>
      <c r="H523" s="1372">
        <v>0</v>
      </c>
      <c r="I523" s="1373">
        <f t="shared" si="4"/>
        <v>1050</v>
      </c>
    </row>
    <row r="524" spans="1:9" s="1332" customFormat="1">
      <c r="A524" s="1370">
        <v>1</v>
      </c>
      <c r="B524" s="1354" t="s">
        <v>3558</v>
      </c>
      <c r="C524" s="1354"/>
      <c r="D524" s="1354"/>
      <c r="E524" s="1354"/>
      <c r="F524" s="1354" t="s">
        <v>3020</v>
      </c>
      <c r="G524" s="1394">
        <v>249</v>
      </c>
      <c r="H524" s="1372">
        <v>0</v>
      </c>
      <c r="I524" s="1373">
        <f t="shared" si="4"/>
        <v>249</v>
      </c>
    </row>
    <row r="525" spans="1:9" s="1332" customFormat="1">
      <c r="A525" s="1370">
        <v>1</v>
      </c>
      <c r="B525" s="1354" t="s">
        <v>3559</v>
      </c>
      <c r="C525" s="1354"/>
      <c r="D525" s="1354"/>
      <c r="E525" s="1354"/>
      <c r="F525" s="1354" t="s">
        <v>3020</v>
      </c>
      <c r="G525" s="1394">
        <v>360</v>
      </c>
      <c r="H525" s="1372">
        <v>0</v>
      </c>
      <c r="I525" s="1373">
        <f t="shared" si="4"/>
        <v>360</v>
      </c>
    </row>
    <row r="526" spans="1:9" s="1332" customFormat="1">
      <c r="A526" s="1370">
        <v>1</v>
      </c>
      <c r="B526" s="1354" t="s">
        <v>3560</v>
      </c>
      <c r="C526" s="1354"/>
      <c r="D526" s="1354"/>
      <c r="E526" s="1354"/>
      <c r="F526" s="1354" t="s">
        <v>3020</v>
      </c>
      <c r="G526" s="1394">
        <v>861</v>
      </c>
      <c r="H526" s="1372">
        <v>0</v>
      </c>
      <c r="I526" s="1373">
        <f t="shared" si="4"/>
        <v>861</v>
      </c>
    </row>
    <row r="527" spans="1:9" s="1332" customFormat="1">
      <c r="A527" s="1370">
        <v>1</v>
      </c>
      <c r="B527" s="1354" t="s">
        <v>3561</v>
      </c>
      <c r="C527" s="1354"/>
      <c r="D527" s="1354"/>
      <c r="E527" s="1354"/>
      <c r="F527" s="1354" t="s">
        <v>3020</v>
      </c>
      <c r="G527" s="1394">
        <v>380</v>
      </c>
      <c r="H527" s="1372">
        <v>0</v>
      </c>
      <c r="I527" s="1373">
        <f t="shared" si="4"/>
        <v>380</v>
      </c>
    </row>
    <row r="528" spans="1:9" s="1332" customFormat="1">
      <c r="A528" s="1370">
        <v>1</v>
      </c>
      <c r="B528" s="1354" t="s">
        <v>3562</v>
      </c>
      <c r="C528" s="1354"/>
      <c r="D528" s="1354"/>
      <c r="E528" s="1354"/>
      <c r="F528" s="1354" t="s">
        <v>3020</v>
      </c>
      <c r="G528" s="1394">
        <v>299</v>
      </c>
      <c r="H528" s="1372">
        <v>0</v>
      </c>
      <c r="I528" s="1373">
        <f t="shared" si="4"/>
        <v>299</v>
      </c>
    </row>
    <row r="529" spans="1:9" s="1332" customFormat="1">
      <c r="A529" s="1370">
        <v>1</v>
      </c>
      <c r="B529" s="1354" t="s">
        <v>3563</v>
      </c>
      <c r="C529" s="1354"/>
      <c r="D529" s="1354"/>
      <c r="E529" s="1354"/>
      <c r="F529" s="1354" t="s">
        <v>3020</v>
      </c>
      <c r="G529" s="1394">
        <v>190</v>
      </c>
      <c r="H529" s="1372">
        <v>0</v>
      </c>
      <c r="I529" s="1373">
        <f t="shared" si="4"/>
        <v>190</v>
      </c>
    </row>
    <row r="530" spans="1:9" s="1332" customFormat="1">
      <c r="A530" s="1370">
        <v>1</v>
      </c>
      <c r="B530" s="1354" t="s">
        <v>3564</v>
      </c>
      <c r="C530" s="1354"/>
      <c r="D530" s="1354"/>
      <c r="E530" s="1354"/>
      <c r="F530" s="1354" t="s">
        <v>3020</v>
      </c>
      <c r="G530" s="1394">
        <v>400</v>
      </c>
      <c r="H530" s="1372">
        <v>0</v>
      </c>
      <c r="I530" s="1373">
        <f t="shared" si="4"/>
        <v>400</v>
      </c>
    </row>
    <row r="531" spans="1:9" s="1332" customFormat="1">
      <c r="A531" s="1370">
        <v>1</v>
      </c>
      <c r="B531" s="1354" t="s">
        <v>3565</v>
      </c>
      <c r="C531" s="1354"/>
      <c r="D531" s="1354"/>
      <c r="E531" s="1354"/>
      <c r="F531" s="1354" t="s">
        <v>3020</v>
      </c>
      <c r="G531" s="1394">
        <v>400</v>
      </c>
      <c r="H531" s="1372">
        <v>0</v>
      </c>
      <c r="I531" s="1373">
        <f t="shared" si="4"/>
        <v>400</v>
      </c>
    </row>
    <row r="532" spans="1:9" s="1332" customFormat="1">
      <c r="A532" s="1370">
        <v>1</v>
      </c>
      <c r="B532" s="1354" t="s">
        <v>3566</v>
      </c>
      <c r="C532" s="1354"/>
      <c r="D532" s="1354"/>
      <c r="E532" s="1354"/>
      <c r="F532" s="1354" t="s">
        <v>3020</v>
      </c>
      <c r="G532" s="1394">
        <v>960</v>
      </c>
      <c r="H532" s="1372">
        <v>0</v>
      </c>
      <c r="I532" s="1373">
        <f t="shared" si="4"/>
        <v>960</v>
      </c>
    </row>
    <row r="533" spans="1:9" s="1332" customFormat="1">
      <c r="A533" s="1370">
        <v>1</v>
      </c>
      <c r="B533" s="1354" t="s">
        <v>3567</v>
      </c>
      <c r="C533" s="1354"/>
      <c r="D533" s="1354"/>
      <c r="E533" s="1354"/>
      <c r="F533" s="1354" t="s">
        <v>3020</v>
      </c>
      <c r="G533" s="1394">
        <v>846</v>
      </c>
      <c r="H533" s="1372">
        <v>0</v>
      </c>
      <c r="I533" s="1373">
        <f t="shared" si="4"/>
        <v>846</v>
      </c>
    </row>
    <row r="534" spans="1:9" s="1332" customFormat="1">
      <c r="A534" s="1370">
        <v>1</v>
      </c>
      <c r="B534" s="1354" t="s">
        <v>3568</v>
      </c>
      <c r="C534" s="1354"/>
      <c r="D534" s="1354"/>
      <c r="E534" s="1354"/>
      <c r="F534" s="1354" t="s">
        <v>3020</v>
      </c>
      <c r="G534" s="1394">
        <v>523</v>
      </c>
      <c r="H534" s="1372">
        <v>0</v>
      </c>
      <c r="I534" s="1373">
        <f t="shared" si="4"/>
        <v>523</v>
      </c>
    </row>
    <row r="535" spans="1:9" s="1332" customFormat="1">
      <c r="A535" s="1370">
        <v>1</v>
      </c>
      <c r="B535" s="1354" t="s">
        <v>3569</v>
      </c>
      <c r="C535" s="1354"/>
      <c r="D535" s="1354"/>
      <c r="E535" s="1354"/>
      <c r="F535" s="1354" t="s">
        <v>3020</v>
      </c>
      <c r="G535" s="1394">
        <v>380</v>
      </c>
      <c r="H535" s="1372">
        <v>0</v>
      </c>
      <c r="I535" s="1373">
        <f t="shared" si="4"/>
        <v>380</v>
      </c>
    </row>
    <row r="536" spans="1:9" s="1332" customFormat="1">
      <c r="A536" s="1370">
        <v>1</v>
      </c>
      <c r="B536" s="1354" t="s">
        <v>3570</v>
      </c>
      <c r="C536" s="1354"/>
      <c r="D536" s="1354"/>
      <c r="E536" s="1354"/>
      <c r="F536" s="1354" t="s">
        <v>3020</v>
      </c>
      <c r="G536" s="1394">
        <v>399</v>
      </c>
      <c r="H536" s="1372">
        <v>0</v>
      </c>
      <c r="I536" s="1373">
        <f t="shared" si="4"/>
        <v>399</v>
      </c>
    </row>
    <row r="537" spans="1:9" s="1332" customFormat="1">
      <c r="A537" s="1370">
        <v>1</v>
      </c>
      <c r="B537" s="1354" t="s">
        <v>3571</v>
      </c>
      <c r="C537" s="1354"/>
      <c r="D537" s="1354"/>
      <c r="E537" s="1354"/>
      <c r="F537" s="1354" t="s">
        <v>3020</v>
      </c>
      <c r="G537" s="1394">
        <v>310</v>
      </c>
      <c r="H537" s="1372">
        <v>0</v>
      </c>
      <c r="I537" s="1373">
        <f t="shared" si="4"/>
        <v>310</v>
      </c>
    </row>
    <row r="538" spans="1:9" s="1332" customFormat="1">
      <c r="A538" s="1370">
        <v>1</v>
      </c>
      <c r="B538" s="1354" t="s">
        <v>3572</v>
      </c>
      <c r="C538" s="1354"/>
      <c r="D538" s="1354"/>
      <c r="E538" s="1354"/>
      <c r="F538" s="1354" t="s">
        <v>3020</v>
      </c>
      <c r="G538" s="1394">
        <v>395</v>
      </c>
      <c r="H538" s="1372">
        <v>0</v>
      </c>
      <c r="I538" s="1373">
        <f t="shared" si="4"/>
        <v>395</v>
      </c>
    </row>
    <row r="539" spans="1:9" s="1332" customFormat="1">
      <c r="A539" s="1370">
        <v>1</v>
      </c>
      <c r="B539" s="1354" t="s">
        <v>3573</v>
      </c>
      <c r="C539" s="1354"/>
      <c r="D539" s="1354"/>
      <c r="E539" s="1354"/>
      <c r="F539" s="1354" t="s">
        <v>3020</v>
      </c>
      <c r="G539" s="1394">
        <v>180</v>
      </c>
      <c r="H539" s="1372">
        <v>0</v>
      </c>
      <c r="I539" s="1373">
        <f t="shared" si="4"/>
        <v>180</v>
      </c>
    </row>
    <row r="540" spans="1:9" s="1332" customFormat="1">
      <c r="A540" s="1370">
        <v>1</v>
      </c>
      <c r="B540" s="1354" t="s">
        <v>3574</v>
      </c>
      <c r="C540" s="1354"/>
      <c r="D540" s="1354"/>
      <c r="E540" s="1354"/>
      <c r="F540" s="1354" t="s">
        <v>3020</v>
      </c>
      <c r="G540" s="1394">
        <v>630</v>
      </c>
      <c r="H540" s="1372">
        <v>0</v>
      </c>
      <c r="I540" s="1373">
        <f t="shared" si="4"/>
        <v>630</v>
      </c>
    </row>
    <row r="541" spans="1:9" s="1332" customFormat="1">
      <c r="A541" s="1370">
        <v>1</v>
      </c>
      <c r="B541" s="1354" t="s">
        <v>3575</v>
      </c>
      <c r="C541" s="1354"/>
      <c r="D541" s="1354"/>
      <c r="E541" s="1354"/>
      <c r="F541" s="1354" t="s">
        <v>3020</v>
      </c>
      <c r="G541" s="1394">
        <v>735</v>
      </c>
      <c r="H541" s="1372">
        <v>0</v>
      </c>
      <c r="I541" s="1373">
        <f t="shared" si="4"/>
        <v>735</v>
      </c>
    </row>
    <row r="542" spans="1:9" s="1332" customFormat="1">
      <c r="A542" s="1370">
        <v>1</v>
      </c>
      <c r="B542" s="1354" t="s">
        <v>3576</v>
      </c>
      <c r="C542" s="1354"/>
      <c r="D542" s="1354"/>
      <c r="E542" s="1354"/>
      <c r="F542" s="1354" t="s">
        <v>3020</v>
      </c>
      <c r="G542" s="1394">
        <v>350</v>
      </c>
      <c r="H542" s="1372">
        <v>0</v>
      </c>
      <c r="I542" s="1373">
        <f t="shared" si="4"/>
        <v>350</v>
      </c>
    </row>
    <row r="543" spans="1:9" s="1332" customFormat="1">
      <c r="A543" s="1370">
        <v>1</v>
      </c>
      <c r="B543" s="1354" t="s">
        <v>3025</v>
      </c>
      <c r="C543" s="1354"/>
      <c r="D543" s="1354"/>
      <c r="E543" s="1354"/>
      <c r="F543" s="1354" t="s">
        <v>3020</v>
      </c>
      <c r="G543" s="1394">
        <v>270</v>
      </c>
      <c r="H543" s="1372">
        <v>0</v>
      </c>
      <c r="I543" s="1373">
        <f t="shared" si="4"/>
        <v>270</v>
      </c>
    </row>
    <row r="544" spans="1:9" s="1332" customFormat="1">
      <c r="A544" s="1370">
        <v>1</v>
      </c>
      <c r="B544" s="1354" t="s">
        <v>3577</v>
      </c>
      <c r="C544" s="1354"/>
      <c r="D544" s="1354"/>
      <c r="E544" s="1354"/>
      <c r="F544" s="1354" t="s">
        <v>3020</v>
      </c>
      <c r="G544" s="1394">
        <v>395</v>
      </c>
      <c r="H544" s="1372">
        <v>0</v>
      </c>
      <c r="I544" s="1373">
        <f t="shared" si="4"/>
        <v>395</v>
      </c>
    </row>
    <row r="545" spans="1:9" s="1332" customFormat="1">
      <c r="A545" s="1370">
        <v>1</v>
      </c>
      <c r="B545" s="1354" t="s">
        <v>3578</v>
      </c>
      <c r="C545" s="1354"/>
      <c r="D545" s="1354"/>
      <c r="E545" s="1354"/>
      <c r="F545" s="1354" t="s">
        <v>3020</v>
      </c>
      <c r="G545" s="1394">
        <v>280</v>
      </c>
      <c r="H545" s="1372">
        <v>0</v>
      </c>
      <c r="I545" s="1373">
        <f t="shared" si="4"/>
        <v>280</v>
      </c>
    </row>
    <row r="546" spans="1:9" s="1332" customFormat="1">
      <c r="A546" s="1370">
        <v>2</v>
      </c>
      <c r="B546" s="1354" t="s">
        <v>3579</v>
      </c>
      <c r="C546" s="1354"/>
      <c r="D546" s="1354"/>
      <c r="E546" s="1354"/>
      <c r="F546" s="1354" t="s">
        <v>3020</v>
      </c>
      <c r="G546" s="1394">
        <v>342</v>
      </c>
      <c r="H546" s="1372">
        <v>0</v>
      </c>
      <c r="I546" s="1373">
        <f t="shared" si="4"/>
        <v>684</v>
      </c>
    </row>
    <row r="547" spans="1:9" s="1332" customFormat="1">
      <c r="A547" s="1370">
        <v>2</v>
      </c>
      <c r="B547" s="1354" t="s">
        <v>3580</v>
      </c>
      <c r="C547" s="1354"/>
      <c r="D547" s="1354"/>
      <c r="E547" s="1354"/>
      <c r="F547" s="1354" t="s">
        <v>3020</v>
      </c>
      <c r="G547" s="1394">
        <v>450</v>
      </c>
      <c r="H547" s="1372">
        <v>0</v>
      </c>
      <c r="I547" s="1373">
        <f t="shared" si="4"/>
        <v>900</v>
      </c>
    </row>
    <row r="548" spans="1:9" s="1332" customFormat="1">
      <c r="A548" s="1370">
        <v>2</v>
      </c>
      <c r="B548" s="1354" t="s">
        <v>3581</v>
      </c>
      <c r="C548" s="1354"/>
      <c r="D548" s="1354"/>
      <c r="E548" s="1354"/>
      <c r="F548" s="1354" t="s">
        <v>3020</v>
      </c>
      <c r="G548" s="1394">
        <v>288</v>
      </c>
      <c r="H548" s="1372">
        <v>0</v>
      </c>
      <c r="I548" s="1373">
        <f t="shared" si="4"/>
        <v>576</v>
      </c>
    </row>
    <row r="549" spans="1:9" s="1332" customFormat="1">
      <c r="A549" s="1370">
        <v>2</v>
      </c>
      <c r="B549" s="1354" t="s">
        <v>3582</v>
      </c>
      <c r="C549" s="1354"/>
      <c r="D549" s="1354"/>
      <c r="E549" s="1354"/>
      <c r="F549" s="1354" t="s">
        <v>3020</v>
      </c>
      <c r="G549" s="1394">
        <v>450</v>
      </c>
      <c r="H549" s="1372">
        <v>0</v>
      </c>
      <c r="I549" s="1373">
        <f t="shared" si="4"/>
        <v>900</v>
      </c>
    </row>
    <row r="550" spans="1:9" s="1332" customFormat="1">
      <c r="A550" s="1370">
        <v>2</v>
      </c>
      <c r="B550" s="1354" t="s">
        <v>3583</v>
      </c>
      <c r="C550" s="1354"/>
      <c r="D550" s="1354"/>
      <c r="E550" s="1354"/>
      <c r="F550" s="1354" t="s">
        <v>3020</v>
      </c>
      <c r="G550" s="1394">
        <v>486</v>
      </c>
      <c r="H550" s="1372">
        <v>0</v>
      </c>
      <c r="I550" s="1373">
        <f t="shared" si="4"/>
        <v>972</v>
      </c>
    </row>
    <row r="551" spans="1:9" s="1332" customFormat="1">
      <c r="A551" s="1370">
        <v>2</v>
      </c>
      <c r="B551" s="1354" t="s">
        <v>3584</v>
      </c>
      <c r="C551" s="1354"/>
      <c r="D551" s="1354"/>
      <c r="E551" s="1354"/>
      <c r="F551" s="1354" t="s">
        <v>3020</v>
      </c>
      <c r="G551" s="1394">
        <v>527</v>
      </c>
      <c r="H551" s="1372">
        <v>0</v>
      </c>
      <c r="I551" s="1373">
        <f t="shared" si="4"/>
        <v>1054</v>
      </c>
    </row>
    <row r="552" spans="1:9" s="1332" customFormat="1">
      <c r="A552" s="1370">
        <v>2</v>
      </c>
      <c r="B552" s="1354" t="s">
        <v>3585</v>
      </c>
      <c r="C552" s="1354"/>
      <c r="D552" s="1354"/>
      <c r="E552" s="1354"/>
      <c r="F552" s="1354" t="s">
        <v>3020</v>
      </c>
      <c r="G552" s="1394">
        <v>306</v>
      </c>
      <c r="H552" s="1372">
        <v>0</v>
      </c>
      <c r="I552" s="1373">
        <f t="shared" si="4"/>
        <v>612</v>
      </c>
    </row>
    <row r="553" spans="1:9" s="1332" customFormat="1">
      <c r="A553" s="1370">
        <v>2</v>
      </c>
      <c r="B553" s="1354" t="s">
        <v>3586</v>
      </c>
      <c r="C553" s="1354"/>
      <c r="D553" s="1354"/>
      <c r="E553" s="1354"/>
      <c r="F553" s="1354" t="s">
        <v>3020</v>
      </c>
      <c r="G553" s="1394">
        <v>486</v>
      </c>
      <c r="H553" s="1372">
        <v>0</v>
      </c>
      <c r="I553" s="1373">
        <f t="shared" si="4"/>
        <v>972</v>
      </c>
    </row>
    <row r="554" spans="1:9" s="1332" customFormat="1">
      <c r="A554" s="1370">
        <v>2</v>
      </c>
      <c r="B554" s="1354" t="s">
        <v>3587</v>
      </c>
      <c r="C554" s="1354"/>
      <c r="D554" s="1354"/>
      <c r="E554" s="1354"/>
      <c r="F554" s="1354" t="s">
        <v>3020</v>
      </c>
      <c r="G554" s="1394">
        <v>360</v>
      </c>
      <c r="H554" s="1372">
        <v>0</v>
      </c>
      <c r="I554" s="1373">
        <f t="shared" si="4"/>
        <v>720</v>
      </c>
    </row>
    <row r="555" spans="1:9" s="1332" customFormat="1">
      <c r="A555" s="1370">
        <v>2</v>
      </c>
      <c r="B555" s="1354" t="s">
        <v>3588</v>
      </c>
      <c r="C555" s="1354"/>
      <c r="D555" s="1354"/>
      <c r="E555" s="1354"/>
      <c r="F555" s="1354" t="s">
        <v>3020</v>
      </c>
      <c r="G555" s="1394">
        <v>420</v>
      </c>
      <c r="H555" s="1372">
        <v>0</v>
      </c>
      <c r="I555" s="1373">
        <f t="shared" si="4"/>
        <v>840</v>
      </c>
    </row>
    <row r="556" spans="1:9" s="1332" customFormat="1">
      <c r="A556" s="1370">
        <v>2</v>
      </c>
      <c r="B556" s="1354" t="s">
        <v>3589</v>
      </c>
      <c r="C556" s="1354"/>
      <c r="D556" s="1354"/>
      <c r="E556" s="1354"/>
      <c r="F556" s="1354" t="s">
        <v>3020</v>
      </c>
      <c r="G556" s="1394">
        <v>525</v>
      </c>
      <c r="H556" s="1372">
        <v>0</v>
      </c>
      <c r="I556" s="1373">
        <f t="shared" si="4"/>
        <v>1050</v>
      </c>
    </row>
    <row r="557" spans="1:9" s="1332" customFormat="1">
      <c r="A557" s="1370">
        <v>2</v>
      </c>
      <c r="B557" s="1354" t="s">
        <v>3590</v>
      </c>
      <c r="C557" s="1354"/>
      <c r="D557" s="1354"/>
      <c r="E557" s="1354"/>
      <c r="F557" s="1354" t="s">
        <v>3020</v>
      </c>
      <c r="G557" s="1394">
        <v>2358</v>
      </c>
      <c r="H557" s="1372">
        <v>0</v>
      </c>
      <c r="I557" s="1373">
        <f t="shared" si="4"/>
        <v>4716</v>
      </c>
    </row>
    <row r="558" spans="1:9" s="1332" customFormat="1">
      <c r="A558" s="1370">
        <v>2</v>
      </c>
      <c r="B558" s="1354" t="s">
        <v>3591</v>
      </c>
      <c r="C558" s="1354"/>
      <c r="D558" s="1354"/>
      <c r="E558" s="1354"/>
      <c r="F558" s="1354" t="s">
        <v>3020</v>
      </c>
      <c r="G558" s="1394">
        <v>1458</v>
      </c>
      <c r="H558" s="1372">
        <v>0</v>
      </c>
      <c r="I558" s="1373">
        <f t="shared" si="4"/>
        <v>2916</v>
      </c>
    </row>
    <row r="559" spans="1:9" s="1332" customFormat="1">
      <c r="A559" s="1370">
        <v>2</v>
      </c>
      <c r="B559" s="1354" t="s">
        <v>3592</v>
      </c>
      <c r="C559" s="1354"/>
      <c r="D559" s="1354"/>
      <c r="E559" s="1354"/>
      <c r="F559" s="1354" t="s">
        <v>3020</v>
      </c>
      <c r="G559" s="1394">
        <v>496</v>
      </c>
      <c r="H559" s="1372">
        <v>0</v>
      </c>
      <c r="I559" s="1373">
        <f t="shared" si="4"/>
        <v>992</v>
      </c>
    </row>
    <row r="560" spans="1:9" s="1332" customFormat="1">
      <c r="A560" s="1370">
        <v>2</v>
      </c>
      <c r="B560" s="1354" t="s">
        <v>3593</v>
      </c>
      <c r="C560" s="1354"/>
      <c r="D560" s="1354"/>
      <c r="E560" s="1354"/>
      <c r="F560" s="1354" t="s">
        <v>3020</v>
      </c>
      <c r="G560" s="1394">
        <v>342</v>
      </c>
      <c r="H560" s="1372">
        <v>0</v>
      </c>
      <c r="I560" s="1373">
        <f t="shared" si="4"/>
        <v>684</v>
      </c>
    </row>
    <row r="561" spans="1:9" s="1332" customFormat="1">
      <c r="A561" s="1370">
        <v>2</v>
      </c>
      <c r="B561" s="1354" t="s">
        <v>3594</v>
      </c>
      <c r="C561" s="1354"/>
      <c r="D561" s="1354"/>
      <c r="E561" s="1354"/>
      <c r="F561" s="1354" t="s">
        <v>3020</v>
      </c>
      <c r="G561" s="1394">
        <v>463</v>
      </c>
      <c r="H561" s="1372">
        <v>0</v>
      </c>
      <c r="I561" s="1373">
        <f t="shared" si="4"/>
        <v>926</v>
      </c>
    </row>
    <row r="562" spans="1:9" s="1332" customFormat="1">
      <c r="A562" s="1370">
        <v>2</v>
      </c>
      <c r="B562" s="1354" t="s">
        <v>3595</v>
      </c>
      <c r="C562" s="1354"/>
      <c r="D562" s="1354"/>
      <c r="E562" s="1354"/>
      <c r="F562" s="1354" t="s">
        <v>3020</v>
      </c>
      <c r="G562" s="1394">
        <v>990</v>
      </c>
      <c r="H562" s="1372">
        <v>0</v>
      </c>
      <c r="I562" s="1373">
        <f t="shared" si="4"/>
        <v>1980</v>
      </c>
    </row>
    <row r="563" spans="1:9" s="1332" customFormat="1">
      <c r="A563" s="1370">
        <v>2</v>
      </c>
      <c r="B563" s="1354" t="s">
        <v>3596</v>
      </c>
      <c r="C563" s="1354"/>
      <c r="D563" s="1354"/>
      <c r="E563" s="1354"/>
      <c r="F563" s="1354" t="s">
        <v>3020</v>
      </c>
      <c r="G563" s="1394">
        <v>775</v>
      </c>
      <c r="H563" s="1372">
        <v>0</v>
      </c>
      <c r="I563" s="1373">
        <f t="shared" si="4"/>
        <v>1550</v>
      </c>
    </row>
    <row r="564" spans="1:9" s="1332" customFormat="1">
      <c r="A564" s="1370">
        <v>2</v>
      </c>
      <c r="B564" s="1354" t="s">
        <v>3597</v>
      </c>
      <c r="C564" s="1354"/>
      <c r="D564" s="1354"/>
      <c r="E564" s="1354"/>
      <c r="F564" s="1354" t="s">
        <v>3020</v>
      </c>
      <c r="G564" s="1394">
        <v>335</v>
      </c>
      <c r="H564" s="1372">
        <v>0</v>
      </c>
      <c r="I564" s="1373">
        <f t="shared" si="4"/>
        <v>670</v>
      </c>
    </row>
    <row r="565" spans="1:9" s="1332" customFormat="1">
      <c r="A565" s="1370">
        <v>2</v>
      </c>
      <c r="B565" s="1354" t="s">
        <v>3598</v>
      </c>
      <c r="C565" s="1354"/>
      <c r="D565" s="1354"/>
      <c r="E565" s="1354"/>
      <c r="F565" s="1354" t="s">
        <v>3020</v>
      </c>
      <c r="G565" s="1394">
        <v>2414</v>
      </c>
      <c r="H565" s="1372">
        <v>0</v>
      </c>
      <c r="I565" s="1373">
        <f t="shared" si="4"/>
        <v>4828</v>
      </c>
    </row>
    <row r="566" spans="1:9" s="1332" customFormat="1">
      <c r="A566" s="1370">
        <v>2</v>
      </c>
      <c r="B566" s="1354" t="s">
        <v>3599</v>
      </c>
      <c r="C566" s="1354"/>
      <c r="D566" s="1354"/>
      <c r="E566" s="1354"/>
      <c r="F566" s="1354" t="s">
        <v>3020</v>
      </c>
      <c r="G566" s="1394">
        <v>954</v>
      </c>
      <c r="H566" s="1372">
        <v>0</v>
      </c>
      <c r="I566" s="1373">
        <f t="shared" si="4"/>
        <v>1908</v>
      </c>
    </row>
    <row r="567" spans="1:9" s="1332" customFormat="1">
      <c r="A567" s="1370">
        <v>2</v>
      </c>
      <c r="B567" s="1354" t="s">
        <v>3600</v>
      </c>
      <c r="C567" s="1354"/>
      <c r="D567" s="1354"/>
      <c r="E567" s="1354"/>
      <c r="F567" s="1354" t="s">
        <v>3020</v>
      </c>
      <c r="G567" s="1394">
        <v>1360</v>
      </c>
      <c r="H567" s="1372">
        <v>0</v>
      </c>
      <c r="I567" s="1373">
        <f t="shared" si="4"/>
        <v>2720</v>
      </c>
    </row>
    <row r="568" spans="1:9" s="1332" customFormat="1">
      <c r="A568" s="1370">
        <v>2</v>
      </c>
      <c r="B568" s="1354" t="s">
        <v>3601</v>
      </c>
      <c r="C568" s="1354"/>
      <c r="D568" s="1354"/>
      <c r="E568" s="1354"/>
      <c r="F568" s="1354" t="s">
        <v>3020</v>
      </c>
      <c r="G568" s="1394">
        <v>720</v>
      </c>
      <c r="H568" s="1372">
        <v>0</v>
      </c>
      <c r="I568" s="1373">
        <f t="shared" si="4"/>
        <v>1440</v>
      </c>
    </row>
    <row r="569" spans="1:9" s="1332" customFormat="1">
      <c r="A569" s="1370">
        <v>2</v>
      </c>
      <c r="B569" s="1354" t="s">
        <v>3602</v>
      </c>
      <c r="C569" s="1354"/>
      <c r="D569" s="1354"/>
      <c r="E569" s="1354"/>
      <c r="F569" s="1354" t="s">
        <v>3020</v>
      </c>
      <c r="G569" s="1394">
        <v>345</v>
      </c>
      <c r="H569" s="1372">
        <v>0</v>
      </c>
      <c r="I569" s="1373">
        <f t="shared" si="4"/>
        <v>690</v>
      </c>
    </row>
    <row r="570" spans="1:9" s="1332" customFormat="1">
      <c r="A570" s="1370">
        <v>2</v>
      </c>
      <c r="B570" s="1354" t="s">
        <v>3603</v>
      </c>
      <c r="C570" s="1354"/>
      <c r="D570" s="1354"/>
      <c r="E570" s="1354"/>
      <c r="F570" s="1354" t="s">
        <v>3020</v>
      </c>
      <c r="G570" s="1394">
        <v>521</v>
      </c>
      <c r="H570" s="1372">
        <v>0</v>
      </c>
      <c r="I570" s="1373">
        <f t="shared" si="4"/>
        <v>1042</v>
      </c>
    </row>
    <row r="571" spans="1:9" s="1332" customFormat="1">
      <c r="A571" s="1370">
        <v>2</v>
      </c>
      <c r="B571" s="1354" t="s">
        <v>3604</v>
      </c>
      <c r="C571" s="1354"/>
      <c r="D571" s="1354"/>
      <c r="E571" s="1354"/>
      <c r="F571" s="1354" t="s">
        <v>3020</v>
      </c>
      <c r="G571" s="1394">
        <v>450</v>
      </c>
      <c r="H571" s="1372">
        <v>0</v>
      </c>
      <c r="I571" s="1373">
        <f t="shared" si="4"/>
        <v>900</v>
      </c>
    </row>
    <row r="572" spans="1:9" s="1332" customFormat="1">
      <c r="A572" s="1370">
        <v>2</v>
      </c>
      <c r="B572" s="1354" t="s">
        <v>3605</v>
      </c>
      <c r="C572" s="1354"/>
      <c r="D572" s="1354"/>
      <c r="E572" s="1354"/>
      <c r="F572" s="1354" t="s">
        <v>3020</v>
      </c>
      <c r="G572" s="1394">
        <v>590</v>
      </c>
      <c r="H572" s="1372">
        <v>0</v>
      </c>
      <c r="I572" s="1373">
        <f t="shared" si="4"/>
        <v>1180</v>
      </c>
    </row>
    <row r="573" spans="1:9" s="1332" customFormat="1">
      <c r="A573" s="1370">
        <v>2</v>
      </c>
      <c r="B573" s="1354" t="s">
        <v>3595</v>
      </c>
      <c r="C573" s="1354"/>
      <c r="D573" s="1354"/>
      <c r="E573" s="1354"/>
      <c r="F573" s="1354" t="s">
        <v>3020</v>
      </c>
      <c r="G573" s="1394">
        <v>486</v>
      </c>
      <c r="H573" s="1372">
        <v>0</v>
      </c>
      <c r="I573" s="1373">
        <f t="shared" si="4"/>
        <v>972</v>
      </c>
    </row>
    <row r="574" spans="1:9" s="1332" customFormat="1">
      <c r="A574" s="1370">
        <v>2</v>
      </c>
      <c r="B574" s="1354" t="s">
        <v>3606</v>
      </c>
      <c r="C574" s="1354"/>
      <c r="D574" s="1354"/>
      <c r="E574" s="1354"/>
      <c r="F574" s="1354" t="s">
        <v>3020</v>
      </c>
      <c r="G574" s="1394">
        <v>1260</v>
      </c>
      <c r="H574" s="1372">
        <v>0</v>
      </c>
      <c r="I574" s="1373">
        <f t="shared" si="4"/>
        <v>2520</v>
      </c>
    </row>
    <row r="575" spans="1:9" s="1332" customFormat="1">
      <c r="A575" s="1370">
        <v>2</v>
      </c>
      <c r="B575" s="1354" t="s">
        <v>3607</v>
      </c>
      <c r="C575" s="1354"/>
      <c r="D575" s="1354"/>
      <c r="E575" s="1354"/>
      <c r="F575" s="1354" t="s">
        <v>3020</v>
      </c>
      <c r="G575" s="1394">
        <v>522</v>
      </c>
      <c r="H575" s="1372">
        <v>0</v>
      </c>
      <c r="I575" s="1373">
        <f t="shared" si="4"/>
        <v>1044</v>
      </c>
    </row>
    <row r="576" spans="1:9" s="1332" customFormat="1">
      <c r="A576" s="1370">
        <v>2</v>
      </c>
      <c r="B576" s="1354" t="s">
        <v>3608</v>
      </c>
      <c r="C576" s="1354"/>
      <c r="D576" s="1354"/>
      <c r="E576" s="1354"/>
      <c r="F576" s="1354" t="s">
        <v>3020</v>
      </c>
      <c r="G576" s="1394">
        <v>1206</v>
      </c>
      <c r="H576" s="1372">
        <v>0</v>
      </c>
      <c r="I576" s="1373">
        <f t="shared" si="4"/>
        <v>2412</v>
      </c>
    </row>
    <row r="577" spans="1:9" s="1332" customFormat="1">
      <c r="A577" s="1370">
        <v>2</v>
      </c>
      <c r="B577" s="1354" t="s">
        <v>3609</v>
      </c>
      <c r="C577" s="1354"/>
      <c r="D577" s="1354"/>
      <c r="E577" s="1354"/>
      <c r="F577" s="1354" t="s">
        <v>3020</v>
      </c>
      <c r="G577" s="1394">
        <v>594</v>
      </c>
      <c r="H577" s="1372">
        <v>0</v>
      </c>
      <c r="I577" s="1373">
        <f t="shared" si="4"/>
        <v>1188</v>
      </c>
    </row>
    <row r="578" spans="1:9" s="1332" customFormat="1">
      <c r="A578" s="1370">
        <v>2</v>
      </c>
      <c r="B578" s="1354" t="s">
        <v>3610</v>
      </c>
      <c r="C578" s="1354"/>
      <c r="D578" s="1354"/>
      <c r="E578" s="1354"/>
      <c r="F578" s="1354" t="s">
        <v>3020</v>
      </c>
      <c r="G578" s="1394">
        <v>485</v>
      </c>
      <c r="H578" s="1372">
        <v>0</v>
      </c>
      <c r="I578" s="1373">
        <f t="shared" si="4"/>
        <v>970</v>
      </c>
    </row>
    <row r="579" spans="1:9" s="1332" customFormat="1">
      <c r="A579" s="1370">
        <v>2</v>
      </c>
      <c r="B579" s="1354" t="s">
        <v>3611</v>
      </c>
      <c r="C579" s="1354"/>
      <c r="D579" s="1354"/>
      <c r="E579" s="1354"/>
      <c r="F579" s="1354" t="s">
        <v>3020</v>
      </c>
      <c r="G579" s="1394">
        <v>1656</v>
      </c>
      <c r="H579" s="1372">
        <v>0</v>
      </c>
      <c r="I579" s="1373">
        <f t="shared" si="4"/>
        <v>3312</v>
      </c>
    </row>
    <row r="580" spans="1:9" s="1332" customFormat="1">
      <c r="A580" s="1370">
        <v>2</v>
      </c>
      <c r="B580" s="1354" t="s">
        <v>3612</v>
      </c>
      <c r="C580" s="1354"/>
      <c r="D580" s="1354"/>
      <c r="E580" s="1354"/>
      <c r="F580" s="1354" t="s">
        <v>3020</v>
      </c>
      <c r="G580" s="1394">
        <v>760</v>
      </c>
      <c r="H580" s="1372">
        <v>0</v>
      </c>
      <c r="I580" s="1373">
        <f t="shared" si="4"/>
        <v>1520</v>
      </c>
    </row>
    <row r="581" spans="1:9" s="1332" customFormat="1">
      <c r="A581" s="1370">
        <v>2</v>
      </c>
      <c r="B581" s="1354" t="s">
        <v>3613</v>
      </c>
      <c r="C581" s="1354"/>
      <c r="D581" s="1354"/>
      <c r="E581" s="1354"/>
      <c r="F581" s="1354" t="s">
        <v>3020</v>
      </c>
      <c r="G581" s="1394">
        <v>682</v>
      </c>
      <c r="H581" s="1372">
        <v>0</v>
      </c>
      <c r="I581" s="1373">
        <f t="shared" si="4"/>
        <v>1364</v>
      </c>
    </row>
    <row r="582" spans="1:9" s="1332" customFormat="1">
      <c r="A582" s="1370">
        <v>2</v>
      </c>
      <c r="B582" s="1354" t="s">
        <v>3614</v>
      </c>
      <c r="C582" s="1354"/>
      <c r="D582" s="1354"/>
      <c r="E582" s="1354"/>
      <c r="F582" s="1354" t="s">
        <v>3020</v>
      </c>
      <c r="G582" s="1394">
        <v>410</v>
      </c>
      <c r="H582" s="1372">
        <v>0</v>
      </c>
      <c r="I582" s="1373">
        <f t="shared" si="4"/>
        <v>820</v>
      </c>
    </row>
    <row r="583" spans="1:9" s="1332" customFormat="1">
      <c r="A583" s="1370">
        <v>2</v>
      </c>
      <c r="B583" s="1354" t="s">
        <v>3615</v>
      </c>
      <c r="C583" s="1354"/>
      <c r="D583" s="1354"/>
      <c r="E583" s="1354"/>
      <c r="F583" s="1354" t="s">
        <v>3020</v>
      </c>
      <c r="G583" s="1394">
        <v>699</v>
      </c>
      <c r="H583" s="1372">
        <v>0</v>
      </c>
      <c r="I583" s="1373">
        <f t="shared" si="4"/>
        <v>1398</v>
      </c>
    </row>
    <row r="584" spans="1:9" s="1332" customFormat="1">
      <c r="A584" s="1370">
        <v>2</v>
      </c>
      <c r="B584" s="1354" t="s">
        <v>3616</v>
      </c>
      <c r="C584" s="1354"/>
      <c r="D584" s="1354"/>
      <c r="E584" s="1354"/>
      <c r="F584" s="1354" t="s">
        <v>3020</v>
      </c>
      <c r="G584" s="1394">
        <v>620</v>
      </c>
      <c r="H584" s="1372">
        <v>0</v>
      </c>
      <c r="I584" s="1373">
        <f t="shared" si="4"/>
        <v>1240</v>
      </c>
    </row>
    <row r="585" spans="1:9" s="1332" customFormat="1">
      <c r="A585" s="1370">
        <v>2</v>
      </c>
      <c r="B585" s="1354" t="s">
        <v>3617</v>
      </c>
      <c r="C585" s="1354"/>
      <c r="D585" s="1354"/>
      <c r="E585" s="1354"/>
      <c r="F585" s="1354" t="s">
        <v>3020</v>
      </c>
      <c r="G585" s="1394">
        <v>465</v>
      </c>
      <c r="H585" s="1372">
        <v>0</v>
      </c>
      <c r="I585" s="1373">
        <f t="shared" si="4"/>
        <v>930</v>
      </c>
    </row>
    <row r="586" spans="1:9" s="1332" customFormat="1">
      <c r="A586" s="1370">
        <v>2</v>
      </c>
      <c r="B586" s="1354" t="s">
        <v>3618</v>
      </c>
      <c r="C586" s="1354"/>
      <c r="D586" s="1354"/>
      <c r="E586" s="1354"/>
      <c r="F586" s="1354" t="s">
        <v>3020</v>
      </c>
      <c r="G586" s="1394">
        <v>501</v>
      </c>
      <c r="H586" s="1372">
        <v>0</v>
      </c>
      <c r="I586" s="1373">
        <f t="shared" si="4"/>
        <v>1002</v>
      </c>
    </row>
    <row r="587" spans="1:9" s="1332" customFormat="1">
      <c r="A587" s="1370">
        <v>2</v>
      </c>
      <c r="B587" s="1354" t="s">
        <v>3619</v>
      </c>
      <c r="C587" s="1354"/>
      <c r="D587" s="1354"/>
      <c r="E587" s="1354"/>
      <c r="F587" s="1354" t="s">
        <v>3020</v>
      </c>
      <c r="G587" s="1394">
        <v>270</v>
      </c>
      <c r="H587" s="1372">
        <v>0</v>
      </c>
      <c r="I587" s="1373">
        <f t="shared" si="4"/>
        <v>540</v>
      </c>
    </row>
    <row r="588" spans="1:9" s="1332" customFormat="1">
      <c r="A588" s="1370">
        <v>2</v>
      </c>
      <c r="B588" s="1354" t="s">
        <v>3620</v>
      </c>
      <c r="C588" s="1354"/>
      <c r="D588" s="1354"/>
      <c r="E588" s="1354"/>
      <c r="F588" s="1354" t="s">
        <v>3020</v>
      </c>
      <c r="G588" s="1394">
        <v>496</v>
      </c>
      <c r="H588" s="1372">
        <v>0</v>
      </c>
      <c r="I588" s="1373">
        <f t="shared" si="4"/>
        <v>992</v>
      </c>
    </row>
    <row r="589" spans="1:9" s="1332" customFormat="1">
      <c r="A589" s="1370">
        <v>2</v>
      </c>
      <c r="B589" s="1354" t="s">
        <v>3621</v>
      </c>
      <c r="C589" s="1354"/>
      <c r="D589" s="1354"/>
      <c r="E589" s="1354"/>
      <c r="F589" s="1354" t="s">
        <v>3020</v>
      </c>
      <c r="G589" s="1394">
        <v>900</v>
      </c>
      <c r="H589" s="1372">
        <v>0</v>
      </c>
      <c r="I589" s="1373">
        <f t="shared" si="4"/>
        <v>1800</v>
      </c>
    </row>
    <row r="590" spans="1:9" s="1332" customFormat="1">
      <c r="A590" s="1370">
        <v>2</v>
      </c>
      <c r="B590" s="1354" t="s">
        <v>3622</v>
      </c>
      <c r="C590" s="1354"/>
      <c r="D590" s="1354"/>
      <c r="E590" s="1354"/>
      <c r="F590" s="1354" t="s">
        <v>3020</v>
      </c>
      <c r="G590" s="1394">
        <v>456</v>
      </c>
      <c r="H590" s="1372">
        <v>0</v>
      </c>
      <c r="I590" s="1373">
        <f t="shared" si="4"/>
        <v>912</v>
      </c>
    </row>
    <row r="591" spans="1:9" s="1332" customFormat="1">
      <c r="A591" s="1370">
        <v>2</v>
      </c>
      <c r="B591" s="1354" t="s">
        <v>3623</v>
      </c>
      <c r="C591" s="1354"/>
      <c r="D591" s="1354"/>
      <c r="E591" s="1354"/>
      <c r="F591" s="1354" t="s">
        <v>3020</v>
      </c>
      <c r="G591" s="1394">
        <v>376</v>
      </c>
      <c r="H591" s="1372">
        <v>0</v>
      </c>
      <c r="I591" s="1373">
        <f t="shared" si="4"/>
        <v>752</v>
      </c>
    </row>
    <row r="592" spans="1:9" s="1332" customFormat="1">
      <c r="A592" s="1370">
        <v>2</v>
      </c>
      <c r="B592" s="1354" t="s">
        <v>3624</v>
      </c>
      <c r="C592" s="1354"/>
      <c r="D592" s="1354"/>
      <c r="E592" s="1354"/>
      <c r="F592" s="1354" t="s">
        <v>3020</v>
      </c>
      <c r="G592" s="1394">
        <v>288</v>
      </c>
      <c r="H592" s="1372">
        <v>0</v>
      </c>
      <c r="I592" s="1373">
        <f t="shared" si="4"/>
        <v>576</v>
      </c>
    </row>
    <row r="593" spans="1:9" s="1332" customFormat="1">
      <c r="A593" s="1370">
        <v>2</v>
      </c>
      <c r="B593" s="1354" t="s">
        <v>3625</v>
      </c>
      <c r="C593" s="1354"/>
      <c r="D593" s="1354"/>
      <c r="E593" s="1354"/>
      <c r="F593" s="1354" t="s">
        <v>3020</v>
      </c>
      <c r="G593" s="1394">
        <v>1643</v>
      </c>
      <c r="H593" s="1372">
        <v>0</v>
      </c>
      <c r="I593" s="1373">
        <f t="shared" si="4"/>
        <v>3286</v>
      </c>
    </row>
    <row r="594" spans="1:9" s="1332" customFormat="1">
      <c r="A594" s="1370">
        <v>2</v>
      </c>
      <c r="B594" s="1354" t="s">
        <v>3626</v>
      </c>
      <c r="C594" s="1354"/>
      <c r="D594" s="1354"/>
      <c r="E594" s="1354"/>
      <c r="F594" s="1354" t="s">
        <v>3020</v>
      </c>
      <c r="G594" s="1394">
        <v>306</v>
      </c>
      <c r="H594" s="1372">
        <v>0</v>
      </c>
      <c r="I594" s="1373">
        <f t="shared" si="4"/>
        <v>612</v>
      </c>
    </row>
    <row r="595" spans="1:9" s="1332" customFormat="1">
      <c r="A595" s="1370">
        <v>2</v>
      </c>
      <c r="B595" s="1354" t="s">
        <v>3627</v>
      </c>
      <c r="C595" s="1354"/>
      <c r="D595" s="1354"/>
      <c r="E595" s="1354"/>
      <c r="F595" s="1354" t="s">
        <v>3020</v>
      </c>
      <c r="G595" s="1394">
        <v>470</v>
      </c>
      <c r="H595" s="1372">
        <v>0</v>
      </c>
      <c r="I595" s="1373">
        <f t="shared" si="4"/>
        <v>940</v>
      </c>
    </row>
    <row r="596" spans="1:9" s="1332" customFormat="1">
      <c r="A596" s="1370">
        <v>2</v>
      </c>
      <c r="B596" s="1354" t="s">
        <v>3628</v>
      </c>
      <c r="C596" s="1354"/>
      <c r="D596" s="1354"/>
      <c r="E596" s="1354"/>
      <c r="F596" s="1354" t="s">
        <v>3020</v>
      </c>
      <c r="G596" s="1394">
        <v>355</v>
      </c>
      <c r="H596" s="1372">
        <v>0</v>
      </c>
      <c r="I596" s="1373">
        <f t="shared" si="4"/>
        <v>710</v>
      </c>
    </row>
    <row r="597" spans="1:9" s="1332" customFormat="1">
      <c r="A597" s="1370">
        <v>2</v>
      </c>
      <c r="B597" s="1354" t="s">
        <v>3629</v>
      </c>
      <c r="C597" s="1354"/>
      <c r="D597" s="1354"/>
      <c r="E597" s="1354"/>
      <c r="F597" s="1354" t="s">
        <v>3020</v>
      </c>
      <c r="G597" s="1394">
        <v>1050</v>
      </c>
      <c r="H597" s="1372">
        <v>0</v>
      </c>
      <c r="I597" s="1373">
        <f t="shared" si="4"/>
        <v>2100</v>
      </c>
    </row>
    <row r="598" spans="1:9" s="1332" customFormat="1">
      <c r="A598" s="1370">
        <v>2</v>
      </c>
      <c r="B598" s="1354" t="s">
        <v>3630</v>
      </c>
      <c r="C598" s="1354"/>
      <c r="D598" s="1354"/>
      <c r="E598" s="1354"/>
      <c r="F598" s="1354" t="s">
        <v>3020</v>
      </c>
      <c r="G598" s="1394">
        <v>936</v>
      </c>
      <c r="H598" s="1372">
        <v>0</v>
      </c>
      <c r="I598" s="1373">
        <f t="shared" si="4"/>
        <v>1872</v>
      </c>
    </row>
    <row r="599" spans="1:9" s="1332" customFormat="1">
      <c r="A599" s="1370">
        <v>2</v>
      </c>
      <c r="B599" s="1354" t="s">
        <v>3631</v>
      </c>
      <c r="C599" s="1354"/>
      <c r="D599" s="1354"/>
      <c r="E599" s="1354"/>
      <c r="F599" s="1354" t="s">
        <v>3020</v>
      </c>
      <c r="G599" s="1394">
        <v>558</v>
      </c>
      <c r="H599" s="1372">
        <v>0</v>
      </c>
      <c r="I599" s="1373">
        <f t="shared" si="4"/>
        <v>1116</v>
      </c>
    </row>
    <row r="600" spans="1:9" s="1332" customFormat="1">
      <c r="A600" s="1370">
        <v>2</v>
      </c>
      <c r="B600" s="1354" t="s">
        <v>3632</v>
      </c>
      <c r="C600" s="1354"/>
      <c r="D600" s="1354"/>
      <c r="E600" s="1354"/>
      <c r="F600" s="1354" t="s">
        <v>3020</v>
      </c>
      <c r="G600" s="1394">
        <v>334</v>
      </c>
      <c r="H600" s="1372">
        <v>0</v>
      </c>
      <c r="I600" s="1373">
        <f t="shared" si="4"/>
        <v>668</v>
      </c>
    </row>
    <row r="601" spans="1:9" s="1332" customFormat="1">
      <c r="A601" s="1370">
        <v>2</v>
      </c>
      <c r="B601" s="1354" t="s">
        <v>3633</v>
      </c>
      <c r="C601" s="1354"/>
      <c r="D601" s="1354"/>
      <c r="E601" s="1354"/>
      <c r="F601" s="1354" t="s">
        <v>3020</v>
      </c>
      <c r="G601" s="1394">
        <v>775</v>
      </c>
      <c r="H601" s="1372">
        <v>0</v>
      </c>
      <c r="I601" s="1373">
        <f t="shared" si="4"/>
        <v>1550</v>
      </c>
    </row>
    <row r="602" spans="1:9" s="1332" customFormat="1">
      <c r="A602" s="1370">
        <v>2</v>
      </c>
      <c r="B602" s="1354" t="s">
        <v>3634</v>
      </c>
      <c r="C602" s="1354"/>
      <c r="D602" s="1354"/>
      <c r="E602" s="1354"/>
      <c r="F602" s="1354" t="s">
        <v>3020</v>
      </c>
      <c r="G602" s="1394">
        <v>496</v>
      </c>
      <c r="H602" s="1372">
        <v>0</v>
      </c>
      <c r="I602" s="1373">
        <f t="shared" si="4"/>
        <v>992</v>
      </c>
    </row>
    <row r="603" spans="1:9" s="1332" customFormat="1">
      <c r="A603" s="1370">
        <v>2</v>
      </c>
      <c r="B603" s="1354" t="s">
        <v>3635</v>
      </c>
      <c r="C603" s="1354"/>
      <c r="D603" s="1354"/>
      <c r="E603" s="1354"/>
      <c r="F603" s="1354" t="s">
        <v>3020</v>
      </c>
      <c r="G603" s="1394">
        <v>1116</v>
      </c>
      <c r="H603" s="1372">
        <v>0</v>
      </c>
      <c r="I603" s="1373">
        <f t="shared" si="4"/>
        <v>2232</v>
      </c>
    </row>
    <row r="604" spans="1:9" s="1332" customFormat="1">
      <c r="A604" s="1370">
        <v>2</v>
      </c>
      <c r="B604" s="1354" t="s">
        <v>3636</v>
      </c>
      <c r="C604" s="1354"/>
      <c r="D604" s="1354"/>
      <c r="E604" s="1354"/>
      <c r="F604" s="1354" t="s">
        <v>3020</v>
      </c>
      <c r="G604" s="1394">
        <v>306</v>
      </c>
      <c r="H604" s="1372">
        <v>0</v>
      </c>
      <c r="I604" s="1373">
        <f t="shared" si="4"/>
        <v>612</v>
      </c>
    </row>
    <row r="605" spans="1:9" s="1332" customFormat="1">
      <c r="A605" s="1370">
        <v>2</v>
      </c>
      <c r="B605" s="1354" t="s">
        <v>3637</v>
      </c>
      <c r="C605" s="1354"/>
      <c r="D605" s="1354"/>
      <c r="E605" s="1354"/>
      <c r="F605" s="1354" t="s">
        <v>3020</v>
      </c>
      <c r="G605" s="1394">
        <v>496</v>
      </c>
      <c r="H605" s="1372">
        <v>0</v>
      </c>
      <c r="I605" s="1373">
        <f t="shared" si="4"/>
        <v>992</v>
      </c>
    </row>
    <row r="606" spans="1:9" s="1332" customFormat="1">
      <c r="A606" s="1370">
        <v>1</v>
      </c>
      <c r="B606" s="1354" t="s">
        <v>3638</v>
      </c>
      <c r="C606" s="1354" t="s">
        <v>3639</v>
      </c>
      <c r="D606" s="1354"/>
      <c r="E606" s="1354"/>
      <c r="F606" s="1354" t="s">
        <v>3020</v>
      </c>
      <c r="G606" s="1394">
        <v>560</v>
      </c>
      <c r="H606" s="1372">
        <v>0</v>
      </c>
      <c r="I606" s="1373">
        <f t="shared" si="4"/>
        <v>560</v>
      </c>
    </row>
    <row r="607" spans="1:9" s="1332" customFormat="1">
      <c r="A607" s="1370">
        <v>1</v>
      </c>
      <c r="B607" s="1354" t="s">
        <v>3640</v>
      </c>
      <c r="C607" s="1354" t="s">
        <v>3641</v>
      </c>
      <c r="D607" s="1354"/>
      <c r="E607" s="1354"/>
      <c r="F607" s="1354" t="s">
        <v>3020</v>
      </c>
      <c r="G607" s="1394">
        <v>660</v>
      </c>
      <c r="H607" s="1372">
        <v>0</v>
      </c>
      <c r="I607" s="1373">
        <f t="shared" si="4"/>
        <v>660</v>
      </c>
    </row>
    <row r="608" spans="1:9" s="1332" customFormat="1">
      <c r="A608" s="1370">
        <v>1</v>
      </c>
      <c r="B608" s="1354" t="s">
        <v>3642</v>
      </c>
      <c r="C608" s="1354" t="s">
        <v>3641</v>
      </c>
      <c r="D608" s="1354"/>
      <c r="E608" s="1354"/>
      <c r="F608" s="1354" t="s">
        <v>3020</v>
      </c>
      <c r="G608" s="1394">
        <v>512</v>
      </c>
      <c r="H608" s="1372">
        <v>0</v>
      </c>
      <c r="I608" s="1373">
        <f t="shared" si="4"/>
        <v>512</v>
      </c>
    </row>
    <row r="609" spans="1:9" s="1332" customFormat="1">
      <c r="A609" s="1370">
        <v>1</v>
      </c>
      <c r="B609" s="1354" t="s">
        <v>3643</v>
      </c>
      <c r="C609" s="1354" t="s">
        <v>3644</v>
      </c>
      <c r="D609" s="1354"/>
      <c r="E609" s="1354"/>
      <c r="F609" s="1354" t="s">
        <v>3020</v>
      </c>
      <c r="G609" s="1394">
        <v>512</v>
      </c>
      <c r="H609" s="1372">
        <v>0</v>
      </c>
      <c r="I609" s="1373">
        <f t="shared" si="4"/>
        <v>512</v>
      </c>
    </row>
    <row r="610" spans="1:9" s="1332" customFormat="1">
      <c r="A610" s="1370">
        <v>1</v>
      </c>
      <c r="B610" s="1354" t="s">
        <v>3645</v>
      </c>
      <c r="C610" s="1354" t="s">
        <v>3644</v>
      </c>
      <c r="D610" s="1354"/>
      <c r="E610" s="1354"/>
      <c r="F610" s="1354" t="s">
        <v>3020</v>
      </c>
      <c r="G610" s="1394">
        <v>512</v>
      </c>
      <c r="H610" s="1372">
        <v>0</v>
      </c>
      <c r="I610" s="1373">
        <f t="shared" si="4"/>
        <v>512</v>
      </c>
    </row>
    <row r="611" spans="1:9" s="1332" customFormat="1">
      <c r="A611" s="1370">
        <v>1</v>
      </c>
      <c r="B611" s="1354" t="s">
        <v>3646</v>
      </c>
      <c r="C611" s="1354" t="s">
        <v>3647</v>
      </c>
      <c r="D611" s="1354"/>
      <c r="E611" s="1354"/>
      <c r="F611" s="1354" t="s">
        <v>3020</v>
      </c>
      <c r="G611" s="1394">
        <v>677</v>
      </c>
      <c r="H611" s="1372">
        <v>0</v>
      </c>
      <c r="I611" s="1373">
        <f t="shared" si="4"/>
        <v>677</v>
      </c>
    </row>
    <row r="612" spans="1:9" s="1332" customFormat="1">
      <c r="A612" s="1370">
        <v>1</v>
      </c>
      <c r="B612" s="1354" t="s">
        <v>3648</v>
      </c>
      <c r="C612" s="1354" t="s">
        <v>3647</v>
      </c>
      <c r="D612" s="1354"/>
      <c r="E612" s="1354"/>
      <c r="F612" s="1354" t="s">
        <v>3020</v>
      </c>
      <c r="G612" s="1394">
        <v>512</v>
      </c>
      <c r="H612" s="1372">
        <v>0</v>
      </c>
      <c r="I612" s="1373">
        <f t="shared" si="4"/>
        <v>512</v>
      </c>
    </row>
    <row r="613" spans="1:9" s="1332" customFormat="1">
      <c r="A613" s="1370">
        <v>1</v>
      </c>
      <c r="B613" s="1354" t="s">
        <v>3649</v>
      </c>
      <c r="C613" s="1354" t="s">
        <v>3650</v>
      </c>
      <c r="D613" s="1354"/>
      <c r="E613" s="1354"/>
      <c r="F613" s="1354" t="s">
        <v>3020</v>
      </c>
      <c r="G613" s="1394">
        <v>512</v>
      </c>
      <c r="H613" s="1372">
        <v>0</v>
      </c>
      <c r="I613" s="1373">
        <f t="shared" si="4"/>
        <v>512</v>
      </c>
    </row>
    <row r="614" spans="1:9" s="1332" customFormat="1">
      <c r="A614" s="1370">
        <v>1</v>
      </c>
      <c r="B614" s="1354" t="s">
        <v>3651</v>
      </c>
      <c r="C614" s="1354" t="s">
        <v>3652</v>
      </c>
      <c r="D614" s="1354"/>
      <c r="E614" s="1354"/>
      <c r="F614" s="1354" t="s">
        <v>3020</v>
      </c>
      <c r="G614" s="1394">
        <v>512</v>
      </c>
      <c r="H614" s="1372">
        <v>0</v>
      </c>
      <c r="I614" s="1373">
        <f t="shared" si="4"/>
        <v>512</v>
      </c>
    </row>
    <row r="615" spans="1:9" s="1332" customFormat="1">
      <c r="A615" s="1370">
        <v>1</v>
      </c>
      <c r="B615" s="1354" t="s">
        <v>3653</v>
      </c>
      <c r="C615" s="1354" t="s">
        <v>3654</v>
      </c>
      <c r="D615" s="1354"/>
      <c r="E615" s="1354"/>
      <c r="F615" s="1354" t="s">
        <v>3020</v>
      </c>
      <c r="G615" s="1394">
        <v>512</v>
      </c>
      <c r="H615" s="1372">
        <v>0</v>
      </c>
      <c r="I615" s="1373">
        <f t="shared" si="4"/>
        <v>512</v>
      </c>
    </row>
    <row r="616" spans="1:9" s="1332" customFormat="1">
      <c r="A616" s="1370">
        <v>1</v>
      </c>
      <c r="B616" s="1354" t="s">
        <v>3655</v>
      </c>
      <c r="C616" s="1354" t="s">
        <v>3656</v>
      </c>
      <c r="D616" s="1354"/>
      <c r="E616" s="1354"/>
      <c r="F616" s="1354" t="s">
        <v>3020</v>
      </c>
      <c r="G616" s="1394">
        <v>512</v>
      </c>
      <c r="H616" s="1372">
        <v>0</v>
      </c>
      <c r="I616" s="1373">
        <f t="shared" si="4"/>
        <v>512</v>
      </c>
    </row>
    <row r="617" spans="1:9" s="1332" customFormat="1">
      <c r="A617" s="1370">
        <v>1</v>
      </c>
      <c r="B617" s="1354" t="s">
        <v>3657</v>
      </c>
      <c r="C617" s="1354" t="s">
        <v>3658</v>
      </c>
      <c r="D617" s="1354"/>
      <c r="E617" s="1354"/>
      <c r="F617" s="1354" t="s">
        <v>3020</v>
      </c>
      <c r="G617" s="1394">
        <v>512</v>
      </c>
      <c r="H617" s="1372">
        <v>0</v>
      </c>
      <c r="I617" s="1373">
        <f t="shared" si="4"/>
        <v>512</v>
      </c>
    </row>
    <row r="618" spans="1:9" s="1332" customFormat="1">
      <c r="A618" s="1370">
        <v>1</v>
      </c>
      <c r="B618" s="1354" t="s">
        <v>3659</v>
      </c>
      <c r="C618" s="1354" t="s">
        <v>3660</v>
      </c>
      <c r="D618" s="1354"/>
      <c r="E618" s="1354"/>
      <c r="F618" s="1354" t="s">
        <v>3020</v>
      </c>
      <c r="G618" s="1394">
        <v>512</v>
      </c>
      <c r="H618" s="1372">
        <v>0</v>
      </c>
      <c r="I618" s="1373">
        <f t="shared" ref="I618:I765" si="5">(G618*A618)-(G618*A618)*H618</f>
        <v>512</v>
      </c>
    </row>
    <row r="619" spans="1:9" s="1332" customFormat="1">
      <c r="A619" s="1370">
        <v>1</v>
      </c>
      <c r="B619" s="1354" t="s">
        <v>3661</v>
      </c>
      <c r="C619" s="1354" t="s">
        <v>3662</v>
      </c>
      <c r="D619" s="1354"/>
      <c r="E619" s="1354"/>
      <c r="F619" s="1354" t="s">
        <v>3020</v>
      </c>
      <c r="G619" s="1394">
        <v>512</v>
      </c>
      <c r="H619" s="1372">
        <v>0</v>
      </c>
      <c r="I619" s="1373">
        <f t="shared" si="5"/>
        <v>512</v>
      </c>
    </row>
    <row r="620" spans="1:9" s="1332" customFormat="1">
      <c r="A620" s="1370">
        <v>1</v>
      </c>
      <c r="B620" s="1354" t="s">
        <v>3663</v>
      </c>
      <c r="C620" s="1354" t="s">
        <v>3664</v>
      </c>
      <c r="D620" s="1354"/>
      <c r="E620" s="1354"/>
      <c r="F620" s="1354" t="s">
        <v>3020</v>
      </c>
      <c r="G620" s="1394">
        <v>512</v>
      </c>
      <c r="H620" s="1372">
        <v>0</v>
      </c>
      <c r="I620" s="1373">
        <f t="shared" si="5"/>
        <v>512</v>
      </c>
    </row>
    <row r="621" spans="1:9" s="1332" customFormat="1">
      <c r="A621" s="1370">
        <v>1</v>
      </c>
      <c r="B621" s="1354" t="s">
        <v>3665</v>
      </c>
      <c r="C621" s="1354" t="s">
        <v>3666</v>
      </c>
      <c r="D621" s="1354"/>
      <c r="E621" s="1354"/>
      <c r="F621" s="1354" t="s">
        <v>3020</v>
      </c>
      <c r="G621" s="1394">
        <v>512</v>
      </c>
      <c r="H621" s="1372">
        <v>0</v>
      </c>
      <c r="I621" s="1373">
        <f t="shared" si="5"/>
        <v>512</v>
      </c>
    </row>
    <row r="622" spans="1:9" s="1332" customFormat="1">
      <c r="A622" s="1370">
        <v>1</v>
      </c>
      <c r="B622" s="1354" t="s">
        <v>3667</v>
      </c>
      <c r="C622" s="1354" t="s">
        <v>3668</v>
      </c>
      <c r="D622" s="1354"/>
      <c r="E622" s="1354"/>
      <c r="F622" s="1354" t="s">
        <v>3020</v>
      </c>
      <c r="G622" s="1394">
        <v>512</v>
      </c>
      <c r="H622" s="1372">
        <v>0</v>
      </c>
      <c r="I622" s="1373">
        <f t="shared" si="5"/>
        <v>512</v>
      </c>
    </row>
    <row r="623" spans="1:9" s="1332" customFormat="1">
      <c r="A623" s="1370">
        <v>1</v>
      </c>
      <c r="B623" s="1354" t="s">
        <v>3669</v>
      </c>
      <c r="C623" s="1354" t="s">
        <v>3670</v>
      </c>
      <c r="D623" s="1354"/>
      <c r="E623" s="1354"/>
      <c r="F623" s="1354" t="s">
        <v>3020</v>
      </c>
      <c r="G623" s="1394">
        <v>512</v>
      </c>
      <c r="H623" s="1372">
        <v>0</v>
      </c>
      <c r="I623" s="1373">
        <f t="shared" si="5"/>
        <v>512</v>
      </c>
    </row>
    <row r="624" spans="1:9" s="1332" customFormat="1">
      <c r="A624" s="1370">
        <v>1</v>
      </c>
      <c r="B624" s="1354" t="s">
        <v>3671</v>
      </c>
      <c r="C624" s="1354" t="s">
        <v>3672</v>
      </c>
      <c r="D624" s="1354"/>
      <c r="E624" s="1354"/>
      <c r="F624" s="1354" t="s">
        <v>3020</v>
      </c>
      <c r="G624" s="1394">
        <v>512</v>
      </c>
      <c r="H624" s="1372">
        <v>0</v>
      </c>
      <c r="I624" s="1373">
        <f t="shared" si="5"/>
        <v>512</v>
      </c>
    </row>
    <row r="625" spans="1:9" s="1332" customFormat="1">
      <c r="A625" s="1370">
        <v>1</v>
      </c>
      <c r="B625" s="1354" t="s">
        <v>3673</v>
      </c>
      <c r="C625" s="1354" t="s">
        <v>3674</v>
      </c>
      <c r="D625" s="1354"/>
      <c r="E625" s="1354"/>
      <c r="F625" s="1354" t="s">
        <v>3020</v>
      </c>
      <c r="G625" s="1394">
        <v>512</v>
      </c>
      <c r="H625" s="1372">
        <v>0</v>
      </c>
      <c r="I625" s="1373">
        <f t="shared" si="5"/>
        <v>512</v>
      </c>
    </row>
    <row r="626" spans="1:9" s="1332" customFormat="1">
      <c r="A626" s="1370">
        <v>1</v>
      </c>
      <c r="B626" s="1354" t="s">
        <v>3675</v>
      </c>
      <c r="C626" s="1354" t="s">
        <v>3676</v>
      </c>
      <c r="D626" s="1354"/>
      <c r="E626" s="1354"/>
      <c r="F626" s="1354" t="s">
        <v>3020</v>
      </c>
      <c r="G626" s="1394">
        <v>512</v>
      </c>
      <c r="H626" s="1372">
        <v>0</v>
      </c>
      <c r="I626" s="1373">
        <f t="shared" si="5"/>
        <v>512</v>
      </c>
    </row>
    <row r="627" spans="1:9" s="1332" customFormat="1">
      <c r="A627" s="1370">
        <v>1</v>
      </c>
      <c r="B627" s="1354" t="s">
        <v>3677</v>
      </c>
      <c r="C627" s="1354" t="s">
        <v>3678</v>
      </c>
      <c r="D627" s="1354"/>
      <c r="E627" s="1354"/>
      <c r="F627" s="1354" t="s">
        <v>3020</v>
      </c>
      <c r="G627" s="1394">
        <v>512</v>
      </c>
      <c r="H627" s="1372">
        <v>0</v>
      </c>
      <c r="I627" s="1373">
        <f t="shared" si="5"/>
        <v>512</v>
      </c>
    </row>
    <row r="628" spans="1:9" s="1332" customFormat="1">
      <c r="A628" s="1370">
        <v>1</v>
      </c>
      <c r="B628" s="1354" t="s">
        <v>3679</v>
      </c>
      <c r="C628" s="1354" t="s">
        <v>3680</v>
      </c>
      <c r="D628" s="1354"/>
      <c r="E628" s="1354"/>
      <c r="F628" s="1354" t="s">
        <v>3020</v>
      </c>
      <c r="G628" s="1394">
        <v>512</v>
      </c>
      <c r="H628" s="1372">
        <v>0</v>
      </c>
      <c r="I628" s="1373">
        <f t="shared" si="5"/>
        <v>512</v>
      </c>
    </row>
    <row r="629" spans="1:9" s="1332" customFormat="1">
      <c r="A629" s="1370">
        <v>1</v>
      </c>
      <c r="B629" s="1354" t="s">
        <v>3681</v>
      </c>
      <c r="C629" s="1354" t="s">
        <v>3682</v>
      </c>
      <c r="D629" s="1354"/>
      <c r="E629" s="1354"/>
      <c r="F629" s="1354" t="s">
        <v>3020</v>
      </c>
      <c r="G629" s="1394">
        <v>512</v>
      </c>
      <c r="H629" s="1372">
        <v>0</v>
      </c>
      <c r="I629" s="1373">
        <f t="shared" si="5"/>
        <v>512</v>
      </c>
    </row>
    <row r="630" spans="1:9" s="1332" customFormat="1">
      <c r="A630" s="1370">
        <v>1</v>
      </c>
      <c r="B630" s="1354" t="s">
        <v>3683</v>
      </c>
      <c r="C630" s="1354" t="s">
        <v>3682</v>
      </c>
      <c r="D630" s="1354"/>
      <c r="E630" s="1354"/>
      <c r="F630" s="1354" t="s">
        <v>3020</v>
      </c>
      <c r="G630" s="1394">
        <v>512</v>
      </c>
      <c r="H630" s="1372">
        <v>0</v>
      </c>
      <c r="I630" s="1373">
        <f t="shared" si="5"/>
        <v>512</v>
      </c>
    </row>
    <row r="631" spans="1:9" s="1332" customFormat="1">
      <c r="A631" s="1370">
        <v>1</v>
      </c>
      <c r="B631" s="1354" t="s">
        <v>3684</v>
      </c>
      <c r="C631" s="1354" t="s">
        <v>3685</v>
      </c>
      <c r="D631" s="1354"/>
      <c r="E631" s="1354"/>
      <c r="F631" s="1354" t="s">
        <v>3020</v>
      </c>
      <c r="G631" s="1394">
        <v>512</v>
      </c>
      <c r="H631" s="1372">
        <v>0</v>
      </c>
      <c r="I631" s="1373">
        <f t="shared" si="5"/>
        <v>512</v>
      </c>
    </row>
    <row r="632" spans="1:9" s="1332" customFormat="1">
      <c r="A632" s="1370">
        <v>1</v>
      </c>
      <c r="B632" s="1354" t="s">
        <v>3686</v>
      </c>
      <c r="C632" s="1354" t="s">
        <v>3687</v>
      </c>
      <c r="D632" s="1354"/>
      <c r="E632" s="1354"/>
      <c r="F632" s="1354" t="s">
        <v>3020</v>
      </c>
      <c r="G632" s="1394">
        <v>512</v>
      </c>
      <c r="H632" s="1372">
        <v>0</v>
      </c>
      <c r="I632" s="1373">
        <f t="shared" si="5"/>
        <v>512</v>
      </c>
    </row>
    <row r="633" spans="1:9" s="1332" customFormat="1">
      <c r="A633" s="1370">
        <v>1</v>
      </c>
      <c r="B633" s="1354" t="s">
        <v>3688</v>
      </c>
      <c r="C633" s="1354" t="s">
        <v>3689</v>
      </c>
      <c r="D633" s="1354"/>
      <c r="E633" s="1354"/>
      <c r="F633" s="1354" t="s">
        <v>3020</v>
      </c>
      <c r="G633" s="1394">
        <v>512</v>
      </c>
      <c r="H633" s="1372">
        <v>0</v>
      </c>
      <c r="I633" s="1373">
        <f t="shared" si="5"/>
        <v>512</v>
      </c>
    </row>
    <row r="634" spans="1:9" s="1332" customFormat="1">
      <c r="A634" s="1370">
        <v>1</v>
      </c>
      <c r="B634" s="1354" t="s">
        <v>3690</v>
      </c>
      <c r="C634" s="1354" t="s">
        <v>3333</v>
      </c>
      <c r="D634" s="1354"/>
      <c r="E634" s="1354"/>
      <c r="F634" s="1354" t="s">
        <v>3020</v>
      </c>
      <c r="G634" s="1394">
        <v>512</v>
      </c>
      <c r="H634" s="1372">
        <v>0</v>
      </c>
      <c r="I634" s="1373">
        <f t="shared" si="5"/>
        <v>512</v>
      </c>
    </row>
    <row r="635" spans="1:9" s="1332" customFormat="1">
      <c r="A635" s="1370">
        <v>1</v>
      </c>
      <c r="B635" s="1354" t="s">
        <v>3691</v>
      </c>
      <c r="C635" s="1354" t="s">
        <v>3333</v>
      </c>
      <c r="D635" s="1354"/>
      <c r="E635" s="1354"/>
      <c r="F635" s="1354" t="s">
        <v>3020</v>
      </c>
      <c r="G635" s="1394">
        <v>1200</v>
      </c>
      <c r="H635" s="1372">
        <v>0</v>
      </c>
      <c r="I635" s="1373">
        <f t="shared" si="5"/>
        <v>1200</v>
      </c>
    </row>
    <row r="636" spans="1:9" s="1332" customFormat="1">
      <c r="A636" s="1370">
        <v>1</v>
      </c>
      <c r="B636" s="1354" t="s">
        <v>3692</v>
      </c>
      <c r="C636" s="1354" t="s">
        <v>3333</v>
      </c>
      <c r="D636" s="1354"/>
      <c r="E636" s="1354"/>
      <c r="F636" s="1354" t="s">
        <v>3020</v>
      </c>
      <c r="G636" s="1394">
        <v>540</v>
      </c>
      <c r="H636" s="1372">
        <v>0</v>
      </c>
      <c r="I636" s="1373">
        <f t="shared" si="5"/>
        <v>540</v>
      </c>
    </row>
    <row r="637" spans="1:9" s="1332" customFormat="1">
      <c r="A637" s="1370">
        <v>1</v>
      </c>
      <c r="B637" s="1354" t="s">
        <v>3693</v>
      </c>
      <c r="C637" s="1354" t="s">
        <v>3694</v>
      </c>
      <c r="D637" s="1354"/>
      <c r="E637" s="1354"/>
      <c r="F637" s="1354" t="s">
        <v>3020</v>
      </c>
      <c r="G637" s="1394">
        <v>540</v>
      </c>
      <c r="H637" s="1372">
        <v>0</v>
      </c>
      <c r="I637" s="1373">
        <f t="shared" si="5"/>
        <v>540</v>
      </c>
    </row>
    <row r="638" spans="1:9" s="1332" customFormat="1">
      <c r="A638" s="1370">
        <v>1</v>
      </c>
      <c r="B638" s="1354" t="s">
        <v>3695</v>
      </c>
      <c r="C638" s="1354" t="s">
        <v>3696</v>
      </c>
      <c r="D638" s="1354"/>
      <c r="E638" s="1354"/>
      <c r="F638" s="1354" t="s">
        <v>3020</v>
      </c>
      <c r="G638" s="1394">
        <v>512</v>
      </c>
      <c r="H638" s="1372">
        <v>0</v>
      </c>
      <c r="I638" s="1373">
        <f t="shared" si="5"/>
        <v>512</v>
      </c>
    </row>
    <row r="639" spans="1:9" s="1332" customFormat="1">
      <c r="A639" s="1370">
        <v>1</v>
      </c>
      <c r="B639" s="1354" t="s">
        <v>3697</v>
      </c>
      <c r="C639" s="1354" t="s">
        <v>3698</v>
      </c>
      <c r="D639" s="1354"/>
      <c r="E639" s="1354"/>
      <c r="F639" s="1354" t="s">
        <v>3020</v>
      </c>
      <c r="G639" s="1394">
        <v>1380</v>
      </c>
      <c r="H639" s="1372">
        <v>0</v>
      </c>
      <c r="I639" s="1373">
        <f t="shared" si="5"/>
        <v>1380</v>
      </c>
    </row>
    <row r="640" spans="1:9" s="1332" customFormat="1">
      <c r="A640" s="1370">
        <v>1</v>
      </c>
      <c r="B640" s="1354" t="s">
        <v>3699</v>
      </c>
      <c r="C640" s="1354" t="s">
        <v>3700</v>
      </c>
      <c r="D640" s="1354"/>
      <c r="E640" s="1354"/>
      <c r="F640" s="1354" t="s">
        <v>3020</v>
      </c>
      <c r="G640" s="1394">
        <v>1910</v>
      </c>
      <c r="H640" s="1372">
        <v>0</v>
      </c>
      <c r="I640" s="1373">
        <f t="shared" si="5"/>
        <v>1910</v>
      </c>
    </row>
    <row r="641" spans="1:9" s="1332" customFormat="1">
      <c r="A641" s="1370">
        <v>1</v>
      </c>
      <c r="B641" s="1354" t="s">
        <v>3701</v>
      </c>
      <c r="C641" s="1354" t="s">
        <v>3702</v>
      </c>
      <c r="D641" s="1354"/>
      <c r="E641" s="1354"/>
      <c r="F641" s="1354" t="s">
        <v>3020</v>
      </c>
      <c r="G641" s="1394">
        <v>1330</v>
      </c>
      <c r="H641" s="1372">
        <v>0</v>
      </c>
      <c r="I641" s="1373">
        <f t="shared" si="5"/>
        <v>1330</v>
      </c>
    </row>
    <row r="642" spans="1:9" s="1332" customFormat="1">
      <c r="A642" s="1370">
        <v>1</v>
      </c>
      <c r="B642" s="1354" t="s">
        <v>3703</v>
      </c>
      <c r="C642" s="1354"/>
      <c r="D642" s="1354"/>
      <c r="E642" s="1354"/>
      <c r="F642" s="1354" t="s">
        <v>3020</v>
      </c>
      <c r="G642" s="1394">
        <v>1440</v>
      </c>
      <c r="H642" s="1372">
        <v>0</v>
      </c>
      <c r="I642" s="1373">
        <f t="shared" si="5"/>
        <v>1440</v>
      </c>
    </row>
    <row r="643" spans="1:9" s="1332" customFormat="1">
      <c r="A643" s="1370">
        <v>1</v>
      </c>
      <c r="B643" s="1354" t="s">
        <v>3704</v>
      </c>
      <c r="C643" s="1354" t="s">
        <v>3705</v>
      </c>
      <c r="D643" s="1354"/>
      <c r="E643" s="1354"/>
      <c r="F643" s="1354" t="s">
        <v>3020</v>
      </c>
      <c r="G643" s="1394">
        <v>790</v>
      </c>
      <c r="H643" s="1372">
        <v>0</v>
      </c>
      <c r="I643" s="1373">
        <f t="shared" si="5"/>
        <v>790</v>
      </c>
    </row>
    <row r="644" spans="1:9" s="1332" customFormat="1">
      <c r="A644" s="1370">
        <v>1</v>
      </c>
      <c r="B644" s="1354" t="s">
        <v>3706</v>
      </c>
      <c r="C644" s="1354" t="s">
        <v>3707</v>
      </c>
      <c r="D644" s="1354"/>
      <c r="E644" s="1354"/>
      <c r="F644" s="1354" t="s">
        <v>3020</v>
      </c>
      <c r="G644" s="1394">
        <v>1223</v>
      </c>
      <c r="H644" s="1372">
        <v>0</v>
      </c>
      <c r="I644" s="1373">
        <f t="shared" si="5"/>
        <v>1223</v>
      </c>
    </row>
    <row r="645" spans="1:9" s="1332" customFormat="1">
      <c r="A645" s="1370">
        <v>1</v>
      </c>
      <c r="B645" s="1354" t="s">
        <v>3708</v>
      </c>
      <c r="C645" s="1354" t="s">
        <v>3709</v>
      </c>
      <c r="D645" s="1354"/>
      <c r="E645" s="1354"/>
      <c r="F645" s="1354" t="s">
        <v>3020</v>
      </c>
      <c r="G645" s="1394">
        <v>780</v>
      </c>
      <c r="H645" s="1372">
        <v>0</v>
      </c>
      <c r="I645" s="1373">
        <f t="shared" si="5"/>
        <v>780</v>
      </c>
    </row>
    <row r="646" spans="1:9" s="1332" customFormat="1">
      <c r="A646" s="1370">
        <v>1</v>
      </c>
      <c r="B646" s="1354" t="s">
        <v>3710</v>
      </c>
      <c r="C646" s="1354" t="s">
        <v>3711</v>
      </c>
      <c r="D646" s="1354"/>
      <c r="E646" s="1354"/>
      <c r="F646" s="1354" t="s">
        <v>3020</v>
      </c>
      <c r="G646" s="1394">
        <v>880</v>
      </c>
      <c r="H646" s="1372">
        <v>0</v>
      </c>
      <c r="I646" s="1373">
        <f t="shared" si="5"/>
        <v>880</v>
      </c>
    </row>
    <row r="647" spans="1:9" s="1332" customFormat="1">
      <c r="A647" s="1370">
        <v>1</v>
      </c>
      <c r="B647" s="1354" t="s">
        <v>3712</v>
      </c>
      <c r="C647" s="1354" t="s">
        <v>3713</v>
      </c>
      <c r="D647" s="1354"/>
      <c r="E647" s="1354"/>
      <c r="F647" s="1354" t="s">
        <v>3020</v>
      </c>
      <c r="G647" s="1394">
        <v>1501</v>
      </c>
      <c r="H647" s="1372">
        <v>0</v>
      </c>
      <c r="I647" s="1373">
        <f t="shared" si="5"/>
        <v>1501</v>
      </c>
    </row>
    <row r="648" spans="1:9" s="1332" customFormat="1">
      <c r="A648" s="1370">
        <v>1</v>
      </c>
      <c r="B648" s="1354" t="s">
        <v>3714</v>
      </c>
      <c r="C648" s="1354" t="s">
        <v>3713</v>
      </c>
      <c r="D648" s="1354"/>
      <c r="E648" s="1354"/>
      <c r="F648" s="1354" t="s">
        <v>3020</v>
      </c>
      <c r="G648" s="1394">
        <v>1020</v>
      </c>
      <c r="H648" s="1372">
        <v>0</v>
      </c>
      <c r="I648" s="1373">
        <f t="shared" si="5"/>
        <v>1020</v>
      </c>
    </row>
    <row r="649" spans="1:9" s="1332" customFormat="1">
      <c r="A649" s="1370">
        <v>1</v>
      </c>
      <c r="B649" s="1354" t="s">
        <v>3715</v>
      </c>
      <c r="C649" s="1354" t="s">
        <v>3716</v>
      </c>
      <c r="D649" s="1354"/>
      <c r="E649" s="1354"/>
      <c r="F649" s="1354" t="s">
        <v>3020</v>
      </c>
      <c r="G649" s="1394">
        <v>1210</v>
      </c>
      <c r="H649" s="1372">
        <v>0</v>
      </c>
      <c r="I649" s="1373">
        <f t="shared" si="5"/>
        <v>1210</v>
      </c>
    </row>
    <row r="650" spans="1:9" s="1332" customFormat="1">
      <c r="A650" s="1370">
        <v>1</v>
      </c>
      <c r="B650" s="1354" t="s">
        <v>3717</v>
      </c>
      <c r="C650" s="1354" t="s">
        <v>3718</v>
      </c>
      <c r="D650" s="1354"/>
      <c r="E650" s="1354"/>
      <c r="F650" s="1354" t="s">
        <v>3020</v>
      </c>
      <c r="G650" s="1394">
        <v>2100</v>
      </c>
      <c r="H650" s="1372">
        <v>0</v>
      </c>
      <c r="I650" s="1373">
        <f t="shared" si="5"/>
        <v>2100</v>
      </c>
    </row>
    <row r="651" spans="1:9" s="1332" customFormat="1">
      <c r="A651" s="1370">
        <v>1</v>
      </c>
      <c r="B651" s="1354" t="s">
        <v>3719</v>
      </c>
      <c r="C651" s="1354" t="s">
        <v>3720</v>
      </c>
      <c r="D651" s="1354"/>
      <c r="E651" s="1354"/>
      <c r="F651" s="1354" t="s">
        <v>3020</v>
      </c>
      <c r="G651" s="1394">
        <v>1121</v>
      </c>
      <c r="H651" s="1372">
        <v>0</v>
      </c>
      <c r="I651" s="1373">
        <f t="shared" si="5"/>
        <v>1121</v>
      </c>
    </row>
    <row r="652" spans="1:9" s="1332" customFormat="1">
      <c r="A652" s="1370">
        <v>1</v>
      </c>
      <c r="B652" s="1354" t="s">
        <v>3721</v>
      </c>
      <c r="C652" s="1354" t="s">
        <v>3722</v>
      </c>
      <c r="D652" s="1354"/>
      <c r="E652" s="1354"/>
      <c r="F652" s="1354" t="s">
        <v>3020</v>
      </c>
      <c r="G652" s="1394">
        <v>2120</v>
      </c>
      <c r="H652" s="1372">
        <v>0</v>
      </c>
      <c r="I652" s="1373">
        <f t="shared" si="5"/>
        <v>2120</v>
      </c>
    </row>
    <row r="653" spans="1:9" s="1332" customFormat="1">
      <c r="A653" s="1370">
        <v>1</v>
      </c>
      <c r="B653" s="1354" t="s">
        <v>3723</v>
      </c>
      <c r="C653" s="1354" t="s">
        <v>3724</v>
      </c>
      <c r="D653" s="1354"/>
      <c r="E653" s="1354"/>
      <c r="F653" s="1354" t="s">
        <v>3020</v>
      </c>
      <c r="G653" s="1394">
        <v>1300</v>
      </c>
      <c r="H653" s="1372">
        <v>0</v>
      </c>
      <c r="I653" s="1373">
        <f t="shared" si="5"/>
        <v>1300</v>
      </c>
    </row>
    <row r="654" spans="1:9" s="1332" customFormat="1">
      <c r="A654" s="1370">
        <v>1</v>
      </c>
      <c r="B654" s="1354" t="s">
        <v>3725</v>
      </c>
      <c r="C654" s="1354" t="s">
        <v>3726</v>
      </c>
      <c r="D654" s="1354"/>
      <c r="E654" s="1354"/>
      <c r="F654" s="1354" t="s">
        <v>3020</v>
      </c>
      <c r="G654" s="1394">
        <v>2800</v>
      </c>
      <c r="H654" s="1372">
        <v>0</v>
      </c>
      <c r="I654" s="1373">
        <f t="shared" si="5"/>
        <v>2800</v>
      </c>
    </row>
    <row r="655" spans="1:9" s="1332" customFormat="1">
      <c r="A655" s="1370">
        <v>1</v>
      </c>
      <c r="B655" s="1354" t="s">
        <v>3727</v>
      </c>
      <c r="C655" s="1354" t="s">
        <v>3726</v>
      </c>
      <c r="D655" s="1354"/>
      <c r="E655" s="1354"/>
      <c r="F655" s="1354" t="s">
        <v>3020</v>
      </c>
      <c r="G655" s="1394">
        <v>2590</v>
      </c>
      <c r="H655" s="1372">
        <v>0</v>
      </c>
      <c r="I655" s="1373">
        <f t="shared" si="5"/>
        <v>2590</v>
      </c>
    </row>
    <row r="656" spans="1:9" s="1332" customFormat="1">
      <c r="A656" s="1370">
        <v>1</v>
      </c>
      <c r="B656" s="1354" t="s">
        <v>3728</v>
      </c>
      <c r="C656" s="1354" t="s">
        <v>3729</v>
      </c>
      <c r="D656" s="1354"/>
      <c r="E656" s="1354"/>
      <c r="F656" s="1354" t="s">
        <v>3020</v>
      </c>
      <c r="G656" s="1394">
        <v>2340</v>
      </c>
      <c r="H656" s="1372">
        <v>0</v>
      </c>
      <c r="I656" s="1373">
        <f t="shared" si="5"/>
        <v>2340</v>
      </c>
    </row>
    <row r="657" spans="1:9" s="1332" customFormat="1">
      <c r="A657" s="1370">
        <v>1</v>
      </c>
      <c r="B657" s="1354" t="s">
        <v>3730</v>
      </c>
      <c r="C657" s="1354" t="s">
        <v>3731</v>
      </c>
      <c r="D657" s="1354"/>
      <c r="E657" s="1354"/>
      <c r="F657" s="1354" t="s">
        <v>3020</v>
      </c>
      <c r="G657" s="1394">
        <v>2600</v>
      </c>
      <c r="H657" s="1372">
        <v>0</v>
      </c>
      <c r="I657" s="1373">
        <f t="shared" si="5"/>
        <v>2600</v>
      </c>
    </row>
    <row r="658" spans="1:9" s="1332" customFormat="1">
      <c r="A658" s="1370">
        <v>1</v>
      </c>
      <c r="B658" s="1354" t="s">
        <v>3732</v>
      </c>
      <c r="C658" s="1354" t="s">
        <v>3705</v>
      </c>
      <c r="D658" s="1354"/>
      <c r="E658" s="1354"/>
      <c r="F658" s="1354" t="s">
        <v>3020</v>
      </c>
      <c r="G658" s="1394">
        <v>1870</v>
      </c>
      <c r="H658" s="1372">
        <v>0</v>
      </c>
      <c r="I658" s="1373">
        <f t="shared" si="5"/>
        <v>1870</v>
      </c>
    </row>
    <row r="659" spans="1:9" s="1332" customFormat="1">
      <c r="A659" s="1370">
        <v>1</v>
      </c>
      <c r="B659" s="1354" t="s">
        <v>3733</v>
      </c>
      <c r="C659" s="1354"/>
      <c r="D659" s="1354"/>
      <c r="E659" s="1354"/>
      <c r="F659" s="1354" t="s">
        <v>3020</v>
      </c>
      <c r="G659" s="1394">
        <v>1120</v>
      </c>
      <c r="H659" s="1372">
        <v>0</v>
      </c>
      <c r="I659" s="1373">
        <f t="shared" si="5"/>
        <v>1120</v>
      </c>
    </row>
    <row r="660" spans="1:9" s="1332" customFormat="1">
      <c r="A660" s="1370">
        <v>1</v>
      </c>
      <c r="B660" s="1354" t="s">
        <v>3734</v>
      </c>
      <c r="C660" s="1354" t="s">
        <v>3735</v>
      </c>
      <c r="D660" s="1354"/>
      <c r="E660" s="1354"/>
      <c r="F660" s="1354" t="s">
        <v>3020</v>
      </c>
      <c r="G660" s="1394">
        <v>750</v>
      </c>
      <c r="H660" s="1372">
        <v>0</v>
      </c>
      <c r="I660" s="1373">
        <f t="shared" si="5"/>
        <v>750</v>
      </c>
    </row>
    <row r="661" spans="1:9" s="1332" customFormat="1">
      <c r="A661" s="1370">
        <v>1</v>
      </c>
      <c r="B661" s="1354" t="s">
        <v>3730</v>
      </c>
      <c r="C661" s="1354" t="s">
        <v>3731</v>
      </c>
      <c r="D661" s="1354"/>
      <c r="E661" s="1354"/>
      <c r="F661" s="1354" t="s">
        <v>3020</v>
      </c>
      <c r="G661" s="1394">
        <v>2411</v>
      </c>
      <c r="H661" s="1372">
        <v>0</v>
      </c>
      <c r="I661" s="1373">
        <f t="shared" si="5"/>
        <v>2411</v>
      </c>
    </row>
    <row r="662" spans="1:9" s="1332" customFormat="1">
      <c r="A662" s="1370">
        <v>1</v>
      </c>
      <c r="B662" s="1354" t="s">
        <v>3736</v>
      </c>
      <c r="C662" s="1354" t="s">
        <v>3737</v>
      </c>
      <c r="D662" s="1354"/>
      <c r="E662" s="1354"/>
      <c r="F662" s="1354" t="s">
        <v>3020</v>
      </c>
      <c r="G662" s="1394">
        <v>2988</v>
      </c>
      <c r="H662" s="1372">
        <v>0</v>
      </c>
      <c r="I662" s="1373">
        <f t="shared" si="5"/>
        <v>2988</v>
      </c>
    </row>
    <row r="663" spans="1:9" s="1332" customFormat="1">
      <c r="A663" s="1370">
        <v>1</v>
      </c>
      <c r="B663" s="1354" t="s">
        <v>3738</v>
      </c>
      <c r="C663" s="1354" t="s">
        <v>3739</v>
      </c>
      <c r="D663" s="1354"/>
      <c r="E663" s="1354"/>
      <c r="F663" s="1354" t="s">
        <v>3020</v>
      </c>
      <c r="G663" s="1394">
        <v>2880</v>
      </c>
      <c r="H663" s="1372">
        <v>0</v>
      </c>
      <c r="I663" s="1373">
        <f t="shared" si="5"/>
        <v>2880</v>
      </c>
    </row>
    <row r="664" spans="1:9" s="1332" customFormat="1">
      <c r="A664" s="1370">
        <v>1</v>
      </c>
      <c r="B664" s="1354" t="s">
        <v>3740</v>
      </c>
      <c r="C664" s="1354" t="s">
        <v>3741</v>
      </c>
      <c r="D664" s="1354"/>
      <c r="E664" s="1354"/>
      <c r="F664" s="1354" t="s">
        <v>3020</v>
      </c>
      <c r="G664" s="1394">
        <v>886</v>
      </c>
      <c r="H664" s="1372">
        <v>0</v>
      </c>
      <c r="I664" s="1373">
        <f t="shared" si="5"/>
        <v>886</v>
      </c>
    </row>
    <row r="665" spans="1:9" s="1332" customFormat="1">
      <c r="A665" s="1370">
        <v>1</v>
      </c>
      <c r="B665" s="1354" t="s">
        <v>3742</v>
      </c>
      <c r="C665" s="1354" t="s">
        <v>3743</v>
      </c>
      <c r="D665" s="1354"/>
      <c r="E665" s="1354"/>
      <c r="F665" s="1354" t="s">
        <v>3020</v>
      </c>
      <c r="G665" s="1394">
        <v>779</v>
      </c>
      <c r="H665" s="1372">
        <v>0</v>
      </c>
      <c r="I665" s="1373">
        <f t="shared" si="5"/>
        <v>779</v>
      </c>
    </row>
    <row r="666" spans="1:9" s="1332" customFormat="1">
      <c r="A666" s="1370">
        <v>1</v>
      </c>
      <c r="B666" s="1354" t="s">
        <v>3744</v>
      </c>
      <c r="C666" s="1354" t="s">
        <v>3745</v>
      </c>
      <c r="D666" s="1354"/>
      <c r="E666" s="1354"/>
      <c r="F666" s="1354" t="s">
        <v>3020</v>
      </c>
      <c r="G666" s="1394">
        <v>2210</v>
      </c>
      <c r="H666" s="1372">
        <v>0</v>
      </c>
      <c r="I666" s="1373">
        <f t="shared" si="5"/>
        <v>2210</v>
      </c>
    </row>
    <row r="667" spans="1:9" s="1332" customFormat="1">
      <c r="A667" s="1370">
        <v>1</v>
      </c>
      <c r="B667" s="1354" t="s">
        <v>3746</v>
      </c>
      <c r="C667" s="1354" t="s">
        <v>3747</v>
      </c>
      <c r="D667" s="1354"/>
      <c r="E667" s="1354"/>
      <c r="F667" s="1354" t="s">
        <v>3020</v>
      </c>
      <c r="G667" s="1394">
        <v>2910</v>
      </c>
      <c r="H667" s="1372">
        <v>0</v>
      </c>
      <c r="I667" s="1373">
        <f t="shared" si="5"/>
        <v>2910</v>
      </c>
    </row>
    <row r="668" spans="1:9" s="1332" customFormat="1">
      <c r="A668" s="1370">
        <v>1</v>
      </c>
      <c r="B668" s="1354" t="s">
        <v>3748</v>
      </c>
      <c r="C668" s="1354" t="s">
        <v>3749</v>
      </c>
      <c r="D668" s="1354"/>
      <c r="E668" s="1354"/>
      <c r="F668" s="1354" t="s">
        <v>3020</v>
      </c>
      <c r="G668" s="1394">
        <v>760</v>
      </c>
      <c r="H668" s="1372">
        <v>0</v>
      </c>
      <c r="I668" s="1373">
        <f t="shared" si="5"/>
        <v>760</v>
      </c>
    </row>
    <row r="669" spans="1:9" s="1332" customFormat="1">
      <c r="A669" s="1370">
        <v>1</v>
      </c>
      <c r="B669" s="1354" t="s">
        <v>3750</v>
      </c>
      <c r="C669" s="1354" t="s">
        <v>3751</v>
      </c>
      <c r="D669" s="1354"/>
      <c r="E669" s="1354" t="s">
        <v>3752</v>
      </c>
      <c r="F669" s="1354" t="s">
        <v>3175</v>
      </c>
      <c r="G669" s="1394">
        <v>109.25</v>
      </c>
      <c r="H669" s="1372">
        <v>0</v>
      </c>
      <c r="I669" s="1373">
        <f t="shared" si="5"/>
        <v>109.25</v>
      </c>
    </row>
    <row r="670" spans="1:9" s="1332" customFormat="1">
      <c r="A670" s="1370">
        <v>1</v>
      </c>
      <c r="B670" s="1354" t="s">
        <v>3753</v>
      </c>
      <c r="C670" s="1354" t="s">
        <v>3754</v>
      </c>
      <c r="D670" s="1354"/>
      <c r="E670" s="1354" t="s">
        <v>3752</v>
      </c>
      <c r="F670" s="1354" t="s">
        <v>3175</v>
      </c>
      <c r="G670" s="1394">
        <v>626.04999999999995</v>
      </c>
      <c r="H670" s="1372">
        <v>0</v>
      </c>
      <c r="I670" s="1373">
        <f t="shared" si="5"/>
        <v>626.04999999999995</v>
      </c>
    </row>
    <row r="671" spans="1:9" s="1332" customFormat="1">
      <c r="A671" s="1370">
        <v>1</v>
      </c>
      <c r="B671" s="1354" t="s">
        <v>3755</v>
      </c>
      <c r="C671" s="1354" t="s">
        <v>3756</v>
      </c>
      <c r="D671" s="1354"/>
      <c r="E671" s="1354" t="s">
        <v>3752</v>
      </c>
      <c r="F671" s="1354" t="s">
        <v>3175</v>
      </c>
      <c r="G671" s="1394">
        <v>204.25</v>
      </c>
      <c r="H671" s="1372">
        <v>0</v>
      </c>
      <c r="I671" s="1373">
        <f t="shared" si="5"/>
        <v>204.25</v>
      </c>
    </row>
    <row r="672" spans="1:9" s="1332" customFormat="1">
      <c r="A672" s="1370">
        <v>1</v>
      </c>
      <c r="B672" s="1354" t="s">
        <v>3757</v>
      </c>
      <c r="C672" s="1354" t="s">
        <v>3758</v>
      </c>
      <c r="D672" s="1354"/>
      <c r="E672" s="1354" t="s">
        <v>3752</v>
      </c>
      <c r="F672" s="1354" t="s">
        <v>3175</v>
      </c>
      <c r="G672" s="1394">
        <v>475</v>
      </c>
      <c r="H672" s="1372">
        <v>0</v>
      </c>
      <c r="I672" s="1373">
        <f t="shared" si="5"/>
        <v>475</v>
      </c>
    </row>
    <row r="673" spans="1:9" s="1332" customFormat="1">
      <c r="A673" s="1370">
        <v>1</v>
      </c>
      <c r="B673" s="1354" t="s">
        <v>3759</v>
      </c>
      <c r="C673" s="1354" t="s">
        <v>3760</v>
      </c>
      <c r="D673" s="1354"/>
      <c r="E673" s="1354" t="s">
        <v>3752</v>
      </c>
      <c r="F673" s="1354" t="s">
        <v>3175</v>
      </c>
      <c r="G673" s="1394">
        <v>1596</v>
      </c>
      <c r="H673" s="1372">
        <v>0</v>
      </c>
      <c r="I673" s="1373">
        <f t="shared" si="5"/>
        <v>1596</v>
      </c>
    </row>
    <row r="674" spans="1:9" s="1332" customFormat="1">
      <c r="A674" s="1370">
        <v>1</v>
      </c>
      <c r="B674" s="1354" t="s">
        <v>3761</v>
      </c>
      <c r="C674" s="1354" t="s">
        <v>3762</v>
      </c>
      <c r="D674" s="1354"/>
      <c r="E674" s="1354" t="s">
        <v>3752</v>
      </c>
      <c r="F674" s="1354" t="s">
        <v>3175</v>
      </c>
      <c r="G674" s="1394">
        <v>185.25</v>
      </c>
      <c r="H674" s="1372">
        <v>0</v>
      </c>
      <c r="I674" s="1373">
        <f t="shared" si="5"/>
        <v>185.25</v>
      </c>
    </row>
    <row r="675" spans="1:9" s="1332" customFormat="1">
      <c r="A675" s="1370">
        <v>1</v>
      </c>
      <c r="B675" s="1354" t="s">
        <v>3763</v>
      </c>
      <c r="C675" s="1354" t="s">
        <v>3764</v>
      </c>
      <c r="D675" s="1354"/>
      <c r="E675" s="1354" t="s">
        <v>3752</v>
      </c>
      <c r="F675" s="1354" t="s">
        <v>3175</v>
      </c>
      <c r="G675" s="1394">
        <v>646</v>
      </c>
      <c r="H675" s="1372">
        <v>0</v>
      </c>
      <c r="I675" s="1373">
        <f t="shared" si="5"/>
        <v>646</v>
      </c>
    </row>
    <row r="676" spans="1:9" s="1332" customFormat="1">
      <c r="A676" s="1370">
        <v>1</v>
      </c>
      <c r="B676" s="1354" t="s">
        <v>3765</v>
      </c>
      <c r="C676" s="1354" t="s">
        <v>3764</v>
      </c>
      <c r="D676" s="1354"/>
      <c r="E676" s="1354" t="s">
        <v>3752</v>
      </c>
      <c r="F676" s="1354" t="s">
        <v>3175</v>
      </c>
      <c r="G676" s="1394">
        <v>646</v>
      </c>
      <c r="H676" s="1372">
        <v>0</v>
      </c>
      <c r="I676" s="1373">
        <f t="shared" si="5"/>
        <v>646</v>
      </c>
    </row>
    <row r="677" spans="1:9" s="1332" customFormat="1">
      <c r="A677" s="1370">
        <v>1</v>
      </c>
      <c r="B677" s="1354" t="s">
        <v>3766</v>
      </c>
      <c r="C677" s="1354" t="s">
        <v>3767</v>
      </c>
      <c r="D677" s="1354"/>
      <c r="E677" s="1354" t="s">
        <v>3752</v>
      </c>
      <c r="F677" s="1354" t="s">
        <v>3175</v>
      </c>
      <c r="G677" s="1394">
        <v>931</v>
      </c>
      <c r="H677" s="1372">
        <v>0</v>
      </c>
      <c r="I677" s="1373">
        <f t="shared" si="5"/>
        <v>931</v>
      </c>
    </row>
    <row r="678" spans="1:9" s="1332" customFormat="1">
      <c r="A678" s="1370">
        <v>1</v>
      </c>
      <c r="B678" s="1354" t="s">
        <v>3768</v>
      </c>
      <c r="C678" s="1354" t="s">
        <v>3769</v>
      </c>
      <c r="D678" s="1354"/>
      <c r="E678" s="1354" t="s">
        <v>3752</v>
      </c>
      <c r="F678" s="1354" t="s">
        <v>3175</v>
      </c>
      <c r="G678" s="1394">
        <v>722</v>
      </c>
      <c r="H678" s="1372">
        <v>0</v>
      </c>
      <c r="I678" s="1373">
        <f t="shared" si="5"/>
        <v>722</v>
      </c>
    </row>
    <row r="679" spans="1:9" s="1332" customFormat="1">
      <c r="A679" s="1370">
        <v>1</v>
      </c>
      <c r="B679" s="1354" t="s">
        <v>3770</v>
      </c>
      <c r="C679" s="1354" t="s">
        <v>3769</v>
      </c>
      <c r="D679" s="1354"/>
      <c r="E679" s="1354" t="s">
        <v>3752</v>
      </c>
      <c r="F679" s="1354" t="s">
        <v>3175</v>
      </c>
      <c r="G679" s="1394">
        <v>71.25</v>
      </c>
      <c r="H679" s="1372">
        <v>0</v>
      </c>
      <c r="I679" s="1373">
        <f t="shared" si="5"/>
        <v>71.25</v>
      </c>
    </row>
    <row r="680" spans="1:9" s="1332" customFormat="1">
      <c r="A680" s="1370">
        <v>1</v>
      </c>
      <c r="B680" s="1354" t="s">
        <v>3771</v>
      </c>
      <c r="C680" s="1354" t="s">
        <v>3769</v>
      </c>
      <c r="D680" s="1354"/>
      <c r="E680" s="1354" t="s">
        <v>3752</v>
      </c>
      <c r="F680" s="1354" t="s">
        <v>3175</v>
      </c>
      <c r="G680" s="1394">
        <v>1045</v>
      </c>
      <c r="H680" s="1372">
        <v>0</v>
      </c>
      <c r="I680" s="1373">
        <f t="shared" si="5"/>
        <v>1045</v>
      </c>
    </row>
    <row r="681" spans="1:9" s="1332" customFormat="1">
      <c r="A681" s="1370">
        <v>1</v>
      </c>
      <c r="B681" s="1354" t="s">
        <v>3772</v>
      </c>
      <c r="C681" s="1354" t="s">
        <v>3773</v>
      </c>
      <c r="D681" s="1354"/>
      <c r="E681" s="1354" t="s">
        <v>3752</v>
      </c>
      <c r="F681" s="1354" t="s">
        <v>3175</v>
      </c>
      <c r="G681" s="1394">
        <v>759.05</v>
      </c>
      <c r="H681" s="1372">
        <v>0</v>
      </c>
      <c r="I681" s="1373">
        <f t="shared" si="5"/>
        <v>759.05</v>
      </c>
    </row>
    <row r="682" spans="1:9" s="1332" customFormat="1">
      <c r="A682" s="1370">
        <v>1</v>
      </c>
      <c r="B682" s="1354" t="s">
        <v>3774</v>
      </c>
      <c r="C682" s="1354" t="s">
        <v>3773</v>
      </c>
      <c r="D682" s="1354"/>
      <c r="E682" s="1354" t="s">
        <v>3752</v>
      </c>
      <c r="F682" s="1354" t="s">
        <v>3175</v>
      </c>
      <c r="G682" s="1394">
        <v>512.04999999999995</v>
      </c>
      <c r="H682" s="1372">
        <v>0</v>
      </c>
      <c r="I682" s="1373">
        <f t="shared" si="5"/>
        <v>512.04999999999995</v>
      </c>
    </row>
    <row r="683" spans="1:9" s="1332" customFormat="1">
      <c r="A683" s="1370">
        <v>1</v>
      </c>
      <c r="B683" s="1354" t="s">
        <v>3775</v>
      </c>
      <c r="C683" s="1354" t="s">
        <v>3776</v>
      </c>
      <c r="D683" s="1354"/>
      <c r="E683" s="1354" t="s">
        <v>3752</v>
      </c>
      <c r="F683" s="1354" t="s">
        <v>3175</v>
      </c>
      <c r="G683" s="1394">
        <v>665</v>
      </c>
      <c r="H683" s="1372">
        <v>0</v>
      </c>
      <c r="I683" s="1373">
        <f t="shared" si="5"/>
        <v>665</v>
      </c>
    </row>
    <row r="684" spans="1:9" s="1332" customFormat="1">
      <c r="A684" s="1370">
        <v>1</v>
      </c>
      <c r="B684" s="1354" t="s">
        <v>3777</v>
      </c>
      <c r="C684" s="1354" t="s">
        <v>3778</v>
      </c>
      <c r="D684" s="1354"/>
      <c r="E684" s="1354" t="s">
        <v>3752</v>
      </c>
      <c r="F684" s="1354" t="s">
        <v>3175</v>
      </c>
      <c r="G684" s="1394">
        <v>798</v>
      </c>
      <c r="H684" s="1372">
        <v>0</v>
      </c>
      <c r="I684" s="1373">
        <f t="shared" si="5"/>
        <v>798</v>
      </c>
    </row>
    <row r="685" spans="1:9" s="1332" customFormat="1">
      <c r="A685" s="1370">
        <v>1</v>
      </c>
      <c r="B685" s="1354" t="s">
        <v>3779</v>
      </c>
      <c r="C685" s="1354" t="s">
        <v>3780</v>
      </c>
      <c r="D685" s="1354"/>
      <c r="E685" s="1354" t="s">
        <v>3752</v>
      </c>
      <c r="F685" s="1354" t="s">
        <v>3175</v>
      </c>
      <c r="G685" s="1394">
        <v>1102</v>
      </c>
      <c r="H685" s="1372">
        <v>0</v>
      </c>
      <c r="I685" s="1373">
        <f t="shared" si="5"/>
        <v>1102</v>
      </c>
    </row>
    <row r="686" spans="1:9" s="1332" customFormat="1">
      <c r="A686" s="1370">
        <v>1</v>
      </c>
      <c r="B686" s="1354" t="s">
        <v>3781</v>
      </c>
      <c r="C686" s="1354" t="s">
        <v>3782</v>
      </c>
      <c r="D686" s="1354"/>
      <c r="E686" s="1354" t="s">
        <v>3752</v>
      </c>
      <c r="F686" s="1354" t="s">
        <v>3175</v>
      </c>
      <c r="G686" s="1394">
        <v>418</v>
      </c>
      <c r="H686" s="1372">
        <v>0</v>
      </c>
      <c r="I686" s="1373">
        <f t="shared" si="5"/>
        <v>418</v>
      </c>
    </row>
    <row r="687" spans="1:9" s="1332" customFormat="1">
      <c r="A687" s="1370">
        <v>1</v>
      </c>
      <c r="B687" s="1354" t="s">
        <v>3783</v>
      </c>
      <c r="C687" s="1354" t="s">
        <v>3784</v>
      </c>
      <c r="D687" s="1354"/>
      <c r="E687" s="1354" t="s">
        <v>3752</v>
      </c>
      <c r="F687" s="1354" t="s">
        <v>3175</v>
      </c>
      <c r="G687" s="1394">
        <v>109.25</v>
      </c>
      <c r="H687" s="1372">
        <v>0</v>
      </c>
      <c r="I687" s="1373">
        <f t="shared" si="5"/>
        <v>109.25</v>
      </c>
    </row>
    <row r="688" spans="1:9" s="1332" customFormat="1">
      <c r="A688" s="1370">
        <v>1</v>
      </c>
      <c r="B688" s="1354" t="s">
        <v>3785</v>
      </c>
      <c r="C688" s="1354" t="s">
        <v>3786</v>
      </c>
      <c r="D688" s="1354"/>
      <c r="E688" s="1354" t="s">
        <v>3752</v>
      </c>
      <c r="F688" s="1354" t="s">
        <v>3175</v>
      </c>
      <c r="G688" s="1394">
        <v>665</v>
      </c>
      <c r="H688" s="1372">
        <v>0</v>
      </c>
      <c r="I688" s="1373">
        <f t="shared" si="5"/>
        <v>665</v>
      </c>
    </row>
    <row r="689" spans="1:9" s="1332" customFormat="1">
      <c r="A689" s="1370">
        <v>1</v>
      </c>
      <c r="B689" s="1354" t="s">
        <v>3787</v>
      </c>
      <c r="C689" s="1354" t="s">
        <v>3788</v>
      </c>
      <c r="D689" s="1354"/>
      <c r="E689" s="1354" t="s">
        <v>3752</v>
      </c>
      <c r="F689" s="1354" t="s">
        <v>3175</v>
      </c>
      <c r="G689" s="1394">
        <v>665</v>
      </c>
      <c r="H689" s="1372">
        <v>0</v>
      </c>
      <c r="I689" s="1373">
        <f t="shared" si="5"/>
        <v>665</v>
      </c>
    </row>
    <row r="690" spans="1:9" s="1332" customFormat="1">
      <c r="A690" s="1370">
        <v>1</v>
      </c>
      <c r="B690" s="1354" t="s">
        <v>3789</v>
      </c>
      <c r="C690" s="1354" t="s">
        <v>3790</v>
      </c>
      <c r="D690" s="1354"/>
      <c r="E690" s="1354" t="s">
        <v>3752</v>
      </c>
      <c r="F690" s="1354" t="s">
        <v>3175</v>
      </c>
      <c r="G690" s="1394">
        <v>128.25</v>
      </c>
      <c r="H690" s="1372">
        <v>0</v>
      </c>
      <c r="I690" s="1373">
        <f t="shared" si="5"/>
        <v>128.25</v>
      </c>
    </row>
    <row r="691" spans="1:9" s="1332" customFormat="1">
      <c r="A691" s="1370">
        <v>1</v>
      </c>
      <c r="B691" s="1354" t="s">
        <v>3791</v>
      </c>
      <c r="C691" s="1354" t="s">
        <v>3792</v>
      </c>
      <c r="D691" s="1354"/>
      <c r="E691" s="1354" t="s">
        <v>3752</v>
      </c>
      <c r="F691" s="1354" t="s">
        <v>3175</v>
      </c>
      <c r="G691" s="1394">
        <v>759.05</v>
      </c>
      <c r="H691" s="1372">
        <v>0</v>
      </c>
      <c r="I691" s="1373">
        <f t="shared" si="5"/>
        <v>759.05</v>
      </c>
    </row>
    <row r="692" spans="1:9" s="1332" customFormat="1">
      <c r="A692" s="1370">
        <v>1</v>
      </c>
      <c r="B692" s="1354" t="s">
        <v>3793</v>
      </c>
      <c r="C692" s="1354" t="s">
        <v>3794</v>
      </c>
      <c r="D692" s="1354"/>
      <c r="E692" s="1354" t="s">
        <v>3752</v>
      </c>
      <c r="F692" s="1354" t="s">
        <v>3175</v>
      </c>
      <c r="G692" s="1394">
        <v>570</v>
      </c>
      <c r="H692" s="1372">
        <v>0</v>
      </c>
      <c r="I692" s="1373">
        <f t="shared" si="5"/>
        <v>570</v>
      </c>
    </row>
    <row r="693" spans="1:9" s="1332" customFormat="1">
      <c r="A693" s="1370">
        <v>1</v>
      </c>
      <c r="B693" s="1354" t="s">
        <v>3795</v>
      </c>
      <c r="C693" s="1354" t="s">
        <v>3796</v>
      </c>
      <c r="D693" s="1354"/>
      <c r="E693" s="1354" t="s">
        <v>3752</v>
      </c>
      <c r="F693" s="1354" t="s">
        <v>3175</v>
      </c>
      <c r="G693" s="1394">
        <v>493.05</v>
      </c>
      <c r="H693" s="1372">
        <v>0</v>
      </c>
      <c r="I693" s="1373">
        <f t="shared" si="5"/>
        <v>493.05</v>
      </c>
    </row>
    <row r="694" spans="1:9" s="1332" customFormat="1">
      <c r="A694" s="1370">
        <v>1</v>
      </c>
      <c r="B694" s="1354" t="s">
        <v>3797</v>
      </c>
      <c r="C694" s="1354" t="s">
        <v>3798</v>
      </c>
      <c r="D694" s="1354"/>
      <c r="E694" s="1354" t="s">
        <v>3752</v>
      </c>
      <c r="F694" s="1354" t="s">
        <v>3175</v>
      </c>
      <c r="G694" s="1394">
        <v>475</v>
      </c>
      <c r="H694" s="1372">
        <v>0</v>
      </c>
      <c r="I694" s="1373">
        <f t="shared" si="5"/>
        <v>475</v>
      </c>
    </row>
    <row r="695" spans="1:9" s="1332" customFormat="1">
      <c r="A695" s="1370">
        <v>1</v>
      </c>
      <c r="B695" s="1354" t="s">
        <v>3799</v>
      </c>
      <c r="C695" s="1354" t="s">
        <v>3800</v>
      </c>
      <c r="D695" s="1354"/>
      <c r="E695" s="1354" t="s">
        <v>3752</v>
      </c>
      <c r="F695" s="1354" t="s">
        <v>3175</v>
      </c>
      <c r="G695" s="1394">
        <v>722</v>
      </c>
      <c r="H695" s="1372">
        <v>0</v>
      </c>
      <c r="I695" s="1373">
        <f t="shared" si="5"/>
        <v>722</v>
      </c>
    </row>
    <row r="696" spans="1:9" s="1332" customFormat="1">
      <c r="A696" s="1370">
        <v>1</v>
      </c>
      <c r="B696" s="1354" t="s">
        <v>3801</v>
      </c>
      <c r="C696" s="1354" t="s">
        <v>3798</v>
      </c>
      <c r="D696" s="1354"/>
      <c r="E696" s="1354" t="s">
        <v>3752</v>
      </c>
      <c r="F696" s="1354" t="s">
        <v>3175</v>
      </c>
      <c r="G696" s="1394">
        <v>798</v>
      </c>
      <c r="H696" s="1372">
        <v>0</v>
      </c>
      <c r="I696" s="1373">
        <f t="shared" si="5"/>
        <v>798</v>
      </c>
    </row>
    <row r="697" spans="1:9" s="1332" customFormat="1">
      <c r="A697" s="1370">
        <v>1</v>
      </c>
      <c r="B697" s="1354" t="s">
        <v>3802</v>
      </c>
      <c r="C697" s="1354" t="s">
        <v>3803</v>
      </c>
      <c r="D697" s="1354"/>
      <c r="E697" s="1354" t="s">
        <v>3752</v>
      </c>
      <c r="F697" s="1354" t="s">
        <v>3175</v>
      </c>
      <c r="G697" s="1394">
        <v>475</v>
      </c>
      <c r="H697" s="1372">
        <v>0</v>
      </c>
      <c r="I697" s="1373">
        <f t="shared" si="5"/>
        <v>475</v>
      </c>
    </row>
    <row r="698" spans="1:9" s="1332" customFormat="1">
      <c r="A698" s="1370">
        <v>1</v>
      </c>
      <c r="B698" s="1354" t="s">
        <v>3804</v>
      </c>
      <c r="C698" s="1354" t="s">
        <v>3805</v>
      </c>
      <c r="D698" s="1354"/>
      <c r="E698" s="1354" t="s">
        <v>3752</v>
      </c>
      <c r="F698" s="1354" t="s">
        <v>3175</v>
      </c>
      <c r="G698" s="1394">
        <v>246.05</v>
      </c>
      <c r="H698" s="1372">
        <v>0</v>
      </c>
      <c r="I698" s="1373">
        <f t="shared" si="5"/>
        <v>246.05</v>
      </c>
    </row>
    <row r="699" spans="1:9" s="1332" customFormat="1">
      <c r="A699" s="1370">
        <v>1</v>
      </c>
      <c r="B699" s="1354" t="s">
        <v>3806</v>
      </c>
      <c r="C699" s="1354" t="s">
        <v>3807</v>
      </c>
      <c r="D699" s="1354"/>
      <c r="E699" s="1354" t="s">
        <v>3752</v>
      </c>
      <c r="F699" s="1354" t="s">
        <v>3175</v>
      </c>
      <c r="G699" s="1394">
        <v>598.5</v>
      </c>
      <c r="H699" s="1372">
        <v>0</v>
      </c>
      <c r="I699" s="1373">
        <f t="shared" si="5"/>
        <v>598.5</v>
      </c>
    </row>
    <row r="700" spans="1:9" s="1332" customFormat="1">
      <c r="A700" s="1370">
        <v>1</v>
      </c>
      <c r="B700" s="1354" t="s">
        <v>3808</v>
      </c>
      <c r="C700" s="1354" t="s">
        <v>3809</v>
      </c>
      <c r="D700" s="1354"/>
      <c r="E700" s="1354" t="s">
        <v>3752</v>
      </c>
      <c r="F700" s="1354" t="s">
        <v>3175</v>
      </c>
      <c r="G700" s="1394">
        <v>513</v>
      </c>
      <c r="H700" s="1372">
        <v>0</v>
      </c>
      <c r="I700" s="1373">
        <f t="shared" si="5"/>
        <v>513</v>
      </c>
    </row>
    <row r="701" spans="1:9" s="1332" customFormat="1">
      <c r="A701" s="1370">
        <v>1</v>
      </c>
      <c r="B701" s="1354" t="s">
        <v>3810</v>
      </c>
      <c r="C701" s="1354" t="s">
        <v>3811</v>
      </c>
      <c r="D701" s="1354"/>
      <c r="E701" s="1354" t="s">
        <v>3752</v>
      </c>
      <c r="F701" s="1354" t="s">
        <v>3175</v>
      </c>
      <c r="G701" s="1394">
        <v>474.05</v>
      </c>
      <c r="H701" s="1372">
        <v>0</v>
      </c>
      <c r="I701" s="1373">
        <f t="shared" si="5"/>
        <v>474.05</v>
      </c>
    </row>
    <row r="702" spans="1:9" s="1332" customFormat="1">
      <c r="A702" s="1370">
        <v>1</v>
      </c>
      <c r="B702" s="1354" t="s">
        <v>3812</v>
      </c>
      <c r="C702" s="1354" t="s">
        <v>3813</v>
      </c>
      <c r="D702" s="1354"/>
      <c r="E702" s="1354" t="s">
        <v>3752</v>
      </c>
      <c r="F702" s="1354" t="s">
        <v>3175</v>
      </c>
      <c r="G702" s="1394">
        <v>456</v>
      </c>
      <c r="H702" s="1372">
        <v>0</v>
      </c>
      <c r="I702" s="1373">
        <f t="shared" si="5"/>
        <v>456</v>
      </c>
    </row>
    <row r="703" spans="1:9" s="1332" customFormat="1">
      <c r="A703" s="1370">
        <v>1</v>
      </c>
      <c r="B703" s="1354" t="s">
        <v>3814</v>
      </c>
      <c r="C703" s="1354" t="s">
        <v>3813</v>
      </c>
      <c r="D703" s="1354"/>
      <c r="E703" s="1354" t="s">
        <v>3752</v>
      </c>
      <c r="F703" s="1354" t="s">
        <v>3175</v>
      </c>
      <c r="G703" s="1394">
        <v>626.04999999999995</v>
      </c>
      <c r="H703" s="1372">
        <v>0</v>
      </c>
      <c r="I703" s="1373">
        <f t="shared" si="5"/>
        <v>626.04999999999995</v>
      </c>
    </row>
    <row r="704" spans="1:9" s="1332" customFormat="1">
      <c r="A704" s="1370">
        <v>1</v>
      </c>
      <c r="B704" s="1354" t="s">
        <v>3815</v>
      </c>
      <c r="C704" s="1354" t="s">
        <v>3816</v>
      </c>
      <c r="D704" s="1354"/>
      <c r="E704" s="1354" t="s">
        <v>3752</v>
      </c>
      <c r="F704" s="1354" t="s">
        <v>3175</v>
      </c>
      <c r="G704" s="1394">
        <v>798</v>
      </c>
      <c r="H704" s="1372">
        <v>0</v>
      </c>
      <c r="I704" s="1373">
        <f t="shared" si="5"/>
        <v>798</v>
      </c>
    </row>
    <row r="705" spans="1:9" s="1332" customFormat="1">
      <c r="A705" s="1370">
        <v>1</v>
      </c>
      <c r="B705" s="1354" t="s">
        <v>3817</v>
      </c>
      <c r="C705" s="1354" t="s">
        <v>3818</v>
      </c>
      <c r="D705" s="1354"/>
      <c r="E705" s="1354" t="s">
        <v>3752</v>
      </c>
      <c r="F705" s="1354" t="s">
        <v>3175</v>
      </c>
      <c r="G705" s="1394">
        <v>185.25</v>
      </c>
      <c r="H705" s="1372">
        <v>0</v>
      </c>
      <c r="I705" s="1373">
        <f t="shared" si="5"/>
        <v>185.25</v>
      </c>
    </row>
    <row r="706" spans="1:9" s="1332" customFormat="1">
      <c r="A706" s="1370">
        <v>1</v>
      </c>
      <c r="B706" s="1354" t="s">
        <v>3819</v>
      </c>
      <c r="C706" s="1354" t="s">
        <v>3820</v>
      </c>
      <c r="D706" s="1354"/>
      <c r="E706" s="1354" t="s">
        <v>3752</v>
      </c>
      <c r="F706" s="1354" t="s">
        <v>3175</v>
      </c>
      <c r="G706" s="1394">
        <v>950</v>
      </c>
      <c r="H706" s="1372">
        <v>0</v>
      </c>
      <c r="I706" s="1373">
        <f t="shared" si="5"/>
        <v>950</v>
      </c>
    </row>
    <row r="707" spans="1:9" s="1332" customFormat="1">
      <c r="A707" s="1370">
        <v>1</v>
      </c>
      <c r="B707" s="1354" t="s">
        <v>3821</v>
      </c>
      <c r="C707" s="1354" t="s">
        <v>3822</v>
      </c>
      <c r="D707" s="1354"/>
      <c r="E707" s="1354" t="s">
        <v>3752</v>
      </c>
      <c r="F707" s="1354" t="s">
        <v>3175</v>
      </c>
      <c r="G707" s="1394">
        <v>185.25</v>
      </c>
      <c r="H707" s="1372">
        <v>0</v>
      </c>
      <c r="I707" s="1373">
        <f t="shared" si="5"/>
        <v>185.25</v>
      </c>
    </row>
    <row r="708" spans="1:9" s="1332" customFormat="1">
      <c r="A708" s="1370">
        <v>1</v>
      </c>
      <c r="B708" s="1354" t="s">
        <v>3823</v>
      </c>
      <c r="C708" s="1354" t="s">
        <v>3709</v>
      </c>
      <c r="D708" s="1354"/>
      <c r="E708" s="1354" t="s">
        <v>3752</v>
      </c>
      <c r="F708" s="1354" t="s">
        <v>3175</v>
      </c>
      <c r="G708" s="1394">
        <v>512.04999999999995</v>
      </c>
      <c r="H708" s="1372">
        <v>0</v>
      </c>
      <c r="I708" s="1373">
        <f t="shared" si="5"/>
        <v>512.04999999999995</v>
      </c>
    </row>
    <row r="709" spans="1:9" s="1332" customFormat="1">
      <c r="A709" s="1370">
        <v>1</v>
      </c>
      <c r="B709" s="1354" t="s">
        <v>3824</v>
      </c>
      <c r="C709" s="1354" t="s">
        <v>3825</v>
      </c>
      <c r="D709" s="1354"/>
      <c r="E709" s="1354" t="s">
        <v>3752</v>
      </c>
      <c r="F709" s="1354" t="s">
        <v>3175</v>
      </c>
      <c r="G709" s="1394">
        <v>664.05</v>
      </c>
      <c r="H709" s="1372">
        <v>0</v>
      </c>
      <c r="I709" s="1373">
        <f t="shared" si="5"/>
        <v>664.05</v>
      </c>
    </row>
    <row r="710" spans="1:9" s="1332" customFormat="1">
      <c r="A710" s="1370">
        <v>1</v>
      </c>
      <c r="B710" s="1354" t="s">
        <v>3826</v>
      </c>
      <c r="C710" s="1354" t="s">
        <v>3827</v>
      </c>
      <c r="D710" s="1354"/>
      <c r="E710" s="1354" t="s">
        <v>3752</v>
      </c>
      <c r="F710" s="1354" t="s">
        <v>3175</v>
      </c>
      <c r="G710" s="1394">
        <v>664.05</v>
      </c>
      <c r="H710" s="1372">
        <v>0</v>
      </c>
      <c r="I710" s="1373">
        <f t="shared" si="5"/>
        <v>664.05</v>
      </c>
    </row>
    <row r="711" spans="1:9" s="1332" customFormat="1">
      <c r="A711" s="1370">
        <v>1</v>
      </c>
      <c r="B711" s="1354" t="s">
        <v>3828</v>
      </c>
      <c r="C711" s="1354" t="s">
        <v>3829</v>
      </c>
      <c r="D711" s="1354"/>
      <c r="E711" s="1354" t="s">
        <v>3752</v>
      </c>
      <c r="F711" s="1354" t="s">
        <v>3175</v>
      </c>
      <c r="G711" s="1394">
        <v>760</v>
      </c>
      <c r="H711" s="1372">
        <v>0</v>
      </c>
      <c r="I711" s="1373">
        <f t="shared" si="5"/>
        <v>760</v>
      </c>
    </row>
    <row r="712" spans="1:9" s="1332" customFormat="1">
      <c r="A712" s="1370">
        <v>1</v>
      </c>
      <c r="B712" s="1354" t="s">
        <v>3830</v>
      </c>
      <c r="C712" s="1354" t="s">
        <v>3831</v>
      </c>
      <c r="D712" s="1354"/>
      <c r="E712" s="1354" t="s">
        <v>3752</v>
      </c>
      <c r="F712" s="1354" t="s">
        <v>3175</v>
      </c>
      <c r="G712" s="1394">
        <v>474.05</v>
      </c>
      <c r="H712" s="1372">
        <v>0</v>
      </c>
      <c r="I712" s="1373">
        <f t="shared" si="5"/>
        <v>474.05</v>
      </c>
    </row>
    <row r="713" spans="1:9" s="1332" customFormat="1">
      <c r="A713" s="1370">
        <v>1</v>
      </c>
      <c r="B713" s="1354" t="s">
        <v>3832</v>
      </c>
      <c r="C713" s="1354" t="s">
        <v>3833</v>
      </c>
      <c r="D713" s="1354"/>
      <c r="E713" s="1354" t="s">
        <v>3752</v>
      </c>
      <c r="F713" s="1354" t="s">
        <v>3175</v>
      </c>
      <c r="G713" s="1394">
        <v>570</v>
      </c>
      <c r="H713" s="1372">
        <v>0</v>
      </c>
      <c r="I713" s="1373">
        <f t="shared" si="5"/>
        <v>570</v>
      </c>
    </row>
    <row r="714" spans="1:9" s="1332" customFormat="1">
      <c r="A714" s="1370">
        <v>1</v>
      </c>
      <c r="B714" s="1354" t="s">
        <v>3834</v>
      </c>
      <c r="C714" s="1354" t="s">
        <v>3835</v>
      </c>
      <c r="D714" s="1354"/>
      <c r="E714" s="1354" t="s">
        <v>3752</v>
      </c>
      <c r="F714" s="1354" t="s">
        <v>3175</v>
      </c>
      <c r="G714" s="1394">
        <v>90.25</v>
      </c>
      <c r="H714" s="1372">
        <v>0</v>
      </c>
      <c r="I714" s="1373">
        <f t="shared" si="5"/>
        <v>90.25</v>
      </c>
    </row>
    <row r="715" spans="1:9" s="1332" customFormat="1">
      <c r="A715" s="1370">
        <v>1</v>
      </c>
      <c r="B715" s="1354" t="s">
        <v>3836</v>
      </c>
      <c r="C715" s="1354" t="s">
        <v>3837</v>
      </c>
      <c r="D715" s="1354"/>
      <c r="E715" s="1354" t="s">
        <v>3752</v>
      </c>
      <c r="F715" s="1354" t="s">
        <v>3175</v>
      </c>
      <c r="G715" s="1394">
        <v>128.25</v>
      </c>
      <c r="H715" s="1372">
        <v>0</v>
      </c>
      <c r="I715" s="1373">
        <f t="shared" si="5"/>
        <v>128.25</v>
      </c>
    </row>
    <row r="716" spans="1:9" s="1332" customFormat="1">
      <c r="A716" s="1370">
        <v>1</v>
      </c>
      <c r="B716" s="1354" t="s">
        <v>3838</v>
      </c>
      <c r="C716" s="1354" t="s">
        <v>3839</v>
      </c>
      <c r="D716" s="1354"/>
      <c r="E716" s="1354" t="s">
        <v>3752</v>
      </c>
      <c r="F716" s="1354" t="s">
        <v>3175</v>
      </c>
      <c r="G716" s="1394">
        <v>664.05</v>
      </c>
      <c r="H716" s="1372">
        <v>0</v>
      </c>
      <c r="I716" s="1373">
        <f t="shared" si="5"/>
        <v>664.05</v>
      </c>
    </row>
    <row r="717" spans="1:9" s="1332" customFormat="1">
      <c r="A717" s="1370">
        <v>1</v>
      </c>
      <c r="B717" s="1354" t="s">
        <v>3840</v>
      </c>
      <c r="C717" s="1354" t="s">
        <v>3841</v>
      </c>
      <c r="D717" s="1354"/>
      <c r="E717" s="1354" t="s">
        <v>3752</v>
      </c>
      <c r="F717" s="1354" t="s">
        <v>3175</v>
      </c>
      <c r="G717" s="1394">
        <v>798</v>
      </c>
      <c r="H717" s="1372">
        <v>0</v>
      </c>
      <c r="I717" s="1373">
        <f t="shared" si="5"/>
        <v>798</v>
      </c>
    </row>
    <row r="718" spans="1:9" s="1332" customFormat="1">
      <c r="A718" s="1370">
        <v>1</v>
      </c>
      <c r="B718" s="1354" t="s">
        <v>3842</v>
      </c>
      <c r="C718" s="1354" t="s">
        <v>3843</v>
      </c>
      <c r="D718" s="1354"/>
      <c r="E718" s="1354" t="s">
        <v>3752</v>
      </c>
      <c r="F718" s="1354" t="s">
        <v>3175</v>
      </c>
      <c r="G718" s="1394">
        <v>816.05</v>
      </c>
      <c r="H718" s="1372">
        <v>0</v>
      </c>
      <c r="I718" s="1373">
        <f t="shared" si="5"/>
        <v>816.05</v>
      </c>
    </row>
    <row r="719" spans="1:9" s="1332" customFormat="1">
      <c r="A719" s="1370">
        <v>1</v>
      </c>
      <c r="B719" s="1354" t="s">
        <v>3844</v>
      </c>
      <c r="C719" s="1354" t="s">
        <v>3845</v>
      </c>
      <c r="D719" s="1354"/>
      <c r="E719" s="1354" t="s">
        <v>3752</v>
      </c>
      <c r="F719" s="1354" t="s">
        <v>3175</v>
      </c>
      <c r="G719" s="1394">
        <v>721.05</v>
      </c>
      <c r="H719" s="1372">
        <v>0</v>
      </c>
      <c r="I719" s="1373">
        <f t="shared" si="5"/>
        <v>721.05</v>
      </c>
    </row>
    <row r="720" spans="1:9" s="1332" customFormat="1">
      <c r="A720" s="1370">
        <v>1</v>
      </c>
      <c r="B720" s="1354" t="s">
        <v>3846</v>
      </c>
      <c r="C720" s="1354" t="s">
        <v>3847</v>
      </c>
      <c r="D720" s="1354"/>
      <c r="E720" s="1354" t="s">
        <v>3752</v>
      </c>
      <c r="F720" s="1354" t="s">
        <v>3175</v>
      </c>
      <c r="G720" s="1394">
        <v>512.04999999999995</v>
      </c>
      <c r="H720" s="1372">
        <v>0</v>
      </c>
      <c r="I720" s="1373">
        <f t="shared" si="5"/>
        <v>512.04999999999995</v>
      </c>
    </row>
    <row r="721" spans="1:9" s="1332" customFormat="1">
      <c r="A721" s="1370">
        <v>1</v>
      </c>
      <c r="B721" s="1354" t="s">
        <v>3848</v>
      </c>
      <c r="C721" s="1354" t="s">
        <v>3849</v>
      </c>
      <c r="D721" s="1354"/>
      <c r="E721" s="1354" t="s">
        <v>3752</v>
      </c>
      <c r="F721" s="1354" t="s">
        <v>3175</v>
      </c>
      <c r="G721" s="1394">
        <v>551</v>
      </c>
      <c r="H721" s="1372">
        <v>0</v>
      </c>
      <c r="I721" s="1373">
        <f t="shared" si="5"/>
        <v>551</v>
      </c>
    </row>
    <row r="722" spans="1:9" s="1332" customFormat="1">
      <c r="A722" s="1370">
        <v>1</v>
      </c>
      <c r="B722" s="1354" t="s">
        <v>3850</v>
      </c>
      <c r="C722" s="1354" t="s">
        <v>3851</v>
      </c>
      <c r="D722" s="1354"/>
      <c r="E722" s="1354" t="s">
        <v>3752</v>
      </c>
      <c r="F722" s="1354" t="s">
        <v>3175</v>
      </c>
      <c r="G722" s="1394">
        <v>760</v>
      </c>
      <c r="H722" s="1372">
        <v>0</v>
      </c>
      <c r="I722" s="1373">
        <f t="shared" si="5"/>
        <v>760</v>
      </c>
    </row>
    <row r="723" spans="1:9" s="1332" customFormat="1">
      <c r="A723" s="1370">
        <v>1</v>
      </c>
      <c r="B723" s="1354" t="s">
        <v>3852</v>
      </c>
      <c r="C723" s="1354" t="s">
        <v>3853</v>
      </c>
      <c r="D723" s="1354"/>
      <c r="E723" s="1354" t="s">
        <v>3752</v>
      </c>
      <c r="F723" s="1354" t="s">
        <v>3175</v>
      </c>
      <c r="G723" s="1394">
        <v>589</v>
      </c>
      <c r="H723" s="1372">
        <v>0</v>
      </c>
      <c r="I723" s="1373">
        <f t="shared" si="5"/>
        <v>589</v>
      </c>
    </row>
    <row r="724" spans="1:9" s="1332" customFormat="1">
      <c r="A724" s="1370">
        <v>1</v>
      </c>
      <c r="B724" s="1354" t="s">
        <v>3854</v>
      </c>
      <c r="C724" s="1354" t="s">
        <v>3855</v>
      </c>
      <c r="D724" s="1354"/>
      <c r="E724" s="1354" t="s">
        <v>3752</v>
      </c>
      <c r="F724" s="1354" t="s">
        <v>3175</v>
      </c>
      <c r="G724" s="1394">
        <v>626.04999999999995</v>
      </c>
      <c r="H724" s="1372">
        <v>0</v>
      </c>
      <c r="I724" s="1373">
        <f t="shared" si="5"/>
        <v>626.04999999999995</v>
      </c>
    </row>
    <row r="725" spans="1:9" s="1332" customFormat="1">
      <c r="A725" s="1370">
        <v>1</v>
      </c>
      <c r="B725" s="1354" t="s">
        <v>3856</v>
      </c>
      <c r="C725" s="1354" t="s">
        <v>3857</v>
      </c>
      <c r="D725" s="1354"/>
      <c r="E725" s="1354" t="s">
        <v>3752</v>
      </c>
      <c r="F725" s="1354" t="s">
        <v>3175</v>
      </c>
      <c r="G725" s="1394">
        <v>1044.05</v>
      </c>
      <c r="H725" s="1372">
        <v>0</v>
      </c>
      <c r="I725" s="1373">
        <f t="shared" si="5"/>
        <v>1044.05</v>
      </c>
    </row>
    <row r="726" spans="1:9" s="1332" customFormat="1">
      <c r="A726" s="1370">
        <v>1</v>
      </c>
      <c r="B726" s="1354" t="s">
        <v>3858</v>
      </c>
      <c r="C726" s="1354" t="s">
        <v>3859</v>
      </c>
      <c r="D726" s="1354"/>
      <c r="E726" s="1354" t="s">
        <v>3752</v>
      </c>
      <c r="F726" s="1354" t="s">
        <v>3175</v>
      </c>
      <c r="G726" s="1394">
        <v>531.04999999999995</v>
      </c>
      <c r="H726" s="1372">
        <v>0</v>
      </c>
      <c r="I726" s="1373">
        <f t="shared" si="5"/>
        <v>531.04999999999995</v>
      </c>
    </row>
    <row r="727" spans="1:9" s="1332" customFormat="1">
      <c r="A727" s="1370">
        <v>1</v>
      </c>
      <c r="B727" s="1354" t="s">
        <v>3860</v>
      </c>
      <c r="C727" s="1354" t="s">
        <v>3861</v>
      </c>
      <c r="D727" s="1354"/>
      <c r="E727" s="1354" t="s">
        <v>3752</v>
      </c>
      <c r="F727" s="1354" t="s">
        <v>3175</v>
      </c>
      <c r="G727" s="1394">
        <v>703</v>
      </c>
      <c r="H727" s="1372">
        <v>0</v>
      </c>
      <c r="I727" s="1373">
        <f t="shared" si="5"/>
        <v>703</v>
      </c>
    </row>
    <row r="728" spans="1:9" s="1332" customFormat="1">
      <c r="A728" s="1370">
        <v>1</v>
      </c>
      <c r="B728" s="1354" t="s">
        <v>3862</v>
      </c>
      <c r="C728" s="1354" t="s">
        <v>3863</v>
      </c>
      <c r="D728" s="1354"/>
      <c r="E728" s="1354" t="s">
        <v>3752</v>
      </c>
      <c r="F728" s="1354" t="s">
        <v>3175</v>
      </c>
      <c r="G728" s="1394">
        <v>760</v>
      </c>
      <c r="H728" s="1372">
        <v>0</v>
      </c>
      <c r="I728" s="1373">
        <f t="shared" si="5"/>
        <v>760</v>
      </c>
    </row>
    <row r="729" spans="1:9" s="1332" customFormat="1">
      <c r="A729" s="1370">
        <v>1</v>
      </c>
      <c r="B729" s="1354" t="s">
        <v>3864</v>
      </c>
      <c r="C729" s="1354" t="s">
        <v>3863</v>
      </c>
      <c r="D729" s="1354"/>
      <c r="E729" s="1354" t="s">
        <v>3752</v>
      </c>
      <c r="F729" s="1354" t="s">
        <v>3175</v>
      </c>
      <c r="G729" s="1394">
        <v>1672</v>
      </c>
      <c r="H729" s="1372">
        <v>0</v>
      </c>
      <c r="I729" s="1373">
        <f t="shared" si="5"/>
        <v>1672</v>
      </c>
    </row>
    <row r="730" spans="1:9" s="1332" customFormat="1">
      <c r="A730" s="1370">
        <v>1</v>
      </c>
      <c r="B730" s="1354" t="s">
        <v>3865</v>
      </c>
      <c r="C730" s="1354" t="s">
        <v>3863</v>
      </c>
      <c r="D730" s="1354"/>
      <c r="E730" s="1354" t="s">
        <v>3752</v>
      </c>
      <c r="F730" s="1354" t="s">
        <v>3175</v>
      </c>
      <c r="G730" s="1394">
        <v>1330</v>
      </c>
      <c r="H730" s="1372">
        <v>0</v>
      </c>
      <c r="I730" s="1373">
        <f t="shared" si="5"/>
        <v>1330</v>
      </c>
    </row>
    <row r="731" spans="1:9" s="1332" customFormat="1">
      <c r="A731" s="1370">
        <v>1</v>
      </c>
      <c r="B731" s="1354" t="s">
        <v>3866</v>
      </c>
      <c r="C731" s="1354" t="s">
        <v>3867</v>
      </c>
      <c r="D731" s="1354"/>
      <c r="E731" s="1354" t="s">
        <v>3752</v>
      </c>
      <c r="F731" s="1354" t="s">
        <v>3175</v>
      </c>
      <c r="G731" s="1394">
        <v>379.05</v>
      </c>
      <c r="H731" s="1372">
        <v>0</v>
      </c>
      <c r="I731" s="1373">
        <f t="shared" si="5"/>
        <v>379.05</v>
      </c>
    </row>
    <row r="732" spans="1:9" s="1332" customFormat="1">
      <c r="A732" s="1370">
        <v>1</v>
      </c>
      <c r="B732" s="1354" t="s">
        <v>3868</v>
      </c>
      <c r="C732" s="1354" t="s">
        <v>3869</v>
      </c>
      <c r="D732" s="1354"/>
      <c r="E732" s="1354" t="s">
        <v>3752</v>
      </c>
      <c r="F732" s="1354" t="s">
        <v>3175</v>
      </c>
      <c r="G732" s="1394">
        <v>531.04999999999995</v>
      </c>
      <c r="H732" s="1372">
        <v>0</v>
      </c>
      <c r="I732" s="1373">
        <f t="shared" si="5"/>
        <v>531.04999999999995</v>
      </c>
    </row>
    <row r="733" spans="1:9" s="1332" customFormat="1">
      <c r="A733" s="1370">
        <v>1</v>
      </c>
      <c r="B733" s="1354" t="s">
        <v>3870</v>
      </c>
      <c r="C733" s="1354" t="s">
        <v>3871</v>
      </c>
      <c r="D733" s="1354"/>
      <c r="E733" s="1354" t="s">
        <v>3752</v>
      </c>
      <c r="F733" s="1354" t="s">
        <v>3175</v>
      </c>
      <c r="G733" s="1394">
        <v>722</v>
      </c>
      <c r="H733" s="1372">
        <v>0</v>
      </c>
      <c r="I733" s="1373">
        <f t="shared" si="5"/>
        <v>722</v>
      </c>
    </row>
    <row r="734" spans="1:9" s="1332" customFormat="1">
      <c r="A734" s="1370">
        <v>1</v>
      </c>
      <c r="B734" s="1354" t="s">
        <v>3872</v>
      </c>
      <c r="C734" s="1354" t="s">
        <v>3871</v>
      </c>
      <c r="D734" s="1354"/>
      <c r="E734" s="1354" t="s">
        <v>3752</v>
      </c>
      <c r="F734" s="1354" t="s">
        <v>3175</v>
      </c>
      <c r="G734" s="1394">
        <v>608</v>
      </c>
      <c r="H734" s="1372">
        <v>0</v>
      </c>
      <c r="I734" s="1373">
        <f t="shared" si="5"/>
        <v>608</v>
      </c>
    </row>
    <row r="735" spans="1:9" s="1332" customFormat="1">
      <c r="A735" s="1370">
        <v>1</v>
      </c>
      <c r="B735" s="1354" t="s">
        <v>3873</v>
      </c>
      <c r="C735" s="1354" t="s">
        <v>3874</v>
      </c>
      <c r="D735" s="1354"/>
      <c r="E735" s="1354" t="s">
        <v>3752</v>
      </c>
      <c r="F735" s="1354" t="s">
        <v>3175</v>
      </c>
      <c r="G735" s="1394">
        <v>531.04999999999995</v>
      </c>
      <c r="H735" s="1372">
        <v>0</v>
      </c>
      <c r="I735" s="1373">
        <f t="shared" si="5"/>
        <v>531.04999999999995</v>
      </c>
    </row>
    <row r="736" spans="1:9" s="1332" customFormat="1">
      <c r="A736" s="1370">
        <v>1</v>
      </c>
      <c r="B736" s="1354" t="s">
        <v>3875</v>
      </c>
      <c r="C736" s="1354" t="s">
        <v>3876</v>
      </c>
      <c r="D736" s="1354"/>
      <c r="E736" s="1354" t="s">
        <v>3752</v>
      </c>
      <c r="F736" s="1354" t="s">
        <v>3175</v>
      </c>
      <c r="G736" s="1394">
        <v>931</v>
      </c>
      <c r="H736" s="1372">
        <v>0</v>
      </c>
      <c r="I736" s="1373">
        <f t="shared" si="5"/>
        <v>931</v>
      </c>
    </row>
    <row r="737" spans="1:9" s="1332" customFormat="1">
      <c r="A737" s="1370">
        <v>1</v>
      </c>
      <c r="B737" s="1354" t="s">
        <v>3877</v>
      </c>
      <c r="C737" s="1354" t="s">
        <v>3878</v>
      </c>
      <c r="D737" s="1354"/>
      <c r="E737" s="1354" t="s">
        <v>3752</v>
      </c>
      <c r="F737" s="1354" t="s">
        <v>3175</v>
      </c>
      <c r="G737" s="1394">
        <v>1329.05</v>
      </c>
      <c r="H737" s="1372">
        <v>0</v>
      </c>
      <c r="I737" s="1373">
        <f t="shared" si="5"/>
        <v>1329.05</v>
      </c>
    </row>
    <row r="738" spans="1:9" s="1332" customFormat="1">
      <c r="A738" s="1370">
        <v>1</v>
      </c>
      <c r="B738" s="1354" t="s">
        <v>3879</v>
      </c>
      <c r="C738" s="1354" t="s">
        <v>3880</v>
      </c>
      <c r="D738" s="1354"/>
      <c r="E738" s="1354" t="s">
        <v>3752</v>
      </c>
      <c r="F738" s="1354" t="s">
        <v>3175</v>
      </c>
      <c r="G738" s="1394">
        <v>931</v>
      </c>
      <c r="H738" s="1372">
        <v>0</v>
      </c>
      <c r="I738" s="1373">
        <f t="shared" si="5"/>
        <v>931</v>
      </c>
    </row>
    <row r="739" spans="1:9" s="1332" customFormat="1">
      <c r="A739" s="1370">
        <v>1</v>
      </c>
      <c r="B739" s="1354" t="s">
        <v>3881</v>
      </c>
      <c r="C739" s="1354" t="s">
        <v>3882</v>
      </c>
      <c r="D739" s="1354"/>
      <c r="E739" s="1354" t="s">
        <v>3752</v>
      </c>
      <c r="F739" s="1354" t="s">
        <v>3175</v>
      </c>
      <c r="G739" s="1394">
        <v>665</v>
      </c>
      <c r="H739" s="1372">
        <v>0</v>
      </c>
      <c r="I739" s="1373">
        <f t="shared" si="5"/>
        <v>665</v>
      </c>
    </row>
    <row r="740" spans="1:9" s="1332" customFormat="1">
      <c r="A740" s="1370">
        <v>1</v>
      </c>
      <c r="B740" s="1354" t="s">
        <v>3883</v>
      </c>
      <c r="C740" s="1354" t="s">
        <v>3884</v>
      </c>
      <c r="D740" s="1354"/>
      <c r="E740" s="1354" t="s">
        <v>3752</v>
      </c>
      <c r="F740" s="1354" t="s">
        <v>3175</v>
      </c>
      <c r="G740" s="1394">
        <v>417.05</v>
      </c>
      <c r="H740" s="1372">
        <v>0</v>
      </c>
      <c r="I740" s="1373">
        <f t="shared" si="5"/>
        <v>417.05</v>
      </c>
    </row>
    <row r="741" spans="1:9" s="1332" customFormat="1">
      <c r="A741" s="1370">
        <v>1</v>
      </c>
      <c r="B741" s="1354" t="s">
        <v>3885</v>
      </c>
      <c r="C741" s="1354" t="s">
        <v>3886</v>
      </c>
      <c r="D741" s="1354"/>
      <c r="E741" s="1354" t="s">
        <v>3752</v>
      </c>
      <c r="F741" s="1354" t="s">
        <v>3175</v>
      </c>
      <c r="G741" s="1394">
        <v>474.05</v>
      </c>
      <c r="H741" s="1372">
        <v>0</v>
      </c>
      <c r="I741" s="1373">
        <f t="shared" si="5"/>
        <v>474.05</v>
      </c>
    </row>
    <row r="742" spans="1:9" s="1332" customFormat="1">
      <c r="A742" s="1370">
        <v>1</v>
      </c>
      <c r="B742" s="1354" t="s">
        <v>3887</v>
      </c>
      <c r="C742" s="1354" t="s">
        <v>3888</v>
      </c>
      <c r="D742" s="1354"/>
      <c r="E742" s="1354" t="s">
        <v>3752</v>
      </c>
      <c r="F742" s="1354" t="s">
        <v>3175</v>
      </c>
      <c r="G742" s="1394">
        <v>474.05</v>
      </c>
      <c r="H742" s="1372">
        <v>0</v>
      </c>
      <c r="I742" s="1373">
        <f t="shared" si="5"/>
        <v>474.05</v>
      </c>
    </row>
    <row r="743" spans="1:9" s="1332" customFormat="1">
      <c r="A743" s="1370">
        <v>1</v>
      </c>
      <c r="B743" s="1354" t="s">
        <v>3889</v>
      </c>
      <c r="C743" s="1354" t="s">
        <v>3890</v>
      </c>
      <c r="D743" s="1354"/>
      <c r="E743" s="1354" t="s">
        <v>3752</v>
      </c>
      <c r="F743" s="1354" t="s">
        <v>3175</v>
      </c>
      <c r="G743" s="1394">
        <v>474.05</v>
      </c>
      <c r="H743" s="1372">
        <v>0</v>
      </c>
      <c r="I743" s="1373">
        <f t="shared" si="5"/>
        <v>474.05</v>
      </c>
    </row>
    <row r="744" spans="1:9" s="1332" customFormat="1">
      <c r="A744" s="1370">
        <v>1</v>
      </c>
      <c r="B744" s="1354" t="s">
        <v>3877</v>
      </c>
      <c r="C744" s="1354" t="s">
        <v>3891</v>
      </c>
      <c r="D744" s="1354"/>
      <c r="E744" s="1354" t="s">
        <v>3752</v>
      </c>
      <c r="F744" s="1354" t="s">
        <v>3175</v>
      </c>
      <c r="G744" s="1394">
        <v>474.05</v>
      </c>
      <c r="H744" s="1372">
        <v>0</v>
      </c>
      <c r="I744" s="1373">
        <f t="shared" si="5"/>
        <v>474.05</v>
      </c>
    </row>
    <row r="745" spans="1:9" s="1332" customFormat="1">
      <c r="A745" s="1370">
        <v>1</v>
      </c>
      <c r="B745" s="1354" t="s">
        <v>3892</v>
      </c>
      <c r="C745" s="1354" t="s">
        <v>3893</v>
      </c>
      <c r="D745" s="1354"/>
      <c r="E745" s="1354" t="s">
        <v>3752</v>
      </c>
      <c r="F745" s="1354" t="s">
        <v>3175</v>
      </c>
      <c r="G745" s="1394">
        <v>474.05</v>
      </c>
      <c r="H745" s="1372">
        <v>0</v>
      </c>
      <c r="I745" s="1373">
        <f t="shared" si="5"/>
        <v>474.05</v>
      </c>
    </row>
    <row r="746" spans="1:9" s="1332" customFormat="1">
      <c r="A746" s="1370">
        <v>1</v>
      </c>
      <c r="B746" s="1354" t="s">
        <v>3894</v>
      </c>
      <c r="C746" s="1354" t="s">
        <v>3895</v>
      </c>
      <c r="D746" s="1354"/>
      <c r="E746" s="1354" t="s">
        <v>3752</v>
      </c>
      <c r="F746" s="1354" t="s">
        <v>3175</v>
      </c>
      <c r="G746" s="1394">
        <v>474.05</v>
      </c>
      <c r="H746" s="1372">
        <v>0</v>
      </c>
      <c r="I746" s="1373">
        <f t="shared" si="5"/>
        <v>474.05</v>
      </c>
    </row>
    <row r="747" spans="1:9" s="1332" customFormat="1">
      <c r="A747" s="1370">
        <v>1</v>
      </c>
      <c r="B747" s="1354" t="s">
        <v>3896</v>
      </c>
      <c r="C747" s="1354" t="s">
        <v>3897</v>
      </c>
      <c r="D747" s="1354"/>
      <c r="E747" s="1354" t="s">
        <v>3752</v>
      </c>
      <c r="F747" s="1354" t="s">
        <v>3175</v>
      </c>
      <c r="G747" s="1394">
        <v>474.05</v>
      </c>
      <c r="H747" s="1372">
        <v>0</v>
      </c>
      <c r="I747" s="1373">
        <f t="shared" si="5"/>
        <v>474.05</v>
      </c>
    </row>
    <row r="748" spans="1:9" s="1332" customFormat="1">
      <c r="A748" s="1370">
        <v>1</v>
      </c>
      <c r="B748" s="1354" t="s">
        <v>3898</v>
      </c>
      <c r="C748" s="1354" t="s">
        <v>3899</v>
      </c>
      <c r="D748" s="1354"/>
      <c r="E748" s="1354" t="s">
        <v>3752</v>
      </c>
      <c r="F748" s="1354" t="s">
        <v>3175</v>
      </c>
      <c r="G748" s="1394">
        <v>474.05</v>
      </c>
      <c r="H748" s="1372">
        <v>0</v>
      </c>
      <c r="I748" s="1373">
        <f t="shared" si="5"/>
        <v>474.05</v>
      </c>
    </row>
    <row r="749" spans="1:9" s="1332" customFormat="1">
      <c r="A749" s="1370">
        <v>1</v>
      </c>
      <c r="B749" s="1354" t="s">
        <v>3900</v>
      </c>
      <c r="C749" s="1354" t="s">
        <v>3901</v>
      </c>
      <c r="D749" s="1354"/>
      <c r="E749" s="1354" t="s">
        <v>3752</v>
      </c>
      <c r="F749" s="1354" t="s">
        <v>3175</v>
      </c>
      <c r="G749" s="1394">
        <v>474.05</v>
      </c>
      <c r="H749" s="1372">
        <v>0</v>
      </c>
      <c r="I749" s="1373">
        <f t="shared" si="5"/>
        <v>474.05</v>
      </c>
    </row>
    <row r="750" spans="1:9" s="1332" customFormat="1">
      <c r="A750" s="1370">
        <v>1</v>
      </c>
      <c r="B750" s="1354" t="s">
        <v>3902</v>
      </c>
      <c r="C750" s="1354" t="s">
        <v>3903</v>
      </c>
      <c r="D750" s="1354"/>
      <c r="E750" s="1354" t="s">
        <v>3752</v>
      </c>
      <c r="F750" s="1354" t="s">
        <v>3175</v>
      </c>
      <c r="G750" s="1394">
        <v>474.05</v>
      </c>
      <c r="H750" s="1372">
        <v>0</v>
      </c>
      <c r="I750" s="1373">
        <f t="shared" si="5"/>
        <v>474.05</v>
      </c>
    </row>
    <row r="751" spans="1:9" s="1332" customFormat="1">
      <c r="A751" s="1370">
        <v>1</v>
      </c>
      <c r="B751" s="1354" t="s">
        <v>3904</v>
      </c>
      <c r="C751" s="1354" t="s">
        <v>3905</v>
      </c>
      <c r="D751" s="1354"/>
      <c r="E751" s="1354" t="s">
        <v>3752</v>
      </c>
      <c r="F751" s="1354" t="s">
        <v>3175</v>
      </c>
      <c r="G751" s="1394">
        <v>474.05</v>
      </c>
      <c r="H751" s="1372">
        <v>0</v>
      </c>
      <c r="I751" s="1373">
        <f t="shared" si="5"/>
        <v>474.05</v>
      </c>
    </row>
    <row r="752" spans="1:9" s="1332" customFormat="1">
      <c r="A752" s="1370">
        <v>1</v>
      </c>
      <c r="B752" s="1354" t="s">
        <v>3906</v>
      </c>
      <c r="C752" s="1354" t="s">
        <v>3907</v>
      </c>
      <c r="D752" s="1354"/>
      <c r="E752" s="1354" t="s">
        <v>3752</v>
      </c>
      <c r="F752" s="1354" t="s">
        <v>3175</v>
      </c>
      <c r="G752" s="1394">
        <v>474.05</v>
      </c>
      <c r="H752" s="1372">
        <v>0</v>
      </c>
      <c r="I752" s="1373">
        <f t="shared" si="5"/>
        <v>474.05</v>
      </c>
    </row>
    <row r="753" spans="1:9" s="1332" customFormat="1">
      <c r="A753" s="1370">
        <v>1</v>
      </c>
      <c r="B753" s="1354" t="s">
        <v>3675</v>
      </c>
      <c r="C753" s="1354" t="s">
        <v>3908</v>
      </c>
      <c r="D753" s="1354"/>
      <c r="E753" s="1354" t="s">
        <v>3752</v>
      </c>
      <c r="F753" s="1354" t="s">
        <v>3175</v>
      </c>
      <c r="G753" s="1394">
        <v>474.05</v>
      </c>
      <c r="H753" s="1372">
        <v>0</v>
      </c>
      <c r="I753" s="1373">
        <f t="shared" si="5"/>
        <v>474.05</v>
      </c>
    </row>
    <row r="754" spans="1:9" s="1332" customFormat="1">
      <c r="A754" s="1370">
        <v>1</v>
      </c>
      <c r="B754" s="1354" t="s">
        <v>3909</v>
      </c>
      <c r="C754" s="1354" t="s">
        <v>3910</v>
      </c>
      <c r="D754" s="1354"/>
      <c r="E754" s="1354" t="s">
        <v>3752</v>
      </c>
      <c r="F754" s="1354" t="s">
        <v>3175</v>
      </c>
      <c r="G754" s="1394">
        <v>474.05</v>
      </c>
      <c r="H754" s="1372">
        <v>0</v>
      </c>
      <c r="I754" s="1373">
        <f t="shared" si="5"/>
        <v>474.05</v>
      </c>
    </row>
    <row r="755" spans="1:9" s="1332" customFormat="1">
      <c r="A755" s="1370">
        <v>1</v>
      </c>
      <c r="B755" s="1354" t="s">
        <v>3911</v>
      </c>
      <c r="C755" s="1354" t="s">
        <v>3912</v>
      </c>
      <c r="D755" s="1354"/>
      <c r="E755" s="1354" t="s">
        <v>3752</v>
      </c>
      <c r="F755" s="1354" t="s">
        <v>3175</v>
      </c>
      <c r="G755" s="1394">
        <v>474.05</v>
      </c>
      <c r="H755" s="1372">
        <v>0</v>
      </c>
      <c r="I755" s="1373">
        <f t="shared" si="5"/>
        <v>474.05</v>
      </c>
    </row>
    <row r="756" spans="1:9" s="1332" customFormat="1">
      <c r="A756" s="1370">
        <v>1</v>
      </c>
      <c r="B756" s="1354" t="s">
        <v>3913</v>
      </c>
      <c r="C756" s="1354" t="s">
        <v>3914</v>
      </c>
      <c r="D756" s="1354"/>
      <c r="E756" s="1354" t="s">
        <v>3752</v>
      </c>
      <c r="F756" s="1354" t="s">
        <v>3175</v>
      </c>
      <c r="G756" s="1394">
        <v>474.05</v>
      </c>
      <c r="H756" s="1372">
        <v>0</v>
      </c>
      <c r="I756" s="1373">
        <f t="shared" si="5"/>
        <v>474.05</v>
      </c>
    </row>
    <row r="757" spans="1:9" s="1332" customFormat="1">
      <c r="A757" s="1370">
        <v>1</v>
      </c>
      <c r="B757" s="1354" t="s">
        <v>3915</v>
      </c>
      <c r="C757" s="1354" t="s">
        <v>3916</v>
      </c>
      <c r="D757" s="1354"/>
      <c r="E757" s="1354" t="s">
        <v>3752</v>
      </c>
      <c r="F757" s="1354" t="s">
        <v>3175</v>
      </c>
      <c r="G757" s="1394">
        <v>474.05</v>
      </c>
      <c r="H757" s="1372">
        <v>0</v>
      </c>
      <c r="I757" s="1373">
        <f t="shared" si="5"/>
        <v>474.05</v>
      </c>
    </row>
    <row r="758" spans="1:9" s="1332" customFormat="1">
      <c r="A758" s="1370">
        <v>1</v>
      </c>
      <c r="B758" s="1354" t="s">
        <v>3917</v>
      </c>
      <c r="C758" s="1354" t="s">
        <v>3918</v>
      </c>
      <c r="D758" s="1354"/>
      <c r="E758" s="1354" t="s">
        <v>3752</v>
      </c>
      <c r="F758" s="1354" t="s">
        <v>3175</v>
      </c>
      <c r="G758" s="1394">
        <v>474.05</v>
      </c>
      <c r="H758" s="1372">
        <v>0</v>
      </c>
      <c r="I758" s="1373">
        <f t="shared" si="5"/>
        <v>474.05</v>
      </c>
    </row>
    <row r="759" spans="1:9" s="1332" customFormat="1">
      <c r="A759" s="1370">
        <v>1</v>
      </c>
      <c r="B759" s="1354" t="s">
        <v>3919</v>
      </c>
      <c r="C759" s="1354" t="s">
        <v>3920</v>
      </c>
      <c r="D759" s="1354"/>
      <c r="E759" s="1354" t="s">
        <v>3752</v>
      </c>
      <c r="F759" s="1354" t="s">
        <v>3175</v>
      </c>
      <c r="G759" s="1394">
        <v>474.05</v>
      </c>
      <c r="H759" s="1372">
        <v>0</v>
      </c>
      <c r="I759" s="1373">
        <f t="shared" si="5"/>
        <v>474.05</v>
      </c>
    </row>
    <row r="760" spans="1:9" s="1332" customFormat="1">
      <c r="A760" s="1370">
        <v>1</v>
      </c>
      <c r="B760" s="1354" t="s">
        <v>3921</v>
      </c>
      <c r="C760" s="1354" t="s">
        <v>3922</v>
      </c>
      <c r="D760" s="1354"/>
      <c r="E760" s="1354" t="s">
        <v>3752</v>
      </c>
      <c r="F760" s="1354" t="s">
        <v>3175</v>
      </c>
      <c r="G760" s="1394">
        <v>474.05</v>
      </c>
      <c r="H760" s="1372">
        <v>0</v>
      </c>
      <c r="I760" s="1373">
        <f t="shared" si="5"/>
        <v>474.05</v>
      </c>
    </row>
    <row r="761" spans="1:9" s="1332" customFormat="1">
      <c r="A761" s="1370">
        <v>1</v>
      </c>
      <c r="B761" s="1354" t="s">
        <v>3923</v>
      </c>
      <c r="C761" s="1354" t="s">
        <v>3924</v>
      </c>
      <c r="D761" s="1354"/>
      <c r="E761" s="1354" t="s">
        <v>3752</v>
      </c>
      <c r="F761" s="1354" t="s">
        <v>3175</v>
      </c>
      <c r="G761" s="1394">
        <v>474.05</v>
      </c>
      <c r="H761" s="1372">
        <v>0</v>
      </c>
      <c r="I761" s="1373">
        <f t="shared" si="5"/>
        <v>474.05</v>
      </c>
    </row>
    <row r="762" spans="1:9" s="1332" customFormat="1">
      <c r="A762" s="1370">
        <v>1</v>
      </c>
      <c r="B762" s="1354" t="s">
        <v>3925</v>
      </c>
      <c r="C762" s="1354" t="s">
        <v>3926</v>
      </c>
      <c r="D762" s="1354"/>
      <c r="E762" s="1354" t="s">
        <v>3752</v>
      </c>
      <c r="F762" s="1354" t="s">
        <v>3175</v>
      </c>
      <c r="G762" s="1394">
        <v>474.05</v>
      </c>
      <c r="H762" s="1372">
        <v>0</v>
      </c>
      <c r="I762" s="1373">
        <f t="shared" si="5"/>
        <v>474.05</v>
      </c>
    </row>
    <row r="763" spans="1:9" s="1332" customFormat="1">
      <c r="A763" s="1370">
        <v>1</v>
      </c>
      <c r="B763" s="1354" t="s">
        <v>3927</v>
      </c>
      <c r="C763" s="1354" t="s">
        <v>3827</v>
      </c>
      <c r="D763" s="1354"/>
      <c r="E763" s="1354" t="s">
        <v>3752</v>
      </c>
      <c r="F763" s="1354" t="s">
        <v>3175</v>
      </c>
      <c r="G763" s="1394">
        <v>474.05</v>
      </c>
      <c r="H763" s="1372">
        <v>0</v>
      </c>
      <c r="I763" s="1373">
        <f t="shared" si="5"/>
        <v>474.05</v>
      </c>
    </row>
    <row r="764" spans="1:9" s="1332" customFormat="1">
      <c r="A764" s="1370">
        <v>1</v>
      </c>
      <c r="B764" s="1354" t="s">
        <v>3928</v>
      </c>
      <c r="C764" s="1354" t="s">
        <v>3929</v>
      </c>
      <c r="D764" s="1354"/>
      <c r="E764" s="1354" t="s">
        <v>3752</v>
      </c>
      <c r="F764" s="1354" t="s">
        <v>3175</v>
      </c>
      <c r="G764" s="1394">
        <v>474.05</v>
      </c>
      <c r="H764" s="1372">
        <v>0</v>
      </c>
      <c r="I764" s="1373">
        <f t="shared" si="5"/>
        <v>474.05</v>
      </c>
    </row>
    <row r="765" spans="1:9" s="1332" customFormat="1">
      <c r="A765" s="1370">
        <v>1</v>
      </c>
      <c r="B765" s="1354" t="s">
        <v>3930</v>
      </c>
      <c r="C765" s="1354" t="s">
        <v>3931</v>
      </c>
      <c r="D765" s="1354"/>
      <c r="E765" s="1354" t="s">
        <v>3752</v>
      </c>
      <c r="F765" s="1354" t="s">
        <v>3175</v>
      </c>
      <c r="G765" s="1394">
        <v>474.05</v>
      </c>
      <c r="H765" s="1372">
        <v>0</v>
      </c>
      <c r="I765" s="1373">
        <f t="shared" si="5"/>
        <v>474.05</v>
      </c>
    </row>
    <row r="766" spans="1:9" s="1332" customFormat="1">
      <c r="A766" s="1370">
        <v>1</v>
      </c>
      <c r="B766" s="1354" t="s">
        <v>3932</v>
      </c>
      <c r="C766" s="1354" t="s">
        <v>3933</v>
      </c>
      <c r="D766" s="1354"/>
      <c r="E766" s="1354" t="s">
        <v>3752</v>
      </c>
      <c r="F766" s="1354" t="s">
        <v>3175</v>
      </c>
      <c r="G766" s="1394">
        <v>474.05</v>
      </c>
      <c r="H766" s="1372">
        <v>0</v>
      </c>
      <c r="I766" s="1373">
        <f t="shared" ref="I766:I846" si="6">(G766*A766)-(G766*A766)*H766</f>
        <v>474.05</v>
      </c>
    </row>
    <row r="767" spans="1:9" s="1332" customFormat="1">
      <c r="A767" s="1370">
        <v>1</v>
      </c>
      <c r="B767" s="1354" t="s">
        <v>3934</v>
      </c>
      <c r="C767" s="1354" t="s">
        <v>3935</v>
      </c>
      <c r="D767" s="1354"/>
      <c r="E767" s="1354" t="s">
        <v>3752</v>
      </c>
      <c r="F767" s="1354" t="s">
        <v>3175</v>
      </c>
      <c r="G767" s="1394">
        <v>474.05</v>
      </c>
      <c r="H767" s="1372">
        <v>0</v>
      </c>
      <c r="I767" s="1373">
        <f t="shared" si="6"/>
        <v>474.05</v>
      </c>
    </row>
    <row r="768" spans="1:9" s="1332" customFormat="1">
      <c r="A768" s="1370">
        <v>1</v>
      </c>
      <c r="B768" s="1354" t="s">
        <v>3936</v>
      </c>
      <c r="C768" s="1354" t="s">
        <v>3937</v>
      </c>
      <c r="D768" s="1354"/>
      <c r="E768" s="1354" t="s">
        <v>3752</v>
      </c>
      <c r="F768" s="1354" t="s">
        <v>3175</v>
      </c>
      <c r="G768" s="1394">
        <v>474.05</v>
      </c>
      <c r="H768" s="1372">
        <v>0</v>
      </c>
      <c r="I768" s="1373">
        <f t="shared" si="6"/>
        <v>474.05</v>
      </c>
    </row>
    <row r="769" spans="1:9" s="1332" customFormat="1">
      <c r="A769" s="1370">
        <v>1</v>
      </c>
      <c r="B769" s="1354" t="s">
        <v>3938</v>
      </c>
      <c r="C769" s="1354" t="s">
        <v>3939</v>
      </c>
      <c r="D769" s="1354"/>
      <c r="E769" s="1354" t="s">
        <v>3752</v>
      </c>
      <c r="F769" s="1354" t="s">
        <v>3175</v>
      </c>
      <c r="G769" s="1394">
        <v>474.05</v>
      </c>
      <c r="H769" s="1372">
        <v>0</v>
      </c>
      <c r="I769" s="1373">
        <f t="shared" si="6"/>
        <v>474.05</v>
      </c>
    </row>
    <row r="770" spans="1:9" s="1332" customFormat="1">
      <c r="A770" s="1370">
        <v>1</v>
      </c>
      <c r="B770" s="1354" t="s">
        <v>3940</v>
      </c>
      <c r="C770" s="1354" t="s">
        <v>3941</v>
      </c>
      <c r="D770" s="1354"/>
      <c r="E770" s="1354" t="s">
        <v>3752</v>
      </c>
      <c r="F770" s="1354" t="s">
        <v>3175</v>
      </c>
      <c r="G770" s="1394">
        <v>474.05</v>
      </c>
      <c r="H770" s="1372">
        <v>0</v>
      </c>
      <c r="I770" s="1373">
        <f t="shared" si="6"/>
        <v>474.05</v>
      </c>
    </row>
    <row r="771" spans="1:9" s="1332" customFormat="1">
      <c r="A771" s="1370">
        <v>1</v>
      </c>
      <c r="B771" s="1354" t="s">
        <v>3942</v>
      </c>
      <c r="C771" s="1354" t="s">
        <v>3943</v>
      </c>
      <c r="D771" s="1354"/>
      <c r="E771" s="1354" t="s">
        <v>3752</v>
      </c>
      <c r="F771" s="1354" t="s">
        <v>3175</v>
      </c>
      <c r="G771" s="1394">
        <v>474.05</v>
      </c>
      <c r="H771" s="1372">
        <v>0</v>
      </c>
      <c r="I771" s="1373">
        <f t="shared" si="6"/>
        <v>474.05</v>
      </c>
    </row>
    <row r="772" spans="1:9" s="1332" customFormat="1">
      <c r="A772" s="1370">
        <v>1</v>
      </c>
      <c r="B772" s="1354" t="s">
        <v>3944</v>
      </c>
      <c r="C772" s="1354" t="s">
        <v>3945</v>
      </c>
      <c r="D772" s="1354"/>
      <c r="E772" s="1354" t="s">
        <v>3752</v>
      </c>
      <c r="F772" s="1354" t="s">
        <v>3175</v>
      </c>
      <c r="G772" s="1394">
        <v>474.05</v>
      </c>
      <c r="H772" s="1372">
        <v>0</v>
      </c>
      <c r="I772" s="1373">
        <f t="shared" si="6"/>
        <v>474.05</v>
      </c>
    </row>
    <row r="773" spans="1:9" s="1332" customFormat="1">
      <c r="A773" s="1370">
        <v>1</v>
      </c>
      <c r="B773" s="1354" t="s">
        <v>3946</v>
      </c>
      <c r="C773" s="1354" t="s">
        <v>3947</v>
      </c>
      <c r="D773" s="1354"/>
      <c r="E773" s="1354" t="s">
        <v>3752</v>
      </c>
      <c r="F773" s="1354" t="s">
        <v>3175</v>
      </c>
      <c r="G773" s="1394">
        <v>474.05</v>
      </c>
      <c r="H773" s="1372">
        <v>0</v>
      </c>
      <c r="I773" s="1373">
        <f t="shared" si="6"/>
        <v>474.05</v>
      </c>
    </row>
    <row r="774" spans="1:9" s="1332" customFormat="1">
      <c r="A774" s="1370">
        <v>1</v>
      </c>
      <c r="B774" s="1354" t="s">
        <v>3948</v>
      </c>
      <c r="C774" s="1354" t="s">
        <v>3949</v>
      </c>
      <c r="D774" s="1354"/>
      <c r="E774" s="1354" t="s">
        <v>3752</v>
      </c>
      <c r="F774" s="1354" t="s">
        <v>3175</v>
      </c>
      <c r="G774" s="1394">
        <v>474.05</v>
      </c>
      <c r="H774" s="1372">
        <v>0</v>
      </c>
      <c r="I774" s="1373">
        <f t="shared" si="6"/>
        <v>474.05</v>
      </c>
    </row>
    <row r="775" spans="1:9" s="1332" customFormat="1">
      <c r="A775" s="1370">
        <v>1</v>
      </c>
      <c r="B775" s="1354" t="s">
        <v>3950</v>
      </c>
      <c r="C775" s="1354" t="s">
        <v>3951</v>
      </c>
      <c r="D775" s="1354"/>
      <c r="E775" s="1354" t="s">
        <v>3752</v>
      </c>
      <c r="F775" s="1354" t="s">
        <v>3175</v>
      </c>
      <c r="G775" s="1394">
        <v>474.05</v>
      </c>
      <c r="H775" s="1372">
        <v>0</v>
      </c>
      <c r="I775" s="1373">
        <f t="shared" si="6"/>
        <v>474.05</v>
      </c>
    </row>
    <row r="776" spans="1:9" s="1332" customFormat="1">
      <c r="A776" s="1370">
        <v>1</v>
      </c>
      <c r="B776" s="1354" t="s">
        <v>3952</v>
      </c>
      <c r="C776" s="1354" t="s">
        <v>3953</v>
      </c>
      <c r="D776" s="1354"/>
      <c r="E776" s="1354" t="s">
        <v>3752</v>
      </c>
      <c r="F776" s="1354" t="s">
        <v>3175</v>
      </c>
      <c r="G776" s="1394">
        <v>474.05</v>
      </c>
      <c r="H776" s="1372">
        <v>0</v>
      </c>
      <c r="I776" s="1373">
        <f t="shared" si="6"/>
        <v>474.05</v>
      </c>
    </row>
    <row r="777" spans="1:9" s="1332" customFormat="1">
      <c r="A777" s="1370">
        <v>1</v>
      </c>
      <c r="B777" s="1354" t="s">
        <v>3954</v>
      </c>
      <c r="C777" s="1354" t="s">
        <v>3955</v>
      </c>
      <c r="D777" s="1354"/>
      <c r="E777" s="1354" t="s">
        <v>3752</v>
      </c>
      <c r="F777" s="1354" t="s">
        <v>3175</v>
      </c>
      <c r="G777" s="1394">
        <v>474.05</v>
      </c>
      <c r="H777" s="1372">
        <v>0</v>
      </c>
      <c r="I777" s="1373">
        <f t="shared" si="6"/>
        <v>474.05</v>
      </c>
    </row>
    <row r="778" spans="1:9" s="1332" customFormat="1">
      <c r="A778" s="1370">
        <v>1</v>
      </c>
      <c r="B778" s="1354" t="s">
        <v>3956</v>
      </c>
      <c r="C778" s="1354" t="s">
        <v>3957</v>
      </c>
      <c r="D778" s="1354"/>
      <c r="E778" s="1354" t="s">
        <v>3752</v>
      </c>
      <c r="F778" s="1354" t="s">
        <v>3175</v>
      </c>
      <c r="G778" s="1394">
        <v>474.05</v>
      </c>
      <c r="H778" s="1372">
        <v>0</v>
      </c>
      <c r="I778" s="1373">
        <f t="shared" si="6"/>
        <v>474.05</v>
      </c>
    </row>
    <row r="779" spans="1:9" s="1332" customFormat="1">
      <c r="A779" s="1370">
        <v>1</v>
      </c>
      <c r="B779" s="1354" t="s">
        <v>3958</v>
      </c>
      <c r="C779" s="1354" t="s">
        <v>3959</v>
      </c>
      <c r="D779" s="1354"/>
      <c r="E779" s="1354" t="s">
        <v>3752</v>
      </c>
      <c r="F779" s="1354" t="s">
        <v>3175</v>
      </c>
      <c r="G779" s="1394">
        <v>474.05</v>
      </c>
      <c r="H779" s="1372">
        <v>0</v>
      </c>
      <c r="I779" s="1373">
        <f t="shared" si="6"/>
        <v>474.05</v>
      </c>
    </row>
    <row r="780" spans="1:9" s="1332" customFormat="1">
      <c r="A780" s="1370">
        <v>1</v>
      </c>
      <c r="B780" s="1354" t="s">
        <v>3960</v>
      </c>
      <c r="C780" s="1354" t="s">
        <v>3961</v>
      </c>
      <c r="D780" s="1354"/>
      <c r="E780" s="1354" t="s">
        <v>3752</v>
      </c>
      <c r="F780" s="1354" t="s">
        <v>3175</v>
      </c>
      <c r="G780" s="1394">
        <v>379.05</v>
      </c>
      <c r="H780" s="1372">
        <v>0</v>
      </c>
      <c r="I780" s="1373">
        <f t="shared" si="6"/>
        <v>379.05</v>
      </c>
    </row>
    <row r="781" spans="1:9" s="1332" customFormat="1">
      <c r="A781" s="1370">
        <v>1</v>
      </c>
      <c r="B781" s="1354" t="s">
        <v>3962</v>
      </c>
      <c r="C781" s="1354" t="s">
        <v>3963</v>
      </c>
      <c r="D781" s="1354"/>
      <c r="E781" s="1354" t="s">
        <v>3752</v>
      </c>
      <c r="F781" s="1354" t="s">
        <v>3175</v>
      </c>
      <c r="G781" s="1394">
        <v>1045</v>
      </c>
      <c r="H781" s="1372">
        <v>0</v>
      </c>
      <c r="I781" s="1373">
        <f t="shared" si="6"/>
        <v>1045</v>
      </c>
    </row>
    <row r="782" spans="1:9" s="1332" customFormat="1">
      <c r="A782" s="1370">
        <v>1</v>
      </c>
      <c r="B782" s="1354" t="s">
        <v>3964</v>
      </c>
      <c r="C782" s="1354" t="s">
        <v>3965</v>
      </c>
      <c r="D782" s="1354"/>
      <c r="E782" s="1354" t="s">
        <v>3752</v>
      </c>
      <c r="F782" s="1354" t="s">
        <v>3175</v>
      </c>
      <c r="G782" s="1394">
        <v>1101.05</v>
      </c>
      <c r="H782" s="1372">
        <v>0</v>
      </c>
      <c r="I782" s="1373">
        <f t="shared" si="6"/>
        <v>1101.05</v>
      </c>
    </row>
    <row r="783" spans="1:9" s="1332" customFormat="1">
      <c r="A783" s="1370">
        <v>1</v>
      </c>
      <c r="B783" s="1354" t="s">
        <v>3966</v>
      </c>
      <c r="C783" s="1354" t="s">
        <v>3967</v>
      </c>
      <c r="D783" s="1354"/>
      <c r="E783" s="1354" t="s">
        <v>3752</v>
      </c>
      <c r="F783" s="1354" t="s">
        <v>3175</v>
      </c>
      <c r="G783" s="1394">
        <v>1044.05</v>
      </c>
      <c r="H783" s="1372">
        <v>0</v>
      </c>
      <c r="I783" s="1373">
        <f t="shared" si="6"/>
        <v>1044.05</v>
      </c>
    </row>
    <row r="784" spans="1:9" s="1332" customFormat="1">
      <c r="A784" s="1370">
        <v>1</v>
      </c>
      <c r="B784" s="1354" t="s">
        <v>3968</v>
      </c>
      <c r="C784" s="1354" t="s">
        <v>3969</v>
      </c>
      <c r="D784" s="1354"/>
      <c r="E784" s="1354" t="s">
        <v>3752</v>
      </c>
      <c r="F784" s="1354" t="s">
        <v>3175</v>
      </c>
      <c r="G784" s="1394">
        <v>1139.05</v>
      </c>
      <c r="H784" s="1372">
        <v>0</v>
      </c>
      <c r="I784" s="1373">
        <f t="shared" si="6"/>
        <v>1139.05</v>
      </c>
    </row>
    <row r="785" spans="1:9" s="1332" customFormat="1">
      <c r="A785" s="1370">
        <v>1</v>
      </c>
      <c r="B785" s="1354" t="s">
        <v>3970</v>
      </c>
      <c r="C785" s="1354" t="s">
        <v>3963</v>
      </c>
      <c r="D785" s="1354"/>
      <c r="E785" s="1354" t="s">
        <v>3752</v>
      </c>
      <c r="F785" s="1354" t="s">
        <v>3175</v>
      </c>
      <c r="G785" s="1394">
        <v>1140</v>
      </c>
      <c r="H785" s="1372">
        <v>0</v>
      </c>
      <c r="I785" s="1373">
        <f t="shared" si="6"/>
        <v>1140</v>
      </c>
    </row>
    <row r="786" spans="1:9" s="1332" customFormat="1">
      <c r="A786" s="1370">
        <v>1</v>
      </c>
      <c r="B786" s="1354" t="s">
        <v>3971</v>
      </c>
      <c r="C786" s="1354" t="s">
        <v>3972</v>
      </c>
      <c r="D786" s="1354"/>
      <c r="E786" s="1354" t="s">
        <v>3752</v>
      </c>
      <c r="F786" s="1354" t="s">
        <v>3175</v>
      </c>
      <c r="G786" s="1394">
        <v>475</v>
      </c>
      <c r="H786" s="1372">
        <v>0</v>
      </c>
      <c r="I786" s="1373">
        <f t="shared" si="6"/>
        <v>475</v>
      </c>
    </row>
    <row r="787" spans="1:9" s="1332" customFormat="1">
      <c r="A787" s="1370">
        <v>1</v>
      </c>
      <c r="B787" s="1354" t="s">
        <v>3973</v>
      </c>
      <c r="C787" s="1354" t="s">
        <v>3974</v>
      </c>
      <c r="D787" s="1354"/>
      <c r="E787" s="1354" t="s">
        <v>3752</v>
      </c>
      <c r="F787" s="1354" t="s">
        <v>3175</v>
      </c>
      <c r="G787" s="1394">
        <v>418</v>
      </c>
      <c r="H787" s="1372">
        <v>0</v>
      </c>
      <c r="I787" s="1373">
        <f t="shared" si="6"/>
        <v>418</v>
      </c>
    </row>
    <row r="788" spans="1:9" s="1332" customFormat="1">
      <c r="A788" s="1370">
        <v>1</v>
      </c>
      <c r="B788" s="1354" t="s">
        <v>3975</v>
      </c>
      <c r="C788" s="1354" t="s">
        <v>3976</v>
      </c>
      <c r="D788" s="1354"/>
      <c r="E788" s="1354" t="s">
        <v>3752</v>
      </c>
      <c r="F788" s="1354" t="s">
        <v>3175</v>
      </c>
      <c r="G788" s="1394">
        <v>512.04999999999995</v>
      </c>
      <c r="H788" s="1372">
        <v>0</v>
      </c>
      <c r="I788" s="1373">
        <f t="shared" si="6"/>
        <v>512.04999999999995</v>
      </c>
    </row>
    <row r="789" spans="1:9" s="1332" customFormat="1">
      <c r="A789" s="1370">
        <v>1</v>
      </c>
      <c r="B789" s="1354" t="s">
        <v>3977</v>
      </c>
      <c r="C789" s="1354" t="s">
        <v>3978</v>
      </c>
      <c r="D789" s="1354"/>
      <c r="E789" s="1354" t="s">
        <v>3752</v>
      </c>
      <c r="F789" s="1354" t="s">
        <v>3175</v>
      </c>
      <c r="G789" s="1394">
        <v>166.25</v>
      </c>
      <c r="H789" s="1372">
        <v>0</v>
      </c>
      <c r="I789" s="1373">
        <f t="shared" si="6"/>
        <v>166.25</v>
      </c>
    </row>
    <row r="790" spans="1:9" s="1332" customFormat="1">
      <c r="A790" s="1370">
        <v>1</v>
      </c>
      <c r="B790" s="1354" t="s">
        <v>3979</v>
      </c>
      <c r="C790" s="1354" t="s">
        <v>3980</v>
      </c>
      <c r="D790" s="1354"/>
      <c r="E790" s="1354" t="s">
        <v>3752</v>
      </c>
      <c r="F790" s="1354" t="s">
        <v>3175</v>
      </c>
      <c r="G790" s="1394">
        <v>665</v>
      </c>
      <c r="H790" s="1372">
        <v>0</v>
      </c>
      <c r="I790" s="1373">
        <f t="shared" si="6"/>
        <v>665</v>
      </c>
    </row>
    <row r="791" spans="1:9" s="1332" customFormat="1">
      <c r="A791" s="1370">
        <v>1</v>
      </c>
      <c r="B791" s="1354" t="s">
        <v>3981</v>
      </c>
      <c r="C791" s="1354" t="s">
        <v>3982</v>
      </c>
      <c r="D791" s="1354"/>
      <c r="E791" s="1354" t="s">
        <v>3752</v>
      </c>
      <c r="F791" s="1354" t="s">
        <v>3175</v>
      </c>
      <c r="G791" s="1394">
        <v>147.25</v>
      </c>
      <c r="H791" s="1372">
        <v>0</v>
      </c>
      <c r="I791" s="1373">
        <f t="shared" si="6"/>
        <v>147.25</v>
      </c>
    </row>
    <row r="792" spans="1:9" s="1332" customFormat="1">
      <c r="A792" s="1370">
        <v>1</v>
      </c>
      <c r="B792" s="1354" t="s">
        <v>3983</v>
      </c>
      <c r="C792" s="1354" t="s">
        <v>3984</v>
      </c>
      <c r="D792" s="1354"/>
      <c r="E792" s="1354" t="s">
        <v>3752</v>
      </c>
      <c r="F792" s="1354" t="s">
        <v>3175</v>
      </c>
      <c r="G792" s="1394">
        <v>474.05</v>
      </c>
      <c r="H792" s="1372">
        <v>0</v>
      </c>
      <c r="I792" s="1373">
        <f t="shared" si="6"/>
        <v>474.05</v>
      </c>
    </row>
    <row r="793" spans="1:9" s="1332" customFormat="1">
      <c r="A793" s="1370">
        <v>1</v>
      </c>
      <c r="B793" s="1354" t="s">
        <v>3985</v>
      </c>
      <c r="C793" s="1354" t="s">
        <v>3986</v>
      </c>
      <c r="D793" s="1354"/>
      <c r="E793" s="1354" t="s">
        <v>3752</v>
      </c>
      <c r="F793" s="1354" t="s">
        <v>3175</v>
      </c>
      <c r="G793" s="1394">
        <v>341.05</v>
      </c>
      <c r="H793" s="1372">
        <v>0</v>
      </c>
      <c r="I793" s="1373">
        <f t="shared" si="6"/>
        <v>341.05</v>
      </c>
    </row>
    <row r="794" spans="1:9" s="1332" customFormat="1">
      <c r="A794" s="1370">
        <v>1</v>
      </c>
      <c r="B794" s="1354" t="s">
        <v>3987</v>
      </c>
      <c r="C794" s="1354" t="s">
        <v>3988</v>
      </c>
      <c r="D794" s="1354"/>
      <c r="E794" s="1354" t="s">
        <v>3752</v>
      </c>
      <c r="F794" s="1354" t="s">
        <v>3175</v>
      </c>
      <c r="G794" s="1394">
        <v>854.05</v>
      </c>
      <c r="H794" s="1372">
        <v>0</v>
      </c>
      <c r="I794" s="1373">
        <f t="shared" si="6"/>
        <v>854.05</v>
      </c>
    </row>
    <row r="795" spans="1:9" s="1332" customFormat="1">
      <c r="A795" s="1370">
        <v>1</v>
      </c>
      <c r="B795" s="1354" t="s">
        <v>3989</v>
      </c>
      <c r="C795" s="1354" t="s">
        <v>3990</v>
      </c>
      <c r="D795" s="1354"/>
      <c r="E795" s="1354" t="s">
        <v>3752</v>
      </c>
      <c r="F795" s="1354" t="s">
        <v>3175</v>
      </c>
      <c r="G795" s="1394">
        <v>322.05</v>
      </c>
      <c r="H795" s="1372">
        <v>0</v>
      </c>
      <c r="I795" s="1373">
        <f t="shared" si="6"/>
        <v>322.05</v>
      </c>
    </row>
    <row r="796" spans="1:9" s="1332" customFormat="1">
      <c r="A796" s="1370">
        <v>1</v>
      </c>
      <c r="B796" s="1354" t="s">
        <v>3991</v>
      </c>
      <c r="C796" s="1354" t="s">
        <v>3992</v>
      </c>
      <c r="D796" s="1354"/>
      <c r="E796" s="1354" t="s">
        <v>3752</v>
      </c>
      <c r="F796" s="1354" t="s">
        <v>3175</v>
      </c>
      <c r="G796" s="1394">
        <v>816.05</v>
      </c>
      <c r="H796" s="1372">
        <v>0</v>
      </c>
      <c r="I796" s="1373">
        <f t="shared" si="6"/>
        <v>816.05</v>
      </c>
    </row>
    <row r="797" spans="1:9" s="1332" customFormat="1">
      <c r="A797" s="1370">
        <v>1</v>
      </c>
      <c r="B797" s="1354" t="s">
        <v>3993</v>
      </c>
      <c r="C797" s="1354" t="s">
        <v>3994</v>
      </c>
      <c r="D797" s="1354"/>
      <c r="E797" s="1354" t="s">
        <v>3752</v>
      </c>
      <c r="F797" s="1354" t="s">
        <v>3175</v>
      </c>
      <c r="G797" s="1394">
        <v>284.05</v>
      </c>
      <c r="H797" s="1372">
        <v>0</v>
      </c>
      <c r="I797" s="1373">
        <f t="shared" si="6"/>
        <v>284.05</v>
      </c>
    </row>
    <row r="798" spans="1:9" s="1332" customFormat="1">
      <c r="A798" s="1370">
        <v>1</v>
      </c>
      <c r="B798" s="1354" t="s">
        <v>3995</v>
      </c>
      <c r="C798" s="1354" t="s">
        <v>3996</v>
      </c>
      <c r="D798" s="1354"/>
      <c r="E798" s="1354" t="s">
        <v>3752</v>
      </c>
      <c r="F798" s="1354" t="s">
        <v>3175</v>
      </c>
      <c r="G798" s="1394">
        <v>664.05</v>
      </c>
      <c r="H798" s="1372">
        <v>0</v>
      </c>
      <c r="I798" s="1373">
        <f t="shared" si="6"/>
        <v>664.05</v>
      </c>
    </row>
    <row r="799" spans="1:9" s="1332" customFormat="1">
      <c r="A799" s="1370">
        <v>1</v>
      </c>
      <c r="B799" s="1354" t="s">
        <v>3997</v>
      </c>
      <c r="C799" s="1354" t="s">
        <v>3998</v>
      </c>
      <c r="D799" s="1354"/>
      <c r="E799" s="1354" t="s">
        <v>3752</v>
      </c>
      <c r="F799" s="1354" t="s">
        <v>3175</v>
      </c>
      <c r="G799" s="1394">
        <v>474.05</v>
      </c>
      <c r="H799" s="1372">
        <v>0</v>
      </c>
      <c r="I799" s="1373">
        <f t="shared" si="6"/>
        <v>474.05</v>
      </c>
    </row>
    <row r="800" spans="1:9" s="1332" customFormat="1">
      <c r="A800" s="1370">
        <v>1</v>
      </c>
      <c r="B800" s="1354" t="s">
        <v>3999</v>
      </c>
      <c r="C800" s="1354" t="s">
        <v>4000</v>
      </c>
      <c r="D800" s="1354"/>
      <c r="E800" s="1354" t="s">
        <v>3752</v>
      </c>
      <c r="F800" s="1354" t="s">
        <v>3175</v>
      </c>
      <c r="G800" s="1394">
        <v>304</v>
      </c>
      <c r="H800" s="1372">
        <v>0</v>
      </c>
      <c r="I800" s="1373">
        <f t="shared" si="6"/>
        <v>304</v>
      </c>
    </row>
    <row r="801" spans="1:9" s="1332" customFormat="1">
      <c r="A801" s="1370">
        <v>1</v>
      </c>
      <c r="B801" s="1354" t="s">
        <v>4001</v>
      </c>
      <c r="C801" s="1354" t="s">
        <v>4002</v>
      </c>
      <c r="D801" s="1354"/>
      <c r="E801" s="1354" t="s">
        <v>3752</v>
      </c>
      <c r="F801" s="1354" t="s">
        <v>3175</v>
      </c>
      <c r="G801" s="1394">
        <v>474.05</v>
      </c>
      <c r="H801" s="1372">
        <v>0</v>
      </c>
      <c r="I801" s="1373">
        <f t="shared" si="6"/>
        <v>474.05</v>
      </c>
    </row>
    <row r="802" spans="1:9" s="1332" customFormat="1">
      <c r="A802" s="1370">
        <v>1</v>
      </c>
      <c r="B802" s="1354" t="s">
        <v>4003</v>
      </c>
      <c r="C802" s="1354" t="s">
        <v>4004</v>
      </c>
      <c r="D802" s="1354"/>
      <c r="E802" s="1354" t="s">
        <v>3752</v>
      </c>
      <c r="F802" s="1354" t="s">
        <v>3175</v>
      </c>
      <c r="G802" s="1394">
        <v>664.05</v>
      </c>
      <c r="H802" s="1372">
        <v>0</v>
      </c>
      <c r="I802" s="1373">
        <f t="shared" si="6"/>
        <v>664.05</v>
      </c>
    </row>
    <row r="803" spans="1:9" s="1332" customFormat="1">
      <c r="A803" s="1370">
        <v>1</v>
      </c>
      <c r="B803" s="1354" t="s">
        <v>4005</v>
      </c>
      <c r="C803" s="1354" t="s">
        <v>4006</v>
      </c>
      <c r="D803" s="1354"/>
      <c r="E803" s="1354" t="s">
        <v>3752</v>
      </c>
      <c r="F803" s="1354" t="s">
        <v>3175</v>
      </c>
      <c r="G803" s="1394">
        <v>379.05</v>
      </c>
      <c r="H803" s="1372">
        <v>0</v>
      </c>
      <c r="I803" s="1373">
        <f t="shared" si="6"/>
        <v>379.05</v>
      </c>
    </row>
    <row r="804" spans="1:9" s="1332" customFormat="1">
      <c r="A804" s="1370">
        <v>1</v>
      </c>
      <c r="B804" s="1354" t="s">
        <v>4007</v>
      </c>
      <c r="C804" s="1354" t="s">
        <v>4008</v>
      </c>
      <c r="D804" s="1354"/>
      <c r="E804" s="1354" t="s">
        <v>3752</v>
      </c>
      <c r="F804" s="1354" t="s">
        <v>3175</v>
      </c>
      <c r="G804" s="1394">
        <v>626.04999999999995</v>
      </c>
      <c r="H804" s="1372">
        <v>0</v>
      </c>
      <c r="I804" s="1373">
        <f t="shared" si="6"/>
        <v>626.04999999999995</v>
      </c>
    </row>
    <row r="805" spans="1:9" s="1332" customFormat="1">
      <c r="A805" s="1370">
        <v>1</v>
      </c>
      <c r="B805" s="1354" t="s">
        <v>4009</v>
      </c>
      <c r="C805" s="1354" t="s">
        <v>4010</v>
      </c>
      <c r="D805" s="1354"/>
      <c r="E805" s="1354" t="s">
        <v>3752</v>
      </c>
      <c r="F805" s="1354" t="s">
        <v>3175</v>
      </c>
      <c r="G805" s="1394">
        <v>664.05</v>
      </c>
      <c r="H805" s="1372">
        <v>0</v>
      </c>
      <c r="I805" s="1373">
        <f t="shared" si="6"/>
        <v>664.05</v>
      </c>
    </row>
    <row r="806" spans="1:9" s="1332" customFormat="1">
      <c r="A806" s="1370">
        <v>1</v>
      </c>
      <c r="B806" s="1354" t="s">
        <v>4011</v>
      </c>
      <c r="C806" s="1354" t="s">
        <v>4012</v>
      </c>
      <c r="D806" s="1354"/>
      <c r="E806" s="1354" t="s">
        <v>3752</v>
      </c>
      <c r="F806" s="1354" t="s">
        <v>3175</v>
      </c>
      <c r="G806" s="1394">
        <v>436.05</v>
      </c>
      <c r="H806" s="1372">
        <v>0</v>
      </c>
      <c r="I806" s="1373">
        <f t="shared" si="6"/>
        <v>436.05</v>
      </c>
    </row>
    <row r="807" spans="1:9" s="1332" customFormat="1">
      <c r="A807" s="1370">
        <v>1</v>
      </c>
      <c r="B807" s="1354" t="s">
        <v>4013</v>
      </c>
      <c r="C807" s="1354" t="s">
        <v>4014</v>
      </c>
      <c r="D807" s="1354"/>
      <c r="E807" s="1354" t="s">
        <v>3752</v>
      </c>
      <c r="F807" s="1354" t="s">
        <v>3175</v>
      </c>
      <c r="G807" s="1394">
        <v>626.04999999999995</v>
      </c>
      <c r="H807" s="1372">
        <v>0</v>
      </c>
      <c r="I807" s="1373">
        <f t="shared" si="6"/>
        <v>626.04999999999995</v>
      </c>
    </row>
    <row r="808" spans="1:9" s="1332" customFormat="1">
      <c r="A808" s="1370">
        <v>1</v>
      </c>
      <c r="B808" s="1354" t="s">
        <v>4015</v>
      </c>
      <c r="C808" s="1354" t="s">
        <v>4016</v>
      </c>
      <c r="D808" s="1354"/>
      <c r="E808" s="1354" t="s">
        <v>3752</v>
      </c>
      <c r="F808" s="1354" t="s">
        <v>3175</v>
      </c>
      <c r="G808" s="1394">
        <v>569.04999999999995</v>
      </c>
      <c r="H808" s="1372">
        <v>0</v>
      </c>
      <c r="I808" s="1373">
        <f t="shared" si="6"/>
        <v>569.04999999999995</v>
      </c>
    </row>
    <row r="809" spans="1:9" s="1332" customFormat="1">
      <c r="A809" s="1370">
        <v>1</v>
      </c>
      <c r="B809" s="1354" t="s">
        <v>4017</v>
      </c>
      <c r="C809" s="1354" t="s">
        <v>4010</v>
      </c>
      <c r="D809" s="1354"/>
      <c r="E809" s="1354" t="s">
        <v>3752</v>
      </c>
      <c r="F809" s="1354" t="s">
        <v>3175</v>
      </c>
      <c r="G809" s="1394">
        <v>513</v>
      </c>
      <c r="H809" s="1372">
        <v>0</v>
      </c>
      <c r="I809" s="1373">
        <f t="shared" si="6"/>
        <v>513</v>
      </c>
    </row>
    <row r="810" spans="1:9" s="1332" customFormat="1">
      <c r="A810" s="1370">
        <v>1</v>
      </c>
      <c r="B810" s="1354" t="s">
        <v>4018</v>
      </c>
      <c r="C810" s="1354" t="s">
        <v>4019</v>
      </c>
      <c r="D810" s="1354"/>
      <c r="E810" s="1354" t="s">
        <v>3752</v>
      </c>
      <c r="F810" s="1354" t="s">
        <v>3175</v>
      </c>
      <c r="G810" s="1394">
        <v>531.04999999999995</v>
      </c>
      <c r="H810" s="1372">
        <v>0</v>
      </c>
      <c r="I810" s="1373">
        <f t="shared" si="6"/>
        <v>531.04999999999995</v>
      </c>
    </row>
    <row r="811" spans="1:9" s="1332" customFormat="1">
      <c r="A811" s="1370">
        <v>1</v>
      </c>
      <c r="B811" s="1354" t="s">
        <v>4020</v>
      </c>
      <c r="C811" s="1354" t="s">
        <v>4021</v>
      </c>
      <c r="D811" s="1354"/>
      <c r="E811" s="1354" t="s">
        <v>3752</v>
      </c>
      <c r="F811" s="1354" t="s">
        <v>3175</v>
      </c>
      <c r="G811" s="1394">
        <v>1196.05</v>
      </c>
      <c r="H811" s="1372">
        <v>0</v>
      </c>
      <c r="I811" s="1373">
        <f t="shared" si="6"/>
        <v>1196.05</v>
      </c>
    </row>
    <row r="812" spans="1:9" s="1332" customFormat="1">
      <c r="A812" s="1370">
        <v>1</v>
      </c>
      <c r="B812" s="1354" t="s">
        <v>4022</v>
      </c>
      <c r="C812" s="1354" t="s">
        <v>4023</v>
      </c>
      <c r="D812" s="1354"/>
      <c r="E812" s="1354" t="s">
        <v>3752</v>
      </c>
      <c r="F812" s="1354" t="s">
        <v>3175</v>
      </c>
      <c r="G812" s="1394">
        <v>664.05</v>
      </c>
      <c r="H812" s="1372">
        <v>0</v>
      </c>
      <c r="I812" s="1373">
        <f t="shared" si="6"/>
        <v>664.05</v>
      </c>
    </row>
    <row r="813" spans="1:9" s="1332" customFormat="1">
      <c r="A813" s="1370">
        <v>1</v>
      </c>
      <c r="B813" s="1354" t="s">
        <v>4024</v>
      </c>
      <c r="C813" s="1354" t="s">
        <v>4025</v>
      </c>
      <c r="D813" s="1354"/>
      <c r="E813" s="1354" t="s">
        <v>3752</v>
      </c>
      <c r="F813" s="1354" t="s">
        <v>3175</v>
      </c>
      <c r="G813" s="1394">
        <v>722</v>
      </c>
      <c r="H813" s="1372">
        <v>0</v>
      </c>
      <c r="I813" s="1373">
        <f t="shared" si="6"/>
        <v>722</v>
      </c>
    </row>
    <row r="814" spans="1:9" s="1332" customFormat="1">
      <c r="A814" s="1370">
        <v>1</v>
      </c>
      <c r="B814" s="1354" t="s">
        <v>4026</v>
      </c>
      <c r="C814" s="1354" t="s">
        <v>4027</v>
      </c>
      <c r="D814" s="1354"/>
      <c r="E814" s="1354" t="s">
        <v>3752</v>
      </c>
      <c r="F814" s="1354" t="s">
        <v>3175</v>
      </c>
      <c r="G814" s="1394">
        <v>1045</v>
      </c>
      <c r="H814" s="1372">
        <v>0</v>
      </c>
      <c r="I814" s="1373">
        <f t="shared" si="6"/>
        <v>1045</v>
      </c>
    </row>
    <row r="815" spans="1:9" s="1332" customFormat="1">
      <c r="A815" s="1370">
        <v>1</v>
      </c>
      <c r="B815" s="1354" t="s">
        <v>4028</v>
      </c>
      <c r="C815" s="1354" t="s">
        <v>4029</v>
      </c>
      <c r="D815" s="1354"/>
      <c r="E815" s="1354" t="s">
        <v>3752</v>
      </c>
      <c r="F815" s="1354" t="s">
        <v>3175</v>
      </c>
      <c r="G815" s="1394">
        <v>303.05</v>
      </c>
      <c r="H815" s="1372">
        <v>0</v>
      </c>
      <c r="I815" s="1373">
        <f t="shared" si="6"/>
        <v>303.05</v>
      </c>
    </row>
    <row r="816" spans="1:9" s="1332" customFormat="1">
      <c r="A816" s="1370">
        <v>1</v>
      </c>
      <c r="B816" s="1354" t="s">
        <v>4030</v>
      </c>
      <c r="C816" s="1354" t="s">
        <v>4031</v>
      </c>
      <c r="D816" s="1354"/>
      <c r="E816" s="1354" t="s">
        <v>3752</v>
      </c>
      <c r="F816" s="1354" t="s">
        <v>3175</v>
      </c>
      <c r="G816" s="1394">
        <v>284.05</v>
      </c>
      <c r="H816" s="1372">
        <v>0</v>
      </c>
      <c r="I816" s="1373">
        <f t="shared" si="6"/>
        <v>284.05</v>
      </c>
    </row>
    <row r="817" spans="1:9" s="1332" customFormat="1">
      <c r="A817" s="1370">
        <v>1</v>
      </c>
      <c r="B817" s="1354" t="s">
        <v>4032</v>
      </c>
      <c r="C817" s="1354" t="s">
        <v>4033</v>
      </c>
      <c r="D817" s="1354"/>
      <c r="E817" s="1354" t="s">
        <v>3752</v>
      </c>
      <c r="F817" s="1354" t="s">
        <v>3175</v>
      </c>
      <c r="G817" s="1394">
        <v>569.04999999999995</v>
      </c>
      <c r="H817" s="1372">
        <v>0</v>
      </c>
      <c r="I817" s="1373">
        <f t="shared" si="6"/>
        <v>569.04999999999995</v>
      </c>
    </row>
    <row r="818" spans="1:9" s="1332" customFormat="1">
      <c r="A818" s="1370">
        <v>1</v>
      </c>
      <c r="B818" s="1354" t="s">
        <v>4034</v>
      </c>
      <c r="C818" s="1354" t="s">
        <v>4035</v>
      </c>
      <c r="D818" s="1354"/>
      <c r="E818" s="1354" t="s">
        <v>3752</v>
      </c>
      <c r="F818" s="1354" t="s">
        <v>3175</v>
      </c>
      <c r="G818" s="1394">
        <v>589</v>
      </c>
      <c r="H818" s="1372">
        <v>0</v>
      </c>
      <c r="I818" s="1373">
        <f t="shared" si="6"/>
        <v>589</v>
      </c>
    </row>
    <row r="819" spans="1:9" s="1332" customFormat="1">
      <c r="A819" s="1370">
        <v>1</v>
      </c>
      <c r="B819" s="1354" t="s">
        <v>4036</v>
      </c>
      <c r="C819" s="1354" t="s">
        <v>4037</v>
      </c>
      <c r="D819" s="1354"/>
      <c r="E819" s="1354" t="s">
        <v>3752</v>
      </c>
      <c r="F819" s="1354" t="s">
        <v>3175</v>
      </c>
      <c r="G819" s="1394">
        <v>417.05</v>
      </c>
      <c r="H819" s="1372">
        <v>0</v>
      </c>
      <c r="I819" s="1373">
        <f t="shared" si="6"/>
        <v>417.05</v>
      </c>
    </row>
    <row r="820" spans="1:9" s="1332" customFormat="1">
      <c r="A820" s="1370">
        <v>1</v>
      </c>
      <c r="B820" s="1354" t="s">
        <v>4038</v>
      </c>
      <c r="C820" s="1354" t="s">
        <v>4004</v>
      </c>
      <c r="D820" s="1354"/>
      <c r="E820" s="1354" t="s">
        <v>3752</v>
      </c>
      <c r="F820" s="1354" t="s">
        <v>3175</v>
      </c>
      <c r="G820" s="1394">
        <v>874</v>
      </c>
      <c r="H820" s="1372">
        <v>0</v>
      </c>
      <c r="I820" s="1373">
        <f t="shared" si="6"/>
        <v>874</v>
      </c>
    </row>
    <row r="821" spans="1:9" s="1332" customFormat="1">
      <c r="A821" s="1370">
        <v>1</v>
      </c>
      <c r="B821" s="1354" t="s">
        <v>4039</v>
      </c>
      <c r="C821" s="1354" t="s">
        <v>4040</v>
      </c>
      <c r="D821" s="1354"/>
      <c r="E821" s="1354" t="s">
        <v>3752</v>
      </c>
      <c r="F821" s="1354" t="s">
        <v>3175</v>
      </c>
      <c r="G821" s="1394">
        <v>759.05</v>
      </c>
      <c r="H821" s="1372">
        <v>0</v>
      </c>
      <c r="I821" s="1373">
        <f t="shared" si="6"/>
        <v>759.05</v>
      </c>
    </row>
    <row r="822" spans="1:9" s="1332" customFormat="1">
      <c r="A822" s="1370">
        <v>1</v>
      </c>
      <c r="B822" s="1354" t="s">
        <v>4041</v>
      </c>
      <c r="C822" s="1354" t="s">
        <v>4042</v>
      </c>
      <c r="D822" s="1354"/>
      <c r="E822" s="1354" t="s">
        <v>3752</v>
      </c>
      <c r="F822" s="1354" t="s">
        <v>3175</v>
      </c>
      <c r="G822" s="1394">
        <v>892.05</v>
      </c>
      <c r="H822" s="1372">
        <v>0</v>
      </c>
      <c r="I822" s="1373">
        <f t="shared" si="6"/>
        <v>892.05</v>
      </c>
    </row>
    <row r="823" spans="1:9" s="1332" customFormat="1">
      <c r="A823" s="1370">
        <v>1</v>
      </c>
      <c r="B823" s="1354" t="s">
        <v>4043</v>
      </c>
      <c r="C823" s="1354" t="s">
        <v>4044</v>
      </c>
      <c r="D823" s="1354"/>
      <c r="E823" s="1354" t="s">
        <v>3752</v>
      </c>
      <c r="F823" s="1354" t="s">
        <v>3175</v>
      </c>
      <c r="G823" s="1394">
        <v>569.04999999999995</v>
      </c>
      <c r="H823" s="1372">
        <v>0</v>
      </c>
      <c r="I823" s="1373">
        <f t="shared" si="6"/>
        <v>569.04999999999995</v>
      </c>
    </row>
    <row r="824" spans="1:9" s="1332" customFormat="1">
      <c r="A824" s="1370">
        <v>1</v>
      </c>
      <c r="B824" s="1354" t="s">
        <v>4045</v>
      </c>
      <c r="C824" s="1354" t="s">
        <v>3796</v>
      </c>
      <c r="D824" s="1354"/>
      <c r="E824" s="1354" t="s">
        <v>3752</v>
      </c>
      <c r="F824" s="1354" t="s">
        <v>3175</v>
      </c>
      <c r="G824" s="1394">
        <v>417.05</v>
      </c>
      <c r="H824" s="1372">
        <v>0</v>
      </c>
      <c r="I824" s="1373">
        <f t="shared" si="6"/>
        <v>417.05</v>
      </c>
    </row>
    <row r="825" spans="1:9" s="1332" customFormat="1">
      <c r="A825" s="1370">
        <v>1</v>
      </c>
      <c r="B825" s="1354" t="s">
        <v>4046</v>
      </c>
      <c r="C825" s="1354" t="s">
        <v>4047</v>
      </c>
      <c r="D825" s="1354"/>
      <c r="E825" s="1354" t="s">
        <v>3752</v>
      </c>
      <c r="F825" s="1354" t="s">
        <v>3175</v>
      </c>
      <c r="G825" s="1394">
        <v>436.05</v>
      </c>
      <c r="H825" s="1372">
        <v>0</v>
      </c>
      <c r="I825" s="1373">
        <f t="shared" si="6"/>
        <v>436.05</v>
      </c>
    </row>
    <row r="826" spans="1:9" s="1332" customFormat="1">
      <c r="A826" s="1370">
        <v>1</v>
      </c>
      <c r="B826" s="1354" t="s">
        <v>4048</v>
      </c>
      <c r="C826" s="1354" t="s">
        <v>4049</v>
      </c>
      <c r="D826" s="1354"/>
      <c r="E826" s="1354" t="s">
        <v>3752</v>
      </c>
      <c r="F826" s="1354" t="s">
        <v>3175</v>
      </c>
      <c r="G826" s="1394">
        <v>379.05</v>
      </c>
      <c r="H826" s="1372">
        <v>0</v>
      </c>
      <c r="I826" s="1373">
        <f t="shared" si="6"/>
        <v>379.05</v>
      </c>
    </row>
    <row r="827" spans="1:9" s="1332" customFormat="1">
      <c r="A827" s="1370">
        <v>1</v>
      </c>
      <c r="B827" s="1354" t="s">
        <v>4050</v>
      </c>
      <c r="C827" s="1354" t="s">
        <v>4051</v>
      </c>
      <c r="D827" s="1354"/>
      <c r="E827" s="1354" t="s">
        <v>3752</v>
      </c>
      <c r="F827" s="1354" t="s">
        <v>3175</v>
      </c>
      <c r="G827" s="1394">
        <v>360.05</v>
      </c>
      <c r="H827" s="1372">
        <v>0</v>
      </c>
      <c r="I827" s="1373">
        <f t="shared" si="6"/>
        <v>360.05</v>
      </c>
    </row>
    <row r="828" spans="1:9" s="1332" customFormat="1">
      <c r="A828" s="1370">
        <v>1</v>
      </c>
      <c r="B828" s="1354" t="s">
        <v>4052</v>
      </c>
      <c r="C828" s="1354" t="s">
        <v>4053</v>
      </c>
      <c r="D828" s="1354"/>
      <c r="E828" s="1354" t="s">
        <v>3752</v>
      </c>
      <c r="F828" s="1354" t="s">
        <v>3175</v>
      </c>
      <c r="G828" s="1394">
        <v>360.05</v>
      </c>
      <c r="H828" s="1372">
        <v>0</v>
      </c>
      <c r="I828" s="1373">
        <f t="shared" si="6"/>
        <v>360.05</v>
      </c>
    </row>
    <row r="829" spans="1:9" s="1332" customFormat="1">
      <c r="A829" s="1370">
        <v>1</v>
      </c>
      <c r="B829" s="1354" t="s">
        <v>4054</v>
      </c>
      <c r="C829" s="1354" t="s">
        <v>4055</v>
      </c>
      <c r="D829" s="1354"/>
      <c r="E829" s="1354" t="s">
        <v>3752</v>
      </c>
      <c r="F829" s="1354" t="s">
        <v>3175</v>
      </c>
      <c r="G829" s="1394">
        <v>379.05</v>
      </c>
      <c r="H829" s="1372">
        <v>0</v>
      </c>
      <c r="I829" s="1373">
        <f t="shared" si="6"/>
        <v>379.05</v>
      </c>
    </row>
    <row r="830" spans="1:9" s="1332" customFormat="1">
      <c r="A830" s="1370">
        <v>1</v>
      </c>
      <c r="B830" s="1354" t="s">
        <v>4056</v>
      </c>
      <c r="C830" s="1354" t="s">
        <v>4057</v>
      </c>
      <c r="D830" s="1354"/>
      <c r="E830" s="1354" t="s">
        <v>3752</v>
      </c>
      <c r="F830" s="1354" t="s">
        <v>3175</v>
      </c>
      <c r="G830" s="1394">
        <v>379.05</v>
      </c>
      <c r="H830" s="1372">
        <v>0</v>
      </c>
      <c r="I830" s="1373">
        <f t="shared" si="6"/>
        <v>379.05</v>
      </c>
    </row>
    <row r="831" spans="1:9" s="1332" customFormat="1">
      <c r="A831" s="1370">
        <v>1</v>
      </c>
      <c r="B831" s="1354" t="s">
        <v>4058</v>
      </c>
      <c r="C831" s="1354" t="s">
        <v>4059</v>
      </c>
      <c r="D831" s="1354"/>
      <c r="E831" s="1354" t="s">
        <v>3752</v>
      </c>
      <c r="F831" s="1354" t="s">
        <v>3175</v>
      </c>
      <c r="G831" s="1394">
        <v>379.05</v>
      </c>
      <c r="H831" s="1372">
        <v>0</v>
      </c>
      <c r="I831" s="1373">
        <f t="shared" si="6"/>
        <v>379.05</v>
      </c>
    </row>
    <row r="832" spans="1:9" s="1332" customFormat="1">
      <c r="A832" s="1370">
        <v>1</v>
      </c>
      <c r="B832" s="1354" t="s">
        <v>4060</v>
      </c>
      <c r="C832" s="1354" t="s">
        <v>4061</v>
      </c>
      <c r="D832" s="1354"/>
      <c r="E832" s="1354" t="s">
        <v>3752</v>
      </c>
      <c r="F832" s="1354" t="s">
        <v>3175</v>
      </c>
      <c r="G832" s="1394">
        <v>379.05</v>
      </c>
      <c r="H832" s="1372">
        <v>0</v>
      </c>
      <c r="I832" s="1373">
        <f t="shared" si="6"/>
        <v>379.05</v>
      </c>
    </row>
    <row r="833" spans="1:9" s="1332" customFormat="1">
      <c r="A833" s="1370">
        <v>1</v>
      </c>
      <c r="B833" s="1354" t="s">
        <v>4062</v>
      </c>
      <c r="C833" s="1354" t="s">
        <v>4063</v>
      </c>
      <c r="D833" s="1354"/>
      <c r="E833" s="1354" t="s">
        <v>3752</v>
      </c>
      <c r="F833" s="1354" t="s">
        <v>3175</v>
      </c>
      <c r="G833" s="1394">
        <v>417.05</v>
      </c>
      <c r="H833" s="1372">
        <v>0</v>
      </c>
      <c r="I833" s="1373">
        <f t="shared" si="6"/>
        <v>417.05</v>
      </c>
    </row>
    <row r="834" spans="1:9" s="1332" customFormat="1">
      <c r="A834" s="1370">
        <v>1</v>
      </c>
      <c r="B834" s="1354" t="s">
        <v>4064</v>
      </c>
      <c r="C834" s="1354" t="s">
        <v>4065</v>
      </c>
      <c r="D834" s="1354"/>
      <c r="E834" s="1354" t="s">
        <v>3752</v>
      </c>
      <c r="F834" s="1354" t="s">
        <v>3175</v>
      </c>
      <c r="G834" s="1394">
        <v>417.05</v>
      </c>
      <c r="H834" s="1372">
        <v>0</v>
      </c>
      <c r="I834" s="1373">
        <f t="shared" si="6"/>
        <v>417.05</v>
      </c>
    </row>
    <row r="835" spans="1:9" s="1332" customFormat="1">
      <c r="A835" s="1370">
        <v>1</v>
      </c>
      <c r="B835" s="1354" t="s">
        <v>4066</v>
      </c>
      <c r="C835" s="1354" t="s">
        <v>4067</v>
      </c>
      <c r="D835" s="1354"/>
      <c r="E835" s="1354" t="s">
        <v>3752</v>
      </c>
      <c r="F835" s="1354" t="s">
        <v>3175</v>
      </c>
      <c r="G835" s="1394">
        <v>417.05</v>
      </c>
      <c r="H835" s="1372">
        <v>0</v>
      </c>
      <c r="I835" s="1373">
        <f t="shared" si="6"/>
        <v>417.05</v>
      </c>
    </row>
    <row r="836" spans="1:9" s="1332" customFormat="1">
      <c r="A836" s="1370">
        <v>1</v>
      </c>
      <c r="B836" s="1354" t="s">
        <v>4068</v>
      </c>
      <c r="C836" s="1354" t="s">
        <v>4069</v>
      </c>
      <c r="D836" s="1354"/>
      <c r="E836" s="1354" t="s">
        <v>3752</v>
      </c>
      <c r="F836" s="1354" t="s">
        <v>3175</v>
      </c>
      <c r="G836" s="1394">
        <v>379.05</v>
      </c>
      <c r="H836" s="1372">
        <v>0</v>
      </c>
      <c r="I836" s="1373">
        <f t="shared" si="6"/>
        <v>379.05</v>
      </c>
    </row>
    <row r="837" spans="1:9" s="1332" customFormat="1">
      <c r="A837" s="1370">
        <v>1</v>
      </c>
      <c r="B837" s="1354" t="s">
        <v>4070</v>
      </c>
      <c r="C837" s="1354" t="s">
        <v>4071</v>
      </c>
      <c r="D837" s="1354"/>
      <c r="E837" s="1354" t="s">
        <v>3752</v>
      </c>
      <c r="F837" s="1354" t="s">
        <v>3175</v>
      </c>
      <c r="G837" s="1394">
        <v>360.05</v>
      </c>
      <c r="H837" s="1372">
        <v>0</v>
      </c>
      <c r="I837" s="1373">
        <f t="shared" si="6"/>
        <v>360.05</v>
      </c>
    </row>
    <row r="838" spans="1:9" s="1332" customFormat="1">
      <c r="A838" s="1370">
        <v>1</v>
      </c>
      <c r="B838" s="1354" t="s">
        <v>4072</v>
      </c>
      <c r="C838" s="1354" t="s">
        <v>4073</v>
      </c>
      <c r="D838" s="1354"/>
      <c r="E838" s="1354" t="s">
        <v>3752</v>
      </c>
      <c r="F838" s="1354" t="s">
        <v>3175</v>
      </c>
      <c r="G838" s="1394">
        <v>379.05</v>
      </c>
      <c r="H838" s="1372">
        <v>0</v>
      </c>
      <c r="I838" s="1373">
        <f t="shared" si="6"/>
        <v>379.05</v>
      </c>
    </row>
    <row r="839" spans="1:9" s="1332" customFormat="1">
      <c r="A839" s="1370">
        <v>1</v>
      </c>
      <c r="B839" s="1354" t="s">
        <v>4074</v>
      </c>
      <c r="C839" s="1354" t="s">
        <v>4075</v>
      </c>
      <c r="D839" s="1354"/>
      <c r="E839" s="1354" t="s">
        <v>3752</v>
      </c>
      <c r="F839" s="1354" t="s">
        <v>3175</v>
      </c>
      <c r="G839" s="1394">
        <v>342</v>
      </c>
      <c r="H839" s="1372">
        <v>0</v>
      </c>
      <c r="I839" s="1373">
        <f t="shared" si="6"/>
        <v>342</v>
      </c>
    </row>
    <row r="840" spans="1:9" s="1332" customFormat="1">
      <c r="A840" s="1370">
        <v>1</v>
      </c>
      <c r="B840" s="1354" t="s">
        <v>4076</v>
      </c>
      <c r="C840" s="1354" t="s">
        <v>4077</v>
      </c>
      <c r="D840" s="1354"/>
      <c r="E840" s="1354" t="s">
        <v>3752</v>
      </c>
      <c r="F840" s="1354" t="s">
        <v>3175</v>
      </c>
      <c r="G840" s="1394">
        <v>379.05</v>
      </c>
      <c r="H840" s="1372">
        <v>0</v>
      </c>
      <c r="I840" s="1373">
        <f t="shared" si="6"/>
        <v>379.05</v>
      </c>
    </row>
    <row r="841" spans="1:9" s="1332" customFormat="1">
      <c r="A841" s="1370">
        <v>1</v>
      </c>
      <c r="B841" s="1354" t="s">
        <v>4078</v>
      </c>
      <c r="C841" s="1354" t="s">
        <v>4079</v>
      </c>
      <c r="D841" s="1354"/>
      <c r="E841" s="1354" t="s">
        <v>3752</v>
      </c>
      <c r="F841" s="1354" t="s">
        <v>3175</v>
      </c>
      <c r="G841" s="1394">
        <v>436.05</v>
      </c>
      <c r="H841" s="1372">
        <v>0</v>
      </c>
      <c r="I841" s="1373">
        <f t="shared" si="6"/>
        <v>436.05</v>
      </c>
    </row>
    <row r="842" spans="1:9" s="1332" customFormat="1">
      <c r="A842" s="1370">
        <v>1</v>
      </c>
      <c r="B842" s="1354" t="s">
        <v>4080</v>
      </c>
      <c r="C842" s="1354" t="s">
        <v>4081</v>
      </c>
      <c r="D842" s="1354"/>
      <c r="E842" s="1354" t="s">
        <v>3752</v>
      </c>
      <c r="F842" s="1354" t="s">
        <v>3175</v>
      </c>
      <c r="G842" s="1394">
        <v>417.05</v>
      </c>
      <c r="H842" s="1372">
        <v>0</v>
      </c>
      <c r="I842" s="1373">
        <f t="shared" si="6"/>
        <v>417.05</v>
      </c>
    </row>
    <row r="843" spans="1:9" s="1332" customFormat="1">
      <c r="A843" s="1370">
        <v>1</v>
      </c>
      <c r="B843" s="1354" t="s">
        <v>4082</v>
      </c>
      <c r="C843" s="1354" t="s">
        <v>4083</v>
      </c>
      <c r="D843" s="1354"/>
      <c r="E843" s="1354" t="s">
        <v>3752</v>
      </c>
      <c r="F843" s="1354" t="s">
        <v>3175</v>
      </c>
      <c r="G843" s="1394">
        <v>855</v>
      </c>
      <c r="H843" s="1372">
        <v>0</v>
      </c>
      <c r="I843" s="1373">
        <f t="shared" si="6"/>
        <v>855</v>
      </c>
    </row>
    <row r="844" spans="1:9" s="1332" customFormat="1">
      <c r="A844" s="1370">
        <v>1</v>
      </c>
      <c r="B844" s="1354" t="s">
        <v>4084</v>
      </c>
      <c r="C844" s="1354" t="s">
        <v>4085</v>
      </c>
      <c r="D844" s="1354"/>
      <c r="E844" s="1354" t="s">
        <v>3752</v>
      </c>
      <c r="F844" s="1354" t="s">
        <v>3175</v>
      </c>
      <c r="G844" s="1394">
        <v>855</v>
      </c>
      <c r="H844" s="1372">
        <v>0</v>
      </c>
      <c r="I844" s="1373">
        <f t="shared" si="6"/>
        <v>855</v>
      </c>
    </row>
    <row r="845" spans="1:9" s="1332" customFormat="1">
      <c r="A845" s="1370">
        <v>1</v>
      </c>
      <c r="B845" s="1354" t="s">
        <v>4086</v>
      </c>
      <c r="C845" s="1354" t="s">
        <v>4087</v>
      </c>
      <c r="D845" s="1354"/>
      <c r="E845" s="1354" t="s">
        <v>3752</v>
      </c>
      <c r="F845" s="1354" t="s">
        <v>3175</v>
      </c>
      <c r="G845" s="1394">
        <v>950</v>
      </c>
      <c r="H845" s="1372">
        <v>0</v>
      </c>
      <c r="I845" s="1373">
        <f t="shared" si="6"/>
        <v>950</v>
      </c>
    </row>
    <row r="846" spans="1:9" s="1332" customFormat="1">
      <c r="A846" s="1370">
        <v>1</v>
      </c>
      <c r="B846" s="1354" t="s">
        <v>4088</v>
      </c>
      <c r="C846" s="1354" t="s">
        <v>3841</v>
      </c>
      <c r="D846" s="1354"/>
      <c r="E846" s="1354" t="s">
        <v>3752</v>
      </c>
      <c r="F846" s="1354" t="s">
        <v>3175</v>
      </c>
      <c r="G846" s="1394">
        <v>855</v>
      </c>
      <c r="H846" s="1372">
        <v>0</v>
      </c>
      <c r="I846" s="1373">
        <f t="shared" si="6"/>
        <v>855</v>
      </c>
    </row>
    <row r="847" spans="1:9" s="1332" customFormat="1">
      <c r="A847" s="1370">
        <v>1</v>
      </c>
      <c r="B847" s="1354" t="s">
        <v>4089</v>
      </c>
      <c r="C847" s="1354" t="s">
        <v>4090</v>
      </c>
      <c r="D847" s="1354"/>
      <c r="E847" s="1354" t="s">
        <v>3752</v>
      </c>
      <c r="F847" s="1354" t="s">
        <v>3175</v>
      </c>
      <c r="G847" s="1394">
        <v>817</v>
      </c>
      <c r="H847" s="1372">
        <v>0</v>
      </c>
      <c r="I847" s="1373">
        <f t="shared" ref="I847:I877" si="7">(G847*A847)-(G847*A847)*H847</f>
        <v>817</v>
      </c>
    </row>
    <row r="848" spans="1:9" s="1332" customFormat="1">
      <c r="A848" s="1370">
        <v>1</v>
      </c>
      <c r="B848" s="1354" t="s">
        <v>4091</v>
      </c>
      <c r="C848" s="1354" t="s">
        <v>4092</v>
      </c>
      <c r="D848" s="1354"/>
      <c r="E848" s="1354" t="s">
        <v>3752</v>
      </c>
      <c r="F848" s="1354" t="s">
        <v>3175</v>
      </c>
      <c r="G848" s="1394">
        <v>798</v>
      </c>
      <c r="H848" s="1372">
        <v>0</v>
      </c>
      <c r="I848" s="1373">
        <f t="shared" si="7"/>
        <v>798</v>
      </c>
    </row>
    <row r="849" spans="1:9" s="1332" customFormat="1">
      <c r="A849" s="1370">
        <v>3</v>
      </c>
      <c r="B849" s="1354" t="s">
        <v>4093</v>
      </c>
      <c r="C849" s="1354"/>
      <c r="D849" s="1354"/>
      <c r="E849" s="1354"/>
      <c r="F849" s="1354" t="s">
        <v>4094</v>
      </c>
      <c r="G849" s="1394">
        <v>90</v>
      </c>
      <c r="H849" s="1372">
        <v>0.5</v>
      </c>
      <c r="I849" s="1373">
        <f t="shared" si="7"/>
        <v>135</v>
      </c>
    </row>
    <row r="850" spans="1:9" s="1332" customFormat="1">
      <c r="A850" s="1370">
        <v>3</v>
      </c>
      <c r="B850" s="1354" t="s">
        <v>4095</v>
      </c>
      <c r="C850" s="1354"/>
      <c r="D850" s="1354"/>
      <c r="E850" s="1354"/>
      <c r="F850" s="1354" t="s">
        <v>4094</v>
      </c>
      <c r="G850" s="1394">
        <v>190</v>
      </c>
      <c r="H850" s="1372">
        <v>0.5</v>
      </c>
      <c r="I850" s="1373">
        <f t="shared" si="7"/>
        <v>285</v>
      </c>
    </row>
    <row r="851" spans="1:9" s="1332" customFormat="1">
      <c r="A851" s="1370">
        <v>1</v>
      </c>
      <c r="B851" s="1354" t="s">
        <v>4096</v>
      </c>
      <c r="C851" s="1354"/>
      <c r="D851" s="1354"/>
      <c r="E851" s="1354"/>
      <c r="F851" s="1354" t="s">
        <v>4094</v>
      </c>
      <c r="G851" s="1394">
        <v>130</v>
      </c>
      <c r="H851" s="1372">
        <v>0.5</v>
      </c>
      <c r="I851" s="1373">
        <f t="shared" si="7"/>
        <v>65</v>
      </c>
    </row>
    <row r="852" spans="1:9" s="1332" customFormat="1">
      <c r="A852" s="1370">
        <v>1</v>
      </c>
      <c r="B852" s="1354" t="s">
        <v>4097</v>
      </c>
      <c r="C852" s="1354"/>
      <c r="D852" s="1354"/>
      <c r="E852" s="1354"/>
      <c r="F852" s="1354" t="s">
        <v>4094</v>
      </c>
      <c r="G852" s="1394">
        <v>130</v>
      </c>
      <c r="H852" s="1372">
        <v>0.5</v>
      </c>
      <c r="I852" s="1373">
        <f t="shared" si="7"/>
        <v>65</v>
      </c>
    </row>
    <row r="853" spans="1:9" s="1332" customFormat="1">
      <c r="A853" s="1370">
        <v>3</v>
      </c>
      <c r="B853" s="1354" t="s">
        <v>4098</v>
      </c>
      <c r="C853" s="1354"/>
      <c r="D853" s="1354"/>
      <c r="E853" s="1354"/>
      <c r="F853" s="1354" t="s">
        <v>4094</v>
      </c>
      <c r="G853" s="1394">
        <v>170</v>
      </c>
      <c r="H853" s="1372">
        <v>0.5</v>
      </c>
      <c r="I853" s="1373">
        <f t="shared" si="7"/>
        <v>255</v>
      </c>
    </row>
    <row r="854" spans="1:9" s="1332" customFormat="1">
      <c r="A854" s="1370">
        <v>1</v>
      </c>
      <c r="B854" s="1354" t="s">
        <v>4099</v>
      </c>
      <c r="C854" s="1354"/>
      <c r="D854" s="1354"/>
      <c r="E854" s="1354"/>
      <c r="F854" s="1354" t="s">
        <v>4094</v>
      </c>
      <c r="G854" s="1394">
        <v>70</v>
      </c>
      <c r="H854" s="1372">
        <v>0.5</v>
      </c>
      <c r="I854" s="1373">
        <f t="shared" si="7"/>
        <v>35</v>
      </c>
    </row>
    <row r="855" spans="1:9" s="1332" customFormat="1">
      <c r="A855" s="1370">
        <v>3</v>
      </c>
      <c r="B855" s="1354" t="s">
        <v>4100</v>
      </c>
      <c r="C855" s="1354"/>
      <c r="D855" s="1354"/>
      <c r="E855" s="1354"/>
      <c r="F855" s="1354" t="s">
        <v>4094</v>
      </c>
      <c r="G855" s="1394">
        <v>200</v>
      </c>
      <c r="H855" s="1372">
        <v>0.5</v>
      </c>
      <c r="I855" s="1373">
        <f t="shared" si="7"/>
        <v>300</v>
      </c>
    </row>
    <row r="856" spans="1:9" s="1332" customFormat="1">
      <c r="A856" s="1370">
        <v>3</v>
      </c>
      <c r="B856" s="1354" t="s">
        <v>4101</v>
      </c>
      <c r="C856" s="1354"/>
      <c r="D856" s="1354"/>
      <c r="E856" s="1354"/>
      <c r="F856" s="1354" t="s">
        <v>4094</v>
      </c>
      <c r="G856" s="1394">
        <v>150</v>
      </c>
      <c r="H856" s="1372">
        <v>0.5</v>
      </c>
      <c r="I856" s="1373">
        <f t="shared" si="7"/>
        <v>225</v>
      </c>
    </row>
    <row r="857" spans="1:9" s="1332" customFormat="1">
      <c r="A857" s="1370">
        <v>3</v>
      </c>
      <c r="B857" s="1354" t="s">
        <v>4102</v>
      </c>
      <c r="C857" s="1354"/>
      <c r="D857" s="1354"/>
      <c r="E857" s="1354"/>
      <c r="F857" s="1354" t="s">
        <v>4094</v>
      </c>
      <c r="G857" s="1394">
        <v>135</v>
      </c>
      <c r="H857" s="1372">
        <v>0.5</v>
      </c>
      <c r="I857" s="1373">
        <f t="shared" si="7"/>
        <v>202.5</v>
      </c>
    </row>
    <row r="858" spans="1:9" s="1332" customFormat="1">
      <c r="A858" s="1370">
        <v>1</v>
      </c>
      <c r="B858" s="1354" t="s">
        <v>4103</v>
      </c>
      <c r="C858" s="1354"/>
      <c r="D858" s="1354"/>
      <c r="E858" s="1354"/>
      <c r="F858" s="1354" t="s">
        <v>4094</v>
      </c>
      <c r="G858" s="1394">
        <v>145</v>
      </c>
      <c r="H858" s="1372">
        <v>0.5</v>
      </c>
      <c r="I858" s="1373">
        <f t="shared" si="7"/>
        <v>72.5</v>
      </c>
    </row>
    <row r="859" spans="1:9" s="1332" customFormat="1">
      <c r="A859" s="1370">
        <v>3</v>
      </c>
      <c r="B859" s="1354" t="s">
        <v>4104</v>
      </c>
      <c r="C859" s="1354"/>
      <c r="D859" s="1354"/>
      <c r="E859" s="1354"/>
      <c r="F859" s="1354" t="s">
        <v>4094</v>
      </c>
      <c r="G859" s="1394">
        <v>120</v>
      </c>
      <c r="H859" s="1372">
        <v>0.5</v>
      </c>
      <c r="I859" s="1373">
        <f t="shared" si="7"/>
        <v>180</v>
      </c>
    </row>
    <row r="860" spans="1:9" s="1332" customFormat="1">
      <c r="A860" s="1370">
        <v>3</v>
      </c>
      <c r="B860" s="1354" t="s">
        <v>4105</v>
      </c>
      <c r="C860" s="1354"/>
      <c r="D860" s="1354"/>
      <c r="E860" s="1354"/>
      <c r="F860" s="1354" t="s">
        <v>4094</v>
      </c>
      <c r="G860" s="1394">
        <v>140</v>
      </c>
      <c r="H860" s="1372">
        <v>0.5</v>
      </c>
      <c r="I860" s="1373">
        <f t="shared" si="7"/>
        <v>210</v>
      </c>
    </row>
    <row r="861" spans="1:9" s="1332" customFormat="1">
      <c r="A861" s="1370">
        <v>3</v>
      </c>
      <c r="B861" s="1354" t="s">
        <v>4106</v>
      </c>
      <c r="C861" s="1354"/>
      <c r="D861" s="1354"/>
      <c r="E861" s="1354"/>
      <c r="F861" s="1354" t="s">
        <v>4094</v>
      </c>
      <c r="G861" s="1394">
        <v>190</v>
      </c>
      <c r="H861" s="1372">
        <v>0.5</v>
      </c>
      <c r="I861" s="1373">
        <f t="shared" si="7"/>
        <v>285</v>
      </c>
    </row>
    <row r="862" spans="1:9" s="1332" customFormat="1">
      <c r="A862" s="1370">
        <v>3</v>
      </c>
      <c r="B862" s="1354" t="s">
        <v>4107</v>
      </c>
      <c r="C862" s="1354"/>
      <c r="D862" s="1354"/>
      <c r="E862" s="1354"/>
      <c r="F862" s="1354" t="s">
        <v>4094</v>
      </c>
      <c r="G862" s="1394">
        <v>90</v>
      </c>
      <c r="H862" s="1372">
        <v>0.5</v>
      </c>
      <c r="I862" s="1373">
        <f t="shared" si="7"/>
        <v>135</v>
      </c>
    </row>
    <row r="863" spans="1:9" s="1332" customFormat="1">
      <c r="A863" s="1370">
        <v>3</v>
      </c>
      <c r="B863" s="1354" t="s">
        <v>4108</v>
      </c>
      <c r="C863" s="1354"/>
      <c r="D863" s="1354"/>
      <c r="E863" s="1354"/>
      <c r="F863" s="1354" t="s">
        <v>4094</v>
      </c>
      <c r="G863" s="1394">
        <v>170</v>
      </c>
      <c r="H863" s="1372">
        <v>0.5</v>
      </c>
      <c r="I863" s="1373">
        <f t="shared" si="7"/>
        <v>255</v>
      </c>
    </row>
    <row r="864" spans="1:9" s="1332" customFormat="1">
      <c r="A864" s="1370">
        <v>3</v>
      </c>
      <c r="B864" s="1354" t="s">
        <v>4109</v>
      </c>
      <c r="C864" s="1354"/>
      <c r="D864" s="1354"/>
      <c r="E864" s="1354"/>
      <c r="F864" s="1354" t="s">
        <v>4094</v>
      </c>
      <c r="G864" s="1394">
        <v>100</v>
      </c>
      <c r="H864" s="1372">
        <v>0.5</v>
      </c>
      <c r="I864" s="1373">
        <f t="shared" si="7"/>
        <v>150</v>
      </c>
    </row>
    <row r="865" spans="1:9" s="1332" customFormat="1">
      <c r="A865" s="1370">
        <v>3</v>
      </c>
      <c r="B865" s="1354" t="s">
        <v>4110</v>
      </c>
      <c r="C865" s="1354"/>
      <c r="D865" s="1354"/>
      <c r="E865" s="1354"/>
      <c r="F865" s="1354" t="s">
        <v>4094</v>
      </c>
      <c r="G865" s="1394">
        <v>200</v>
      </c>
      <c r="H865" s="1372">
        <v>0.5</v>
      </c>
      <c r="I865" s="1373">
        <f t="shared" si="7"/>
        <v>300</v>
      </c>
    </row>
    <row r="866" spans="1:9" s="1332" customFormat="1">
      <c r="A866" s="1370">
        <v>3</v>
      </c>
      <c r="B866" s="1354" t="s">
        <v>4111</v>
      </c>
      <c r="C866" s="1354"/>
      <c r="D866" s="1354"/>
      <c r="E866" s="1354"/>
      <c r="F866" s="1354" t="s">
        <v>4094</v>
      </c>
      <c r="G866" s="1394">
        <v>140</v>
      </c>
      <c r="H866" s="1372">
        <v>0.5</v>
      </c>
      <c r="I866" s="1373">
        <f t="shared" si="7"/>
        <v>210</v>
      </c>
    </row>
    <row r="867" spans="1:9" s="1332" customFormat="1">
      <c r="A867" s="1370">
        <v>3</v>
      </c>
      <c r="B867" s="1354" t="s">
        <v>4112</v>
      </c>
      <c r="C867" s="1354"/>
      <c r="D867" s="1354"/>
      <c r="E867" s="1354"/>
      <c r="F867" s="1354" t="s">
        <v>4094</v>
      </c>
      <c r="G867" s="1394">
        <v>140</v>
      </c>
      <c r="H867" s="1372">
        <v>0.5</v>
      </c>
      <c r="I867" s="1373">
        <f t="shared" si="7"/>
        <v>210</v>
      </c>
    </row>
    <row r="868" spans="1:9" s="1332" customFormat="1">
      <c r="A868" s="1370">
        <v>3</v>
      </c>
      <c r="B868" s="1354" t="s">
        <v>4113</v>
      </c>
      <c r="C868" s="1354"/>
      <c r="D868" s="1354"/>
      <c r="E868" s="1354"/>
      <c r="F868" s="1354" t="s">
        <v>4094</v>
      </c>
      <c r="G868" s="1394">
        <v>140</v>
      </c>
      <c r="H868" s="1372">
        <v>0.5</v>
      </c>
      <c r="I868" s="1373">
        <f t="shared" si="7"/>
        <v>210</v>
      </c>
    </row>
    <row r="869" spans="1:9" s="1332" customFormat="1">
      <c r="A869" s="1370">
        <v>3</v>
      </c>
      <c r="B869" s="1354" t="s">
        <v>4114</v>
      </c>
      <c r="C869" s="1354"/>
      <c r="D869" s="1354"/>
      <c r="E869" s="1354"/>
      <c r="F869" s="1354" t="s">
        <v>4094</v>
      </c>
      <c r="G869" s="1394">
        <v>200</v>
      </c>
      <c r="H869" s="1372">
        <v>0.5</v>
      </c>
      <c r="I869" s="1373">
        <f t="shared" si="7"/>
        <v>300</v>
      </c>
    </row>
    <row r="870" spans="1:9" s="1332" customFormat="1">
      <c r="A870" s="1370">
        <v>3</v>
      </c>
      <c r="B870" s="1354" t="s">
        <v>4115</v>
      </c>
      <c r="C870" s="1354"/>
      <c r="D870" s="1354"/>
      <c r="E870" s="1354"/>
      <c r="F870" s="1354" t="s">
        <v>4094</v>
      </c>
      <c r="G870" s="1394">
        <v>230</v>
      </c>
      <c r="H870" s="1372">
        <v>0.5</v>
      </c>
      <c r="I870" s="1373">
        <f t="shared" si="7"/>
        <v>345</v>
      </c>
    </row>
    <row r="871" spans="1:9" s="1332" customFormat="1">
      <c r="A871" s="1370">
        <v>3</v>
      </c>
      <c r="B871" s="1354" t="s">
        <v>4116</v>
      </c>
      <c r="C871" s="1354"/>
      <c r="D871" s="1354"/>
      <c r="E871" s="1354"/>
      <c r="F871" s="1354" t="s">
        <v>4094</v>
      </c>
      <c r="G871" s="1394">
        <v>190</v>
      </c>
      <c r="H871" s="1372">
        <v>0.5</v>
      </c>
      <c r="I871" s="1373">
        <f t="shared" si="7"/>
        <v>285</v>
      </c>
    </row>
    <row r="872" spans="1:9" s="1332" customFormat="1">
      <c r="A872" s="1370">
        <v>3</v>
      </c>
      <c r="B872" s="1354" t="s">
        <v>4117</v>
      </c>
      <c r="C872" s="1354"/>
      <c r="D872" s="1354"/>
      <c r="E872" s="1354"/>
      <c r="F872" s="1354" t="s">
        <v>4094</v>
      </c>
      <c r="G872" s="1394">
        <v>120</v>
      </c>
      <c r="H872" s="1372">
        <v>0.5</v>
      </c>
      <c r="I872" s="1373">
        <f t="shared" si="7"/>
        <v>180</v>
      </c>
    </row>
    <row r="873" spans="1:9" s="1332" customFormat="1">
      <c r="A873" s="1370">
        <v>3</v>
      </c>
      <c r="B873" s="1354" t="s">
        <v>4118</v>
      </c>
      <c r="C873" s="1354"/>
      <c r="D873" s="1354"/>
      <c r="E873" s="1354"/>
      <c r="F873" s="1354" t="s">
        <v>4094</v>
      </c>
      <c r="G873" s="1394">
        <v>150</v>
      </c>
      <c r="H873" s="1372">
        <v>0.5</v>
      </c>
      <c r="I873" s="1373">
        <f t="shared" si="7"/>
        <v>225</v>
      </c>
    </row>
    <row r="874" spans="1:9" s="1332" customFormat="1">
      <c r="A874" s="1370">
        <v>3</v>
      </c>
      <c r="B874" s="1354" t="s">
        <v>4119</v>
      </c>
      <c r="C874" s="1354"/>
      <c r="D874" s="1354"/>
      <c r="E874" s="1354"/>
      <c r="F874" s="1354" t="s">
        <v>4094</v>
      </c>
      <c r="G874" s="1394">
        <v>300</v>
      </c>
      <c r="H874" s="1372">
        <v>0.5</v>
      </c>
      <c r="I874" s="1373">
        <f t="shared" si="7"/>
        <v>450</v>
      </c>
    </row>
    <row r="875" spans="1:9" s="1332" customFormat="1">
      <c r="A875" s="1370">
        <v>3</v>
      </c>
      <c r="B875" s="1354" t="s">
        <v>4120</v>
      </c>
      <c r="C875" s="1354"/>
      <c r="D875" s="1354"/>
      <c r="E875" s="1354"/>
      <c r="F875" s="1354" t="s">
        <v>4094</v>
      </c>
      <c r="G875" s="1394">
        <v>399</v>
      </c>
      <c r="H875" s="1372">
        <v>0.5</v>
      </c>
      <c r="I875" s="1373">
        <f t="shared" si="7"/>
        <v>598.5</v>
      </c>
    </row>
    <row r="876" spans="1:9" s="1332" customFormat="1">
      <c r="A876" s="1370">
        <v>3</v>
      </c>
      <c r="B876" s="1354" t="s">
        <v>4121</v>
      </c>
      <c r="C876" s="1354"/>
      <c r="D876" s="1354"/>
      <c r="E876" s="1354"/>
      <c r="F876" s="1354" t="s">
        <v>4094</v>
      </c>
      <c r="G876" s="1394">
        <v>350</v>
      </c>
      <c r="H876" s="1372">
        <v>0.5</v>
      </c>
      <c r="I876" s="1373">
        <f t="shared" si="7"/>
        <v>525</v>
      </c>
    </row>
    <row r="877" spans="1:9" s="1332" customFormat="1" ht="15.75" thickBot="1">
      <c r="A877" s="1395">
        <v>1</v>
      </c>
      <c r="B877" s="1357" t="s">
        <v>4122</v>
      </c>
      <c r="C877" s="1357"/>
      <c r="D877" s="1357"/>
      <c r="E877" s="1357"/>
      <c r="F877" s="1357" t="s">
        <v>4123</v>
      </c>
      <c r="G877" s="1396">
        <v>1500</v>
      </c>
      <c r="H877" s="1384">
        <v>0</v>
      </c>
      <c r="I877" s="1397">
        <f t="shared" si="7"/>
        <v>1500</v>
      </c>
    </row>
    <row r="878" spans="1:9" s="1332" customFormat="1" ht="15.75" thickBot="1">
      <c r="A878" s="1398">
        <f>SUM(A189:A877)</f>
        <v>903</v>
      </c>
      <c r="B878" s="1387" t="s">
        <v>2768</v>
      </c>
      <c r="G878" s="6130" t="s">
        <v>24</v>
      </c>
      <c r="H878" s="6131"/>
      <c r="I878" s="1391">
        <f>SUM(I189:I877)</f>
        <v>519945.04999999871</v>
      </c>
    </row>
  </sheetData>
  <mergeCells count="31">
    <mergeCell ref="H187:H188"/>
    <mergeCell ref="I187:I188"/>
    <mergeCell ref="G878:H878"/>
    <mergeCell ref="H65:H66"/>
    <mergeCell ref="I65:I66"/>
    <mergeCell ref="A185:H185"/>
    <mergeCell ref="A187:A188"/>
    <mergeCell ref="B187:B188"/>
    <mergeCell ref="C187:C188"/>
    <mergeCell ref="D187:D188"/>
    <mergeCell ref="E187:E188"/>
    <mergeCell ref="F187:F188"/>
    <mergeCell ref="G187:G188"/>
    <mergeCell ref="C63:E63"/>
    <mergeCell ref="F63:G63"/>
    <mergeCell ref="A65:A66"/>
    <mergeCell ref="B65:B66"/>
    <mergeCell ref="C65:C66"/>
    <mergeCell ref="D65:D66"/>
    <mergeCell ref="E65:E66"/>
    <mergeCell ref="F65:F66"/>
    <mergeCell ref="G65:G66"/>
    <mergeCell ref="A3:H3"/>
    <mergeCell ref="A5:A6"/>
    <mergeCell ref="B5:B6"/>
    <mergeCell ref="C5:C6"/>
    <mergeCell ref="D5:D6"/>
    <mergeCell ref="E5:E6"/>
    <mergeCell ref="F5:F6"/>
    <mergeCell ref="G5:G6"/>
    <mergeCell ref="H5:H6"/>
  </mergeCells>
  <hyperlinks>
    <hyperlink ref="C51" r:id="rId1" display="https://www.amazon.com/s/ref=dp_byline_sr_book_1?ie=UTF8&amp;text=John+G.+Webster+by+Ramon+Pallas-Areny&amp;search-alias=books&amp;field-author=John+G.+Webster+by+Ramon+Pallas-Areny&amp;sort=relevancerank"/>
    <hyperlink ref="A1" location="Índice!A1" display="ÍNDICE"/>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AD25A8"/>
  </sheetPr>
  <dimension ref="A1:N31"/>
  <sheetViews>
    <sheetView showGridLines="0" workbookViewId="0"/>
  </sheetViews>
  <sheetFormatPr baseColWidth="10" defaultColWidth="11.42578125" defaultRowHeight="15.75"/>
  <cols>
    <col min="1" max="1" width="11.42578125" style="337" customWidth="1"/>
    <col min="2" max="2" width="11.42578125" style="338"/>
    <col min="3" max="3" width="45.5703125" style="337" customWidth="1"/>
    <col min="4" max="4" width="42" style="337" bestFit="1" customWidth="1"/>
    <col min="5" max="5" width="10.85546875" style="338" bestFit="1" customWidth="1"/>
    <col min="6" max="6" width="11.140625" style="338" bestFit="1" customWidth="1"/>
    <col min="7" max="16384" width="11.42578125" style="337"/>
  </cols>
  <sheetData>
    <row r="1" spans="1:14" s="333" customFormat="1">
      <c r="A1" s="815" t="s">
        <v>1621</v>
      </c>
      <c r="B1" s="1699"/>
      <c r="C1" s="339"/>
      <c r="D1" s="339"/>
      <c r="E1" s="340"/>
      <c r="F1" s="340"/>
      <c r="G1" s="339"/>
      <c r="H1" s="339"/>
      <c r="I1" s="339"/>
      <c r="J1" s="339"/>
      <c r="K1" s="339"/>
      <c r="L1" s="339"/>
      <c r="M1" s="339"/>
    </row>
    <row r="2" spans="1:14" s="334" customFormat="1" ht="19.5" thickBot="1">
      <c r="A2" s="4418" t="s">
        <v>827</v>
      </c>
      <c r="B2" s="343"/>
      <c r="C2" s="335"/>
      <c r="E2" s="336"/>
      <c r="F2" s="336"/>
      <c r="G2" s="336"/>
      <c r="H2" s="336"/>
      <c r="I2" s="336"/>
      <c r="J2" s="336"/>
      <c r="K2" s="336"/>
      <c r="M2" s="336"/>
      <c r="N2" s="336"/>
    </row>
    <row r="3" spans="1:14" ht="16.5" thickBot="1">
      <c r="B3" s="4317" t="s">
        <v>60</v>
      </c>
      <c r="C3" s="4318" t="s">
        <v>536</v>
      </c>
      <c r="D3" s="4318" t="s">
        <v>299</v>
      </c>
      <c r="E3" s="4318" t="s">
        <v>302</v>
      </c>
      <c r="F3" s="4319" t="s">
        <v>542</v>
      </c>
      <c r="G3" s="341"/>
      <c r="H3" s="341"/>
      <c r="I3" s="341"/>
      <c r="J3" s="341"/>
      <c r="K3" s="341"/>
      <c r="L3" s="341"/>
      <c r="M3" s="341"/>
    </row>
    <row r="4" spans="1:14" ht="16.5" thickBot="1">
      <c r="B4" s="348" t="s">
        <v>500</v>
      </c>
      <c r="C4" s="4340" t="s">
        <v>837</v>
      </c>
      <c r="D4" s="4320" t="s">
        <v>838</v>
      </c>
      <c r="E4" s="4321">
        <v>41793</v>
      </c>
      <c r="F4" s="4322">
        <v>43253</v>
      </c>
      <c r="G4" s="341"/>
      <c r="H4" s="341"/>
      <c r="I4" s="341"/>
      <c r="J4" s="341"/>
      <c r="K4" s="341"/>
      <c r="L4" s="341"/>
      <c r="M4" s="341"/>
    </row>
    <row r="5" spans="1:14">
      <c r="B5" s="6138" t="s">
        <v>1</v>
      </c>
      <c r="C5" s="349" t="s">
        <v>833</v>
      </c>
      <c r="D5" s="4325" t="s">
        <v>834</v>
      </c>
      <c r="E5" s="4326">
        <v>41831</v>
      </c>
      <c r="F5" s="4327">
        <v>43291</v>
      </c>
      <c r="G5" s="341"/>
      <c r="H5" s="341"/>
      <c r="I5" s="341"/>
      <c r="J5" s="341"/>
      <c r="K5" s="341"/>
      <c r="L5" s="341"/>
      <c r="M5" s="341"/>
    </row>
    <row r="6" spans="1:14">
      <c r="B6" s="6139"/>
      <c r="C6" s="6144" t="s">
        <v>842</v>
      </c>
      <c r="D6" s="4341" t="s">
        <v>841</v>
      </c>
      <c r="E6" s="4342">
        <v>40924</v>
      </c>
      <c r="F6" s="4343">
        <v>42384</v>
      </c>
      <c r="G6" s="341"/>
      <c r="H6" s="341"/>
      <c r="I6" s="341"/>
      <c r="J6" s="341"/>
      <c r="K6" s="341"/>
      <c r="L6" s="341"/>
      <c r="M6" s="341"/>
    </row>
    <row r="7" spans="1:14">
      <c r="B7" s="6139"/>
      <c r="C7" s="6143"/>
      <c r="D7" s="4323" t="s">
        <v>893</v>
      </c>
      <c r="E7" s="4324">
        <v>42699</v>
      </c>
      <c r="F7" s="4324">
        <v>44159</v>
      </c>
      <c r="G7" s="341"/>
      <c r="H7" s="341"/>
      <c r="I7" s="341"/>
      <c r="J7" s="341"/>
      <c r="K7" s="341"/>
      <c r="L7" s="341"/>
      <c r="M7" s="341"/>
    </row>
    <row r="8" spans="1:14">
      <c r="B8" s="6139"/>
      <c r="C8" s="6149" t="s">
        <v>843</v>
      </c>
      <c r="D8" s="345" t="s">
        <v>828</v>
      </c>
      <c r="E8" s="346">
        <v>40710</v>
      </c>
      <c r="F8" s="347">
        <v>42170</v>
      </c>
      <c r="G8" s="341"/>
      <c r="H8" s="341"/>
      <c r="I8" s="341"/>
      <c r="J8" s="341"/>
      <c r="K8" s="341"/>
      <c r="L8" s="341"/>
      <c r="M8" s="341"/>
    </row>
    <row r="9" spans="1:14">
      <c r="B9" s="6139"/>
      <c r="C9" s="6150"/>
      <c r="D9" s="345" t="s">
        <v>825</v>
      </c>
      <c r="E9" s="346">
        <v>42171</v>
      </c>
      <c r="F9" s="347">
        <v>43631</v>
      </c>
      <c r="G9" s="341"/>
      <c r="H9" s="341"/>
      <c r="I9" s="341"/>
      <c r="J9" s="341"/>
      <c r="K9" s="341"/>
      <c r="L9" s="341"/>
      <c r="M9" s="341"/>
    </row>
    <row r="10" spans="1:14">
      <c r="B10" s="6139"/>
      <c r="C10" s="6151"/>
      <c r="D10" s="4328" t="s">
        <v>1309</v>
      </c>
      <c r="E10" s="4329">
        <v>43053</v>
      </c>
      <c r="F10" s="4330">
        <v>44513</v>
      </c>
      <c r="G10" s="341"/>
      <c r="H10" s="341"/>
      <c r="I10" s="341"/>
      <c r="J10" s="341"/>
      <c r="K10" s="341"/>
      <c r="L10" s="341"/>
      <c r="M10" s="341"/>
    </row>
    <row r="11" spans="1:14">
      <c r="B11" s="6139"/>
      <c r="C11" s="6145" t="s">
        <v>844</v>
      </c>
      <c r="D11" s="4341" t="s">
        <v>829</v>
      </c>
      <c r="E11" s="4342">
        <v>40924</v>
      </c>
      <c r="F11" s="4343">
        <v>42384</v>
      </c>
      <c r="G11" s="341"/>
      <c r="H11" s="341"/>
      <c r="I11" s="341"/>
      <c r="J11" s="341"/>
      <c r="K11" s="341"/>
      <c r="L11" s="341"/>
      <c r="M11" s="341"/>
    </row>
    <row r="12" spans="1:14" ht="16.5" thickBot="1">
      <c r="B12" s="783"/>
      <c r="C12" s="6146"/>
      <c r="D12" s="4331" t="s">
        <v>1296</v>
      </c>
      <c r="E12" s="4324">
        <v>42385</v>
      </c>
      <c r="F12" s="4324">
        <v>43845</v>
      </c>
      <c r="G12" s="341"/>
      <c r="H12" s="341"/>
      <c r="I12" s="341"/>
      <c r="J12" s="341"/>
      <c r="K12" s="341"/>
      <c r="L12" s="341"/>
      <c r="M12" s="341"/>
    </row>
    <row r="13" spans="1:14">
      <c r="B13" s="6138" t="s">
        <v>3</v>
      </c>
      <c r="C13" s="349" t="s">
        <v>839</v>
      </c>
      <c r="D13" s="4325" t="s">
        <v>836</v>
      </c>
      <c r="E13" s="4326">
        <v>41912</v>
      </c>
      <c r="F13" s="4327">
        <v>43372</v>
      </c>
      <c r="G13" s="341"/>
      <c r="H13" s="341"/>
      <c r="I13" s="341"/>
      <c r="J13" s="341"/>
      <c r="K13" s="341"/>
      <c r="L13" s="341"/>
      <c r="M13" s="341"/>
    </row>
    <row r="14" spans="1:14">
      <c r="B14" s="6139"/>
      <c r="C14" s="6141" t="s">
        <v>848</v>
      </c>
      <c r="D14" s="4341" t="s">
        <v>830</v>
      </c>
      <c r="E14" s="4342">
        <v>40679</v>
      </c>
      <c r="F14" s="4343">
        <v>42139</v>
      </c>
      <c r="G14" s="341"/>
      <c r="H14" s="341"/>
      <c r="I14" s="341"/>
      <c r="J14" s="341"/>
      <c r="K14" s="341"/>
      <c r="L14" s="341"/>
      <c r="M14" s="341"/>
    </row>
    <row r="15" spans="1:14">
      <c r="B15" s="6139"/>
      <c r="C15" s="6143"/>
      <c r="D15" s="4332" t="s">
        <v>609</v>
      </c>
      <c r="E15" s="4324">
        <v>42140</v>
      </c>
      <c r="F15" s="4333">
        <v>43600</v>
      </c>
      <c r="G15" s="341"/>
      <c r="H15" s="341"/>
      <c r="I15" s="341"/>
      <c r="J15" s="341"/>
      <c r="K15" s="341"/>
      <c r="L15" s="341"/>
      <c r="M15" s="341"/>
    </row>
    <row r="16" spans="1:14">
      <c r="B16" s="6139"/>
      <c r="C16" s="6147" t="s">
        <v>849</v>
      </c>
      <c r="D16" s="345" t="s">
        <v>840</v>
      </c>
      <c r="E16" s="346">
        <v>41061</v>
      </c>
      <c r="F16" s="347">
        <v>42521</v>
      </c>
      <c r="G16" s="341"/>
      <c r="H16" s="341"/>
      <c r="I16" s="341"/>
      <c r="J16" s="341"/>
      <c r="K16" s="341"/>
      <c r="L16" s="341"/>
      <c r="M16" s="341"/>
    </row>
    <row r="17" spans="2:13">
      <c r="B17" s="6139"/>
      <c r="C17" s="6148"/>
      <c r="D17" s="4323" t="s">
        <v>564</v>
      </c>
      <c r="E17" s="4334">
        <v>42522</v>
      </c>
      <c r="F17" s="4335">
        <v>43983</v>
      </c>
      <c r="G17" s="341"/>
      <c r="H17" s="341"/>
      <c r="I17" s="341"/>
      <c r="J17" s="341"/>
      <c r="K17" s="341"/>
      <c r="L17" s="341"/>
      <c r="M17" s="341"/>
    </row>
    <row r="18" spans="2:13">
      <c r="B18" s="6139"/>
      <c r="C18" s="6141" t="s">
        <v>850</v>
      </c>
      <c r="D18" s="4341" t="s">
        <v>631</v>
      </c>
      <c r="E18" s="4342">
        <v>40803</v>
      </c>
      <c r="F18" s="4343">
        <v>42263</v>
      </c>
      <c r="G18" s="341"/>
      <c r="H18" s="341"/>
      <c r="I18" s="341"/>
      <c r="J18" s="341"/>
      <c r="K18" s="341"/>
      <c r="L18" s="341"/>
      <c r="M18" s="341"/>
    </row>
    <row r="19" spans="2:13" ht="16.5" thickBot="1">
      <c r="B19" s="6140"/>
      <c r="C19" s="6142"/>
      <c r="D19" s="4336" t="s">
        <v>754</v>
      </c>
      <c r="E19" s="4337">
        <v>42264</v>
      </c>
      <c r="F19" s="4338">
        <v>43724</v>
      </c>
      <c r="G19" s="341"/>
      <c r="H19" s="341"/>
      <c r="I19" s="341"/>
      <c r="J19" s="341"/>
      <c r="K19" s="341"/>
      <c r="L19" s="341"/>
      <c r="M19" s="341"/>
    </row>
    <row r="20" spans="2:13">
      <c r="B20" s="6138" t="s">
        <v>2</v>
      </c>
      <c r="C20" s="349" t="s">
        <v>833</v>
      </c>
      <c r="D20" s="4325" t="s">
        <v>835</v>
      </c>
      <c r="E20" s="4326">
        <v>41926</v>
      </c>
      <c r="F20" s="4327">
        <v>43386</v>
      </c>
      <c r="G20" s="341"/>
      <c r="H20" s="341"/>
      <c r="I20" s="341"/>
      <c r="J20" s="341"/>
      <c r="K20" s="341"/>
      <c r="L20" s="341"/>
      <c r="M20" s="341"/>
    </row>
    <row r="21" spans="2:13">
      <c r="B21" s="6139"/>
      <c r="C21" s="6141" t="s">
        <v>845</v>
      </c>
      <c r="D21" s="4341" t="s">
        <v>832</v>
      </c>
      <c r="E21" s="4342">
        <v>40819</v>
      </c>
      <c r="F21" s="4343">
        <v>42279</v>
      </c>
      <c r="G21" s="341"/>
      <c r="H21" s="341"/>
      <c r="I21" s="341"/>
      <c r="J21" s="341"/>
      <c r="K21" s="341"/>
      <c r="L21" s="341"/>
      <c r="M21" s="341"/>
    </row>
    <row r="22" spans="2:13">
      <c r="B22" s="6139"/>
      <c r="C22" s="6143"/>
      <c r="D22" s="4332" t="s">
        <v>826</v>
      </c>
      <c r="E22" s="4324">
        <v>42280</v>
      </c>
      <c r="F22" s="4333">
        <v>43740</v>
      </c>
      <c r="G22" s="341"/>
      <c r="H22" s="341"/>
      <c r="I22" s="341"/>
      <c r="J22" s="341"/>
      <c r="K22" s="341"/>
      <c r="L22" s="341"/>
      <c r="M22" s="341"/>
    </row>
    <row r="23" spans="2:13">
      <c r="B23" s="6139"/>
      <c r="C23" s="6147" t="s">
        <v>846</v>
      </c>
      <c r="D23" s="344" t="s">
        <v>682</v>
      </c>
      <c r="E23" s="346">
        <v>41061</v>
      </c>
      <c r="F23" s="347">
        <v>42521</v>
      </c>
      <c r="G23" s="341"/>
      <c r="H23" s="341"/>
      <c r="I23" s="341"/>
      <c r="J23" s="341"/>
      <c r="K23" s="341"/>
      <c r="L23" s="341"/>
      <c r="M23" s="341"/>
    </row>
    <row r="24" spans="2:13">
      <c r="B24" s="6139"/>
      <c r="C24" s="6148"/>
      <c r="D24" s="4339" t="s">
        <v>1298</v>
      </c>
      <c r="E24" s="4334">
        <v>42522</v>
      </c>
      <c r="F24" s="4335">
        <v>43982</v>
      </c>
      <c r="G24" s="341"/>
      <c r="H24" s="341"/>
      <c r="I24" s="341"/>
      <c r="J24" s="341"/>
      <c r="K24" s="341"/>
      <c r="L24" s="341"/>
      <c r="M24" s="341"/>
    </row>
    <row r="25" spans="2:13">
      <c r="B25" s="6139"/>
      <c r="C25" s="6141" t="s">
        <v>847</v>
      </c>
      <c r="D25" s="4341" t="s">
        <v>831</v>
      </c>
      <c r="E25" s="4342">
        <v>40679</v>
      </c>
      <c r="F25" s="4343">
        <v>42139</v>
      </c>
      <c r="G25" s="341"/>
      <c r="H25" s="341"/>
      <c r="I25" s="341"/>
      <c r="J25" s="341"/>
      <c r="K25" s="341"/>
      <c r="L25" s="341"/>
      <c r="M25" s="341"/>
    </row>
    <row r="26" spans="2:13" ht="16.5" thickBot="1">
      <c r="B26" s="6140"/>
      <c r="C26" s="6142"/>
      <c r="D26" s="4336" t="s">
        <v>712</v>
      </c>
      <c r="E26" s="4337">
        <v>42140</v>
      </c>
      <c r="F26" s="4338">
        <v>43600</v>
      </c>
      <c r="G26" s="341"/>
      <c r="H26" s="341"/>
      <c r="I26" s="341"/>
      <c r="J26" s="341"/>
      <c r="K26" s="341"/>
      <c r="L26" s="341"/>
      <c r="M26" s="341"/>
    </row>
    <row r="27" spans="2:13">
      <c r="C27" s="341"/>
      <c r="D27" s="341"/>
      <c r="E27" s="342"/>
      <c r="F27" s="342"/>
      <c r="G27" s="341"/>
      <c r="H27" s="341"/>
      <c r="I27" s="341"/>
      <c r="J27" s="341"/>
      <c r="K27" s="341"/>
      <c r="L27" s="341"/>
      <c r="M27" s="341"/>
    </row>
    <row r="28" spans="2:13">
      <c r="C28" s="341"/>
      <c r="D28" s="341"/>
      <c r="E28" s="342"/>
      <c r="F28" s="342"/>
      <c r="G28" s="341"/>
      <c r="H28" s="341"/>
      <c r="I28" s="341"/>
      <c r="J28" s="341"/>
      <c r="K28" s="341"/>
      <c r="L28" s="341"/>
      <c r="M28" s="341"/>
    </row>
    <row r="29" spans="2:13">
      <c r="C29" s="341"/>
      <c r="D29" s="341"/>
      <c r="E29" s="342"/>
      <c r="F29" s="342"/>
      <c r="G29" s="341"/>
      <c r="H29" s="341"/>
      <c r="I29" s="341"/>
      <c r="J29" s="341"/>
      <c r="K29" s="341"/>
      <c r="L29" s="341"/>
      <c r="M29" s="341"/>
    </row>
    <row r="30" spans="2:13">
      <c r="C30" s="341"/>
      <c r="D30" s="341"/>
      <c r="E30" s="342"/>
      <c r="F30" s="342"/>
      <c r="G30" s="341"/>
      <c r="H30" s="341"/>
      <c r="I30" s="341"/>
      <c r="J30" s="341"/>
      <c r="K30" s="341"/>
      <c r="L30" s="341"/>
      <c r="M30" s="341"/>
    </row>
    <row r="31" spans="2:13">
      <c r="C31" s="341"/>
      <c r="D31" s="341"/>
      <c r="E31" s="342"/>
      <c r="F31" s="342"/>
      <c r="G31" s="341"/>
      <c r="H31" s="341"/>
      <c r="I31" s="341"/>
      <c r="J31" s="341"/>
      <c r="K31" s="341"/>
      <c r="L31" s="341"/>
      <c r="M31" s="341"/>
    </row>
  </sheetData>
  <mergeCells count="12">
    <mergeCell ref="B13:B19"/>
    <mergeCell ref="B20:B26"/>
    <mergeCell ref="B5:B11"/>
    <mergeCell ref="C25:C26"/>
    <mergeCell ref="C21:C22"/>
    <mergeCell ref="C18:C19"/>
    <mergeCell ref="C14:C15"/>
    <mergeCell ref="C6:C7"/>
    <mergeCell ref="C11:C12"/>
    <mergeCell ref="C16:C17"/>
    <mergeCell ref="C23:C24"/>
    <mergeCell ref="C8:C10"/>
  </mergeCells>
  <hyperlinks>
    <hyperlink ref="A1" location="Índice!A1" display="ÍNDICE"/>
  </hyperlinks>
  <pageMargins left="0.7" right="0.7" top="0.75" bottom="0.75" header="0.3" footer="0.3"/>
  <pageSetup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H26"/>
  <sheetViews>
    <sheetView showGridLines="0" zoomScale="90" zoomScaleNormal="90" workbookViewId="0"/>
  </sheetViews>
  <sheetFormatPr baseColWidth="10" defaultColWidth="11.42578125" defaultRowHeight="12.75"/>
  <cols>
    <col min="1" max="1" width="11.42578125" style="833"/>
    <col min="2" max="2" width="9.7109375" style="833" bestFit="1" customWidth="1"/>
    <col min="3" max="6" width="11.28515625" style="846" customWidth="1"/>
    <col min="7" max="16384" width="11.42578125" style="833"/>
  </cols>
  <sheetData>
    <row r="1" spans="1:8" s="759" customFormat="1" ht="15.75">
      <c r="A1" s="815" t="s">
        <v>1621</v>
      </c>
      <c r="B1" s="354"/>
      <c r="C1" s="354"/>
      <c r="D1" s="70"/>
      <c r="E1" s="70"/>
      <c r="F1" s="70"/>
      <c r="G1" s="70"/>
      <c r="H1" s="70"/>
    </row>
    <row r="2" spans="1:8" s="832" customFormat="1" ht="19.5" thickBot="1">
      <c r="A2" s="4419" t="s">
        <v>905</v>
      </c>
      <c r="B2" s="830"/>
      <c r="C2" s="830"/>
      <c r="D2" s="831"/>
      <c r="E2" s="831"/>
      <c r="F2" s="831"/>
      <c r="G2" s="831"/>
      <c r="H2" s="831"/>
    </row>
    <row r="3" spans="1:8" ht="13.5" thickBot="1">
      <c r="C3" s="6152" t="s">
        <v>903</v>
      </c>
      <c r="D3" s="6153"/>
      <c r="E3" s="6153"/>
      <c r="F3" s="6153"/>
      <c r="G3" s="6153"/>
      <c r="H3" s="6154"/>
    </row>
    <row r="4" spans="1:8" ht="13.5" thickBot="1">
      <c r="C4" s="4350">
        <v>2012</v>
      </c>
      <c r="D4" s="4351">
        <v>2013</v>
      </c>
      <c r="E4" s="4351">
        <v>2014</v>
      </c>
      <c r="F4" s="4351">
        <v>2015</v>
      </c>
      <c r="G4" s="4352">
        <v>2016</v>
      </c>
      <c r="H4" s="4352">
        <v>2017</v>
      </c>
    </row>
    <row r="5" spans="1:8">
      <c r="B5" s="834" t="s">
        <v>866</v>
      </c>
      <c r="C5" s="835">
        <v>3</v>
      </c>
      <c r="D5" s="836">
        <v>17</v>
      </c>
      <c r="E5" s="836">
        <v>16</v>
      </c>
      <c r="F5" s="837">
        <v>12</v>
      </c>
      <c r="G5" s="4353">
        <v>7</v>
      </c>
      <c r="H5" s="4344">
        <v>11</v>
      </c>
    </row>
    <row r="6" spans="1:8">
      <c r="B6" s="838" t="s">
        <v>862</v>
      </c>
      <c r="C6" s="839">
        <v>5</v>
      </c>
      <c r="D6" s="840">
        <v>11</v>
      </c>
      <c r="E6" s="840">
        <v>6</v>
      </c>
      <c r="F6" s="841">
        <v>18</v>
      </c>
      <c r="G6" s="4354">
        <v>17</v>
      </c>
      <c r="H6" s="4345">
        <v>16</v>
      </c>
    </row>
    <row r="7" spans="1:8">
      <c r="B7" s="838" t="s">
        <v>864</v>
      </c>
      <c r="C7" s="839">
        <v>6</v>
      </c>
      <c r="D7" s="840">
        <v>13</v>
      </c>
      <c r="E7" s="840">
        <v>6</v>
      </c>
      <c r="F7" s="841">
        <v>21</v>
      </c>
      <c r="G7" s="4354">
        <v>16</v>
      </c>
      <c r="H7" s="4345">
        <v>13</v>
      </c>
    </row>
    <row r="8" spans="1:8" ht="13.5" thickBot="1">
      <c r="B8" s="842" t="s">
        <v>865</v>
      </c>
      <c r="C8" s="843">
        <v>5</v>
      </c>
      <c r="D8" s="844">
        <v>11</v>
      </c>
      <c r="E8" s="844">
        <v>7</v>
      </c>
      <c r="F8" s="845">
        <v>20</v>
      </c>
      <c r="G8" s="4355">
        <v>14</v>
      </c>
      <c r="H8" s="4346">
        <v>12</v>
      </c>
    </row>
    <row r="9" spans="1:8" ht="13.5" thickBot="1">
      <c r="C9" s="4359">
        <f t="shared" ref="C9:H9" si="0">SUM(C5:C8)</f>
        <v>19</v>
      </c>
      <c r="D9" s="4360">
        <f t="shared" si="0"/>
        <v>52</v>
      </c>
      <c r="E9" s="4360">
        <f t="shared" si="0"/>
        <v>35</v>
      </c>
      <c r="F9" s="4360">
        <f t="shared" si="0"/>
        <v>71</v>
      </c>
      <c r="G9" s="4361">
        <f t="shared" si="0"/>
        <v>54</v>
      </c>
      <c r="H9" s="4362">
        <f t="shared" si="0"/>
        <v>52</v>
      </c>
    </row>
    <row r="10" spans="1:8" ht="13.5" thickBot="1"/>
    <row r="11" spans="1:8" ht="13.5" thickBot="1">
      <c r="C11" s="6152" t="s">
        <v>902</v>
      </c>
      <c r="D11" s="6153"/>
      <c r="E11" s="6153"/>
      <c r="F11" s="6153"/>
      <c r="G11" s="6153"/>
      <c r="H11" s="6154"/>
    </row>
    <row r="12" spans="1:8" ht="13.5" thickBot="1">
      <c r="C12" s="4350">
        <v>2012</v>
      </c>
      <c r="D12" s="4351">
        <v>2013</v>
      </c>
      <c r="E12" s="4351">
        <v>2014</v>
      </c>
      <c r="F12" s="4352">
        <v>2015</v>
      </c>
      <c r="G12" s="4352">
        <v>2016</v>
      </c>
      <c r="H12" s="4352">
        <v>2017</v>
      </c>
    </row>
    <row r="13" spans="1:8">
      <c r="B13" s="834" t="s">
        <v>866</v>
      </c>
      <c r="C13" s="835">
        <v>5</v>
      </c>
      <c r="D13" s="836">
        <v>31</v>
      </c>
      <c r="E13" s="836">
        <v>28</v>
      </c>
      <c r="F13" s="4353">
        <v>44</v>
      </c>
      <c r="G13" s="4353">
        <v>30</v>
      </c>
      <c r="H13" s="4344">
        <v>46</v>
      </c>
    </row>
    <row r="14" spans="1:8">
      <c r="B14" s="838" t="s">
        <v>862</v>
      </c>
      <c r="C14" s="839">
        <v>21</v>
      </c>
      <c r="D14" s="840">
        <v>50</v>
      </c>
      <c r="E14" s="840">
        <v>23</v>
      </c>
      <c r="F14" s="4354">
        <v>70</v>
      </c>
      <c r="G14" s="4354">
        <v>78</v>
      </c>
      <c r="H14" s="4345">
        <v>74</v>
      </c>
    </row>
    <row r="15" spans="1:8">
      <c r="B15" s="838" t="s">
        <v>864</v>
      </c>
      <c r="C15" s="839">
        <v>23</v>
      </c>
      <c r="D15" s="840">
        <v>56</v>
      </c>
      <c r="E15" s="840">
        <v>24</v>
      </c>
      <c r="F15" s="4354">
        <v>73</v>
      </c>
      <c r="G15" s="4354">
        <v>65</v>
      </c>
      <c r="H15" s="4345">
        <v>53</v>
      </c>
    </row>
    <row r="16" spans="1:8" ht="13.5" thickBot="1">
      <c r="B16" s="842" t="s">
        <v>865</v>
      </c>
      <c r="C16" s="843">
        <v>20</v>
      </c>
      <c r="D16" s="844">
        <v>50</v>
      </c>
      <c r="E16" s="844">
        <v>28</v>
      </c>
      <c r="F16" s="4355">
        <v>75</v>
      </c>
      <c r="G16" s="4355">
        <v>97</v>
      </c>
      <c r="H16" s="4346">
        <v>62</v>
      </c>
    </row>
    <row r="17" spans="2:8" ht="13.5" thickBot="1">
      <c r="C17" s="4359">
        <f t="shared" ref="C17:H17" si="1">SUM(C13:C16)</f>
        <v>69</v>
      </c>
      <c r="D17" s="4360">
        <f t="shared" si="1"/>
        <v>187</v>
      </c>
      <c r="E17" s="4360">
        <f t="shared" si="1"/>
        <v>103</v>
      </c>
      <c r="F17" s="4361">
        <f t="shared" si="1"/>
        <v>262</v>
      </c>
      <c r="G17" s="4361">
        <f t="shared" si="1"/>
        <v>270</v>
      </c>
      <c r="H17" s="4362">
        <f t="shared" si="1"/>
        <v>235</v>
      </c>
    </row>
    <row r="19" spans="2:8" ht="13.5" thickBot="1"/>
    <row r="20" spans="2:8" ht="13.5" thickBot="1">
      <c r="C20" s="6152" t="s">
        <v>904</v>
      </c>
      <c r="D20" s="6153"/>
      <c r="E20" s="6153"/>
      <c r="F20" s="6153"/>
      <c r="G20" s="6153"/>
      <c r="H20" s="6154"/>
    </row>
    <row r="21" spans="2:8" ht="13.5" thickBot="1">
      <c r="C21" s="4350">
        <v>2012</v>
      </c>
      <c r="D21" s="4351">
        <v>2013</v>
      </c>
      <c r="E21" s="4351">
        <v>2014</v>
      </c>
      <c r="F21" s="4352">
        <v>2015</v>
      </c>
      <c r="G21" s="4352">
        <v>2016</v>
      </c>
      <c r="H21" s="4352">
        <v>2017</v>
      </c>
    </row>
    <row r="22" spans="2:8">
      <c r="B22" s="847" t="s">
        <v>866</v>
      </c>
      <c r="C22" s="848">
        <f t="shared" ref="C22:H22" si="2">C13/C5</f>
        <v>1.6666666666666667</v>
      </c>
      <c r="D22" s="849">
        <f t="shared" si="2"/>
        <v>1.8235294117647058</v>
      </c>
      <c r="E22" s="849">
        <f t="shared" si="2"/>
        <v>1.75</v>
      </c>
      <c r="F22" s="4356">
        <f t="shared" si="2"/>
        <v>3.6666666666666665</v>
      </c>
      <c r="G22" s="4356">
        <f t="shared" si="2"/>
        <v>4.2857142857142856</v>
      </c>
      <c r="H22" s="4347">
        <f t="shared" si="2"/>
        <v>4.1818181818181817</v>
      </c>
    </row>
    <row r="23" spans="2:8">
      <c r="B23" s="850" t="s">
        <v>862</v>
      </c>
      <c r="C23" s="851">
        <f t="shared" ref="C23:G26" si="3">C14/C6</f>
        <v>4.2</v>
      </c>
      <c r="D23" s="852">
        <f t="shared" si="3"/>
        <v>4.5454545454545459</v>
      </c>
      <c r="E23" s="852">
        <f t="shared" si="3"/>
        <v>3.8333333333333335</v>
      </c>
      <c r="F23" s="4357">
        <f t="shared" si="3"/>
        <v>3.8888888888888888</v>
      </c>
      <c r="G23" s="4357">
        <f t="shared" si="3"/>
        <v>4.5882352941176467</v>
      </c>
      <c r="H23" s="4348">
        <f>H14/H6</f>
        <v>4.625</v>
      </c>
    </row>
    <row r="24" spans="2:8">
      <c r="B24" s="850" t="s">
        <v>864</v>
      </c>
      <c r="C24" s="851">
        <f t="shared" si="3"/>
        <v>3.8333333333333335</v>
      </c>
      <c r="D24" s="852">
        <f t="shared" si="3"/>
        <v>4.3076923076923075</v>
      </c>
      <c r="E24" s="852">
        <f t="shared" si="3"/>
        <v>4</v>
      </c>
      <c r="F24" s="4357">
        <f t="shared" si="3"/>
        <v>3.4761904761904763</v>
      </c>
      <c r="G24" s="4357">
        <f>G15/G7</f>
        <v>4.0625</v>
      </c>
      <c r="H24" s="4348">
        <f>H15/H7</f>
        <v>4.0769230769230766</v>
      </c>
    </row>
    <row r="25" spans="2:8" ht="13.5" thickBot="1">
      <c r="B25" s="853" t="s">
        <v>865</v>
      </c>
      <c r="C25" s="854">
        <f t="shared" si="3"/>
        <v>4</v>
      </c>
      <c r="D25" s="855">
        <f t="shared" si="3"/>
        <v>4.5454545454545459</v>
      </c>
      <c r="E25" s="855">
        <f t="shared" si="3"/>
        <v>4</v>
      </c>
      <c r="F25" s="4358">
        <f t="shared" si="3"/>
        <v>3.75</v>
      </c>
      <c r="G25" s="4358">
        <f t="shared" si="3"/>
        <v>6.9285714285714288</v>
      </c>
      <c r="H25" s="4349">
        <f>H16/H8</f>
        <v>5.166666666666667</v>
      </c>
    </row>
    <row r="26" spans="2:8" ht="13.5" thickBot="1">
      <c r="C26" s="4363">
        <f t="shared" si="3"/>
        <v>3.6315789473684212</v>
      </c>
      <c r="D26" s="4364">
        <f t="shared" si="3"/>
        <v>3.5961538461538463</v>
      </c>
      <c r="E26" s="4364">
        <f t="shared" si="3"/>
        <v>2.9428571428571431</v>
      </c>
      <c r="F26" s="4365">
        <f t="shared" si="3"/>
        <v>3.6901408450704225</v>
      </c>
      <c r="G26" s="4365">
        <f>G17/G9</f>
        <v>5</v>
      </c>
      <c r="H26" s="4366">
        <f>H17/H9</f>
        <v>4.5192307692307692</v>
      </c>
    </row>
  </sheetData>
  <mergeCells count="3">
    <mergeCell ref="C3:H3"/>
    <mergeCell ref="C11:H11"/>
    <mergeCell ref="C20:H20"/>
  </mergeCells>
  <hyperlinks>
    <hyperlink ref="A1" location="Índice!A1" display="ÍNDICE"/>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AD25A8"/>
  </sheetPr>
  <dimension ref="A1:N64"/>
  <sheetViews>
    <sheetView showGridLines="0" zoomScaleNormal="100" workbookViewId="0"/>
  </sheetViews>
  <sheetFormatPr baseColWidth="10" defaultColWidth="11.42578125" defaultRowHeight="12.75"/>
  <cols>
    <col min="1" max="1" width="14.5703125" style="91" customWidth="1"/>
    <col min="2" max="2" width="14" style="89" bestFit="1" customWidth="1"/>
    <col min="3" max="3" width="12" style="91" customWidth="1"/>
    <col min="4" max="4" width="86.28515625" style="90" customWidth="1"/>
    <col min="5" max="5" width="4.85546875" style="90" customWidth="1"/>
    <col min="6" max="6" width="14.5703125" style="90" customWidth="1"/>
    <col min="7" max="7" width="14" style="90" bestFit="1" customWidth="1"/>
    <col min="8" max="8" width="12" style="90" customWidth="1"/>
    <col min="9" max="9" width="86.28515625" style="90" customWidth="1"/>
    <col min="10" max="10" width="4.28515625" style="90" customWidth="1"/>
    <col min="11" max="11" width="14.5703125" style="90" customWidth="1"/>
    <col min="12" max="12" width="14" style="90" bestFit="1" customWidth="1"/>
    <col min="13" max="13" width="12" style="90" customWidth="1"/>
    <col min="14" max="14" width="86.28515625" style="90" customWidth="1"/>
    <col min="15" max="16384" width="11.42578125" style="90"/>
  </cols>
  <sheetData>
    <row r="1" spans="1:14" s="8" customFormat="1">
      <c r="A1" s="815" t="s">
        <v>1621</v>
      </c>
      <c r="B1" s="568"/>
    </row>
    <row r="2" spans="1:14" ht="18.75">
      <c r="A2" s="4420" t="s">
        <v>1190</v>
      </c>
      <c r="C2" s="88"/>
    </row>
    <row r="3" spans="1:14" ht="13.5" thickBot="1">
      <c r="A3" s="620"/>
      <c r="C3" s="88"/>
    </row>
    <row r="4" spans="1:14" ht="13.5" thickBot="1">
      <c r="A4" s="6170" t="s">
        <v>358</v>
      </c>
      <c r="B4" s="6171"/>
      <c r="C4" s="6171"/>
      <c r="D4" s="6172"/>
      <c r="F4" s="6170" t="s">
        <v>667</v>
      </c>
      <c r="G4" s="6171"/>
      <c r="H4" s="6171"/>
      <c r="I4" s="6172"/>
      <c r="K4" s="6170" t="s">
        <v>362</v>
      </c>
      <c r="L4" s="6171"/>
      <c r="M4" s="6171"/>
      <c r="N4" s="6172"/>
    </row>
    <row r="5" spans="1:14" s="100" customFormat="1" ht="13.5" thickBot="1">
      <c r="A5" s="101" t="s">
        <v>96</v>
      </c>
      <c r="B5" s="621" t="s">
        <v>94</v>
      </c>
      <c r="C5" s="6173" t="s">
        <v>95</v>
      </c>
      <c r="D5" s="6174"/>
      <c r="F5" s="101" t="s">
        <v>96</v>
      </c>
      <c r="G5" s="621" t="s">
        <v>94</v>
      </c>
      <c r="H5" s="6173" t="s">
        <v>95</v>
      </c>
      <c r="I5" s="6174"/>
      <c r="K5" s="101" t="s">
        <v>96</v>
      </c>
      <c r="L5" s="621" t="s">
        <v>94</v>
      </c>
      <c r="M5" s="6173" t="s">
        <v>95</v>
      </c>
      <c r="N5" s="6174"/>
    </row>
    <row r="6" spans="1:14" s="100" customFormat="1" ht="15.75">
      <c r="A6" s="6167" t="s">
        <v>40</v>
      </c>
      <c r="B6" s="6168"/>
      <c r="C6" s="6168"/>
      <c r="D6" s="6169"/>
      <c r="F6" s="6167" t="s">
        <v>102</v>
      </c>
      <c r="G6" s="6168"/>
      <c r="H6" s="6168"/>
      <c r="I6" s="6169"/>
      <c r="K6" s="6167" t="s">
        <v>103</v>
      </c>
      <c r="L6" s="6168"/>
      <c r="M6" s="6168"/>
      <c r="N6" s="6169"/>
    </row>
    <row r="7" spans="1:14" s="562" customFormat="1" ht="51">
      <c r="A7" s="556" t="s">
        <v>93</v>
      </c>
      <c r="B7" s="622">
        <v>40598</v>
      </c>
      <c r="C7" s="623">
        <v>331.4</v>
      </c>
      <c r="D7" s="557" t="s">
        <v>344</v>
      </c>
      <c r="F7" s="92" t="s">
        <v>93</v>
      </c>
      <c r="G7" s="625">
        <v>40598</v>
      </c>
      <c r="H7" s="626">
        <v>331.5</v>
      </c>
      <c r="I7" s="93" t="s">
        <v>349</v>
      </c>
      <c r="K7" s="92" t="s">
        <v>93</v>
      </c>
      <c r="L7" s="625">
        <v>40598</v>
      </c>
      <c r="M7" s="626">
        <v>331.6</v>
      </c>
      <c r="N7" s="93" t="s">
        <v>350</v>
      </c>
    </row>
    <row r="8" spans="1:14" s="562" customFormat="1" ht="39" thickBot="1">
      <c r="A8" s="563" t="s">
        <v>93</v>
      </c>
      <c r="B8" s="622">
        <v>41018</v>
      </c>
      <c r="C8" s="623">
        <v>344.3</v>
      </c>
      <c r="D8" s="557" t="s">
        <v>89</v>
      </c>
      <c r="F8" s="561" t="s">
        <v>93</v>
      </c>
      <c r="G8" s="565">
        <v>41018</v>
      </c>
      <c r="H8" s="566">
        <v>344.3</v>
      </c>
      <c r="I8" s="567" t="s">
        <v>89</v>
      </c>
      <c r="K8" s="94" t="s">
        <v>93</v>
      </c>
      <c r="L8" s="95">
        <v>41018</v>
      </c>
      <c r="M8" s="96">
        <v>344.3</v>
      </c>
      <c r="N8" s="97" t="s">
        <v>89</v>
      </c>
    </row>
    <row r="9" spans="1:14" s="562" customFormat="1" ht="38.25">
      <c r="A9" s="563" t="s">
        <v>93</v>
      </c>
      <c r="B9" s="622">
        <v>41087</v>
      </c>
      <c r="C9" s="623">
        <v>346.9</v>
      </c>
      <c r="D9" s="557" t="s">
        <v>345</v>
      </c>
      <c r="F9" s="563" t="s">
        <v>99</v>
      </c>
      <c r="G9" s="622">
        <v>42653</v>
      </c>
      <c r="H9" s="623" t="s">
        <v>1178</v>
      </c>
      <c r="I9" s="557" t="s">
        <v>1179</v>
      </c>
      <c r="K9" s="6167" t="s">
        <v>46</v>
      </c>
      <c r="L9" s="6168"/>
      <c r="M9" s="6168"/>
      <c r="N9" s="6169"/>
    </row>
    <row r="10" spans="1:14" s="562" customFormat="1" ht="39" thickBot="1">
      <c r="A10" s="563" t="s">
        <v>98</v>
      </c>
      <c r="B10" s="622">
        <v>42339</v>
      </c>
      <c r="C10" s="623">
        <v>38.299999999999997</v>
      </c>
      <c r="D10" s="557" t="s">
        <v>346</v>
      </c>
      <c r="F10" s="563" t="s">
        <v>101</v>
      </c>
      <c r="G10" s="622">
        <v>42681</v>
      </c>
      <c r="H10" s="623" t="s">
        <v>1174</v>
      </c>
      <c r="I10" s="557" t="s">
        <v>1173</v>
      </c>
      <c r="K10" s="94" t="s">
        <v>93</v>
      </c>
      <c r="L10" s="95">
        <v>41254</v>
      </c>
      <c r="M10" s="96">
        <v>354.9</v>
      </c>
      <c r="N10" s="98" t="s">
        <v>351</v>
      </c>
    </row>
    <row r="11" spans="1:14" s="562" customFormat="1" ht="39" thickBot="1">
      <c r="A11" s="563" t="s">
        <v>101</v>
      </c>
      <c r="B11" s="622">
        <v>42347</v>
      </c>
      <c r="C11" s="624" t="s">
        <v>97</v>
      </c>
      <c r="D11" s="557" t="s">
        <v>347</v>
      </c>
      <c r="F11" s="563" t="s">
        <v>93</v>
      </c>
      <c r="G11" s="622">
        <v>42709</v>
      </c>
      <c r="H11" s="624" t="s">
        <v>1181</v>
      </c>
      <c r="I11" s="2070" t="s">
        <v>1182</v>
      </c>
      <c r="K11" s="6155" t="s">
        <v>340</v>
      </c>
      <c r="L11" s="6156"/>
      <c r="M11" s="6156"/>
      <c r="N11" s="6157"/>
    </row>
    <row r="12" spans="1:14" s="562" customFormat="1" ht="39" thickBot="1">
      <c r="A12" s="558" t="s">
        <v>93</v>
      </c>
      <c r="B12" s="559">
        <v>42355</v>
      </c>
      <c r="C12" s="564" t="s">
        <v>90</v>
      </c>
      <c r="D12" s="560" t="s">
        <v>348</v>
      </c>
      <c r="F12" s="6155" t="s">
        <v>4515</v>
      </c>
      <c r="G12" s="6156"/>
      <c r="H12" s="6156"/>
      <c r="I12" s="6157"/>
      <c r="K12" s="2147" t="s">
        <v>100</v>
      </c>
      <c r="L12" s="2138">
        <v>41577</v>
      </c>
      <c r="M12" s="2139">
        <v>15.3</v>
      </c>
      <c r="N12" s="2140" t="s">
        <v>353</v>
      </c>
    </row>
    <row r="13" spans="1:14" s="100" customFormat="1" ht="51.75" thickBot="1">
      <c r="A13" s="6155" t="s">
        <v>105</v>
      </c>
      <c r="B13" s="6156"/>
      <c r="C13" s="6156"/>
      <c r="D13" s="6157"/>
      <c r="F13" s="2137" t="s">
        <v>99</v>
      </c>
      <c r="G13" s="2138">
        <v>41569</v>
      </c>
      <c r="H13" s="2139" t="s">
        <v>91</v>
      </c>
      <c r="I13" s="2140" t="s">
        <v>352</v>
      </c>
      <c r="K13" s="2141" t="s">
        <v>101</v>
      </c>
      <c r="L13" s="1992">
        <v>42188</v>
      </c>
      <c r="M13" s="1991">
        <v>43.1</v>
      </c>
      <c r="N13" s="2142" t="s">
        <v>339</v>
      </c>
    </row>
    <row r="14" spans="1:14" s="100" customFormat="1" ht="51.75" thickBot="1">
      <c r="A14" s="5074" t="s">
        <v>98</v>
      </c>
      <c r="B14" s="5075">
        <v>42103</v>
      </c>
      <c r="C14" s="5076">
        <v>26.5</v>
      </c>
      <c r="D14" s="5077" t="s">
        <v>354</v>
      </c>
      <c r="F14" s="2143" t="s">
        <v>101</v>
      </c>
      <c r="G14" s="2144">
        <v>42901</v>
      </c>
      <c r="H14" s="2145">
        <v>60.5</v>
      </c>
      <c r="I14" s="2146" t="s">
        <v>4508</v>
      </c>
      <c r="K14" s="2143" t="s">
        <v>93</v>
      </c>
      <c r="L14" s="2144">
        <v>42895</v>
      </c>
      <c r="M14" s="2145">
        <v>419.9</v>
      </c>
      <c r="N14" s="2146" t="s">
        <v>4519</v>
      </c>
    </row>
    <row r="15" spans="1:14" ht="51.75" thickBot="1">
      <c r="A15" s="2141" t="s">
        <v>101</v>
      </c>
      <c r="B15" s="5073">
        <v>42188</v>
      </c>
      <c r="C15" s="5072">
        <v>43.9</v>
      </c>
      <c r="D15" s="5078" t="s">
        <v>355</v>
      </c>
      <c r="F15" s="6155" t="s">
        <v>104</v>
      </c>
      <c r="G15" s="6156"/>
      <c r="H15" s="6156"/>
      <c r="I15" s="6157"/>
      <c r="K15" s="6161" t="s">
        <v>4464</v>
      </c>
      <c r="L15" s="6162"/>
      <c r="M15" s="6162"/>
      <c r="N15" s="6163"/>
    </row>
    <row r="16" spans="1:14" ht="63.75">
      <c r="A16" s="5079" t="s">
        <v>93</v>
      </c>
      <c r="B16" s="5073">
        <v>42355</v>
      </c>
      <c r="C16" s="5072">
        <v>387.7</v>
      </c>
      <c r="D16" s="5078" t="s">
        <v>341</v>
      </c>
      <c r="F16" s="5079" t="s">
        <v>99</v>
      </c>
      <c r="G16" s="5073">
        <v>42185</v>
      </c>
      <c r="H16" s="5072" t="s">
        <v>92</v>
      </c>
      <c r="I16" s="5078" t="s">
        <v>356</v>
      </c>
      <c r="K16" s="2154" t="s">
        <v>100</v>
      </c>
      <c r="L16" s="2148" t="s">
        <v>4465</v>
      </c>
      <c r="M16" s="2148">
        <v>60.2</v>
      </c>
      <c r="N16" s="2149" t="s">
        <v>4466</v>
      </c>
    </row>
    <row r="17" spans="1:14" ht="64.5" thickBot="1">
      <c r="A17" s="2141" t="s">
        <v>98</v>
      </c>
      <c r="B17" s="5073">
        <v>42465</v>
      </c>
      <c r="C17" s="5072">
        <v>45.5</v>
      </c>
      <c r="D17" s="5078" t="s">
        <v>1168</v>
      </c>
      <c r="F17" s="2141" t="s">
        <v>101</v>
      </c>
      <c r="G17" s="5073">
        <v>42275</v>
      </c>
      <c r="H17" s="5072">
        <v>44.3</v>
      </c>
      <c r="I17" s="5078" t="s">
        <v>343</v>
      </c>
      <c r="K17" s="2150" t="s">
        <v>101</v>
      </c>
      <c r="L17" s="2151">
        <v>42901</v>
      </c>
      <c r="M17" s="2152">
        <v>60.4</v>
      </c>
      <c r="N17" s="2153" t="s">
        <v>4507</v>
      </c>
    </row>
    <row r="18" spans="1:14" ht="63.75">
      <c r="A18" s="2141" t="s">
        <v>101</v>
      </c>
      <c r="B18" s="5073">
        <v>42510</v>
      </c>
      <c r="C18" s="5072">
        <v>51.7</v>
      </c>
      <c r="D18" s="5078" t="s">
        <v>1171</v>
      </c>
      <c r="F18" s="5079" t="s">
        <v>93</v>
      </c>
      <c r="G18" s="5073">
        <v>42355</v>
      </c>
      <c r="H18" s="5072">
        <v>387.8</v>
      </c>
      <c r="I18" s="5095" t="s">
        <v>342</v>
      </c>
    </row>
    <row r="19" spans="1:14" ht="51.75" thickBot="1">
      <c r="A19" s="5080" t="s">
        <v>93</v>
      </c>
      <c r="B19" s="5081">
        <v>42691</v>
      </c>
      <c r="C19" s="5082">
        <v>404.7</v>
      </c>
      <c r="D19" s="5083" t="s">
        <v>1180</v>
      </c>
      <c r="F19" s="2141" t="s">
        <v>101</v>
      </c>
      <c r="G19" s="5073">
        <v>42650</v>
      </c>
      <c r="H19" s="5072">
        <v>53.3</v>
      </c>
      <c r="I19" s="5095" t="s">
        <v>1172</v>
      </c>
      <c r="K19" s="100"/>
      <c r="L19" s="100"/>
      <c r="M19" s="100"/>
      <c r="N19" s="100"/>
    </row>
    <row r="20" spans="1:14" ht="39" thickBot="1">
      <c r="A20" s="6167" t="s">
        <v>1169</v>
      </c>
      <c r="B20" s="6168"/>
      <c r="C20" s="6168"/>
      <c r="D20" s="6169"/>
      <c r="F20" s="5092" t="s">
        <v>93</v>
      </c>
      <c r="G20" s="5096" t="s">
        <v>4517</v>
      </c>
      <c r="H20" s="5097">
        <v>412.8</v>
      </c>
      <c r="I20" s="5094" t="s">
        <v>4518</v>
      </c>
      <c r="K20" s="100"/>
      <c r="L20" s="100"/>
      <c r="M20" s="100"/>
      <c r="N20" s="100"/>
    </row>
    <row r="21" spans="1:14" s="100" customFormat="1" ht="63.75">
      <c r="A21" s="2141" t="s">
        <v>101</v>
      </c>
      <c r="B21" s="5073">
        <v>42510</v>
      </c>
      <c r="C21" s="5072">
        <v>51.6</v>
      </c>
      <c r="D21" s="5078" t="s">
        <v>1170</v>
      </c>
      <c r="F21" s="6158" t="s">
        <v>1175</v>
      </c>
      <c r="G21" s="6159"/>
      <c r="H21" s="6159"/>
      <c r="I21" s="6160"/>
      <c r="K21" s="90"/>
      <c r="L21" s="90"/>
      <c r="M21" s="90"/>
      <c r="N21" s="90"/>
    </row>
    <row r="22" spans="1:14" s="100" customFormat="1" ht="38.25">
      <c r="A22" s="5084" t="s">
        <v>98</v>
      </c>
      <c r="B22" s="5085">
        <v>42772</v>
      </c>
      <c r="C22" s="5086">
        <v>59.5</v>
      </c>
      <c r="D22" s="5087" t="s">
        <v>4403</v>
      </c>
      <c r="F22" s="5079" t="s">
        <v>99</v>
      </c>
      <c r="G22" s="5073">
        <v>42653</v>
      </c>
      <c r="H22" s="5072" t="s">
        <v>1176</v>
      </c>
      <c r="I22" s="5078" t="s">
        <v>1177</v>
      </c>
      <c r="K22" s="90"/>
      <c r="L22" s="90"/>
      <c r="M22" s="90"/>
      <c r="N22" s="90"/>
    </row>
    <row r="23" spans="1:14" s="100" customFormat="1" ht="87.75" customHeight="1" thickBot="1">
      <c r="A23" s="5088" t="s">
        <v>101</v>
      </c>
      <c r="B23" s="5089">
        <v>42828</v>
      </c>
      <c r="C23" s="5090">
        <v>57.6</v>
      </c>
      <c r="D23" s="5091" t="s">
        <v>6022</v>
      </c>
      <c r="F23" s="5084" t="s">
        <v>101</v>
      </c>
      <c r="G23" s="5085">
        <v>42766</v>
      </c>
      <c r="H23" s="5086">
        <v>56.7</v>
      </c>
      <c r="I23" s="5087" t="s">
        <v>4561</v>
      </c>
      <c r="K23" s="90"/>
      <c r="L23" s="90"/>
      <c r="M23" s="90"/>
      <c r="N23" s="90"/>
    </row>
    <row r="24" spans="1:14" ht="64.5" thickBot="1">
      <c r="A24" s="6164" t="s">
        <v>4429</v>
      </c>
      <c r="B24" s="6165"/>
      <c r="C24" s="6165"/>
      <c r="D24" s="6166"/>
      <c r="F24" s="5092" t="s">
        <v>93</v>
      </c>
      <c r="G24" s="5093" t="s">
        <v>4446</v>
      </c>
      <c r="H24" s="5093">
        <v>412.7</v>
      </c>
      <c r="I24" s="5094" t="s">
        <v>4516</v>
      </c>
      <c r="K24" s="100"/>
      <c r="L24" s="100"/>
      <c r="M24" s="100"/>
      <c r="N24" s="100"/>
    </row>
    <row r="25" spans="1:14" ht="51">
      <c r="A25" s="2012" t="s">
        <v>98</v>
      </c>
      <c r="B25" s="2071">
        <v>42935</v>
      </c>
      <c r="C25" s="2072">
        <v>67.7</v>
      </c>
      <c r="D25" s="2073" t="s">
        <v>4430</v>
      </c>
      <c r="K25" s="100"/>
      <c r="L25" s="100"/>
      <c r="M25" s="100"/>
      <c r="N25" s="100"/>
    </row>
    <row r="26" spans="1:14" ht="51">
      <c r="A26" s="2012" t="s">
        <v>101</v>
      </c>
      <c r="B26" s="2071">
        <v>43025</v>
      </c>
      <c r="C26" s="2072">
        <v>64.3</v>
      </c>
      <c r="D26" s="2013" t="s">
        <v>4768</v>
      </c>
      <c r="K26" s="100"/>
      <c r="L26" s="100"/>
      <c r="M26" s="100"/>
      <c r="N26" s="100"/>
    </row>
    <row r="27" spans="1:14" s="100" customFormat="1" ht="38.25">
      <c r="A27" s="2012" t="s">
        <v>4646</v>
      </c>
      <c r="B27" s="2071">
        <v>43039</v>
      </c>
      <c r="C27" s="2072">
        <v>429.7</v>
      </c>
      <c r="D27" s="2073" t="s">
        <v>4639</v>
      </c>
      <c r="K27" s="90"/>
      <c r="L27" s="90"/>
      <c r="M27" s="90"/>
      <c r="N27" s="90"/>
    </row>
    <row r="28" spans="1:14" s="100" customFormat="1">
      <c r="A28" s="91"/>
      <c r="B28" s="89"/>
      <c r="C28" s="91"/>
      <c r="D28" s="90"/>
      <c r="F28" s="90"/>
      <c r="G28" s="90"/>
      <c r="H28" s="90"/>
      <c r="I28" s="90"/>
      <c r="K28" s="90"/>
      <c r="L28" s="90"/>
      <c r="M28" s="90"/>
      <c r="N28" s="90"/>
    </row>
    <row r="30" spans="1:14">
      <c r="F30" s="100"/>
      <c r="G30" s="100"/>
      <c r="H30" s="100"/>
      <c r="I30" s="100"/>
    </row>
    <row r="31" spans="1:14">
      <c r="A31" s="88"/>
      <c r="F31" s="100"/>
      <c r="G31" s="100"/>
      <c r="H31" s="100"/>
      <c r="I31" s="100"/>
    </row>
    <row r="32" spans="1:14">
      <c r="A32" s="100"/>
      <c r="B32" s="100"/>
      <c r="C32" s="100"/>
      <c r="D32" s="100"/>
    </row>
    <row r="33" spans="1:14">
      <c r="A33" s="100"/>
      <c r="B33" s="100"/>
      <c r="C33" s="100"/>
      <c r="D33" s="100"/>
      <c r="K33" s="100"/>
      <c r="L33" s="100"/>
      <c r="M33" s="100"/>
      <c r="N33" s="100"/>
    </row>
    <row r="34" spans="1:14">
      <c r="K34" s="100"/>
      <c r="L34" s="100"/>
      <c r="M34" s="100"/>
      <c r="N34" s="100"/>
    </row>
    <row r="35" spans="1:14" s="100" customFormat="1" ht="15.75" customHeight="1">
      <c r="A35" s="91"/>
      <c r="B35" s="89"/>
      <c r="C35" s="91"/>
      <c r="D35" s="90"/>
      <c r="K35" s="90"/>
      <c r="L35" s="90"/>
      <c r="M35" s="90"/>
      <c r="N35" s="90"/>
    </row>
    <row r="36" spans="1:14" s="100" customFormat="1">
      <c r="A36" s="91"/>
      <c r="B36" s="89"/>
      <c r="C36" s="91"/>
      <c r="D36" s="90"/>
      <c r="K36" s="90"/>
      <c r="L36" s="90"/>
      <c r="M36" s="90"/>
      <c r="N36" s="90"/>
    </row>
    <row r="37" spans="1:14">
      <c r="A37" s="100"/>
      <c r="B37" s="100"/>
      <c r="C37" s="100"/>
      <c r="D37" s="100"/>
    </row>
    <row r="38" spans="1:14">
      <c r="A38" s="100"/>
      <c r="B38" s="100"/>
      <c r="C38" s="100"/>
      <c r="D38" s="100"/>
      <c r="K38" s="100"/>
      <c r="L38" s="100"/>
      <c r="M38" s="100"/>
      <c r="N38" s="100"/>
    </row>
    <row r="39" spans="1:14">
      <c r="F39" s="100"/>
      <c r="G39" s="100"/>
      <c r="H39" s="100"/>
      <c r="I39" s="100"/>
      <c r="K39" s="100"/>
      <c r="L39" s="100"/>
      <c r="M39" s="100"/>
      <c r="N39" s="100"/>
    </row>
    <row r="40" spans="1:14" s="100" customFormat="1" ht="15.75" customHeight="1">
      <c r="A40" s="91"/>
      <c r="B40" s="89"/>
      <c r="C40" s="91"/>
      <c r="D40" s="90"/>
      <c r="K40" s="90"/>
      <c r="L40" s="90"/>
      <c r="M40" s="90"/>
      <c r="N40" s="90"/>
    </row>
    <row r="41" spans="1:14" s="100" customFormat="1">
      <c r="F41" s="90"/>
      <c r="G41" s="90"/>
      <c r="H41" s="90"/>
      <c r="I41" s="90"/>
      <c r="K41" s="90"/>
      <c r="L41" s="90"/>
      <c r="M41" s="90"/>
      <c r="N41" s="90"/>
    </row>
    <row r="42" spans="1:14">
      <c r="A42" s="100"/>
      <c r="B42" s="100"/>
      <c r="C42" s="100"/>
      <c r="D42" s="100"/>
      <c r="K42" s="100"/>
      <c r="L42" s="100"/>
      <c r="M42" s="100"/>
      <c r="N42" s="100"/>
    </row>
    <row r="43" spans="1:14">
      <c r="A43" s="218"/>
      <c r="B43" s="219"/>
      <c r="C43" s="220"/>
      <c r="D43" s="221"/>
      <c r="F43" s="100"/>
      <c r="G43" s="100"/>
      <c r="H43" s="100"/>
      <c r="I43" s="100"/>
      <c r="K43" s="100"/>
      <c r="L43" s="100"/>
      <c r="M43" s="100"/>
      <c r="N43" s="100"/>
    </row>
    <row r="44" spans="1:14" s="100" customFormat="1">
      <c r="A44" s="91"/>
      <c r="B44" s="89"/>
      <c r="C44" s="91"/>
      <c r="D44" s="90"/>
      <c r="K44" s="90"/>
      <c r="L44" s="90"/>
      <c r="M44" s="90"/>
      <c r="N44" s="90"/>
    </row>
    <row r="45" spans="1:14" s="100" customFormat="1">
      <c r="A45" s="88"/>
      <c r="B45" s="89"/>
      <c r="C45" s="91"/>
      <c r="D45" s="90"/>
      <c r="F45" s="90"/>
      <c r="G45" s="90"/>
      <c r="H45" s="90"/>
      <c r="I45" s="90"/>
      <c r="K45" s="90"/>
      <c r="L45" s="90"/>
      <c r="M45" s="90"/>
      <c r="N45" s="90"/>
    </row>
    <row r="46" spans="1:14">
      <c r="A46" s="100"/>
      <c r="B46" s="100"/>
      <c r="C46" s="100"/>
      <c r="D46" s="100"/>
      <c r="F46" s="562"/>
      <c r="G46" s="562"/>
      <c r="H46" s="562"/>
      <c r="I46" s="562"/>
      <c r="K46" s="100"/>
      <c r="L46" s="100"/>
      <c r="M46" s="100"/>
      <c r="N46" s="100"/>
    </row>
    <row r="47" spans="1:14">
      <c r="A47" s="100"/>
      <c r="B47" s="100"/>
      <c r="C47" s="100"/>
      <c r="D47" s="100"/>
      <c r="K47" s="100"/>
      <c r="L47" s="100"/>
      <c r="M47" s="100"/>
      <c r="N47" s="100"/>
    </row>
    <row r="48" spans="1:14" s="100" customFormat="1">
      <c r="A48" s="562"/>
      <c r="B48" s="562"/>
      <c r="C48" s="562"/>
      <c r="D48" s="562"/>
      <c r="F48" s="90"/>
      <c r="G48" s="90"/>
      <c r="H48" s="90"/>
      <c r="I48" s="90"/>
      <c r="K48" s="90"/>
      <c r="L48" s="90"/>
      <c r="M48" s="90"/>
      <c r="N48" s="90"/>
    </row>
    <row r="49" spans="1:14" s="100" customFormat="1">
      <c r="A49" s="562"/>
      <c r="B49" s="562"/>
      <c r="C49" s="562"/>
      <c r="D49" s="562"/>
      <c r="F49" s="90"/>
      <c r="G49" s="90"/>
      <c r="H49" s="90"/>
      <c r="I49" s="90"/>
      <c r="K49" s="562"/>
      <c r="L49" s="562"/>
      <c r="M49" s="562"/>
      <c r="N49" s="562"/>
    </row>
    <row r="50" spans="1:14">
      <c r="A50" s="562"/>
      <c r="B50" s="562"/>
      <c r="C50" s="562"/>
      <c r="D50" s="562"/>
      <c r="F50" s="100"/>
      <c r="G50" s="100"/>
      <c r="H50" s="100"/>
      <c r="I50" s="100"/>
    </row>
    <row r="51" spans="1:14" s="562" customFormat="1">
      <c r="A51" s="91"/>
      <c r="B51" s="89"/>
      <c r="C51" s="91"/>
      <c r="D51" s="90"/>
      <c r="F51" s="100"/>
      <c r="G51" s="100"/>
      <c r="H51" s="100"/>
      <c r="I51" s="100"/>
      <c r="K51" s="90"/>
      <c r="L51" s="90"/>
      <c r="M51" s="90"/>
      <c r="N51" s="90"/>
    </row>
    <row r="52" spans="1:14">
      <c r="F52" s="562"/>
      <c r="G52" s="562"/>
      <c r="H52" s="562"/>
      <c r="I52" s="562"/>
    </row>
    <row r="53" spans="1:14">
      <c r="F53" s="562"/>
      <c r="G53" s="562"/>
      <c r="H53" s="562"/>
      <c r="I53" s="562"/>
      <c r="K53" s="100"/>
      <c r="L53" s="100"/>
      <c r="M53" s="100"/>
      <c r="N53" s="100"/>
    </row>
    <row r="54" spans="1:14">
      <c r="A54" s="100"/>
      <c r="B54" s="100"/>
      <c r="C54" s="100"/>
      <c r="D54" s="100"/>
      <c r="F54" s="562"/>
      <c r="G54" s="562"/>
      <c r="H54" s="562"/>
      <c r="I54" s="562"/>
      <c r="K54" s="100"/>
      <c r="L54" s="100"/>
      <c r="M54" s="100"/>
      <c r="N54" s="100"/>
    </row>
    <row r="55" spans="1:14" s="100" customFormat="1">
      <c r="F55" s="90"/>
      <c r="G55" s="90"/>
      <c r="H55" s="90"/>
      <c r="I55" s="90"/>
      <c r="K55" s="562"/>
      <c r="L55" s="562"/>
      <c r="M55" s="562"/>
      <c r="N55" s="562"/>
    </row>
    <row r="56" spans="1:14" s="100" customFormat="1">
      <c r="A56" s="91"/>
      <c r="B56" s="89"/>
      <c r="C56" s="91"/>
      <c r="D56" s="90"/>
      <c r="F56" s="90"/>
      <c r="G56" s="90"/>
      <c r="H56" s="90"/>
      <c r="I56" s="90"/>
      <c r="K56" s="562"/>
      <c r="L56" s="562"/>
      <c r="M56" s="562"/>
      <c r="N56" s="562"/>
    </row>
    <row r="57" spans="1:14" s="562" customFormat="1">
      <c r="A57" s="91"/>
      <c r="B57" s="89"/>
      <c r="C57" s="91"/>
      <c r="D57" s="90"/>
      <c r="F57" s="90"/>
      <c r="G57" s="90"/>
      <c r="H57" s="90"/>
      <c r="I57" s="90"/>
    </row>
    <row r="58" spans="1:14" s="562" customFormat="1">
      <c r="A58" s="91"/>
      <c r="B58" s="89"/>
      <c r="C58" s="91"/>
      <c r="D58" s="90"/>
      <c r="F58" s="100"/>
      <c r="G58" s="100"/>
      <c r="H58" s="100"/>
      <c r="I58" s="100"/>
      <c r="K58" s="90"/>
      <c r="L58" s="90"/>
      <c r="M58" s="90"/>
      <c r="N58" s="90"/>
    </row>
    <row r="59" spans="1:14" s="562" customFormat="1">
      <c r="A59" s="91"/>
      <c r="B59" s="89"/>
      <c r="C59" s="91"/>
      <c r="D59" s="90"/>
      <c r="F59" s="100"/>
      <c r="G59" s="100"/>
      <c r="H59" s="100"/>
      <c r="I59" s="100"/>
      <c r="K59" s="90"/>
      <c r="L59" s="90"/>
      <c r="M59" s="90"/>
      <c r="N59" s="90"/>
    </row>
    <row r="61" spans="1:14">
      <c r="K61" s="100"/>
      <c r="L61" s="100"/>
      <c r="M61" s="100"/>
      <c r="N61" s="100"/>
    </row>
    <row r="62" spans="1:14">
      <c r="K62" s="100"/>
      <c r="L62" s="100"/>
      <c r="M62" s="100"/>
      <c r="N62" s="100"/>
    </row>
    <row r="63" spans="1:14" s="100" customFormat="1">
      <c r="A63" s="91"/>
      <c r="B63" s="89"/>
      <c r="C63" s="91"/>
      <c r="D63" s="90"/>
      <c r="F63" s="90"/>
      <c r="G63" s="90"/>
      <c r="H63" s="90"/>
      <c r="I63" s="90"/>
      <c r="K63" s="90"/>
      <c r="L63" s="90"/>
      <c r="M63" s="90"/>
      <c r="N63" s="90"/>
    </row>
    <row r="64" spans="1:14" s="100" customFormat="1">
      <c r="A64" s="91"/>
      <c r="B64" s="89"/>
      <c r="C64" s="91"/>
      <c r="D64" s="90"/>
      <c r="F64" s="90"/>
      <c r="G64" s="90"/>
      <c r="H64" s="90"/>
      <c r="I64" s="90"/>
      <c r="K64" s="90"/>
      <c r="L64" s="90"/>
      <c r="M64" s="90"/>
      <c r="N64" s="90"/>
    </row>
  </sheetData>
  <mergeCells count="18">
    <mergeCell ref="A6:D6"/>
    <mergeCell ref="K11:N11"/>
    <mergeCell ref="F12:I12"/>
    <mergeCell ref="K9:N9"/>
    <mergeCell ref="K6:N6"/>
    <mergeCell ref="F6:I6"/>
    <mergeCell ref="A4:D4"/>
    <mergeCell ref="F4:I4"/>
    <mergeCell ref="K4:N4"/>
    <mergeCell ref="H5:I5"/>
    <mergeCell ref="M5:N5"/>
    <mergeCell ref="C5:D5"/>
    <mergeCell ref="F15:I15"/>
    <mergeCell ref="F21:I21"/>
    <mergeCell ref="A13:D13"/>
    <mergeCell ref="K15:N15"/>
    <mergeCell ref="A24:D24"/>
    <mergeCell ref="A20:D20"/>
  </mergeCells>
  <hyperlinks>
    <hyperlink ref="A1" location="Índice!A1" display="ÍNDICE"/>
  </hyperlinks>
  <printOptions horizontalCentered="1" verticalCentered="1"/>
  <pageMargins left="0.51181102362204722" right="0.51181102362204722" top="0.55118110236220474" bottom="0.55118110236220474" header="0.31496062992125984" footer="0.31496062992125984"/>
  <pageSetup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Z74"/>
  <sheetViews>
    <sheetView showGridLines="0" zoomScaleNormal="100" workbookViewId="0"/>
  </sheetViews>
  <sheetFormatPr baseColWidth="10" defaultRowHeight="12.75"/>
  <cols>
    <col min="1" max="1" width="7.140625" style="759" customWidth="1"/>
    <col min="2" max="2" width="28.7109375" style="759" bestFit="1" customWidth="1"/>
    <col min="3" max="3" width="8.7109375" style="70" customWidth="1"/>
    <col min="4" max="4" width="9.85546875" style="70" bestFit="1" customWidth="1"/>
    <col min="5" max="5" width="10.28515625" style="70" customWidth="1"/>
    <col min="6" max="8" width="9.85546875" style="70" bestFit="1" customWidth="1"/>
    <col min="9" max="9" width="10.28515625" style="759" customWidth="1"/>
    <col min="10" max="10" width="10.5703125" style="759" customWidth="1"/>
    <col min="11" max="11" width="11.5703125" style="759" customWidth="1"/>
    <col min="12" max="12" width="6.5703125" style="759" bestFit="1" customWidth="1"/>
    <col min="13" max="14" width="7.28515625" style="759" bestFit="1" customWidth="1"/>
    <col min="15" max="15" width="6.5703125" style="759" bestFit="1" customWidth="1"/>
    <col min="16" max="17" width="7.28515625" style="759" bestFit="1" customWidth="1"/>
    <col min="18" max="18" width="6.5703125" style="70" bestFit="1" customWidth="1"/>
    <col min="19" max="20" width="7.28515625" style="70" bestFit="1" customWidth="1"/>
    <col min="21" max="22" width="6" style="759" bestFit="1" customWidth="1"/>
    <col min="23" max="23" width="6.5703125" style="759" bestFit="1" customWidth="1"/>
    <col min="24" max="24" width="5.140625" style="759" bestFit="1" customWidth="1"/>
    <col min="25" max="230" width="11.42578125" style="759"/>
    <col min="231" max="231" width="0.28515625" style="759" customWidth="1"/>
    <col min="232" max="232" width="19" style="759" customWidth="1"/>
    <col min="233" max="233" width="7.140625" style="759" customWidth="1"/>
    <col min="234" max="234" width="41.28515625" style="759" customWidth="1"/>
    <col min="235" max="236" width="9" style="759" customWidth="1"/>
    <col min="237" max="237" width="10.5703125" style="759" customWidth="1"/>
    <col min="238" max="238" width="9.42578125" style="759" customWidth="1"/>
    <col min="239" max="239" width="9.85546875" style="759" customWidth="1"/>
    <col min="240" max="240" width="10.5703125" style="759" customWidth="1"/>
    <col min="241" max="242" width="9.42578125" style="759" customWidth="1"/>
    <col min="243" max="243" width="10.5703125" style="759" customWidth="1"/>
    <col min="244" max="245" width="9" style="759" customWidth="1"/>
    <col min="246" max="246" width="10.5703125" style="759" customWidth="1"/>
    <col min="247" max="248" width="9.42578125" style="759" customWidth="1"/>
    <col min="249" max="249" width="10.5703125" style="759" customWidth="1"/>
    <col min="250" max="250" width="9.42578125" style="759" customWidth="1"/>
    <col min="251" max="251" width="9.85546875" style="759" customWidth="1"/>
    <col min="252" max="252" width="10.5703125" style="759" customWidth="1"/>
    <col min="253" max="253" width="9" style="759" customWidth="1"/>
    <col min="254" max="254" width="9.85546875" style="759" customWidth="1"/>
    <col min="255" max="255" width="12" style="759" customWidth="1"/>
    <col min="256" max="486" width="11.42578125" style="759"/>
    <col min="487" max="487" width="0.28515625" style="759" customWidth="1"/>
    <col min="488" max="488" width="19" style="759" customWidth="1"/>
    <col min="489" max="489" width="7.140625" style="759" customWidth="1"/>
    <col min="490" max="490" width="41.28515625" style="759" customWidth="1"/>
    <col min="491" max="492" width="9" style="759" customWidth="1"/>
    <col min="493" max="493" width="10.5703125" style="759" customWidth="1"/>
    <col min="494" max="494" width="9.42578125" style="759" customWidth="1"/>
    <col min="495" max="495" width="9.85546875" style="759" customWidth="1"/>
    <col min="496" max="496" width="10.5703125" style="759" customWidth="1"/>
    <col min="497" max="498" width="9.42578125" style="759" customWidth="1"/>
    <col min="499" max="499" width="10.5703125" style="759" customWidth="1"/>
    <col min="500" max="501" width="9" style="759" customWidth="1"/>
    <col min="502" max="502" width="10.5703125" style="759" customWidth="1"/>
    <col min="503" max="504" width="9.42578125" style="759" customWidth="1"/>
    <col min="505" max="505" width="10.5703125" style="759" customWidth="1"/>
    <col min="506" max="506" width="9.42578125" style="759" customWidth="1"/>
    <col min="507" max="507" width="9.85546875" style="759" customWidth="1"/>
    <col min="508" max="508" width="10.5703125" style="759" customWidth="1"/>
    <col min="509" max="509" width="9" style="759" customWidth="1"/>
    <col min="510" max="510" width="9.85546875" style="759" customWidth="1"/>
    <col min="511" max="511" width="12" style="759" customWidth="1"/>
    <col min="512" max="742" width="11.42578125" style="759"/>
    <col min="743" max="743" width="0.28515625" style="759" customWidth="1"/>
    <col min="744" max="744" width="19" style="759" customWidth="1"/>
    <col min="745" max="745" width="7.140625" style="759" customWidth="1"/>
    <col min="746" max="746" width="41.28515625" style="759" customWidth="1"/>
    <col min="747" max="748" width="9" style="759" customWidth="1"/>
    <col min="749" max="749" width="10.5703125" style="759" customWidth="1"/>
    <col min="750" max="750" width="9.42578125" style="759" customWidth="1"/>
    <col min="751" max="751" width="9.85546875" style="759" customWidth="1"/>
    <col min="752" max="752" width="10.5703125" style="759" customWidth="1"/>
    <col min="753" max="754" width="9.42578125" style="759" customWidth="1"/>
    <col min="755" max="755" width="10.5703125" style="759" customWidth="1"/>
    <col min="756" max="757" width="9" style="759" customWidth="1"/>
    <col min="758" max="758" width="10.5703125" style="759" customWidth="1"/>
    <col min="759" max="760" width="9.42578125" style="759" customWidth="1"/>
    <col min="761" max="761" width="10.5703125" style="759" customWidth="1"/>
    <col min="762" max="762" width="9.42578125" style="759" customWidth="1"/>
    <col min="763" max="763" width="9.85546875" style="759" customWidth="1"/>
    <col min="764" max="764" width="10.5703125" style="759" customWidth="1"/>
    <col min="765" max="765" width="9" style="759" customWidth="1"/>
    <col min="766" max="766" width="9.85546875" style="759" customWidth="1"/>
    <col min="767" max="767" width="12" style="759" customWidth="1"/>
    <col min="768" max="998" width="11.42578125" style="759"/>
    <col min="999" max="999" width="0.28515625" style="759" customWidth="1"/>
    <col min="1000" max="1000" width="19" style="759" customWidth="1"/>
    <col min="1001" max="1001" width="7.140625" style="759" customWidth="1"/>
    <col min="1002" max="1002" width="41.28515625" style="759" customWidth="1"/>
    <col min="1003" max="1004" width="9" style="759" customWidth="1"/>
    <col min="1005" max="1005" width="10.5703125" style="759" customWidth="1"/>
    <col min="1006" max="1006" width="9.42578125" style="759" customWidth="1"/>
    <col min="1007" max="1007" width="9.85546875" style="759" customWidth="1"/>
    <col min="1008" max="1008" width="10.5703125" style="759" customWidth="1"/>
    <col min="1009" max="1010" width="9.42578125" style="759" customWidth="1"/>
    <col min="1011" max="1011" width="10.5703125" style="759" customWidth="1"/>
    <col min="1012" max="1013" width="9" style="759" customWidth="1"/>
    <col min="1014" max="1014" width="10.5703125" style="759" customWidth="1"/>
    <col min="1015" max="1016" width="9.42578125" style="759" customWidth="1"/>
    <col min="1017" max="1017" width="10.5703125" style="759" customWidth="1"/>
    <col min="1018" max="1018" width="9.42578125" style="759" customWidth="1"/>
    <col min="1019" max="1019" width="9.85546875" style="759" customWidth="1"/>
    <col min="1020" max="1020" width="10.5703125" style="759" customWidth="1"/>
    <col min="1021" max="1021" width="9" style="759" customWidth="1"/>
    <col min="1022" max="1022" width="9.85546875" style="759" customWidth="1"/>
    <col min="1023" max="1023" width="12" style="759" customWidth="1"/>
    <col min="1024" max="1254" width="11.42578125" style="759"/>
    <col min="1255" max="1255" width="0.28515625" style="759" customWidth="1"/>
    <col min="1256" max="1256" width="19" style="759" customWidth="1"/>
    <col min="1257" max="1257" width="7.140625" style="759" customWidth="1"/>
    <col min="1258" max="1258" width="41.28515625" style="759" customWidth="1"/>
    <col min="1259" max="1260" width="9" style="759" customWidth="1"/>
    <col min="1261" max="1261" width="10.5703125" style="759" customWidth="1"/>
    <col min="1262" max="1262" width="9.42578125" style="759" customWidth="1"/>
    <col min="1263" max="1263" width="9.85546875" style="759" customWidth="1"/>
    <col min="1264" max="1264" width="10.5703125" style="759" customWidth="1"/>
    <col min="1265" max="1266" width="9.42578125" style="759" customWidth="1"/>
    <col min="1267" max="1267" width="10.5703125" style="759" customWidth="1"/>
    <col min="1268" max="1269" width="9" style="759" customWidth="1"/>
    <col min="1270" max="1270" width="10.5703125" style="759" customWidth="1"/>
    <col min="1271" max="1272" width="9.42578125" style="759" customWidth="1"/>
    <col min="1273" max="1273" width="10.5703125" style="759" customWidth="1"/>
    <col min="1274" max="1274" width="9.42578125" style="759" customWidth="1"/>
    <col min="1275" max="1275" width="9.85546875" style="759" customWidth="1"/>
    <col min="1276" max="1276" width="10.5703125" style="759" customWidth="1"/>
    <col min="1277" max="1277" width="9" style="759" customWidth="1"/>
    <col min="1278" max="1278" width="9.85546875" style="759" customWidth="1"/>
    <col min="1279" max="1279" width="12" style="759" customWidth="1"/>
    <col min="1280" max="1510" width="11.42578125" style="759"/>
    <col min="1511" max="1511" width="0.28515625" style="759" customWidth="1"/>
    <col min="1512" max="1512" width="19" style="759" customWidth="1"/>
    <col min="1513" max="1513" width="7.140625" style="759" customWidth="1"/>
    <col min="1514" max="1514" width="41.28515625" style="759" customWidth="1"/>
    <col min="1515" max="1516" width="9" style="759" customWidth="1"/>
    <col min="1517" max="1517" width="10.5703125" style="759" customWidth="1"/>
    <col min="1518" max="1518" width="9.42578125" style="759" customWidth="1"/>
    <col min="1519" max="1519" width="9.85546875" style="759" customWidth="1"/>
    <col min="1520" max="1520" width="10.5703125" style="759" customWidth="1"/>
    <col min="1521" max="1522" width="9.42578125" style="759" customWidth="1"/>
    <col min="1523" max="1523" width="10.5703125" style="759" customWidth="1"/>
    <col min="1524" max="1525" width="9" style="759" customWidth="1"/>
    <col min="1526" max="1526" width="10.5703125" style="759" customWidth="1"/>
    <col min="1527" max="1528" width="9.42578125" style="759" customWidth="1"/>
    <col min="1529" max="1529" width="10.5703125" style="759" customWidth="1"/>
    <col min="1530" max="1530" width="9.42578125" style="759" customWidth="1"/>
    <col min="1531" max="1531" width="9.85546875" style="759" customWidth="1"/>
    <col min="1532" max="1532" width="10.5703125" style="759" customWidth="1"/>
    <col min="1533" max="1533" width="9" style="759" customWidth="1"/>
    <col min="1534" max="1534" width="9.85546875" style="759" customWidth="1"/>
    <col min="1535" max="1535" width="12" style="759" customWidth="1"/>
    <col min="1536" max="1766" width="11.42578125" style="759"/>
    <col min="1767" max="1767" width="0.28515625" style="759" customWidth="1"/>
    <col min="1768" max="1768" width="19" style="759" customWidth="1"/>
    <col min="1769" max="1769" width="7.140625" style="759" customWidth="1"/>
    <col min="1770" max="1770" width="41.28515625" style="759" customWidth="1"/>
    <col min="1771" max="1772" width="9" style="759" customWidth="1"/>
    <col min="1773" max="1773" width="10.5703125" style="759" customWidth="1"/>
    <col min="1774" max="1774" width="9.42578125" style="759" customWidth="1"/>
    <col min="1775" max="1775" width="9.85546875" style="759" customWidth="1"/>
    <col min="1776" max="1776" width="10.5703125" style="759" customWidth="1"/>
    <col min="1777" max="1778" width="9.42578125" style="759" customWidth="1"/>
    <col min="1779" max="1779" width="10.5703125" style="759" customWidth="1"/>
    <col min="1780" max="1781" width="9" style="759" customWidth="1"/>
    <col min="1782" max="1782" width="10.5703125" style="759" customWidth="1"/>
    <col min="1783" max="1784" width="9.42578125" style="759" customWidth="1"/>
    <col min="1785" max="1785" width="10.5703125" style="759" customWidth="1"/>
    <col min="1786" max="1786" width="9.42578125" style="759" customWidth="1"/>
    <col min="1787" max="1787" width="9.85546875" style="759" customWidth="1"/>
    <col min="1788" max="1788" width="10.5703125" style="759" customWidth="1"/>
    <col min="1789" max="1789" width="9" style="759" customWidth="1"/>
    <col min="1790" max="1790" width="9.85546875" style="759" customWidth="1"/>
    <col min="1791" max="1791" width="12" style="759" customWidth="1"/>
    <col min="1792" max="2022" width="11.42578125" style="759"/>
    <col min="2023" max="2023" width="0.28515625" style="759" customWidth="1"/>
    <col min="2024" max="2024" width="19" style="759" customWidth="1"/>
    <col min="2025" max="2025" width="7.140625" style="759" customWidth="1"/>
    <col min="2026" max="2026" width="41.28515625" style="759" customWidth="1"/>
    <col min="2027" max="2028" width="9" style="759" customWidth="1"/>
    <col min="2029" max="2029" width="10.5703125" style="759" customWidth="1"/>
    <col min="2030" max="2030" width="9.42578125" style="759" customWidth="1"/>
    <col min="2031" max="2031" width="9.85546875" style="759" customWidth="1"/>
    <col min="2032" max="2032" width="10.5703125" style="759" customWidth="1"/>
    <col min="2033" max="2034" width="9.42578125" style="759" customWidth="1"/>
    <col min="2035" max="2035" width="10.5703125" style="759" customWidth="1"/>
    <col min="2036" max="2037" width="9" style="759" customWidth="1"/>
    <col min="2038" max="2038" width="10.5703125" style="759" customWidth="1"/>
    <col min="2039" max="2040" width="9.42578125" style="759" customWidth="1"/>
    <col min="2041" max="2041" width="10.5703125" style="759" customWidth="1"/>
    <col min="2042" max="2042" width="9.42578125" style="759" customWidth="1"/>
    <col min="2043" max="2043" width="9.85546875" style="759" customWidth="1"/>
    <col min="2044" max="2044" width="10.5703125" style="759" customWidth="1"/>
    <col min="2045" max="2045" width="9" style="759" customWidth="1"/>
    <col min="2046" max="2046" width="9.85546875" style="759" customWidth="1"/>
    <col min="2047" max="2047" width="12" style="759" customWidth="1"/>
    <col min="2048" max="2278" width="11.42578125" style="759"/>
    <col min="2279" max="2279" width="0.28515625" style="759" customWidth="1"/>
    <col min="2280" max="2280" width="19" style="759" customWidth="1"/>
    <col min="2281" max="2281" width="7.140625" style="759" customWidth="1"/>
    <col min="2282" max="2282" width="41.28515625" style="759" customWidth="1"/>
    <col min="2283" max="2284" width="9" style="759" customWidth="1"/>
    <col min="2285" max="2285" width="10.5703125" style="759" customWidth="1"/>
    <col min="2286" max="2286" width="9.42578125" style="759" customWidth="1"/>
    <col min="2287" max="2287" width="9.85546875" style="759" customWidth="1"/>
    <col min="2288" max="2288" width="10.5703125" style="759" customWidth="1"/>
    <col min="2289" max="2290" width="9.42578125" style="759" customWidth="1"/>
    <col min="2291" max="2291" width="10.5703125" style="759" customWidth="1"/>
    <col min="2292" max="2293" width="9" style="759" customWidth="1"/>
    <col min="2294" max="2294" width="10.5703125" style="759" customWidth="1"/>
    <col min="2295" max="2296" width="9.42578125" style="759" customWidth="1"/>
    <col min="2297" max="2297" width="10.5703125" style="759" customWidth="1"/>
    <col min="2298" max="2298" width="9.42578125" style="759" customWidth="1"/>
    <col min="2299" max="2299" width="9.85546875" style="759" customWidth="1"/>
    <col min="2300" max="2300" width="10.5703125" style="759" customWidth="1"/>
    <col min="2301" max="2301" width="9" style="759" customWidth="1"/>
    <col min="2302" max="2302" width="9.85546875" style="759" customWidth="1"/>
    <col min="2303" max="2303" width="12" style="759" customWidth="1"/>
    <col min="2304" max="2534" width="11.42578125" style="759"/>
    <col min="2535" max="2535" width="0.28515625" style="759" customWidth="1"/>
    <col min="2536" max="2536" width="19" style="759" customWidth="1"/>
    <col min="2537" max="2537" width="7.140625" style="759" customWidth="1"/>
    <col min="2538" max="2538" width="41.28515625" style="759" customWidth="1"/>
    <col min="2539" max="2540" width="9" style="759" customWidth="1"/>
    <col min="2541" max="2541" width="10.5703125" style="759" customWidth="1"/>
    <col min="2542" max="2542" width="9.42578125" style="759" customWidth="1"/>
    <col min="2543" max="2543" width="9.85546875" style="759" customWidth="1"/>
    <col min="2544" max="2544" width="10.5703125" style="759" customWidth="1"/>
    <col min="2545" max="2546" width="9.42578125" style="759" customWidth="1"/>
    <col min="2547" max="2547" width="10.5703125" style="759" customWidth="1"/>
    <col min="2548" max="2549" width="9" style="759" customWidth="1"/>
    <col min="2550" max="2550" width="10.5703125" style="759" customWidth="1"/>
    <col min="2551" max="2552" width="9.42578125" style="759" customWidth="1"/>
    <col min="2553" max="2553" width="10.5703125" style="759" customWidth="1"/>
    <col min="2554" max="2554" width="9.42578125" style="759" customWidth="1"/>
    <col min="2555" max="2555" width="9.85546875" style="759" customWidth="1"/>
    <col min="2556" max="2556" width="10.5703125" style="759" customWidth="1"/>
    <col min="2557" max="2557" width="9" style="759" customWidth="1"/>
    <col min="2558" max="2558" width="9.85546875" style="759" customWidth="1"/>
    <col min="2559" max="2559" width="12" style="759" customWidth="1"/>
    <col min="2560" max="2790" width="11.42578125" style="759"/>
    <col min="2791" max="2791" width="0.28515625" style="759" customWidth="1"/>
    <col min="2792" max="2792" width="19" style="759" customWidth="1"/>
    <col min="2793" max="2793" width="7.140625" style="759" customWidth="1"/>
    <col min="2794" max="2794" width="41.28515625" style="759" customWidth="1"/>
    <col min="2795" max="2796" width="9" style="759" customWidth="1"/>
    <col min="2797" max="2797" width="10.5703125" style="759" customWidth="1"/>
    <col min="2798" max="2798" width="9.42578125" style="759" customWidth="1"/>
    <col min="2799" max="2799" width="9.85546875" style="759" customWidth="1"/>
    <col min="2800" max="2800" width="10.5703125" style="759" customWidth="1"/>
    <col min="2801" max="2802" width="9.42578125" style="759" customWidth="1"/>
    <col min="2803" max="2803" width="10.5703125" style="759" customWidth="1"/>
    <col min="2804" max="2805" width="9" style="759" customWidth="1"/>
    <col min="2806" max="2806" width="10.5703125" style="759" customWidth="1"/>
    <col min="2807" max="2808" width="9.42578125" style="759" customWidth="1"/>
    <col min="2809" max="2809" width="10.5703125" style="759" customWidth="1"/>
    <col min="2810" max="2810" width="9.42578125" style="759" customWidth="1"/>
    <col min="2811" max="2811" width="9.85546875" style="759" customWidth="1"/>
    <col min="2812" max="2812" width="10.5703125" style="759" customWidth="1"/>
    <col min="2813" max="2813" width="9" style="759" customWidth="1"/>
    <col min="2814" max="2814" width="9.85546875" style="759" customWidth="1"/>
    <col min="2815" max="2815" width="12" style="759" customWidth="1"/>
    <col min="2816" max="3046" width="11.42578125" style="759"/>
    <col min="3047" max="3047" width="0.28515625" style="759" customWidth="1"/>
    <col min="3048" max="3048" width="19" style="759" customWidth="1"/>
    <col min="3049" max="3049" width="7.140625" style="759" customWidth="1"/>
    <col min="3050" max="3050" width="41.28515625" style="759" customWidth="1"/>
    <col min="3051" max="3052" width="9" style="759" customWidth="1"/>
    <col min="3053" max="3053" width="10.5703125" style="759" customWidth="1"/>
    <col min="3054" max="3054" width="9.42578125" style="759" customWidth="1"/>
    <col min="3055" max="3055" width="9.85546875" style="759" customWidth="1"/>
    <col min="3056" max="3056" width="10.5703125" style="759" customWidth="1"/>
    <col min="3057" max="3058" width="9.42578125" style="759" customWidth="1"/>
    <col min="3059" max="3059" width="10.5703125" style="759" customWidth="1"/>
    <col min="3060" max="3061" width="9" style="759" customWidth="1"/>
    <col min="3062" max="3062" width="10.5703125" style="759" customWidth="1"/>
    <col min="3063" max="3064" width="9.42578125" style="759" customWidth="1"/>
    <col min="3065" max="3065" width="10.5703125" style="759" customWidth="1"/>
    <col min="3066" max="3066" width="9.42578125" style="759" customWidth="1"/>
    <col min="3067" max="3067" width="9.85546875" style="759" customWidth="1"/>
    <col min="3068" max="3068" width="10.5703125" style="759" customWidth="1"/>
    <col min="3069" max="3069" width="9" style="759" customWidth="1"/>
    <col min="3070" max="3070" width="9.85546875" style="759" customWidth="1"/>
    <col min="3071" max="3071" width="12" style="759" customWidth="1"/>
    <col min="3072" max="3302" width="11.42578125" style="759"/>
    <col min="3303" max="3303" width="0.28515625" style="759" customWidth="1"/>
    <col min="3304" max="3304" width="19" style="759" customWidth="1"/>
    <col min="3305" max="3305" width="7.140625" style="759" customWidth="1"/>
    <col min="3306" max="3306" width="41.28515625" style="759" customWidth="1"/>
    <col min="3307" max="3308" width="9" style="759" customWidth="1"/>
    <col min="3309" max="3309" width="10.5703125" style="759" customWidth="1"/>
    <col min="3310" max="3310" width="9.42578125" style="759" customWidth="1"/>
    <col min="3311" max="3311" width="9.85546875" style="759" customWidth="1"/>
    <col min="3312" max="3312" width="10.5703125" style="759" customWidth="1"/>
    <col min="3313" max="3314" width="9.42578125" style="759" customWidth="1"/>
    <col min="3315" max="3315" width="10.5703125" style="759" customWidth="1"/>
    <col min="3316" max="3317" width="9" style="759" customWidth="1"/>
    <col min="3318" max="3318" width="10.5703125" style="759" customWidth="1"/>
    <col min="3319" max="3320" width="9.42578125" style="759" customWidth="1"/>
    <col min="3321" max="3321" width="10.5703125" style="759" customWidth="1"/>
    <col min="3322" max="3322" width="9.42578125" style="759" customWidth="1"/>
    <col min="3323" max="3323" width="9.85546875" style="759" customWidth="1"/>
    <col min="3324" max="3324" width="10.5703125" style="759" customWidth="1"/>
    <col min="3325" max="3325" width="9" style="759" customWidth="1"/>
    <col min="3326" max="3326" width="9.85546875" style="759" customWidth="1"/>
    <col min="3327" max="3327" width="12" style="759" customWidth="1"/>
    <col min="3328" max="3558" width="11.42578125" style="759"/>
    <col min="3559" max="3559" width="0.28515625" style="759" customWidth="1"/>
    <col min="3560" max="3560" width="19" style="759" customWidth="1"/>
    <col min="3561" max="3561" width="7.140625" style="759" customWidth="1"/>
    <col min="3562" max="3562" width="41.28515625" style="759" customWidth="1"/>
    <col min="3563" max="3564" width="9" style="759" customWidth="1"/>
    <col min="3565" max="3565" width="10.5703125" style="759" customWidth="1"/>
    <col min="3566" max="3566" width="9.42578125" style="759" customWidth="1"/>
    <col min="3567" max="3567" width="9.85546875" style="759" customWidth="1"/>
    <col min="3568" max="3568" width="10.5703125" style="759" customWidth="1"/>
    <col min="3569" max="3570" width="9.42578125" style="759" customWidth="1"/>
    <col min="3571" max="3571" width="10.5703125" style="759" customWidth="1"/>
    <col min="3572" max="3573" width="9" style="759" customWidth="1"/>
    <col min="3574" max="3574" width="10.5703125" style="759" customWidth="1"/>
    <col min="3575" max="3576" width="9.42578125" style="759" customWidth="1"/>
    <col min="3577" max="3577" width="10.5703125" style="759" customWidth="1"/>
    <col min="3578" max="3578" width="9.42578125" style="759" customWidth="1"/>
    <col min="3579" max="3579" width="9.85546875" style="759" customWidth="1"/>
    <col min="3580" max="3580" width="10.5703125" style="759" customWidth="1"/>
    <col min="3581" max="3581" width="9" style="759" customWidth="1"/>
    <col min="3582" max="3582" width="9.85546875" style="759" customWidth="1"/>
    <col min="3583" max="3583" width="12" style="759" customWidth="1"/>
    <col min="3584" max="3814" width="11.42578125" style="759"/>
    <col min="3815" max="3815" width="0.28515625" style="759" customWidth="1"/>
    <col min="3816" max="3816" width="19" style="759" customWidth="1"/>
    <col min="3817" max="3817" width="7.140625" style="759" customWidth="1"/>
    <col min="3818" max="3818" width="41.28515625" style="759" customWidth="1"/>
    <col min="3819" max="3820" width="9" style="759" customWidth="1"/>
    <col min="3821" max="3821" width="10.5703125" style="759" customWidth="1"/>
    <col min="3822" max="3822" width="9.42578125" style="759" customWidth="1"/>
    <col min="3823" max="3823" width="9.85546875" style="759" customWidth="1"/>
    <col min="3824" max="3824" width="10.5703125" style="759" customWidth="1"/>
    <col min="3825" max="3826" width="9.42578125" style="759" customWidth="1"/>
    <col min="3827" max="3827" width="10.5703125" style="759" customWidth="1"/>
    <col min="3828" max="3829" width="9" style="759" customWidth="1"/>
    <col min="3830" max="3830" width="10.5703125" style="759" customWidth="1"/>
    <col min="3831" max="3832" width="9.42578125" style="759" customWidth="1"/>
    <col min="3833" max="3833" width="10.5703125" style="759" customWidth="1"/>
    <col min="3834" max="3834" width="9.42578125" style="759" customWidth="1"/>
    <col min="3835" max="3835" width="9.85546875" style="759" customWidth="1"/>
    <col min="3836" max="3836" width="10.5703125" style="759" customWidth="1"/>
    <col min="3837" max="3837" width="9" style="759" customWidth="1"/>
    <col min="3838" max="3838" width="9.85546875" style="759" customWidth="1"/>
    <col min="3839" max="3839" width="12" style="759" customWidth="1"/>
    <col min="3840" max="4070" width="11.42578125" style="759"/>
    <col min="4071" max="4071" width="0.28515625" style="759" customWidth="1"/>
    <col min="4072" max="4072" width="19" style="759" customWidth="1"/>
    <col min="4073" max="4073" width="7.140625" style="759" customWidth="1"/>
    <col min="4074" max="4074" width="41.28515625" style="759" customWidth="1"/>
    <col min="4075" max="4076" width="9" style="759" customWidth="1"/>
    <col min="4077" max="4077" width="10.5703125" style="759" customWidth="1"/>
    <col min="4078" max="4078" width="9.42578125" style="759" customWidth="1"/>
    <col min="4079" max="4079" width="9.85546875" style="759" customWidth="1"/>
    <col min="4080" max="4080" width="10.5703125" style="759" customWidth="1"/>
    <col min="4081" max="4082" width="9.42578125" style="759" customWidth="1"/>
    <col min="4083" max="4083" width="10.5703125" style="759" customWidth="1"/>
    <col min="4084" max="4085" width="9" style="759" customWidth="1"/>
    <col min="4086" max="4086" width="10.5703125" style="759" customWidth="1"/>
    <col min="4087" max="4088" width="9.42578125" style="759" customWidth="1"/>
    <col min="4089" max="4089" width="10.5703125" style="759" customWidth="1"/>
    <col min="4090" max="4090" width="9.42578125" style="759" customWidth="1"/>
    <col min="4091" max="4091" width="9.85546875" style="759" customWidth="1"/>
    <col min="4092" max="4092" width="10.5703125" style="759" customWidth="1"/>
    <col min="4093" max="4093" width="9" style="759" customWidth="1"/>
    <col min="4094" max="4094" width="9.85546875" style="759" customWidth="1"/>
    <col min="4095" max="4095" width="12" style="759" customWidth="1"/>
    <col min="4096" max="4326" width="11.42578125" style="759"/>
    <col min="4327" max="4327" width="0.28515625" style="759" customWidth="1"/>
    <col min="4328" max="4328" width="19" style="759" customWidth="1"/>
    <col min="4329" max="4329" width="7.140625" style="759" customWidth="1"/>
    <col min="4330" max="4330" width="41.28515625" style="759" customWidth="1"/>
    <col min="4331" max="4332" width="9" style="759" customWidth="1"/>
    <col min="4333" max="4333" width="10.5703125" style="759" customWidth="1"/>
    <col min="4334" max="4334" width="9.42578125" style="759" customWidth="1"/>
    <col min="4335" max="4335" width="9.85546875" style="759" customWidth="1"/>
    <col min="4336" max="4336" width="10.5703125" style="759" customWidth="1"/>
    <col min="4337" max="4338" width="9.42578125" style="759" customWidth="1"/>
    <col min="4339" max="4339" width="10.5703125" style="759" customWidth="1"/>
    <col min="4340" max="4341" width="9" style="759" customWidth="1"/>
    <col min="4342" max="4342" width="10.5703125" style="759" customWidth="1"/>
    <col min="4343" max="4344" width="9.42578125" style="759" customWidth="1"/>
    <col min="4345" max="4345" width="10.5703125" style="759" customWidth="1"/>
    <col min="4346" max="4346" width="9.42578125" style="759" customWidth="1"/>
    <col min="4347" max="4347" width="9.85546875" style="759" customWidth="1"/>
    <col min="4348" max="4348" width="10.5703125" style="759" customWidth="1"/>
    <col min="4349" max="4349" width="9" style="759" customWidth="1"/>
    <col min="4350" max="4350" width="9.85546875" style="759" customWidth="1"/>
    <col min="4351" max="4351" width="12" style="759" customWidth="1"/>
    <col min="4352" max="4582" width="11.42578125" style="759"/>
    <col min="4583" max="4583" width="0.28515625" style="759" customWidth="1"/>
    <col min="4584" max="4584" width="19" style="759" customWidth="1"/>
    <col min="4585" max="4585" width="7.140625" style="759" customWidth="1"/>
    <col min="4586" max="4586" width="41.28515625" style="759" customWidth="1"/>
    <col min="4587" max="4588" width="9" style="759" customWidth="1"/>
    <col min="4589" max="4589" width="10.5703125" style="759" customWidth="1"/>
    <col min="4590" max="4590" width="9.42578125" style="759" customWidth="1"/>
    <col min="4591" max="4591" width="9.85546875" style="759" customWidth="1"/>
    <col min="4592" max="4592" width="10.5703125" style="759" customWidth="1"/>
    <col min="4593" max="4594" width="9.42578125" style="759" customWidth="1"/>
    <col min="4595" max="4595" width="10.5703125" style="759" customWidth="1"/>
    <col min="4596" max="4597" width="9" style="759" customWidth="1"/>
    <col min="4598" max="4598" width="10.5703125" style="759" customWidth="1"/>
    <col min="4599" max="4600" width="9.42578125" style="759" customWidth="1"/>
    <col min="4601" max="4601" width="10.5703125" style="759" customWidth="1"/>
    <col min="4602" max="4602" width="9.42578125" style="759" customWidth="1"/>
    <col min="4603" max="4603" width="9.85546875" style="759" customWidth="1"/>
    <col min="4604" max="4604" width="10.5703125" style="759" customWidth="1"/>
    <col min="4605" max="4605" width="9" style="759" customWidth="1"/>
    <col min="4606" max="4606" width="9.85546875" style="759" customWidth="1"/>
    <col min="4607" max="4607" width="12" style="759" customWidth="1"/>
    <col min="4608" max="4838" width="11.42578125" style="759"/>
    <col min="4839" max="4839" width="0.28515625" style="759" customWidth="1"/>
    <col min="4840" max="4840" width="19" style="759" customWidth="1"/>
    <col min="4841" max="4841" width="7.140625" style="759" customWidth="1"/>
    <col min="4842" max="4842" width="41.28515625" style="759" customWidth="1"/>
    <col min="4843" max="4844" width="9" style="759" customWidth="1"/>
    <col min="4845" max="4845" width="10.5703125" style="759" customWidth="1"/>
    <col min="4846" max="4846" width="9.42578125" style="759" customWidth="1"/>
    <col min="4847" max="4847" width="9.85546875" style="759" customWidth="1"/>
    <col min="4848" max="4848" width="10.5703125" style="759" customWidth="1"/>
    <col min="4849" max="4850" width="9.42578125" style="759" customWidth="1"/>
    <col min="4851" max="4851" width="10.5703125" style="759" customWidth="1"/>
    <col min="4852" max="4853" width="9" style="759" customWidth="1"/>
    <col min="4854" max="4854" width="10.5703125" style="759" customWidth="1"/>
    <col min="4855" max="4856" width="9.42578125" style="759" customWidth="1"/>
    <col min="4857" max="4857" width="10.5703125" style="759" customWidth="1"/>
    <col min="4858" max="4858" width="9.42578125" style="759" customWidth="1"/>
    <col min="4859" max="4859" width="9.85546875" style="759" customWidth="1"/>
    <col min="4860" max="4860" width="10.5703125" style="759" customWidth="1"/>
    <col min="4861" max="4861" width="9" style="759" customWidth="1"/>
    <col min="4862" max="4862" width="9.85546875" style="759" customWidth="1"/>
    <col min="4863" max="4863" width="12" style="759" customWidth="1"/>
    <col min="4864" max="5094" width="11.42578125" style="759"/>
    <col min="5095" max="5095" width="0.28515625" style="759" customWidth="1"/>
    <col min="5096" max="5096" width="19" style="759" customWidth="1"/>
    <col min="5097" max="5097" width="7.140625" style="759" customWidth="1"/>
    <col min="5098" max="5098" width="41.28515625" style="759" customWidth="1"/>
    <col min="5099" max="5100" width="9" style="759" customWidth="1"/>
    <col min="5101" max="5101" width="10.5703125" style="759" customWidth="1"/>
    <col min="5102" max="5102" width="9.42578125" style="759" customWidth="1"/>
    <col min="5103" max="5103" width="9.85546875" style="759" customWidth="1"/>
    <col min="5104" max="5104" width="10.5703125" style="759" customWidth="1"/>
    <col min="5105" max="5106" width="9.42578125" style="759" customWidth="1"/>
    <col min="5107" max="5107" width="10.5703125" style="759" customWidth="1"/>
    <col min="5108" max="5109" width="9" style="759" customWidth="1"/>
    <col min="5110" max="5110" width="10.5703125" style="759" customWidth="1"/>
    <col min="5111" max="5112" width="9.42578125" style="759" customWidth="1"/>
    <col min="5113" max="5113" width="10.5703125" style="759" customWidth="1"/>
    <col min="5114" max="5114" width="9.42578125" style="759" customWidth="1"/>
    <col min="5115" max="5115" width="9.85546875" style="759" customWidth="1"/>
    <col min="5116" max="5116" width="10.5703125" style="759" customWidth="1"/>
    <col min="5117" max="5117" width="9" style="759" customWidth="1"/>
    <col min="5118" max="5118" width="9.85546875" style="759" customWidth="1"/>
    <col min="5119" max="5119" width="12" style="759" customWidth="1"/>
    <col min="5120" max="5350" width="11.42578125" style="759"/>
    <col min="5351" max="5351" width="0.28515625" style="759" customWidth="1"/>
    <col min="5352" max="5352" width="19" style="759" customWidth="1"/>
    <col min="5353" max="5353" width="7.140625" style="759" customWidth="1"/>
    <col min="5354" max="5354" width="41.28515625" style="759" customWidth="1"/>
    <col min="5355" max="5356" width="9" style="759" customWidth="1"/>
    <col min="5357" max="5357" width="10.5703125" style="759" customWidth="1"/>
    <col min="5358" max="5358" width="9.42578125" style="759" customWidth="1"/>
    <col min="5359" max="5359" width="9.85546875" style="759" customWidth="1"/>
    <col min="5360" max="5360" width="10.5703125" style="759" customWidth="1"/>
    <col min="5361" max="5362" width="9.42578125" style="759" customWidth="1"/>
    <col min="5363" max="5363" width="10.5703125" style="759" customWidth="1"/>
    <col min="5364" max="5365" width="9" style="759" customWidth="1"/>
    <col min="5366" max="5366" width="10.5703125" style="759" customWidth="1"/>
    <col min="5367" max="5368" width="9.42578125" style="759" customWidth="1"/>
    <col min="5369" max="5369" width="10.5703125" style="759" customWidth="1"/>
    <col min="5370" max="5370" width="9.42578125" style="759" customWidth="1"/>
    <col min="5371" max="5371" width="9.85546875" style="759" customWidth="1"/>
    <col min="5372" max="5372" width="10.5703125" style="759" customWidth="1"/>
    <col min="5373" max="5373" width="9" style="759" customWidth="1"/>
    <col min="5374" max="5374" width="9.85546875" style="759" customWidth="1"/>
    <col min="5375" max="5375" width="12" style="759" customWidth="1"/>
    <col min="5376" max="5606" width="11.42578125" style="759"/>
    <col min="5607" max="5607" width="0.28515625" style="759" customWidth="1"/>
    <col min="5608" max="5608" width="19" style="759" customWidth="1"/>
    <col min="5609" max="5609" width="7.140625" style="759" customWidth="1"/>
    <col min="5610" max="5610" width="41.28515625" style="759" customWidth="1"/>
    <col min="5611" max="5612" width="9" style="759" customWidth="1"/>
    <col min="5613" max="5613" width="10.5703125" style="759" customWidth="1"/>
    <col min="5614" max="5614" width="9.42578125" style="759" customWidth="1"/>
    <col min="5615" max="5615" width="9.85546875" style="759" customWidth="1"/>
    <col min="5616" max="5616" width="10.5703125" style="759" customWidth="1"/>
    <col min="5617" max="5618" width="9.42578125" style="759" customWidth="1"/>
    <col min="5619" max="5619" width="10.5703125" style="759" customWidth="1"/>
    <col min="5620" max="5621" width="9" style="759" customWidth="1"/>
    <col min="5622" max="5622" width="10.5703125" style="759" customWidth="1"/>
    <col min="5623" max="5624" width="9.42578125" style="759" customWidth="1"/>
    <col min="5625" max="5625" width="10.5703125" style="759" customWidth="1"/>
    <col min="5626" max="5626" width="9.42578125" style="759" customWidth="1"/>
    <col min="5627" max="5627" width="9.85546875" style="759" customWidth="1"/>
    <col min="5628" max="5628" width="10.5703125" style="759" customWidth="1"/>
    <col min="5629" max="5629" width="9" style="759" customWidth="1"/>
    <col min="5630" max="5630" width="9.85546875" style="759" customWidth="1"/>
    <col min="5631" max="5631" width="12" style="759" customWidth="1"/>
    <col min="5632" max="5862" width="11.42578125" style="759"/>
    <col min="5863" max="5863" width="0.28515625" style="759" customWidth="1"/>
    <col min="5864" max="5864" width="19" style="759" customWidth="1"/>
    <col min="5865" max="5865" width="7.140625" style="759" customWidth="1"/>
    <col min="5866" max="5866" width="41.28515625" style="759" customWidth="1"/>
    <col min="5867" max="5868" width="9" style="759" customWidth="1"/>
    <col min="5869" max="5869" width="10.5703125" style="759" customWidth="1"/>
    <col min="5870" max="5870" width="9.42578125" style="759" customWidth="1"/>
    <col min="5871" max="5871" width="9.85546875" style="759" customWidth="1"/>
    <col min="5872" max="5872" width="10.5703125" style="759" customWidth="1"/>
    <col min="5873" max="5874" width="9.42578125" style="759" customWidth="1"/>
    <col min="5875" max="5875" width="10.5703125" style="759" customWidth="1"/>
    <col min="5876" max="5877" width="9" style="759" customWidth="1"/>
    <col min="5878" max="5878" width="10.5703125" style="759" customWidth="1"/>
    <col min="5879" max="5880" width="9.42578125" style="759" customWidth="1"/>
    <col min="5881" max="5881" width="10.5703125" style="759" customWidth="1"/>
    <col min="5882" max="5882" width="9.42578125" style="759" customWidth="1"/>
    <col min="5883" max="5883" width="9.85546875" style="759" customWidth="1"/>
    <col min="5884" max="5884" width="10.5703125" style="759" customWidth="1"/>
    <col min="5885" max="5885" width="9" style="759" customWidth="1"/>
    <col min="5886" max="5886" width="9.85546875" style="759" customWidth="1"/>
    <col min="5887" max="5887" width="12" style="759" customWidth="1"/>
    <col min="5888" max="6118" width="11.42578125" style="759"/>
    <col min="6119" max="6119" width="0.28515625" style="759" customWidth="1"/>
    <col min="6120" max="6120" width="19" style="759" customWidth="1"/>
    <col min="6121" max="6121" width="7.140625" style="759" customWidth="1"/>
    <col min="6122" max="6122" width="41.28515625" style="759" customWidth="1"/>
    <col min="6123" max="6124" width="9" style="759" customWidth="1"/>
    <col min="6125" max="6125" width="10.5703125" style="759" customWidth="1"/>
    <col min="6126" max="6126" width="9.42578125" style="759" customWidth="1"/>
    <col min="6127" max="6127" width="9.85546875" style="759" customWidth="1"/>
    <col min="6128" max="6128" width="10.5703125" style="759" customWidth="1"/>
    <col min="6129" max="6130" width="9.42578125" style="759" customWidth="1"/>
    <col min="6131" max="6131" width="10.5703125" style="759" customWidth="1"/>
    <col min="6132" max="6133" width="9" style="759" customWidth="1"/>
    <col min="6134" max="6134" width="10.5703125" style="759" customWidth="1"/>
    <col min="6135" max="6136" width="9.42578125" style="759" customWidth="1"/>
    <col min="6137" max="6137" width="10.5703125" style="759" customWidth="1"/>
    <col min="6138" max="6138" width="9.42578125" style="759" customWidth="1"/>
    <col min="6139" max="6139" width="9.85546875" style="759" customWidth="1"/>
    <col min="6140" max="6140" width="10.5703125" style="759" customWidth="1"/>
    <col min="6141" max="6141" width="9" style="759" customWidth="1"/>
    <col min="6142" max="6142" width="9.85546875" style="759" customWidth="1"/>
    <col min="6143" max="6143" width="12" style="759" customWidth="1"/>
    <col min="6144" max="6374" width="11.42578125" style="759"/>
    <col min="6375" max="6375" width="0.28515625" style="759" customWidth="1"/>
    <col min="6376" max="6376" width="19" style="759" customWidth="1"/>
    <col min="6377" max="6377" width="7.140625" style="759" customWidth="1"/>
    <col min="6378" max="6378" width="41.28515625" style="759" customWidth="1"/>
    <col min="6379" max="6380" width="9" style="759" customWidth="1"/>
    <col min="6381" max="6381" width="10.5703125" style="759" customWidth="1"/>
    <col min="6382" max="6382" width="9.42578125" style="759" customWidth="1"/>
    <col min="6383" max="6383" width="9.85546875" style="759" customWidth="1"/>
    <col min="6384" max="6384" width="10.5703125" style="759" customWidth="1"/>
    <col min="6385" max="6386" width="9.42578125" style="759" customWidth="1"/>
    <col min="6387" max="6387" width="10.5703125" style="759" customWidth="1"/>
    <col min="6388" max="6389" width="9" style="759" customWidth="1"/>
    <col min="6390" max="6390" width="10.5703125" style="759" customWidth="1"/>
    <col min="6391" max="6392" width="9.42578125" style="759" customWidth="1"/>
    <col min="6393" max="6393" width="10.5703125" style="759" customWidth="1"/>
    <col min="6394" max="6394" width="9.42578125" style="759" customWidth="1"/>
    <col min="6395" max="6395" width="9.85546875" style="759" customWidth="1"/>
    <col min="6396" max="6396" width="10.5703125" style="759" customWidth="1"/>
    <col min="6397" max="6397" width="9" style="759" customWidth="1"/>
    <col min="6398" max="6398" width="9.85546875" style="759" customWidth="1"/>
    <col min="6399" max="6399" width="12" style="759" customWidth="1"/>
    <col min="6400" max="6630" width="11.42578125" style="759"/>
    <col min="6631" max="6631" width="0.28515625" style="759" customWidth="1"/>
    <col min="6632" max="6632" width="19" style="759" customWidth="1"/>
    <col min="6633" max="6633" width="7.140625" style="759" customWidth="1"/>
    <col min="6634" max="6634" width="41.28515625" style="759" customWidth="1"/>
    <col min="6635" max="6636" width="9" style="759" customWidth="1"/>
    <col min="6637" max="6637" width="10.5703125" style="759" customWidth="1"/>
    <col min="6638" max="6638" width="9.42578125" style="759" customWidth="1"/>
    <col min="6639" max="6639" width="9.85546875" style="759" customWidth="1"/>
    <col min="6640" max="6640" width="10.5703125" style="759" customWidth="1"/>
    <col min="6641" max="6642" width="9.42578125" style="759" customWidth="1"/>
    <col min="6643" max="6643" width="10.5703125" style="759" customWidth="1"/>
    <col min="6644" max="6645" width="9" style="759" customWidth="1"/>
    <col min="6646" max="6646" width="10.5703125" style="759" customWidth="1"/>
    <col min="6647" max="6648" width="9.42578125" style="759" customWidth="1"/>
    <col min="6649" max="6649" width="10.5703125" style="759" customWidth="1"/>
    <col min="6650" max="6650" width="9.42578125" style="759" customWidth="1"/>
    <col min="6651" max="6651" width="9.85546875" style="759" customWidth="1"/>
    <col min="6652" max="6652" width="10.5703125" style="759" customWidth="1"/>
    <col min="6653" max="6653" width="9" style="759" customWidth="1"/>
    <col min="6654" max="6654" width="9.85546875" style="759" customWidth="1"/>
    <col min="6655" max="6655" width="12" style="759" customWidth="1"/>
    <col min="6656" max="6886" width="11.42578125" style="759"/>
    <col min="6887" max="6887" width="0.28515625" style="759" customWidth="1"/>
    <col min="6888" max="6888" width="19" style="759" customWidth="1"/>
    <col min="6889" max="6889" width="7.140625" style="759" customWidth="1"/>
    <col min="6890" max="6890" width="41.28515625" style="759" customWidth="1"/>
    <col min="6891" max="6892" width="9" style="759" customWidth="1"/>
    <col min="6893" max="6893" width="10.5703125" style="759" customWidth="1"/>
    <col min="6894" max="6894" width="9.42578125" style="759" customWidth="1"/>
    <col min="6895" max="6895" width="9.85546875" style="759" customWidth="1"/>
    <col min="6896" max="6896" width="10.5703125" style="759" customWidth="1"/>
    <col min="6897" max="6898" width="9.42578125" style="759" customWidth="1"/>
    <col min="6899" max="6899" width="10.5703125" style="759" customWidth="1"/>
    <col min="6900" max="6901" width="9" style="759" customWidth="1"/>
    <col min="6902" max="6902" width="10.5703125" style="759" customWidth="1"/>
    <col min="6903" max="6904" width="9.42578125" style="759" customWidth="1"/>
    <col min="6905" max="6905" width="10.5703125" style="759" customWidth="1"/>
    <col min="6906" max="6906" width="9.42578125" style="759" customWidth="1"/>
    <col min="6907" max="6907" width="9.85546875" style="759" customWidth="1"/>
    <col min="6908" max="6908" width="10.5703125" style="759" customWidth="1"/>
    <col min="6909" max="6909" width="9" style="759" customWidth="1"/>
    <col min="6910" max="6910" width="9.85546875" style="759" customWidth="1"/>
    <col min="6911" max="6911" width="12" style="759" customWidth="1"/>
    <col min="6912" max="7142" width="11.42578125" style="759"/>
    <col min="7143" max="7143" width="0.28515625" style="759" customWidth="1"/>
    <col min="7144" max="7144" width="19" style="759" customWidth="1"/>
    <col min="7145" max="7145" width="7.140625" style="759" customWidth="1"/>
    <col min="7146" max="7146" width="41.28515625" style="759" customWidth="1"/>
    <col min="7147" max="7148" width="9" style="759" customWidth="1"/>
    <col min="7149" max="7149" width="10.5703125" style="759" customWidth="1"/>
    <col min="7150" max="7150" width="9.42578125" style="759" customWidth="1"/>
    <col min="7151" max="7151" width="9.85546875" style="759" customWidth="1"/>
    <col min="7152" max="7152" width="10.5703125" style="759" customWidth="1"/>
    <col min="7153" max="7154" width="9.42578125" style="759" customWidth="1"/>
    <col min="7155" max="7155" width="10.5703125" style="759" customWidth="1"/>
    <col min="7156" max="7157" width="9" style="759" customWidth="1"/>
    <col min="7158" max="7158" width="10.5703125" style="759" customWidth="1"/>
    <col min="7159" max="7160" width="9.42578125" style="759" customWidth="1"/>
    <col min="7161" max="7161" width="10.5703125" style="759" customWidth="1"/>
    <col min="7162" max="7162" width="9.42578125" style="759" customWidth="1"/>
    <col min="7163" max="7163" width="9.85546875" style="759" customWidth="1"/>
    <col min="7164" max="7164" width="10.5703125" style="759" customWidth="1"/>
    <col min="7165" max="7165" width="9" style="759" customWidth="1"/>
    <col min="7166" max="7166" width="9.85546875" style="759" customWidth="1"/>
    <col min="7167" max="7167" width="12" style="759" customWidth="1"/>
    <col min="7168" max="7398" width="11.42578125" style="759"/>
    <col min="7399" max="7399" width="0.28515625" style="759" customWidth="1"/>
    <col min="7400" max="7400" width="19" style="759" customWidth="1"/>
    <col min="7401" max="7401" width="7.140625" style="759" customWidth="1"/>
    <col min="7402" max="7402" width="41.28515625" style="759" customWidth="1"/>
    <col min="7403" max="7404" width="9" style="759" customWidth="1"/>
    <col min="7405" max="7405" width="10.5703125" style="759" customWidth="1"/>
    <col min="7406" max="7406" width="9.42578125" style="759" customWidth="1"/>
    <col min="7407" max="7407" width="9.85546875" style="759" customWidth="1"/>
    <col min="7408" max="7408" width="10.5703125" style="759" customWidth="1"/>
    <col min="7409" max="7410" width="9.42578125" style="759" customWidth="1"/>
    <col min="7411" max="7411" width="10.5703125" style="759" customWidth="1"/>
    <col min="7412" max="7413" width="9" style="759" customWidth="1"/>
    <col min="7414" max="7414" width="10.5703125" style="759" customWidth="1"/>
    <col min="7415" max="7416" width="9.42578125" style="759" customWidth="1"/>
    <col min="7417" max="7417" width="10.5703125" style="759" customWidth="1"/>
    <col min="7418" max="7418" width="9.42578125" style="759" customWidth="1"/>
    <col min="7419" max="7419" width="9.85546875" style="759" customWidth="1"/>
    <col min="7420" max="7420" width="10.5703125" style="759" customWidth="1"/>
    <col min="7421" max="7421" width="9" style="759" customWidth="1"/>
    <col min="7422" max="7422" width="9.85546875" style="759" customWidth="1"/>
    <col min="7423" max="7423" width="12" style="759" customWidth="1"/>
    <col min="7424" max="7654" width="11.42578125" style="759"/>
    <col min="7655" max="7655" width="0.28515625" style="759" customWidth="1"/>
    <col min="7656" max="7656" width="19" style="759" customWidth="1"/>
    <col min="7657" max="7657" width="7.140625" style="759" customWidth="1"/>
    <col min="7658" max="7658" width="41.28515625" style="759" customWidth="1"/>
    <col min="7659" max="7660" width="9" style="759" customWidth="1"/>
    <col min="7661" max="7661" width="10.5703125" style="759" customWidth="1"/>
    <col min="7662" max="7662" width="9.42578125" style="759" customWidth="1"/>
    <col min="7663" max="7663" width="9.85546875" style="759" customWidth="1"/>
    <col min="7664" max="7664" width="10.5703125" style="759" customWidth="1"/>
    <col min="7665" max="7666" width="9.42578125" style="759" customWidth="1"/>
    <col min="7667" max="7667" width="10.5703125" style="759" customWidth="1"/>
    <col min="7668" max="7669" width="9" style="759" customWidth="1"/>
    <col min="7670" max="7670" width="10.5703125" style="759" customWidth="1"/>
    <col min="7671" max="7672" width="9.42578125" style="759" customWidth="1"/>
    <col min="7673" max="7673" width="10.5703125" style="759" customWidth="1"/>
    <col min="7674" max="7674" width="9.42578125" style="759" customWidth="1"/>
    <col min="7675" max="7675" width="9.85546875" style="759" customWidth="1"/>
    <col min="7676" max="7676" width="10.5703125" style="759" customWidth="1"/>
    <col min="7677" max="7677" width="9" style="759" customWidth="1"/>
    <col min="7678" max="7678" width="9.85546875" style="759" customWidth="1"/>
    <col min="7679" max="7679" width="12" style="759" customWidth="1"/>
    <col min="7680" max="7910" width="11.42578125" style="759"/>
    <col min="7911" max="7911" width="0.28515625" style="759" customWidth="1"/>
    <col min="7912" max="7912" width="19" style="759" customWidth="1"/>
    <col min="7913" max="7913" width="7.140625" style="759" customWidth="1"/>
    <col min="7914" max="7914" width="41.28515625" style="759" customWidth="1"/>
    <col min="7915" max="7916" width="9" style="759" customWidth="1"/>
    <col min="7917" max="7917" width="10.5703125" style="759" customWidth="1"/>
    <col min="7918" max="7918" width="9.42578125" style="759" customWidth="1"/>
    <col min="7919" max="7919" width="9.85546875" style="759" customWidth="1"/>
    <col min="7920" max="7920" width="10.5703125" style="759" customWidth="1"/>
    <col min="7921" max="7922" width="9.42578125" style="759" customWidth="1"/>
    <col min="7923" max="7923" width="10.5703125" style="759" customWidth="1"/>
    <col min="7924" max="7925" width="9" style="759" customWidth="1"/>
    <col min="7926" max="7926" width="10.5703125" style="759" customWidth="1"/>
    <col min="7927" max="7928" width="9.42578125" style="759" customWidth="1"/>
    <col min="7929" max="7929" width="10.5703125" style="759" customWidth="1"/>
    <col min="7930" max="7930" width="9.42578125" style="759" customWidth="1"/>
    <col min="7931" max="7931" width="9.85546875" style="759" customWidth="1"/>
    <col min="7932" max="7932" width="10.5703125" style="759" customWidth="1"/>
    <col min="7933" max="7933" width="9" style="759" customWidth="1"/>
    <col min="7934" max="7934" width="9.85546875" style="759" customWidth="1"/>
    <col min="7935" max="7935" width="12" style="759" customWidth="1"/>
    <col min="7936" max="8166" width="11.42578125" style="759"/>
    <col min="8167" max="8167" width="0.28515625" style="759" customWidth="1"/>
    <col min="8168" max="8168" width="19" style="759" customWidth="1"/>
    <col min="8169" max="8169" width="7.140625" style="759" customWidth="1"/>
    <col min="8170" max="8170" width="41.28515625" style="759" customWidth="1"/>
    <col min="8171" max="8172" width="9" style="759" customWidth="1"/>
    <col min="8173" max="8173" width="10.5703125" style="759" customWidth="1"/>
    <col min="8174" max="8174" width="9.42578125" style="759" customWidth="1"/>
    <col min="8175" max="8175" width="9.85546875" style="759" customWidth="1"/>
    <col min="8176" max="8176" width="10.5703125" style="759" customWidth="1"/>
    <col min="8177" max="8178" width="9.42578125" style="759" customWidth="1"/>
    <col min="8179" max="8179" width="10.5703125" style="759" customWidth="1"/>
    <col min="8180" max="8181" width="9" style="759" customWidth="1"/>
    <col min="8182" max="8182" width="10.5703125" style="759" customWidth="1"/>
    <col min="8183" max="8184" width="9.42578125" style="759" customWidth="1"/>
    <col min="8185" max="8185" width="10.5703125" style="759" customWidth="1"/>
    <col min="8186" max="8186" width="9.42578125" style="759" customWidth="1"/>
    <col min="8187" max="8187" width="9.85546875" style="759" customWidth="1"/>
    <col min="8188" max="8188" width="10.5703125" style="759" customWidth="1"/>
    <col min="8189" max="8189" width="9" style="759" customWidth="1"/>
    <col min="8190" max="8190" width="9.85546875" style="759" customWidth="1"/>
    <col min="8191" max="8191" width="12" style="759" customWidth="1"/>
    <col min="8192" max="8422" width="11.42578125" style="759"/>
    <col min="8423" max="8423" width="0.28515625" style="759" customWidth="1"/>
    <col min="8424" max="8424" width="19" style="759" customWidth="1"/>
    <col min="8425" max="8425" width="7.140625" style="759" customWidth="1"/>
    <col min="8426" max="8426" width="41.28515625" style="759" customWidth="1"/>
    <col min="8427" max="8428" width="9" style="759" customWidth="1"/>
    <col min="8429" max="8429" width="10.5703125" style="759" customWidth="1"/>
    <col min="8430" max="8430" width="9.42578125" style="759" customWidth="1"/>
    <col min="8431" max="8431" width="9.85546875" style="759" customWidth="1"/>
    <col min="8432" max="8432" width="10.5703125" style="759" customWidth="1"/>
    <col min="8433" max="8434" width="9.42578125" style="759" customWidth="1"/>
    <col min="8435" max="8435" width="10.5703125" style="759" customWidth="1"/>
    <col min="8436" max="8437" width="9" style="759" customWidth="1"/>
    <col min="8438" max="8438" width="10.5703125" style="759" customWidth="1"/>
    <col min="8439" max="8440" width="9.42578125" style="759" customWidth="1"/>
    <col min="8441" max="8441" width="10.5703125" style="759" customWidth="1"/>
    <col min="8442" max="8442" width="9.42578125" style="759" customWidth="1"/>
    <col min="8443" max="8443" width="9.85546875" style="759" customWidth="1"/>
    <col min="8444" max="8444" width="10.5703125" style="759" customWidth="1"/>
    <col min="8445" max="8445" width="9" style="759" customWidth="1"/>
    <col min="8446" max="8446" width="9.85546875" style="759" customWidth="1"/>
    <col min="8447" max="8447" width="12" style="759" customWidth="1"/>
    <col min="8448" max="8678" width="11.42578125" style="759"/>
    <col min="8679" max="8679" width="0.28515625" style="759" customWidth="1"/>
    <col min="8680" max="8680" width="19" style="759" customWidth="1"/>
    <col min="8681" max="8681" width="7.140625" style="759" customWidth="1"/>
    <col min="8682" max="8682" width="41.28515625" style="759" customWidth="1"/>
    <col min="8683" max="8684" width="9" style="759" customWidth="1"/>
    <col min="8685" max="8685" width="10.5703125" style="759" customWidth="1"/>
    <col min="8686" max="8686" width="9.42578125" style="759" customWidth="1"/>
    <col min="8687" max="8687" width="9.85546875" style="759" customWidth="1"/>
    <col min="8688" max="8688" width="10.5703125" style="759" customWidth="1"/>
    <col min="8689" max="8690" width="9.42578125" style="759" customWidth="1"/>
    <col min="8691" max="8691" width="10.5703125" style="759" customWidth="1"/>
    <col min="8692" max="8693" width="9" style="759" customWidth="1"/>
    <col min="8694" max="8694" width="10.5703125" style="759" customWidth="1"/>
    <col min="8695" max="8696" width="9.42578125" style="759" customWidth="1"/>
    <col min="8697" max="8697" width="10.5703125" style="759" customWidth="1"/>
    <col min="8698" max="8698" width="9.42578125" style="759" customWidth="1"/>
    <col min="8699" max="8699" width="9.85546875" style="759" customWidth="1"/>
    <col min="8700" max="8700" width="10.5703125" style="759" customWidth="1"/>
    <col min="8701" max="8701" width="9" style="759" customWidth="1"/>
    <col min="8702" max="8702" width="9.85546875" style="759" customWidth="1"/>
    <col min="8703" max="8703" width="12" style="759" customWidth="1"/>
    <col min="8704" max="8934" width="11.42578125" style="759"/>
    <col min="8935" max="8935" width="0.28515625" style="759" customWidth="1"/>
    <col min="8936" max="8936" width="19" style="759" customWidth="1"/>
    <col min="8937" max="8937" width="7.140625" style="759" customWidth="1"/>
    <col min="8938" max="8938" width="41.28515625" style="759" customWidth="1"/>
    <col min="8939" max="8940" width="9" style="759" customWidth="1"/>
    <col min="8941" max="8941" width="10.5703125" style="759" customWidth="1"/>
    <col min="8942" max="8942" width="9.42578125" style="759" customWidth="1"/>
    <col min="8943" max="8943" width="9.85546875" style="759" customWidth="1"/>
    <col min="8944" max="8944" width="10.5703125" style="759" customWidth="1"/>
    <col min="8945" max="8946" width="9.42578125" style="759" customWidth="1"/>
    <col min="8947" max="8947" width="10.5703125" style="759" customWidth="1"/>
    <col min="8948" max="8949" width="9" style="759" customWidth="1"/>
    <col min="8950" max="8950" width="10.5703125" style="759" customWidth="1"/>
    <col min="8951" max="8952" width="9.42578125" style="759" customWidth="1"/>
    <col min="8953" max="8953" width="10.5703125" style="759" customWidth="1"/>
    <col min="8954" max="8954" width="9.42578125" style="759" customWidth="1"/>
    <col min="8955" max="8955" width="9.85546875" style="759" customWidth="1"/>
    <col min="8956" max="8956" width="10.5703125" style="759" customWidth="1"/>
    <col min="8957" max="8957" width="9" style="759" customWidth="1"/>
    <col min="8958" max="8958" width="9.85546875" style="759" customWidth="1"/>
    <col min="8959" max="8959" width="12" style="759" customWidth="1"/>
    <col min="8960" max="9190" width="11.42578125" style="759"/>
    <col min="9191" max="9191" width="0.28515625" style="759" customWidth="1"/>
    <col min="9192" max="9192" width="19" style="759" customWidth="1"/>
    <col min="9193" max="9193" width="7.140625" style="759" customWidth="1"/>
    <col min="9194" max="9194" width="41.28515625" style="759" customWidth="1"/>
    <col min="9195" max="9196" width="9" style="759" customWidth="1"/>
    <col min="9197" max="9197" width="10.5703125" style="759" customWidth="1"/>
    <col min="9198" max="9198" width="9.42578125" style="759" customWidth="1"/>
    <col min="9199" max="9199" width="9.85546875" style="759" customWidth="1"/>
    <col min="9200" max="9200" width="10.5703125" style="759" customWidth="1"/>
    <col min="9201" max="9202" width="9.42578125" style="759" customWidth="1"/>
    <col min="9203" max="9203" width="10.5703125" style="759" customWidth="1"/>
    <col min="9204" max="9205" width="9" style="759" customWidth="1"/>
    <col min="9206" max="9206" width="10.5703125" style="759" customWidth="1"/>
    <col min="9207" max="9208" width="9.42578125" style="759" customWidth="1"/>
    <col min="9209" max="9209" width="10.5703125" style="759" customWidth="1"/>
    <col min="9210" max="9210" width="9.42578125" style="759" customWidth="1"/>
    <col min="9211" max="9211" width="9.85546875" style="759" customWidth="1"/>
    <col min="9212" max="9212" width="10.5703125" style="759" customWidth="1"/>
    <col min="9213" max="9213" width="9" style="759" customWidth="1"/>
    <col min="9214" max="9214" width="9.85546875" style="759" customWidth="1"/>
    <col min="9215" max="9215" width="12" style="759" customWidth="1"/>
    <col min="9216" max="9446" width="11.42578125" style="759"/>
    <col min="9447" max="9447" width="0.28515625" style="759" customWidth="1"/>
    <col min="9448" max="9448" width="19" style="759" customWidth="1"/>
    <col min="9449" max="9449" width="7.140625" style="759" customWidth="1"/>
    <col min="9450" max="9450" width="41.28515625" style="759" customWidth="1"/>
    <col min="9451" max="9452" width="9" style="759" customWidth="1"/>
    <col min="9453" max="9453" width="10.5703125" style="759" customWidth="1"/>
    <col min="9454" max="9454" width="9.42578125" style="759" customWidth="1"/>
    <col min="9455" max="9455" width="9.85546875" style="759" customWidth="1"/>
    <col min="9456" max="9456" width="10.5703125" style="759" customWidth="1"/>
    <col min="9457" max="9458" width="9.42578125" style="759" customWidth="1"/>
    <col min="9459" max="9459" width="10.5703125" style="759" customWidth="1"/>
    <col min="9460" max="9461" width="9" style="759" customWidth="1"/>
    <col min="9462" max="9462" width="10.5703125" style="759" customWidth="1"/>
    <col min="9463" max="9464" width="9.42578125" style="759" customWidth="1"/>
    <col min="9465" max="9465" width="10.5703125" style="759" customWidth="1"/>
    <col min="9466" max="9466" width="9.42578125" style="759" customWidth="1"/>
    <col min="9467" max="9467" width="9.85546875" style="759" customWidth="1"/>
    <col min="9468" max="9468" width="10.5703125" style="759" customWidth="1"/>
    <col min="9469" max="9469" width="9" style="759" customWidth="1"/>
    <col min="9470" max="9470" width="9.85546875" style="759" customWidth="1"/>
    <col min="9471" max="9471" width="12" style="759" customWidth="1"/>
    <col min="9472" max="9702" width="11.42578125" style="759"/>
    <col min="9703" max="9703" width="0.28515625" style="759" customWidth="1"/>
    <col min="9704" max="9704" width="19" style="759" customWidth="1"/>
    <col min="9705" max="9705" width="7.140625" style="759" customWidth="1"/>
    <col min="9706" max="9706" width="41.28515625" style="759" customWidth="1"/>
    <col min="9707" max="9708" width="9" style="759" customWidth="1"/>
    <col min="9709" max="9709" width="10.5703125" style="759" customWidth="1"/>
    <col min="9710" max="9710" width="9.42578125" style="759" customWidth="1"/>
    <col min="9711" max="9711" width="9.85546875" style="759" customWidth="1"/>
    <col min="9712" max="9712" width="10.5703125" style="759" customWidth="1"/>
    <col min="9713" max="9714" width="9.42578125" style="759" customWidth="1"/>
    <col min="9715" max="9715" width="10.5703125" style="759" customWidth="1"/>
    <col min="9716" max="9717" width="9" style="759" customWidth="1"/>
    <col min="9718" max="9718" width="10.5703125" style="759" customWidth="1"/>
    <col min="9719" max="9720" width="9.42578125" style="759" customWidth="1"/>
    <col min="9721" max="9721" width="10.5703125" style="759" customWidth="1"/>
    <col min="9722" max="9722" width="9.42578125" style="759" customWidth="1"/>
    <col min="9723" max="9723" width="9.85546875" style="759" customWidth="1"/>
    <col min="9724" max="9724" width="10.5703125" style="759" customWidth="1"/>
    <col min="9725" max="9725" width="9" style="759" customWidth="1"/>
    <col min="9726" max="9726" width="9.85546875" style="759" customWidth="1"/>
    <col min="9727" max="9727" width="12" style="759" customWidth="1"/>
    <col min="9728" max="9958" width="11.42578125" style="759"/>
    <col min="9959" max="9959" width="0.28515625" style="759" customWidth="1"/>
    <col min="9960" max="9960" width="19" style="759" customWidth="1"/>
    <col min="9961" max="9961" width="7.140625" style="759" customWidth="1"/>
    <col min="9962" max="9962" width="41.28515625" style="759" customWidth="1"/>
    <col min="9963" max="9964" width="9" style="759" customWidth="1"/>
    <col min="9965" max="9965" width="10.5703125" style="759" customWidth="1"/>
    <col min="9966" max="9966" width="9.42578125" style="759" customWidth="1"/>
    <col min="9967" max="9967" width="9.85546875" style="759" customWidth="1"/>
    <col min="9968" max="9968" width="10.5703125" style="759" customWidth="1"/>
    <col min="9969" max="9970" width="9.42578125" style="759" customWidth="1"/>
    <col min="9971" max="9971" width="10.5703125" style="759" customWidth="1"/>
    <col min="9972" max="9973" width="9" style="759" customWidth="1"/>
    <col min="9974" max="9974" width="10.5703125" style="759" customWidth="1"/>
    <col min="9975" max="9976" width="9.42578125" style="759" customWidth="1"/>
    <col min="9977" max="9977" width="10.5703125" style="759" customWidth="1"/>
    <col min="9978" max="9978" width="9.42578125" style="759" customWidth="1"/>
    <col min="9979" max="9979" width="9.85546875" style="759" customWidth="1"/>
    <col min="9980" max="9980" width="10.5703125" style="759" customWidth="1"/>
    <col min="9981" max="9981" width="9" style="759" customWidth="1"/>
    <col min="9982" max="9982" width="9.85546875" style="759" customWidth="1"/>
    <col min="9983" max="9983" width="12" style="759" customWidth="1"/>
    <col min="9984" max="10214" width="11.42578125" style="759"/>
    <col min="10215" max="10215" width="0.28515625" style="759" customWidth="1"/>
    <col min="10216" max="10216" width="19" style="759" customWidth="1"/>
    <col min="10217" max="10217" width="7.140625" style="759" customWidth="1"/>
    <col min="10218" max="10218" width="41.28515625" style="759" customWidth="1"/>
    <col min="10219" max="10220" width="9" style="759" customWidth="1"/>
    <col min="10221" max="10221" width="10.5703125" style="759" customWidth="1"/>
    <col min="10222" max="10222" width="9.42578125" style="759" customWidth="1"/>
    <col min="10223" max="10223" width="9.85546875" style="759" customWidth="1"/>
    <col min="10224" max="10224" width="10.5703125" style="759" customWidth="1"/>
    <col min="10225" max="10226" width="9.42578125" style="759" customWidth="1"/>
    <col min="10227" max="10227" width="10.5703125" style="759" customWidth="1"/>
    <col min="10228" max="10229" width="9" style="759" customWidth="1"/>
    <col min="10230" max="10230" width="10.5703125" style="759" customWidth="1"/>
    <col min="10231" max="10232" width="9.42578125" style="759" customWidth="1"/>
    <col min="10233" max="10233" width="10.5703125" style="759" customWidth="1"/>
    <col min="10234" max="10234" width="9.42578125" style="759" customWidth="1"/>
    <col min="10235" max="10235" width="9.85546875" style="759" customWidth="1"/>
    <col min="10236" max="10236" width="10.5703125" style="759" customWidth="1"/>
    <col min="10237" max="10237" width="9" style="759" customWidth="1"/>
    <col min="10238" max="10238" width="9.85546875" style="759" customWidth="1"/>
    <col min="10239" max="10239" width="12" style="759" customWidth="1"/>
    <col min="10240" max="10470" width="11.42578125" style="759"/>
    <col min="10471" max="10471" width="0.28515625" style="759" customWidth="1"/>
    <col min="10472" max="10472" width="19" style="759" customWidth="1"/>
    <col min="10473" max="10473" width="7.140625" style="759" customWidth="1"/>
    <col min="10474" max="10474" width="41.28515625" style="759" customWidth="1"/>
    <col min="10475" max="10476" width="9" style="759" customWidth="1"/>
    <col min="10477" max="10477" width="10.5703125" style="759" customWidth="1"/>
    <col min="10478" max="10478" width="9.42578125" style="759" customWidth="1"/>
    <col min="10479" max="10479" width="9.85546875" style="759" customWidth="1"/>
    <col min="10480" max="10480" width="10.5703125" style="759" customWidth="1"/>
    <col min="10481" max="10482" width="9.42578125" style="759" customWidth="1"/>
    <col min="10483" max="10483" width="10.5703125" style="759" customWidth="1"/>
    <col min="10484" max="10485" width="9" style="759" customWidth="1"/>
    <col min="10486" max="10486" width="10.5703125" style="759" customWidth="1"/>
    <col min="10487" max="10488" width="9.42578125" style="759" customWidth="1"/>
    <col min="10489" max="10489" width="10.5703125" style="759" customWidth="1"/>
    <col min="10490" max="10490" width="9.42578125" style="759" customWidth="1"/>
    <col min="10491" max="10491" width="9.85546875" style="759" customWidth="1"/>
    <col min="10492" max="10492" width="10.5703125" style="759" customWidth="1"/>
    <col min="10493" max="10493" width="9" style="759" customWidth="1"/>
    <col min="10494" max="10494" width="9.85546875" style="759" customWidth="1"/>
    <col min="10495" max="10495" width="12" style="759" customWidth="1"/>
    <col min="10496" max="10726" width="11.42578125" style="759"/>
    <col min="10727" max="10727" width="0.28515625" style="759" customWidth="1"/>
    <col min="10728" max="10728" width="19" style="759" customWidth="1"/>
    <col min="10729" max="10729" width="7.140625" style="759" customWidth="1"/>
    <col min="10730" max="10730" width="41.28515625" style="759" customWidth="1"/>
    <col min="10731" max="10732" width="9" style="759" customWidth="1"/>
    <col min="10733" max="10733" width="10.5703125" style="759" customWidth="1"/>
    <col min="10734" max="10734" width="9.42578125" style="759" customWidth="1"/>
    <col min="10735" max="10735" width="9.85546875" style="759" customWidth="1"/>
    <col min="10736" max="10736" width="10.5703125" style="759" customWidth="1"/>
    <col min="10737" max="10738" width="9.42578125" style="759" customWidth="1"/>
    <col min="10739" max="10739" width="10.5703125" style="759" customWidth="1"/>
    <col min="10740" max="10741" width="9" style="759" customWidth="1"/>
    <col min="10742" max="10742" width="10.5703125" style="759" customWidth="1"/>
    <col min="10743" max="10744" width="9.42578125" style="759" customWidth="1"/>
    <col min="10745" max="10745" width="10.5703125" style="759" customWidth="1"/>
    <col min="10746" max="10746" width="9.42578125" style="759" customWidth="1"/>
    <col min="10747" max="10747" width="9.85546875" style="759" customWidth="1"/>
    <col min="10748" max="10748" width="10.5703125" style="759" customWidth="1"/>
    <col min="10749" max="10749" width="9" style="759" customWidth="1"/>
    <col min="10750" max="10750" width="9.85546875" style="759" customWidth="1"/>
    <col min="10751" max="10751" width="12" style="759" customWidth="1"/>
    <col min="10752" max="10982" width="11.42578125" style="759"/>
    <col min="10983" max="10983" width="0.28515625" style="759" customWidth="1"/>
    <col min="10984" max="10984" width="19" style="759" customWidth="1"/>
    <col min="10985" max="10985" width="7.140625" style="759" customWidth="1"/>
    <col min="10986" max="10986" width="41.28515625" style="759" customWidth="1"/>
    <col min="10987" max="10988" width="9" style="759" customWidth="1"/>
    <col min="10989" max="10989" width="10.5703125" style="759" customWidth="1"/>
    <col min="10990" max="10990" width="9.42578125" style="759" customWidth="1"/>
    <col min="10991" max="10991" width="9.85546875" style="759" customWidth="1"/>
    <col min="10992" max="10992" width="10.5703125" style="759" customWidth="1"/>
    <col min="10993" max="10994" width="9.42578125" style="759" customWidth="1"/>
    <col min="10995" max="10995" width="10.5703125" style="759" customWidth="1"/>
    <col min="10996" max="10997" width="9" style="759" customWidth="1"/>
    <col min="10998" max="10998" width="10.5703125" style="759" customWidth="1"/>
    <col min="10999" max="11000" width="9.42578125" style="759" customWidth="1"/>
    <col min="11001" max="11001" width="10.5703125" style="759" customWidth="1"/>
    <col min="11002" max="11002" width="9.42578125" style="759" customWidth="1"/>
    <col min="11003" max="11003" width="9.85546875" style="759" customWidth="1"/>
    <col min="11004" max="11004" width="10.5703125" style="759" customWidth="1"/>
    <col min="11005" max="11005" width="9" style="759" customWidth="1"/>
    <col min="11006" max="11006" width="9.85546875" style="759" customWidth="1"/>
    <col min="11007" max="11007" width="12" style="759" customWidth="1"/>
    <col min="11008" max="11238" width="11.42578125" style="759"/>
    <col min="11239" max="11239" width="0.28515625" style="759" customWidth="1"/>
    <col min="11240" max="11240" width="19" style="759" customWidth="1"/>
    <col min="11241" max="11241" width="7.140625" style="759" customWidth="1"/>
    <col min="11242" max="11242" width="41.28515625" style="759" customWidth="1"/>
    <col min="11243" max="11244" width="9" style="759" customWidth="1"/>
    <col min="11245" max="11245" width="10.5703125" style="759" customWidth="1"/>
    <col min="11246" max="11246" width="9.42578125" style="759" customWidth="1"/>
    <col min="11247" max="11247" width="9.85546875" style="759" customWidth="1"/>
    <col min="11248" max="11248" width="10.5703125" style="759" customWidth="1"/>
    <col min="11249" max="11250" width="9.42578125" style="759" customWidth="1"/>
    <col min="11251" max="11251" width="10.5703125" style="759" customWidth="1"/>
    <col min="11252" max="11253" width="9" style="759" customWidth="1"/>
    <col min="11254" max="11254" width="10.5703125" style="759" customWidth="1"/>
    <col min="11255" max="11256" width="9.42578125" style="759" customWidth="1"/>
    <col min="11257" max="11257" width="10.5703125" style="759" customWidth="1"/>
    <col min="11258" max="11258" width="9.42578125" style="759" customWidth="1"/>
    <col min="11259" max="11259" width="9.85546875" style="759" customWidth="1"/>
    <col min="11260" max="11260" width="10.5703125" style="759" customWidth="1"/>
    <col min="11261" max="11261" width="9" style="759" customWidth="1"/>
    <col min="11262" max="11262" width="9.85546875" style="759" customWidth="1"/>
    <col min="11263" max="11263" width="12" style="759" customWidth="1"/>
    <col min="11264" max="11494" width="11.42578125" style="759"/>
    <col min="11495" max="11495" width="0.28515625" style="759" customWidth="1"/>
    <col min="11496" max="11496" width="19" style="759" customWidth="1"/>
    <col min="11497" max="11497" width="7.140625" style="759" customWidth="1"/>
    <col min="11498" max="11498" width="41.28515625" style="759" customWidth="1"/>
    <col min="11499" max="11500" width="9" style="759" customWidth="1"/>
    <col min="11501" max="11501" width="10.5703125" style="759" customWidth="1"/>
    <col min="11502" max="11502" width="9.42578125" style="759" customWidth="1"/>
    <col min="11503" max="11503" width="9.85546875" style="759" customWidth="1"/>
    <col min="11504" max="11504" width="10.5703125" style="759" customWidth="1"/>
    <col min="11505" max="11506" width="9.42578125" style="759" customWidth="1"/>
    <col min="11507" max="11507" width="10.5703125" style="759" customWidth="1"/>
    <col min="11508" max="11509" width="9" style="759" customWidth="1"/>
    <col min="11510" max="11510" width="10.5703125" style="759" customWidth="1"/>
    <col min="11511" max="11512" width="9.42578125" style="759" customWidth="1"/>
    <col min="11513" max="11513" width="10.5703125" style="759" customWidth="1"/>
    <col min="11514" max="11514" width="9.42578125" style="759" customWidth="1"/>
    <col min="11515" max="11515" width="9.85546875" style="759" customWidth="1"/>
    <col min="11516" max="11516" width="10.5703125" style="759" customWidth="1"/>
    <col min="11517" max="11517" width="9" style="759" customWidth="1"/>
    <col min="11518" max="11518" width="9.85546875" style="759" customWidth="1"/>
    <col min="11519" max="11519" width="12" style="759" customWidth="1"/>
    <col min="11520" max="11750" width="11.42578125" style="759"/>
    <col min="11751" max="11751" width="0.28515625" style="759" customWidth="1"/>
    <col min="11752" max="11752" width="19" style="759" customWidth="1"/>
    <col min="11753" max="11753" width="7.140625" style="759" customWidth="1"/>
    <col min="11754" max="11754" width="41.28515625" style="759" customWidth="1"/>
    <col min="11755" max="11756" width="9" style="759" customWidth="1"/>
    <col min="11757" max="11757" width="10.5703125" style="759" customWidth="1"/>
    <col min="11758" max="11758" width="9.42578125" style="759" customWidth="1"/>
    <col min="11759" max="11759" width="9.85546875" style="759" customWidth="1"/>
    <col min="11760" max="11760" width="10.5703125" style="759" customWidth="1"/>
    <col min="11761" max="11762" width="9.42578125" style="759" customWidth="1"/>
    <col min="11763" max="11763" width="10.5703125" style="759" customWidth="1"/>
    <col min="11764" max="11765" width="9" style="759" customWidth="1"/>
    <col min="11766" max="11766" width="10.5703125" style="759" customWidth="1"/>
    <col min="11767" max="11768" width="9.42578125" style="759" customWidth="1"/>
    <col min="11769" max="11769" width="10.5703125" style="759" customWidth="1"/>
    <col min="11770" max="11770" width="9.42578125" style="759" customWidth="1"/>
    <col min="11771" max="11771" width="9.85546875" style="759" customWidth="1"/>
    <col min="11772" max="11772" width="10.5703125" style="759" customWidth="1"/>
    <col min="11773" max="11773" width="9" style="759" customWidth="1"/>
    <col min="11774" max="11774" width="9.85546875" style="759" customWidth="1"/>
    <col min="11775" max="11775" width="12" style="759" customWidth="1"/>
    <col min="11776" max="12006" width="11.42578125" style="759"/>
    <col min="12007" max="12007" width="0.28515625" style="759" customWidth="1"/>
    <col min="12008" max="12008" width="19" style="759" customWidth="1"/>
    <col min="12009" max="12009" width="7.140625" style="759" customWidth="1"/>
    <col min="12010" max="12010" width="41.28515625" style="759" customWidth="1"/>
    <col min="12011" max="12012" width="9" style="759" customWidth="1"/>
    <col min="12013" max="12013" width="10.5703125" style="759" customWidth="1"/>
    <col min="12014" max="12014" width="9.42578125" style="759" customWidth="1"/>
    <col min="12015" max="12015" width="9.85546875" style="759" customWidth="1"/>
    <col min="12016" max="12016" width="10.5703125" style="759" customWidth="1"/>
    <col min="12017" max="12018" width="9.42578125" style="759" customWidth="1"/>
    <col min="12019" max="12019" width="10.5703125" style="759" customWidth="1"/>
    <col min="12020" max="12021" width="9" style="759" customWidth="1"/>
    <col min="12022" max="12022" width="10.5703125" style="759" customWidth="1"/>
    <col min="12023" max="12024" width="9.42578125" style="759" customWidth="1"/>
    <col min="12025" max="12025" width="10.5703125" style="759" customWidth="1"/>
    <col min="12026" max="12026" width="9.42578125" style="759" customWidth="1"/>
    <col min="12027" max="12027" width="9.85546875" style="759" customWidth="1"/>
    <col min="12028" max="12028" width="10.5703125" style="759" customWidth="1"/>
    <col min="12029" max="12029" width="9" style="759" customWidth="1"/>
    <col min="12030" max="12030" width="9.85546875" style="759" customWidth="1"/>
    <col min="12031" max="12031" width="12" style="759" customWidth="1"/>
    <col min="12032" max="12262" width="11.42578125" style="759"/>
    <col min="12263" max="12263" width="0.28515625" style="759" customWidth="1"/>
    <col min="12264" max="12264" width="19" style="759" customWidth="1"/>
    <col min="12265" max="12265" width="7.140625" style="759" customWidth="1"/>
    <col min="12266" max="12266" width="41.28515625" style="759" customWidth="1"/>
    <col min="12267" max="12268" width="9" style="759" customWidth="1"/>
    <col min="12269" max="12269" width="10.5703125" style="759" customWidth="1"/>
    <col min="12270" max="12270" width="9.42578125" style="759" customWidth="1"/>
    <col min="12271" max="12271" width="9.85546875" style="759" customWidth="1"/>
    <col min="12272" max="12272" width="10.5703125" style="759" customWidth="1"/>
    <col min="12273" max="12274" width="9.42578125" style="759" customWidth="1"/>
    <col min="12275" max="12275" width="10.5703125" style="759" customWidth="1"/>
    <col min="12276" max="12277" width="9" style="759" customWidth="1"/>
    <col min="12278" max="12278" width="10.5703125" style="759" customWidth="1"/>
    <col min="12279" max="12280" width="9.42578125" style="759" customWidth="1"/>
    <col min="12281" max="12281" width="10.5703125" style="759" customWidth="1"/>
    <col min="12282" max="12282" width="9.42578125" style="759" customWidth="1"/>
    <col min="12283" max="12283" width="9.85546875" style="759" customWidth="1"/>
    <col min="12284" max="12284" width="10.5703125" style="759" customWidth="1"/>
    <col min="12285" max="12285" width="9" style="759" customWidth="1"/>
    <col min="12286" max="12286" width="9.85546875" style="759" customWidth="1"/>
    <col min="12287" max="12287" width="12" style="759" customWidth="1"/>
    <col min="12288" max="12518" width="11.42578125" style="759"/>
    <col min="12519" max="12519" width="0.28515625" style="759" customWidth="1"/>
    <col min="12520" max="12520" width="19" style="759" customWidth="1"/>
    <col min="12521" max="12521" width="7.140625" style="759" customWidth="1"/>
    <col min="12522" max="12522" width="41.28515625" style="759" customWidth="1"/>
    <col min="12523" max="12524" width="9" style="759" customWidth="1"/>
    <col min="12525" max="12525" width="10.5703125" style="759" customWidth="1"/>
    <col min="12526" max="12526" width="9.42578125" style="759" customWidth="1"/>
    <col min="12527" max="12527" width="9.85546875" style="759" customWidth="1"/>
    <col min="12528" max="12528" width="10.5703125" style="759" customWidth="1"/>
    <col min="12529" max="12530" width="9.42578125" style="759" customWidth="1"/>
    <col min="12531" max="12531" width="10.5703125" style="759" customWidth="1"/>
    <col min="12532" max="12533" width="9" style="759" customWidth="1"/>
    <col min="12534" max="12534" width="10.5703125" style="759" customWidth="1"/>
    <col min="12535" max="12536" width="9.42578125" style="759" customWidth="1"/>
    <col min="12537" max="12537" width="10.5703125" style="759" customWidth="1"/>
    <col min="12538" max="12538" width="9.42578125" style="759" customWidth="1"/>
    <col min="12539" max="12539" width="9.85546875" style="759" customWidth="1"/>
    <col min="12540" max="12540" width="10.5703125" style="759" customWidth="1"/>
    <col min="12541" max="12541" width="9" style="759" customWidth="1"/>
    <col min="12542" max="12542" width="9.85546875" style="759" customWidth="1"/>
    <col min="12543" max="12543" width="12" style="759" customWidth="1"/>
    <col min="12544" max="12774" width="11.42578125" style="759"/>
    <col min="12775" max="12775" width="0.28515625" style="759" customWidth="1"/>
    <col min="12776" max="12776" width="19" style="759" customWidth="1"/>
    <col min="12777" max="12777" width="7.140625" style="759" customWidth="1"/>
    <col min="12778" max="12778" width="41.28515625" style="759" customWidth="1"/>
    <col min="12779" max="12780" width="9" style="759" customWidth="1"/>
    <col min="12781" max="12781" width="10.5703125" style="759" customWidth="1"/>
    <col min="12782" max="12782" width="9.42578125" style="759" customWidth="1"/>
    <col min="12783" max="12783" width="9.85546875" style="759" customWidth="1"/>
    <col min="12784" max="12784" width="10.5703125" style="759" customWidth="1"/>
    <col min="12785" max="12786" width="9.42578125" style="759" customWidth="1"/>
    <col min="12787" max="12787" width="10.5703125" style="759" customWidth="1"/>
    <col min="12788" max="12789" width="9" style="759" customWidth="1"/>
    <col min="12790" max="12790" width="10.5703125" style="759" customWidth="1"/>
    <col min="12791" max="12792" width="9.42578125" style="759" customWidth="1"/>
    <col min="12793" max="12793" width="10.5703125" style="759" customWidth="1"/>
    <col min="12794" max="12794" width="9.42578125" style="759" customWidth="1"/>
    <col min="12795" max="12795" width="9.85546875" style="759" customWidth="1"/>
    <col min="12796" max="12796" width="10.5703125" style="759" customWidth="1"/>
    <col min="12797" max="12797" width="9" style="759" customWidth="1"/>
    <col min="12798" max="12798" width="9.85546875" style="759" customWidth="1"/>
    <col min="12799" max="12799" width="12" style="759" customWidth="1"/>
    <col min="12800" max="13030" width="11.42578125" style="759"/>
    <col min="13031" max="13031" width="0.28515625" style="759" customWidth="1"/>
    <col min="13032" max="13032" width="19" style="759" customWidth="1"/>
    <col min="13033" max="13033" width="7.140625" style="759" customWidth="1"/>
    <col min="13034" max="13034" width="41.28515625" style="759" customWidth="1"/>
    <col min="13035" max="13036" width="9" style="759" customWidth="1"/>
    <col min="13037" max="13037" width="10.5703125" style="759" customWidth="1"/>
    <col min="13038" max="13038" width="9.42578125" style="759" customWidth="1"/>
    <col min="13039" max="13039" width="9.85546875" style="759" customWidth="1"/>
    <col min="13040" max="13040" width="10.5703125" style="759" customWidth="1"/>
    <col min="13041" max="13042" width="9.42578125" style="759" customWidth="1"/>
    <col min="13043" max="13043" width="10.5703125" style="759" customWidth="1"/>
    <col min="13044" max="13045" width="9" style="759" customWidth="1"/>
    <col min="13046" max="13046" width="10.5703125" style="759" customWidth="1"/>
    <col min="13047" max="13048" width="9.42578125" style="759" customWidth="1"/>
    <col min="13049" max="13049" width="10.5703125" style="759" customWidth="1"/>
    <col min="13050" max="13050" width="9.42578125" style="759" customWidth="1"/>
    <col min="13051" max="13051" width="9.85546875" style="759" customWidth="1"/>
    <col min="13052" max="13052" width="10.5703125" style="759" customWidth="1"/>
    <col min="13053" max="13053" width="9" style="759" customWidth="1"/>
    <col min="13054" max="13054" width="9.85546875" style="759" customWidth="1"/>
    <col min="13055" max="13055" width="12" style="759" customWidth="1"/>
    <col min="13056" max="13286" width="11.42578125" style="759"/>
    <col min="13287" max="13287" width="0.28515625" style="759" customWidth="1"/>
    <col min="13288" max="13288" width="19" style="759" customWidth="1"/>
    <col min="13289" max="13289" width="7.140625" style="759" customWidth="1"/>
    <col min="13290" max="13290" width="41.28515625" style="759" customWidth="1"/>
    <col min="13291" max="13292" width="9" style="759" customWidth="1"/>
    <col min="13293" max="13293" width="10.5703125" style="759" customWidth="1"/>
    <col min="13294" max="13294" width="9.42578125" style="759" customWidth="1"/>
    <col min="13295" max="13295" width="9.85546875" style="759" customWidth="1"/>
    <col min="13296" max="13296" width="10.5703125" style="759" customWidth="1"/>
    <col min="13297" max="13298" width="9.42578125" style="759" customWidth="1"/>
    <col min="13299" max="13299" width="10.5703125" style="759" customWidth="1"/>
    <col min="13300" max="13301" width="9" style="759" customWidth="1"/>
    <col min="13302" max="13302" width="10.5703125" style="759" customWidth="1"/>
    <col min="13303" max="13304" width="9.42578125" style="759" customWidth="1"/>
    <col min="13305" max="13305" width="10.5703125" style="759" customWidth="1"/>
    <col min="13306" max="13306" width="9.42578125" style="759" customWidth="1"/>
    <col min="13307" max="13307" width="9.85546875" style="759" customWidth="1"/>
    <col min="13308" max="13308" width="10.5703125" style="759" customWidth="1"/>
    <col min="13309" max="13309" width="9" style="759" customWidth="1"/>
    <col min="13310" max="13310" width="9.85546875" style="759" customWidth="1"/>
    <col min="13311" max="13311" width="12" style="759" customWidth="1"/>
    <col min="13312" max="13542" width="11.42578125" style="759"/>
    <col min="13543" max="13543" width="0.28515625" style="759" customWidth="1"/>
    <col min="13544" max="13544" width="19" style="759" customWidth="1"/>
    <col min="13545" max="13545" width="7.140625" style="759" customWidth="1"/>
    <col min="13546" max="13546" width="41.28515625" style="759" customWidth="1"/>
    <col min="13547" max="13548" width="9" style="759" customWidth="1"/>
    <col min="13549" max="13549" width="10.5703125" style="759" customWidth="1"/>
    <col min="13550" max="13550" width="9.42578125" style="759" customWidth="1"/>
    <col min="13551" max="13551" width="9.85546875" style="759" customWidth="1"/>
    <col min="13552" max="13552" width="10.5703125" style="759" customWidth="1"/>
    <col min="13553" max="13554" width="9.42578125" style="759" customWidth="1"/>
    <col min="13555" max="13555" width="10.5703125" style="759" customWidth="1"/>
    <col min="13556" max="13557" width="9" style="759" customWidth="1"/>
    <col min="13558" max="13558" width="10.5703125" style="759" customWidth="1"/>
    <col min="13559" max="13560" width="9.42578125" style="759" customWidth="1"/>
    <col min="13561" max="13561" width="10.5703125" style="759" customWidth="1"/>
    <col min="13562" max="13562" width="9.42578125" style="759" customWidth="1"/>
    <col min="13563" max="13563" width="9.85546875" style="759" customWidth="1"/>
    <col min="13564" max="13564" width="10.5703125" style="759" customWidth="1"/>
    <col min="13565" max="13565" width="9" style="759" customWidth="1"/>
    <col min="13566" max="13566" width="9.85546875" style="759" customWidth="1"/>
    <col min="13567" max="13567" width="12" style="759" customWidth="1"/>
    <col min="13568" max="13798" width="11.42578125" style="759"/>
    <col min="13799" max="13799" width="0.28515625" style="759" customWidth="1"/>
    <col min="13800" max="13800" width="19" style="759" customWidth="1"/>
    <col min="13801" max="13801" width="7.140625" style="759" customWidth="1"/>
    <col min="13802" max="13802" width="41.28515625" style="759" customWidth="1"/>
    <col min="13803" max="13804" width="9" style="759" customWidth="1"/>
    <col min="13805" max="13805" width="10.5703125" style="759" customWidth="1"/>
    <col min="13806" max="13806" width="9.42578125" style="759" customWidth="1"/>
    <col min="13807" max="13807" width="9.85546875" style="759" customWidth="1"/>
    <col min="13808" max="13808" width="10.5703125" style="759" customWidth="1"/>
    <col min="13809" max="13810" width="9.42578125" style="759" customWidth="1"/>
    <col min="13811" max="13811" width="10.5703125" style="759" customWidth="1"/>
    <col min="13812" max="13813" width="9" style="759" customWidth="1"/>
    <col min="13814" max="13814" width="10.5703125" style="759" customWidth="1"/>
    <col min="13815" max="13816" width="9.42578125" style="759" customWidth="1"/>
    <col min="13817" max="13817" width="10.5703125" style="759" customWidth="1"/>
    <col min="13818" max="13818" width="9.42578125" style="759" customWidth="1"/>
    <col min="13819" max="13819" width="9.85546875" style="759" customWidth="1"/>
    <col min="13820" max="13820" width="10.5703125" style="759" customWidth="1"/>
    <col min="13821" max="13821" width="9" style="759" customWidth="1"/>
    <col min="13822" max="13822" width="9.85546875" style="759" customWidth="1"/>
    <col min="13823" max="13823" width="12" style="759" customWidth="1"/>
    <col min="13824" max="14054" width="11.42578125" style="759"/>
    <col min="14055" max="14055" width="0.28515625" style="759" customWidth="1"/>
    <col min="14056" max="14056" width="19" style="759" customWidth="1"/>
    <col min="14057" max="14057" width="7.140625" style="759" customWidth="1"/>
    <col min="14058" max="14058" width="41.28515625" style="759" customWidth="1"/>
    <col min="14059" max="14060" width="9" style="759" customWidth="1"/>
    <col min="14061" max="14061" width="10.5703125" style="759" customWidth="1"/>
    <col min="14062" max="14062" width="9.42578125" style="759" customWidth="1"/>
    <col min="14063" max="14063" width="9.85546875" style="759" customWidth="1"/>
    <col min="14064" max="14064" width="10.5703125" style="759" customWidth="1"/>
    <col min="14065" max="14066" width="9.42578125" style="759" customWidth="1"/>
    <col min="14067" max="14067" width="10.5703125" style="759" customWidth="1"/>
    <col min="14068" max="14069" width="9" style="759" customWidth="1"/>
    <col min="14070" max="14070" width="10.5703125" style="759" customWidth="1"/>
    <col min="14071" max="14072" width="9.42578125" style="759" customWidth="1"/>
    <col min="14073" max="14073" width="10.5703125" style="759" customWidth="1"/>
    <col min="14074" max="14074" width="9.42578125" style="759" customWidth="1"/>
    <col min="14075" max="14075" width="9.85546875" style="759" customWidth="1"/>
    <col min="14076" max="14076" width="10.5703125" style="759" customWidth="1"/>
    <col min="14077" max="14077" width="9" style="759" customWidth="1"/>
    <col min="14078" max="14078" width="9.85546875" style="759" customWidth="1"/>
    <col min="14079" max="14079" width="12" style="759" customWidth="1"/>
    <col min="14080" max="14310" width="11.42578125" style="759"/>
    <col min="14311" max="14311" width="0.28515625" style="759" customWidth="1"/>
    <col min="14312" max="14312" width="19" style="759" customWidth="1"/>
    <col min="14313" max="14313" width="7.140625" style="759" customWidth="1"/>
    <col min="14314" max="14314" width="41.28515625" style="759" customWidth="1"/>
    <col min="14315" max="14316" width="9" style="759" customWidth="1"/>
    <col min="14317" max="14317" width="10.5703125" style="759" customWidth="1"/>
    <col min="14318" max="14318" width="9.42578125" style="759" customWidth="1"/>
    <col min="14319" max="14319" width="9.85546875" style="759" customWidth="1"/>
    <col min="14320" max="14320" width="10.5703125" style="759" customWidth="1"/>
    <col min="14321" max="14322" width="9.42578125" style="759" customWidth="1"/>
    <col min="14323" max="14323" width="10.5703125" style="759" customWidth="1"/>
    <col min="14324" max="14325" width="9" style="759" customWidth="1"/>
    <col min="14326" max="14326" width="10.5703125" style="759" customWidth="1"/>
    <col min="14327" max="14328" width="9.42578125" style="759" customWidth="1"/>
    <col min="14329" max="14329" width="10.5703125" style="759" customWidth="1"/>
    <col min="14330" max="14330" width="9.42578125" style="759" customWidth="1"/>
    <col min="14331" max="14331" width="9.85546875" style="759" customWidth="1"/>
    <col min="14332" max="14332" width="10.5703125" style="759" customWidth="1"/>
    <col min="14333" max="14333" width="9" style="759" customWidth="1"/>
    <col min="14334" max="14334" width="9.85546875" style="759" customWidth="1"/>
    <col min="14335" max="14335" width="12" style="759" customWidth="1"/>
    <col min="14336" max="14566" width="11.42578125" style="759"/>
    <col min="14567" max="14567" width="0.28515625" style="759" customWidth="1"/>
    <col min="14568" max="14568" width="19" style="759" customWidth="1"/>
    <col min="14569" max="14569" width="7.140625" style="759" customWidth="1"/>
    <col min="14570" max="14570" width="41.28515625" style="759" customWidth="1"/>
    <col min="14571" max="14572" width="9" style="759" customWidth="1"/>
    <col min="14573" max="14573" width="10.5703125" style="759" customWidth="1"/>
    <col min="14574" max="14574" width="9.42578125" style="759" customWidth="1"/>
    <col min="14575" max="14575" width="9.85546875" style="759" customWidth="1"/>
    <col min="14576" max="14576" width="10.5703125" style="759" customWidth="1"/>
    <col min="14577" max="14578" width="9.42578125" style="759" customWidth="1"/>
    <col min="14579" max="14579" width="10.5703125" style="759" customWidth="1"/>
    <col min="14580" max="14581" width="9" style="759" customWidth="1"/>
    <col min="14582" max="14582" width="10.5703125" style="759" customWidth="1"/>
    <col min="14583" max="14584" width="9.42578125" style="759" customWidth="1"/>
    <col min="14585" max="14585" width="10.5703125" style="759" customWidth="1"/>
    <col min="14586" max="14586" width="9.42578125" style="759" customWidth="1"/>
    <col min="14587" max="14587" width="9.85546875" style="759" customWidth="1"/>
    <col min="14588" max="14588" width="10.5703125" style="759" customWidth="1"/>
    <col min="14589" max="14589" width="9" style="759" customWidth="1"/>
    <col min="14590" max="14590" width="9.85546875" style="759" customWidth="1"/>
    <col min="14591" max="14591" width="12" style="759" customWidth="1"/>
    <col min="14592" max="14822" width="11.42578125" style="759"/>
    <col min="14823" max="14823" width="0.28515625" style="759" customWidth="1"/>
    <col min="14824" max="14824" width="19" style="759" customWidth="1"/>
    <col min="14825" max="14825" width="7.140625" style="759" customWidth="1"/>
    <col min="14826" max="14826" width="41.28515625" style="759" customWidth="1"/>
    <col min="14827" max="14828" width="9" style="759" customWidth="1"/>
    <col min="14829" max="14829" width="10.5703125" style="759" customWidth="1"/>
    <col min="14830" max="14830" width="9.42578125" style="759" customWidth="1"/>
    <col min="14831" max="14831" width="9.85546875" style="759" customWidth="1"/>
    <col min="14832" max="14832" width="10.5703125" style="759" customWidth="1"/>
    <col min="14833" max="14834" width="9.42578125" style="759" customWidth="1"/>
    <col min="14835" max="14835" width="10.5703125" style="759" customWidth="1"/>
    <col min="14836" max="14837" width="9" style="759" customWidth="1"/>
    <col min="14838" max="14838" width="10.5703125" style="759" customWidth="1"/>
    <col min="14839" max="14840" width="9.42578125" style="759" customWidth="1"/>
    <col min="14841" max="14841" width="10.5703125" style="759" customWidth="1"/>
    <col min="14842" max="14842" width="9.42578125" style="759" customWidth="1"/>
    <col min="14843" max="14843" width="9.85546875" style="759" customWidth="1"/>
    <col min="14844" max="14844" width="10.5703125" style="759" customWidth="1"/>
    <col min="14845" max="14845" width="9" style="759" customWidth="1"/>
    <col min="14846" max="14846" width="9.85546875" style="759" customWidth="1"/>
    <col min="14847" max="14847" width="12" style="759" customWidth="1"/>
    <col min="14848" max="15078" width="11.42578125" style="759"/>
    <col min="15079" max="15079" width="0.28515625" style="759" customWidth="1"/>
    <col min="15080" max="15080" width="19" style="759" customWidth="1"/>
    <col min="15081" max="15081" width="7.140625" style="759" customWidth="1"/>
    <col min="15082" max="15082" width="41.28515625" style="759" customWidth="1"/>
    <col min="15083" max="15084" width="9" style="759" customWidth="1"/>
    <col min="15085" max="15085" width="10.5703125" style="759" customWidth="1"/>
    <col min="15086" max="15086" width="9.42578125" style="759" customWidth="1"/>
    <col min="15087" max="15087" width="9.85546875" style="759" customWidth="1"/>
    <col min="15088" max="15088" width="10.5703125" style="759" customWidth="1"/>
    <col min="15089" max="15090" width="9.42578125" style="759" customWidth="1"/>
    <col min="15091" max="15091" width="10.5703125" style="759" customWidth="1"/>
    <col min="15092" max="15093" width="9" style="759" customWidth="1"/>
    <col min="15094" max="15094" width="10.5703125" style="759" customWidth="1"/>
    <col min="15095" max="15096" width="9.42578125" style="759" customWidth="1"/>
    <col min="15097" max="15097" width="10.5703125" style="759" customWidth="1"/>
    <col min="15098" max="15098" width="9.42578125" style="759" customWidth="1"/>
    <col min="15099" max="15099" width="9.85546875" style="759" customWidth="1"/>
    <col min="15100" max="15100" width="10.5703125" style="759" customWidth="1"/>
    <col min="15101" max="15101" width="9" style="759" customWidth="1"/>
    <col min="15102" max="15102" width="9.85546875" style="759" customWidth="1"/>
    <col min="15103" max="15103" width="12" style="759" customWidth="1"/>
    <col min="15104" max="15334" width="11.42578125" style="759"/>
    <col min="15335" max="15335" width="0.28515625" style="759" customWidth="1"/>
    <col min="15336" max="15336" width="19" style="759" customWidth="1"/>
    <col min="15337" max="15337" width="7.140625" style="759" customWidth="1"/>
    <col min="15338" max="15338" width="41.28515625" style="759" customWidth="1"/>
    <col min="15339" max="15340" width="9" style="759" customWidth="1"/>
    <col min="15341" max="15341" width="10.5703125" style="759" customWidth="1"/>
    <col min="15342" max="15342" width="9.42578125" style="759" customWidth="1"/>
    <col min="15343" max="15343" width="9.85546875" style="759" customWidth="1"/>
    <col min="15344" max="15344" width="10.5703125" style="759" customWidth="1"/>
    <col min="15345" max="15346" width="9.42578125" style="759" customWidth="1"/>
    <col min="15347" max="15347" width="10.5703125" style="759" customWidth="1"/>
    <col min="15348" max="15349" width="9" style="759" customWidth="1"/>
    <col min="15350" max="15350" width="10.5703125" style="759" customWidth="1"/>
    <col min="15351" max="15352" width="9.42578125" style="759" customWidth="1"/>
    <col min="15353" max="15353" width="10.5703125" style="759" customWidth="1"/>
    <col min="15354" max="15354" width="9.42578125" style="759" customWidth="1"/>
    <col min="15355" max="15355" width="9.85546875" style="759" customWidth="1"/>
    <col min="15356" max="15356" width="10.5703125" style="759" customWidth="1"/>
    <col min="15357" max="15357" width="9" style="759" customWidth="1"/>
    <col min="15358" max="15358" width="9.85546875" style="759" customWidth="1"/>
    <col min="15359" max="15359" width="12" style="759" customWidth="1"/>
    <col min="15360" max="15590" width="11.42578125" style="759"/>
    <col min="15591" max="15591" width="0.28515625" style="759" customWidth="1"/>
    <col min="15592" max="15592" width="19" style="759" customWidth="1"/>
    <col min="15593" max="15593" width="7.140625" style="759" customWidth="1"/>
    <col min="15594" max="15594" width="41.28515625" style="759" customWidth="1"/>
    <col min="15595" max="15596" width="9" style="759" customWidth="1"/>
    <col min="15597" max="15597" width="10.5703125" style="759" customWidth="1"/>
    <col min="15598" max="15598" width="9.42578125" style="759" customWidth="1"/>
    <col min="15599" max="15599" width="9.85546875" style="759" customWidth="1"/>
    <col min="15600" max="15600" width="10.5703125" style="759" customWidth="1"/>
    <col min="15601" max="15602" width="9.42578125" style="759" customWidth="1"/>
    <col min="15603" max="15603" width="10.5703125" style="759" customWidth="1"/>
    <col min="15604" max="15605" width="9" style="759" customWidth="1"/>
    <col min="15606" max="15606" width="10.5703125" style="759" customWidth="1"/>
    <col min="15607" max="15608" width="9.42578125" style="759" customWidth="1"/>
    <col min="15609" max="15609" width="10.5703125" style="759" customWidth="1"/>
    <col min="15610" max="15610" width="9.42578125" style="759" customWidth="1"/>
    <col min="15611" max="15611" width="9.85546875" style="759" customWidth="1"/>
    <col min="15612" max="15612" width="10.5703125" style="759" customWidth="1"/>
    <col min="15613" max="15613" width="9" style="759" customWidth="1"/>
    <col min="15614" max="15614" width="9.85546875" style="759" customWidth="1"/>
    <col min="15615" max="15615" width="12" style="759" customWidth="1"/>
    <col min="15616" max="15846" width="11.42578125" style="759"/>
    <col min="15847" max="15847" width="0.28515625" style="759" customWidth="1"/>
    <col min="15848" max="15848" width="19" style="759" customWidth="1"/>
    <col min="15849" max="15849" width="7.140625" style="759" customWidth="1"/>
    <col min="15850" max="15850" width="41.28515625" style="759" customWidth="1"/>
    <col min="15851" max="15852" width="9" style="759" customWidth="1"/>
    <col min="15853" max="15853" width="10.5703125" style="759" customWidth="1"/>
    <col min="15854" max="15854" width="9.42578125" style="759" customWidth="1"/>
    <col min="15855" max="15855" width="9.85546875" style="759" customWidth="1"/>
    <col min="15856" max="15856" width="10.5703125" style="759" customWidth="1"/>
    <col min="15857" max="15858" width="9.42578125" style="759" customWidth="1"/>
    <col min="15859" max="15859" width="10.5703125" style="759" customWidth="1"/>
    <col min="15860" max="15861" width="9" style="759" customWidth="1"/>
    <col min="15862" max="15862" width="10.5703125" style="759" customWidth="1"/>
    <col min="15863" max="15864" width="9.42578125" style="759" customWidth="1"/>
    <col min="15865" max="15865" width="10.5703125" style="759" customWidth="1"/>
    <col min="15866" max="15866" width="9.42578125" style="759" customWidth="1"/>
    <col min="15867" max="15867" width="9.85546875" style="759" customWidth="1"/>
    <col min="15868" max="15868" width="10.5703125" style="759" customWidth="1"/>
    <col min="15869" max="15869" width="9" style="759" customWidth="1"/>
    <col min="15870" max="15870" width="9.85546875" style="759" customWidth="1"/>
    <col min="15871" max="15871" width="12" style="759" customWidth="1"/>
    <col min="15872" max="16102" width="11.42578125" style="759"/>
    <col min="16103" max="16103" width="0.28515625" style="759" customWidth="1"/>
    <col min="16104" max="16104" width="19" style="759" customWidth="1"/>
    <col min="16105" max="16105" width="7.140625" style="759" customWidth="1"/>
    <col min="16106" max="16106" width="41.28515625" style="759" customWidth="1"/>
    <col min="16107" max="16108" width="9" style="759" customWidth="1"/>
    <col min="16109" max="16109" width="10.5703125" style="759" customWidth="1"/>
    <col min="16110" max="16110" width="9.42578125" style="759" customWidth="1"/>
    <col min="16111" max="16111" width="9.85546875" style="759" customWidth="1"/>
    <col min="16112" max="16112" width="10.5703125" style="759" customWidth="1"/>
    <col min="16113" max="16114" width="9.42578125" style="759" customWidth="1"/>
    <col min="16115" max="16115" width="10.5703125" style="759" customWidth="1"/>
    <col min="16116" max="16117" width="9" style="759" customWidth="1"/>
    <col min="16118" max="16118" width="10.5703125" style="759" customWidth="1"/>
    <col min="16119" max="16120" width="9.42578125" style="759" customWidth="1"/>
    <col min="16121" max="16121" width="10.5703125" style="759" customWidth="1"/>
    <col min="16122" max="16122" width="9.42578125" style="759" customWidth="1"/>
    <col min="16123" max="16123" width="9.85546875" style="759" customWidth="1"/>
    <col min="16124" max="16124" width="10.5703125" style="759" customWidth="1"/>
    <col min="16125" max="16125" width="9" style="759" customWidth="1"/>
    <col min="16126" max="16126" width="9.85546875" style="759" customWidth="1"/>
    <col min="16127" max="16127" width="12" style="759" customWidth="1"/>
    <col min="16128" max="16384" width="11.42578125" style="759"/>
  </cols>
  <sheetData>
    <row r="1" spans="1:23">
      <c r="A1" s="815" t="s">
        <v>1621</v>
      </c>
      <c r="B1" s="568"/>
    </row>
    <row r="2" spans="1:23" ht="18" customHeight="1">
      <c r="A2" s="4244" t="s">
        <v>4839</v>
      </c>
      <c r="B2" s="69"/>
    </row>
    <row r="3" spans="1:23" s="761" customFormat="1" ht="14.25">
      <c r="A3" s="765" t="s">
        <v>1197</v>
      </c>
      <c r="B3" s="766"/>
      <c r="C3" s="763"/>
      <c r="D3" s="763"/>
      <c r="E3" s="763"/>
      <c r="F3" s="763"/>
      <c r="G3" s="763"/>
      <c r="H3" s="763"/>
      <c r="R3" s="763"/>
      <c r="S3" s="763"/>
      <c r="T3" s="763"/>
    </row>
    <row r="4" spans="1:23" ht="18" customHeight="1" thickBot="1">
      <c r="A4" s="1136"/>
      <c r="B4" s="2394"/>
      <c r="C4" s="2395"/>
      <c r="D4" s="2395"/>
      <c r="E4" s="2395"/>
      <c r="F4" s="2395"/>
      <c r="G4" s="2395"/>
      <c r="H4" s="2395"/>
      <c r="I4" s="29"/>
      <c r="J4" s="29"/>
      <c r="K4" s="29"/>
      <c r="L4" s="29"/>
      <c r="M4" s="29"/>
      <c r="N4" s="29"/>
      <c r="O4" s="29"/>
      <c r="P4" s="29"/>
      <c r="Q4" s="29"/>
      <c r="R4" s="2395"/>
      <c r="S4" s="2395"/>
      <c r="T4" s="2395"/>
      <c r="U4" s="29"/>
      <c r="V4" s="29"/>
      <c r="W4" s="29"/>
    </row>
    <row r="5" spans="1:23" ht="15.75" thickBot="1">
      <c r="A5" s="5333" t="s">
        <v>29</v>
      </c>
      <c r="B5" s="5335" t="s">
        <v>915</v>
      </c>
      <c r="C5" s="5324">
        <v>2011</v>
      </c>
      <c r="D5" s="5325"/>
      <c r="E5" s="5326"/>
      <c r="F5" s="5324">
        <v>2012</v>
      </c>
      <c r="G5" s="5325"/>
      <c r="H5" s="5326"/>
      <c r="I5" s="5324">
        <v>2013</v>
      </c>
      <c r="J5" s="5325"/>
      <c r="K5" s="5326"/>
      <c r="L5" s="5324">
        <v>2014</v>
      </c>
      <c r="M5" s="5325"/>
      <c r="N5" s="5326"/>
      <c r="O5" s="5324">
        <v>2015</v>
      </c>
      <c r="P5" s="5325"/>
      <c r="Q5" s="5326"/>
      <c r="R5" s="5324">
        <v>2016</v>
      </c>
      <c r="S5" s="5325"/>
      <c r="T5" s="5326"/>
      <c r="U5" s="5324">
        <v>2017</v>
      </c>
      <c r="V5" s="5325"/>
      <c r="W5" s="5326"/>
    </row>
    <row r="6" spans="1:23" s="762" customFormat="1" ht="23.25" customHeight="1" thickBot="1">
      <c r="A6" s="5334"/>
      <c r="B6" s="5336"/>
      <c r="C6" s="2246" t="s">
        <v>52</v>
      </c>
      <c r="D6" s="2247" t="s">
        <v>53</v>
      </c>
      <c r="E6" s="2248" t="s">
        <v>24</v>
      </c>
      <c r="F6" s="2246" t="s">
        <v>52</v>
      </c>
      <c r="G6" s="2247" t="s">
        <v>53</v>
      </c>
      <c r="H6" s="2248" t="s">
        <v>24</v>
      </c>
      <c r="I6" s="2246" t="s">
        <v>52</v>
      </c>
      <c r="J6" s="2247" t="s">
        <v>53</v>
      </c>
      <c r="K6" s="2248" t="s">
        <v>24</v>
      </c>
      <c r="L6" s="2246" t="s">
        <v>52</v>
      </c>
      <c r="M6" s="2247" t="s">
        <v>53</v>
      </c>
      <c r="N6" s="2248" t="s">
        <v>24</v>
      </c>
      <c r="O6" s="2246" t="s">
        <v>52</v>
      </c>
      <c r="P6" s="2247" t="s">
        <v>53</v>
      </c>
      <c r="Q6" s="2248" t="s">
        <v>24</v>
      </c>
      <c r="R6" s="2246" t="s">
        <v>52</v>
      </c>
      <c r="S6" s="2247" t="s">
        <v>53</v>
      </c>
      <c r="T6" s="2248" t="s">
        <v>24</v>
      </c>
      <c r="U6" s="2246" t="s">
        <v>52</v>
      </c>
      <c r="V6" s="2247" t="s">
        <v>53</v>
      </c>
      <c r="W6" s="2248" t="s">
        <v>24</v>
      </c>
    </row>
    <row r="7" spans="1:23" s="761" customFormat="1" ht="15" customHeight="1">
      <c r="A7" s="5337" t="s">
        <v>1</v>
      </c>
      <c r="B7" s="2377" t="s">
        <v>40</v>
      </c>
      <c r="C7" s="430">
        <v>37</v>
      </c>
      <c r="D7" s="431">
        <v>40</v>
      </c>
      <c r="E7" s="689">
        <v>77</v>
      </c>
      <c r="F7" s="435"/>
      <c r="G7" s="431">
        <v>32</v>
      </c>
      <c r="H7" s="689">
        <v>32</v>
      </c>
      <c r="I7" s="435">
        <v>35</v>
      </c>
      <c r="J7" s="431">
        <v>38</v>
      </c>
      <c r="K7" s="689">
        <v>73</v>
      </c>
      <c r="L7" s="435">
        <v>21</v>
      </c>
      <c r="M7" s="431">
        <v>35</v>
      </c>
      <c r="N7" s="689">
        <v>56</v>
      </c>
      <c r="O7" s="435">
        <v>23</v>
      </c>
      <c r="P7" s="431">
        <v>56</v>
      </c>
      <c r="Q7" s="642">
        <v>79</v>
      </c>
      <c r="R7" s="431">
        <v>19</v>
      </c>
      <c r="S7" s="699">
        <v>43</v>
      </c>
      <c r="T7" s="689">
        <v>62</v>
      </c>
      <c r="U7" s="431">
        <v>24</v>
      </c>
      <c r="V7" s="3027">
        <v>37</v>
      </c>
      <c r="W7" s="3031">
        <f t="shared" ref="W7:W12" si="0">SUM(U7:V7)</f>
        <v>61</v>
      </c>
    </row>
    <row r="8" spans="1:23" s="761" customFormat="1" ht="30" customHeight="1">
      <c r="A8" s="5338"/>
      <c r="B8" s="2378" t="str">
        <f>Aspirantes!B7</f>
        <v>Ingeniería en Computación y Telecomunicaciones</v>
      </c>
      <c r="C8" s="1879"/>
      <c r="D8" s="414"/>
      <c r="E8" s="684"/>
      <c r="F8" s="1880"/>
      <c r="G8" s="414"/>
      <c r="H8" s="684"/>
      <c r="I8" s="1880"/>
      <c r="J8" s="414"/>
      <c r="K8" s="684"/>
      <c r="L8" s="1880"/>
      <c r="M8" s="414"/>
      <c r="N8" s="684"/>
      <c r="O8" s="1880"/>
      <c r="P8" s="414"/>
      <c r="Q8" s="1881"/>
      <c r="R8" s="414"/>
      <c r="S8" s="1882"/>
      <c r="T8" s="684"/>
      <c r="U8" s="414">
        <v>35</v>
      </c>
      <c r="V8" s="3028">
        <v>38</v>
      </c>
      <c r="W8" s="3032">
        <f t="shared" si="0"/>
        <v>73</v>
      </c>
    </row>
    <row r="9" spans="1:23" s="761" customFormat="1" ht="14.25" customHeight="1">
      <c r="A9" s="5339" t="s">
        <v>3</v>
      </c>
      <c r="B9" s="2379" t="s">
        <v>42</v>
      </c>
      <c r="C9" s="428">
        <v>39</v>
      </c>
      <c r="D9" s="629">
        <v>41</v>
      </c>
      <c r="E9" s="688">
        <v>80</v>
      </c>
      <c r="F9" s="412"/>
      <c r="G9" s="629">
        <v>38</v>
      </c>
      <c r="H9" s="688">
        <v>38</v>
      </c>
      <c r="I9" s="412">
        <v>25</v>
      </c>
      <c r="J9" s="629">
        <v>48</v>
      </c>
      <c r="K9" s="688">
        <v>73</v>
      </c>
      <c r="L9" s="412">
        <v>35</v>
      </c>
      <c r="M9" s="629">
        <v>31</v>
      </c>
      <c r="N9" s="688">
        <v>66</v>
      </c>
      <c r="O9" s="412">
        <v>38</v>
      </c>
      <c r="P9" s="629">
        <v>47</v>
      </c>
      <c r="Q9" s="686">
        <v>85</v>
      </c>
      <c r="R9" s="629">
        <v>33</v>
      </c>
      <c r="S9" s="774">
        <v>66</v>
      </c>
      <c r="T9" s="688">
        <v>99</v>
      </c>
      <c r="U9" s="629">
        <v>47</v>
      </c>
      <c r="V9" s="3029">
        <v>40</v>
      </c>
      <c r="W9" s="3032">
        <f t="shared" si="0"/>
        <v>87</v>
      </c>
    </row>
    <row r="10" spans="1:23" s="761" customFormat="1" ht="14.25" customHeight="1">
      <c r="A10" s="5338"/>
      <c r="B10" s="2380" t="str">
        <f>Aspirantes!B9</f>
        <v>Psicología Biomédica</v>
      </c>
      <c r="C10" s="1884"/>
      <c r="D10" s="1885"/>
      <c r="E10" s="1886"/>
      <c r="F10" s="1887"/>
      <c r="G10" s="1885"/>
      <c r="H10" s="1886"/>
      <c r="I10" s="1887"/>
      <c r="J10" s="1885"/>
      <c r="K10" s="1886"/>
      <c r="L10" s="1887"/>
      <c r="M10" s="1885"/>
      <c r="N10" s="1886"/>
      <c r="O10" s="1887"/>
      <c r="P10" s="1885"/>
      <c r="Q10" s="1888"/>
      <c r="R10" s="1885"/>
      <c r="S10" s="1889"/>
      <c r="T10" s="1886"/>
      <c r="U10" s="1885"/>
      <c r="V10" s="3029">
        <v>38</v>
      </c>
      <c r="W10" s="3032">
        <f t="shared" si="0"/>
        <v>38</v>
      </c>
    </row>
    <row r="11" spans="1:23" s="761" customFormat="1" ht="15" customHeight="1">
      <c r="A11" s="5340" t="s">
        <v>2</v>
      </c>
      <c r="B11" s="677" t="s">
        <v>46</v>
      </c>
      <c r="C11" s="679"/>
      <c r="D11" s="629"/>
      <c r="E11" s="688"/>
      <c r="F11" s="678"/>
      <c r="G11" s="629"/>
      <c r="H11" s="688"/>
      <c r="I11" s="678"/>
      <c r="J11" s="629">
        <v>22</v>
      </c>
      <c r="K11" s="688">
        <v>22</v>
      </c>
      <c r="L11" s="678"/>
      <c r="M11" s="629">
        <v>25</v>
      </c>
      <c r="N11" s="688">
        <v>25</v>
      </c>
      <c r="O11" s="678"/>
      <c r="P11" s="629">
        <v>26</v>
      </c>
      <c r="Q11" s="686">
        <v>26</v>
      </c>
      <c r="R11" s="629"/>
      <c r="S11" s="774">
        <v>31</v>
      </c>
      <c r="T11" s="688">
        <v>31</v>
      </c>
      <c r="U11" s="629"/>
      <c r="V11" s="3029">
        <v>42</v>
      </c>
      <c r="W11" s="3032">
        <f t="shared" si="0"/>
        <v>42</v>
      </c>
    </row>
    <row r="12" spans="1:23" s="761" customFormat="1" ht="15" customHeight="1" thickBot="1">
      <c r="A12" s="5341"/>
      <c r="B12" s="676" t="s">
        <v>41</v>
      </c>
      <c r="C12" s="695">
        <v>38</v>
      </c>
      <c r="D12" s="576">
        <v>43</v>
      </c>
      <c r="E12" s="687">
        <v>81</v>
      </c>
      <c r="F12" s="575"/>
      <c r="G12" s="576">
        <v>37</v>
      </c>
      <c r="H12" s="687">
        <v>37</v>
      </c>
      <c r="I12" s="575">
        <v>27</v>
      </c>
      <c r="J12" s="576">
        <v>39</v>
      </c>
      <c r="K12" s="687">
        <v>66</v>
      </c>
      <c r="L12" s="575"/>
      <c r="M12" s="576">
        <v>40</v>
      </c>
      <c r="N12" s="687">
        <v>40</v>
      </c>
      <c r="O12" s="575"/>
      <c r="P12" s="576">
        <v>50</v>
      </c>
      <c r="Q12" s="685">
        <v>50</v>
      </c>
      <c r="R12" s="432">
        <v>32</v>
      </c>
      <c r="S12" s="645">
        <v>42</v>
      </c>
      <c r="T12" s="687">
        <v>74</v>
      </c>
      <c r="U12" s="432">
        <v>33</v>
      </c>
      <c r="V12" s="3030">
        <v>46</v>
      </c>
      <c r="W12" s="3033">
        <f t="shared" si="0"/>
        <v>79</v>
      </c>
    </row>
    <row r="13" spans="1:23" s="761" customFormat="1" ht="7.5" customHeight="1" thickBot="1">
      <c r="A13" s="2381"/>
      <c r="B13" s="768"/>
      <c r="C13" s="633"/>
      <c r="D13" s="627"/>
      <c r="E13" s="634"/>
      <c r="F13" s="633"/>
      <c r="G13" s="627"/>
      <c r="H13" s="634"/>
      <c r="I13" s="633"/>
      <c r="J13" s="627"/>
      <c r="K13" s="634"/>
      <c r="L13" s="633"/>
      <c r="M13" s="627"/>
      <c r="N13" s="634"/>
      <c r="O13" s="633"/>
      <c r="P13" s="627"/>
      <c r="Q13" s="634"/>
      <c r="R13" s="627"/>
      <c r="S13" s="769"/>
      <c r="T13" s="634"/>
      <c r="U13" s="2382"/>
      <c r="V13" s="2382"/>
      <c r="W13" s="2382"/>
    </row>
    <row r="14" spans="1:23" s="761" customFormat="1" ht="15" customHeight="1">
      <c r="A14" s="2382"/>
      <c r="B14" s="2383" t="s">
        <v>1191</v>
      </c>
      <c r="C14" s="435">
        <f t="shared" ref="C14:T14" si="1">C7</f>
        <v>37</v>
      </c>
      <c r="D14" s="431">
        <f t="shared" si="1"/>
        <v>40</v>
      </c>
      <c r="E14" s="689">
        <f t="shared" si="1"/>
        <v>77</v>
      </c>
      <c r="F14" s="435">
        <f t="shared" si="1"/>
        <v>0</v>
      </c>
      <c r="G14" s="431">
        <f t="shared" si="1"/>
        <v>32</v>
      </c>
      <c r="H14" s="689">
        <f t="shared" si="1"/>
        <v>32</v>
      </c>
      <c r="I14" s="435">
        <f t="shared" si="1"/>
        <v>35</v>
      </c>
      <c r="J14" s="431">
        <f t="shared" si="1"/>
        <v>38</v>
      </c>
      <c r="K14" s="689">
        <f t="shared" si="1"/>
        <v>73</v>
      </c>
      <c r="L14" s="435">
        <f t="shared" si="1"/>
        <v>21</v>
      </c>
      <c r="M14" s="431">
        <f t="shared" si="1"/>
        <v>35</v>
      </c>
      <c r="N14" s="689">
        <f t="shared" si="1"/>
        <v>56</v>
      </c>
      <c r="O14" s="435">
        <f t="shared" si="1"/>
        <v>23</v>
      </c>
      <c r="P14" s="431">
        <f t="shared" si="1"/>
        <v>56</v>
      </c>
      <c r="Q14" s="642">
        <f t="shared" si="1"/>
        <v>79</v>
      </c>
      <c r="R14" s="431">
        <f t="shared" si="1"/>
        <v>19</v>
      </c>
      <c r="S14" s="699">
        <f t="shared" si="1"/>
        <v>43</v>
      </c>
      <c r="T14" s="689">
        <f t="shared" si="1"/>
        <v>62</v>
      </c>
      <c r="U14" s="431">
        <f>SUM(U7:U8)</f>
        <v>59</v>
      </c>
      <c r="V14" s="699">
        <f>SUM(V7:V8)</f>
        <v>75</v>
      </c>
      <c r="W14" s="689">
        <f>SUM(U14:V14)</f>
        <v>134</v>
      </c>
    </row>
    <row r="15" spans="1:23" s="761" customFormat="1" ht="14.25" customHeight="1">
      <c r="A15" s="2382"/>
      <c r="B15" s="2384" t="s">
        <v>1192</v>
      </c>
      <c r="C15" s="412">
        <f>C9</f>
        <v>39</v>
      </c>
      <c r="D15" s="629">
        <f t="shared" ref="D15:T15" si="2">D9</f>
        <v>41</v>
      </c>
      <c r="E15" s="688">
        <f t="shared" si="2"/>
        <v>80</v>
      </c>
      <c r="F15" s="412">
        <f t="shared" si="2"/>
        <v>0</v>
      </c>
      <c r="G15" s="629">
        <f t="shared" si="2"/>
        <v>38</v>
      </c>
      <c r="H15" s="688">
        <f t="shared" si="2"/>
        <v>38</v>
      </c>
      <c r="I15" s="412">
        <f t="shared" si="2"/>
        <v>25</v>
      </c>
      <c r="J15" s="629">
        <f t="shared" si="2"/>
        <v>48</v>
      </c>
      <c r="K15" s="688">
        <f t="shared" si="2"/>
        <v>73</v>
      </c>
      <c r="L15" s="412">
        <f t="shared" si="2"/>
        <v>35</v>
      </c>
      <c r="M15" s="629">
        <f t="shared" si="2"/>
        <v>31</v>
      </c>
      <c r="N15" s="688">
        <f t="shared" si="2"/>
        <v>66</v>
      </c>
      <c r="O15" s="412">
        <f t="shared" si="2"/>
        <v>38</v>
      </c>
      <c r="P15" s="629">
        <f t="shared" si="2"/>
        <v>47</v>
      </c>
      <c r="Q15" s="686">
        <f t="shared" si="2"/>
        <v>85</v>
      </c>
      <c r="R15" s="414">
        <f t="shared" si="2"/>
        <v>33</v>
      </c>
      <c r="S15" s="774">
        <f t="shared" si="2"/>
        <v>66</v>
      </c>
      <c r="T15" s="684">
        <f t="shared" si="2"/>
        <v>99</v>
      </c>
      <c r="U15" s="414">
        <f>SUM(U9:U10)</f>
        <v>47</v>
      </c>
      <c r="V15" s="774">
        <f>SUM(V9:V10)</f>
        <v>78</v>
      </c>
      <c r="W15" s="684">
        <f>SUM(U15:V15)</f>
        <v>125</v>
      </c>
    </row>
    <row r="16" spans="1:23" s="761" customFormat="1" ht="15" customHeight="1" thickBot="1">
      <c r="A16" s="2382"/>
      <c r="B16" s="2385" t="s">
        <v>1193</v>
      </c>
      <c r="C16" s="575">
        <f>C12+C11</f>
        <v>38</v>
      </c>
      <c r="D16" s="576">
        <f t="shared" ref="D16:T16" si="3">D12+D11</f>
        <v>43</v>
      </c>
      <c r="E16" s="687">
        <f t="shared" si="3"/>
        <v>81</v>
      </c>
      <c r="F16" s="575">
        <f t="shared" si="3"/>
        <v>0</v>
      </c>
      <c r="G16" s="576">
        <f t="shared" si="3"/>
        <v>37</v>
      </c>
      <c r="H16" s="687">
        <f t="shared" si="3"/>
        <v>37</v>
      </c>
      <c r="I16" s="575">
        <f t="shared" si="3"/>
        <v>27</v>
      </c>
      <c r="J16" s="576">
        <f t="shared" si="3"/>
        <v>61</v>
      </c>
      <c r="K16" s="687">
        <f t="shared" si="3"/>
        <v>88</v>
      </c>
      <c r="L16" s="575">
        <f t="shared" si="3"/>
        <v>0</v>
      </c>
      <c r="M16" s="576">
        <f t="shared" si="3"/>
        <v>65</v>
      </c>
      <c r="N16" s="687">
        <f t="shared" si="3"/>
        <v>65</v>
      </c>
      <c r="O16" s="575">
        <f t="shared" si="3"/>
        <v>0</v>
      </c>
      <c r="P16" s="576">
        <f t="shared" si="3"/>
        <v>76</v>
      </c>
      <c r="Q16" s="685">
        <f t="shared" si="3"/>
        <v>76</v>
      </c>
      <c r="R16" s="630">
        <f t="shared" si="3"/>
        <v>32</v>
      </c>
      <c r="S16" s="645">
        <f t="shared" si="3"/>
        <v>73</v>
      </c>
      <c r="T16" s="683">
        <f t="shared" si="3"/>
        <v>105</v>
      </c>
      <c r="U16" s="630">
        <f>SUM(U11:U12)</f>
        <v>33</v>
      </c>
      <c r="V16" s="645">
        <f>SUM(V11:V12)</f>
        <v>88</v>
      </c>
      <c r="W16" s="683">
        <f>SUM(U16:V16)</f>
        <v>121</v>
      </c>
    </row>
    <row r="17" spans="1:23" s="761" customFormat="1" ht="6.75" customHeight="1" thickBot="1">
      <c r="A17" s="2381"/>
      <c r="B17" s="768"/>
      <c r="C17" s="633"/>
      <c r="D17" s="627"/>
      <c r="E17" s="634"/>
      <c r="F17" s="633"/>
      <c r="G17" s="627"/>
      <c r="H17" s="634"/>
      <c r="I17" s="633"/>
      <c r="J17" s="627"/>
      <c r="K17" s="634"/>
      <c r="L17" s="633"/>
      <c r="M17" s="627"/>
      <c r="N17" s="634"/>
      <c r="O17" s="633"/>
      <c r="P17" s="627"/>
      <c r="Q17" s="634"/>
      <c r="R17" s="627"/>
      <c r="S17" s="769"/>
      <c r="T17" s="634"/>
      <c r="U17" s="2382"/>
      <c r="V17" s="2382"/>
      <c r="W17" s="2382"/>
    </row>
    <row r="18" spans="1:23" s="761" customFormat="1" ht="15">
      <c r="A18" s="2382"/>
      <c r="B18" s="710" t="s">
        <v>1155</v>
      </c>
      <c r="C18" s="572">
        <v>2007</v>
      </c>
      <c r="D18" s="573">
        <v>2092</v>
      </c>
      <c r="E18" s="436">
        <v>4099</v>
      </c>
      <c r="F18" s="698">
        <v>1511</v>
      </c>
      <c r="G18" s="573">
        <v>2164</v>
      </c>
      <c r="H18" s="433">
        <v>3675</v>
      </c>
      <c r="I18" s="572">
        <v>1578</v>
      </c>
      <c r="J18" s="573">
        <v>2173</v>
      </c>
      <c r="K18" s="436">
        <v>3751</v>
      </c>
      <c r="L18" s="698">
        <v>1410</v>
      </c>
      <c r="M18" s="573">
        <v>2165</v>
      </c>
      <c r="N18" s="433">
        <v>3575</v>
      </c>
      <c r="O18" s="572">
        <v>1436</v>
      </c>
      <c r="P18" s="573">
        <v>2154</v>
      </c>
      <c r="Q18" s="436">
        <v>3590</v>
      </c>
      <c r="R18" s="698">
        <v>1583</v>
      </c>
      <c r="S18" s="573">
        <v>2290</v>
      </c>
      <c r="T18" s="436">
        <v>3873</v>
      </c>
      <c r="U18" s="698">
        <v>1663</v>
      </c>
      <c r="V18" s="573">
        <v>2379</v>
      </c>
      <c r="W18" s="689">
        <f>SUM(U18:V18)</f>
        <v>4042</v>
      </c>
    </row>
    <row r="19" spans="1:23" s="761" customFormat="1" ht="15">
      <c r="A19" s="2382"/>
      <c r="B19" s="646" t="s">
        <v>911</v>
      </c>
      <c r="C19" s="448">
        <v>0</v>
      </c>
      <c r="D19" s="574">
        <v>429</v>
      </c>
      <c r="E19" s="437">
        <v>429</v>
      </c>
      <c r="F19" s="697">
        <v>0</v>
      </c>
      <c r="G19" s="574">
        <v>434</v>
      </c>
      <c r="H19" s="74">
        <v>434</v>
      </c>
      <c r="I19" s="448">
        <v>0</v>
      </c>
      <c r="J19" s="574">
        <v>503</v>
      </c>
      <c r="K19" s="437">
        <v>503</v>
      </c>
      <c r="L19" s="697">
        <v>105</v>
      </c>
      <c r="M19" s="574">
        <v>604</v>
      </c>
      <c r="N19" s="74">
        <v>709</v>
      </c>
      <c r="O19" s="448">
        <v>104</v>
      </c>
      <c r="P19" s="574">
        <v>688</v>
      </c>
      <c r="Q19" s="437">
        <v>792</v>
      </c>
      <c r="R19" s="697">
        <v>107</v>
      </c>
      <c r="S19" s="574">
        <v>722</v>
      </c>
      <c r="T19" s="437">
        <v>829</v>
      </c>
      <c r="U19" s="697">
        <v>107</v>
      </c>
      <c r="V19" s="574">
        <v>738</v>
      </c>
      <c r="W19" s="688">
        <f t="shared" ref="W19:W23" si="4">SUM(U19:V19)</f>
        <v>845</v>
      </c>
    </row>
    <row r="20" spans="1:23" s="761" customFormat="1" ht="15">
      <c r="A20" s="2382"/>
      <c r="B20" s="646" t="s">
        <v>1199</v>
      </c>
      <c r="C20" s="448">
        <v>0</v>
      </c>
      <c r="D20" s="574">
        <v>252</v>
      </c>
      <c r="E20" s="437">
        <v>252</v>
      </c>
      <c r="F20" s="697">
        <v>0</v>
      </c>
      <c r="G20" s="574">
        <v>123</v>
      </c>
      <c r="H20" s="74">
        <v>123</v>
      </c>
      <c r="I20" s="448">
        <v>0</v>
      </c>
      <c r="J20" s="574">
        <v>382</v>
      </c>
      <c r="K20" s="437">
        <v>382</v>
      </c>
      <c r="L20" s="697">
        <v>0</v>
      </c>
      <c r="M20" s="574">
        <v>403</v>
      </c>
      <c r="N20" s="74">
        <v>403</v>
      </c>
      <c r="O20" s="448">
        <v>0</v>
      </c>
      <c r="P20" s="574">
        <v>315</v>
      </c>
      <c r="Q20" s="437">
        <v>315</v>
      </c>
      <c r="R20" s="697">
        <v>0</v>
      </c>
      <c r="S20" s="574">
        <v>399</v>
      </c>
      <c r="T20" s="437">
        <v>399</v>
      </c>
      <c r="U20" s="697">
        <v>0</v>
      </c>
      <c r="V20" s="574">
        <v>429</v>
      </c>
      <c r="W20" s="688">
        <f t="shared" si="4"/>
        <v>429</v>
      </c>
    </row>
    <row r="21" spans="1:23" s="761" customFormat="1" ht="15">
      <c r="A21" s="2396"/>
      <c r="B21" s="646" t="s">
        <v>1153</v>
      </c>
      <c r="C21" s="413">
        <v>854</v>
      </c>
      <c r="D21" s="574">
        <v>2625</v>
      </c>
      <c r="E21" s="437">
        <v>3479</v>
      </c>
      <c r="F21" s="429">
        <v>875</v>
      </c>
      <c r="G21" s="574">
        <v>2635</v>
      </c>
      <c r="H21" s="74">
        <v>3510</v>
      </c>
      <c r="I21" s="413">
        <v>872</v>
      </c>
      <c r="J21" s="574">
        <v>2698</v>
      </c>
      <c r="K21" s="437">
        <v>3570</v>
      </c>
      <c r="L21" s="429">
        <v>738</v>
      </c>
      <c r="M21" s="574">
        <v>2490</v>
      </c>
      <c r="N21" s="74">
        <v>3228</v>
      </c>
      <c r="O21" s="413">
        <v>685</v>
      </c>
      <c r="P21" s="574">
        <v>2404</v>
      </c>
      <c r="Q21" s="437">
        <v>3089</v>
      </c>
      <c r="R21" s="429">
        <v>635</v>
      </c>
      <c r="S21" s="574">
        <v>2613</v>
      </c>
      <c r="T21" s="437">
        <v>3248</v>
      </c>
      <c r="U21" s="429">
        <v>478</v>
      </c>
      <c r="V21" s="574">
        <v>2603</v>
      </c>
      <c r="W21" s="688">
        <f t="shared" si="4"/>
        <v>3081</v>
      </c>
    </row>
    <row r="22" spans="1:23" s="761" customFormat="1" ht="15">
      <c r="A22" s="29"/>
      <c r="B22" s="709" t="s">
        <v>544</v>
      </c>
      <c r="C22" s="704">
        <v>114</v>
      </c>
      <c r="D22" s="711">
        <v>124</v>
      </c>
      <c r="E22" s="703">
        <v>238</v>
      </c>
      <c r="F22" s="705">
        <v>0</v>
      </c>
      <c r="G22" s="711">
        <v>107</v>
      </c>
      <c r="H22" s="707">
        <v>107</v>
      </c>
      <c r="I22" s="704">
        <v>87</v>
      </c>
      <c r="J22" s="711">
        <v>147</v>
      </c>
      <c r="K22" s="703">
        <v>234</v>
      </c>
      <c r="L22" s="705">
        <v>56</v>
      </c>
      <c r="M22" s="711">
        <v>131</v>
      </c>
      <c r="N22" s="707">
        <v>187</v>
      </c>
      <c r="O22" s="704">
        <v>61</v>
      </c>
      <c r="P22" s="711">
        <v>179</v>
      </c>
      <c r="Q22" s="703">
        <v>240</v>
      </c>
      <c r="R22" s="775">
        <v>84</v>
      </c>
      <c r="S22" s="696">
        <v>182</v>
      </c>
      <c r="T22" s="644">
        <v>266</v>
      </c>
      <c r="U22" s="775">
        <f>SUM(U14:U16)</f>
        <v>139</v>
      </c>
      <c r="V22" s="696">
        <f>SUM(V14:V16)</f>
        <v>241</v>
      </c>
      <c r="W22" s="2742">
        <f t="shared" si="4"/>
        <v>380</v>
      </c>
    </row>
    <row r="23" spans="1:23" s="761" customFormat="1" ht="15.75" thickBot="1">
      <c r="A23" s="29"/>
      <c r="B23" s="708" t="s">
        <v>1127</v>
      </c>
      <c r="C23" s="575">
        <v>2068</v>
      </c>
      <c r="D23" s="576">
        <v>2400</v>
      </c>
      <c r="E23" s="438">
        <v>4468</v>
      </c>
      <c r="F23" s="695">
        <v>2081</v>
      </c>
      <c r="G23" s="576">
        <v>2420</v>
      </c>
      <c r="H23" s="434">
        <v>4501</v>
      </c>
      <c r="I23" s="575">
        <v>1961</v>
      </c>
      <c r="J23" s="576">
        <v>2391</v>
      </c>
      <c r="K23" s="438">
        <v>4352</v>
      </c>
      <c r="L23" s="695">
        <v>1979</v>
      </c>
      <c r="M23" s="576">
        <v>2233</v>
      </c>
      <c r="N23" s="434">
        <v>4212</v>
      </c>
      <c r="O23" s="575">
        <v>2106</v>
      </c>
      <c r="P23" s="576">
        <v>2268</v>
      </c>
      <c r="Q23" s="438">
        <v>4374</v>
      </c>
      <c r="R23" s="695">
        <v>2095</v>
      </c>
      <c r="S23" s="576">
        <v>2635</v>
      </c>
      <c r="T23" s="438">
        <v>4730</v>
      </c>
      <c r="U23" s="695">
        <v>2204</v>
      </c>
      <c r="V23" s="576">
        <v>2457</v>
      </c>
      <c r="W23" s="687">
        <f t="shared" si="4"/>
        <v>4661</v>
      </c>
    </row>
    <row r="24" spans="1:23" s="761" customFormat="1" ht="15.75" thickBot="1">
      <c r="A24" s="29"/>
      <c r="B24" s="2519" t="s">
        <v>16</v>
      </c>
      <c r="C24" s="2517">
        <v>5043</v>
      </c>
      <c r="D24" s="2518">
        <v>7670</v>
      </c>
      <c r="E24" s="712">
        <v>12713</v>
      </c>
      <c r="F24" s="2518">
        <v>4467</v>
      </c>
      <c r="G24" s="2518">
        <v>7760</v>
      </c>
      <c r="H24" s="706">
        <v>12227</v>
      </c>
      <c r="I24" s="2517">
        <v>4498</v>
      </c>
      <c r="J24" s="2518">
        <v>7912</v>
      </c>
      <c r="K24" s="712">
        <v>12410</v>
      </c>
      <c r="L24" s="2518">
        <v>4288</v>
      </c>
      <c r="M24" s="2518">
        <v>7623</v>
      </c>
      <c r="N24" s="706">
        <v>11911</v>
      </c>
      <c r="O24" s="2517">
        <v>4392</v>
      </c>
      <c r="P24" s="2518">
        <v>7693</v>
      </c>
      <c r="Q24" s="712">
        <v>12085</v>
      </c>
      <c r="R24" s="2516">
        <v>4504</v>
      </c>
      <c r="S24" s="2516">
        <v>8442</v>
      </c>
      <c r="T24" s="693">
        <v>12946</v>
      </c>
      <c r="U24" s="694">
        <f>U18+U19+U21+U22+U23</f>
        <v>4591</v>
      </c>
      <c r="V24" s="694">
        <f>V18+V19+V21+V22+V23</f>
        <v>8418</v>
      </c>
      <c r="W24" s="693">
        <f>SUM(U24:V24)</f>
        <v>13009</v>
      </c>
    </row>
    <row r="25" spans="1:23" ht="15.75" thickBot="1">
      <c r="A25" s="29"/>
      <c r="B25" s="29"/>
      <c r="C25" s="2395"/>
      <c r="D25" s="2395"/>
      <c r="E25" s="2395"/>
      <c r="F25" s="2395"/>
      <c r="G25" s="2395"/>
      <c r="H25" s="2395"/>
      <c r="I25" s="29"/>
      <c r="J25" s="29"/>
      <c r="K25" s="29"/>
      <c r="L25" s="29"/>
      <c r="M25" s="29"/>
      <c r="N25" s="29"/>
      <c r="O25" s="29"/>
      <c r="P25" s="29"/>
      <c r="Q25" s="29"/>
      <c r="R25" s="29"/>
      <c r="S25" s="29"/>
      <c r="T25" s="29"/>
      <c r="U25" s="29"/>
      <c r="V25" s="29"/>
      <c r="W25" s="29"/>
    </row>
    <row r="26" spans="1:23" ht="15.75" thickBot="1">
      <c r="A26" s="29"/>
      <c r="B26" s="2397"/>
      <c r="C26" s="5327" t="s">
        <v>1198</v>
      </c>
      <c r="D26" s="5328"/>
      <c r="E26" s="5328"/>
      <c r="F26" s="5328"/>
      <c r="G26" s="5328"/>
      <c r="H26" s="5328"/>
      <c r="I26" s="5328"/>
      <c r="J26" s="5328"/>
      <c r="K26" s="5327" t="s">
        <v>1205</v>
      </c>
      <c r="L26" s="5328"/>
      <c r="M26" s="5328"/>
      <c r="N26" s="5328"/>
      <c r="O26" s="5328"/>
      <c r="P26" s="5328"/>
      <c r="Q26" s="5328"/>
      <c r="R26" s="5329"/>
      <c r="S26" s="29"/>
      <c r="T26" s="29"/>
      <c r="U26" s="29"/>
      <c r="V26" s="29"/>
      <c r="W26" s="29"/>
    </row>
    <row r="27" spans="1:23" ht="31.5" customHeight="1" thickBot="1">
      <c r="A27" s="29"/>
      <c r="B27" s="29"/>
      <c r="C27" s="659">
        <v>2011</v>
      </c>
      <c r="D27" s="658">
        <v>2012</v>
      </c>
      <c r="E27" s="658">
        <v>2013</v>
      </c>
      <c r="F27" s="658">
        <v>2014</v>
      </c>
      <c r="G27" s="658">
        <v>2015</v>
      </c>
      <c r="H27" s="411">
        <v>2016</v>
      </c>
      <c r="I27" s="1937">
        <v>2017</v>
      </c>
      <c r="J27" s="757" t="s">
        <v>4521</v>
      </c>
      <c r="K27" s="754" t="s">
        <v>4522</v>
      </c>
      <c r="L27" s="659">
        <v>2011</v>
      </c>
      <c r="M27" s="658">
        <v>2012</v>
      </c>
      <c r="N27" s="658">
        <v>2013</v>
      </c>
      <c r="O27" s="658">
        <v>2014</v>
      </c>
      <c r="P27" s="658">
        <v>2015</v>
      </c>
      <c r="Q27" s="411">
        <v>2016</v>
      </c>
      <c r="R27" s="411">
        <v>2017</v>
      </c>
      <c r="S27" s="29"/>
      <c r="T27" s="29"/>
      <c r="U27" s="29"/>
      <c r="V27" s="29"/>
      <c r="W27" s="29"/>
    </row>
    <row r="28" spans="1:23" ht="15">
      <c r="A28" s="29"/>
      <c r="B28" s="2386" t="s">
        <v>936</v>
      </c>
      <c r="C28" s="2398">
        <f>E7</f>
        <v>77</v>
      </c>
      <c r="D28" s="2399">
        <f>H7</f>
        <v>32</v>
      </c>
      <c r="E28" s="2399">
        <f>K7</f>
        <v>73</v>
      </c>
      <c r="F28" s="2399">
        <f>N7</f>
        <v>56</v>
      </c>
      <c r="G28" s="2400">
        <f>Q7</f>
        <v>79</v>
      </c>
      <c r="H28" s="1936">
        <f>T7</f>
        <v>62</v>
      </c>
      <c r="I28" s="3031">
        <f t="shared" ref="I28:I33" si="5">W7</f>
        <v>61</v>
      </c>
      <c r="J28" s="2401">
        <f>I28/H28</f>
        <v>0.9838709677419355</v>
      </c>
      <c r="K28" s="2402">
        <f>I28/G28</f>
        <v>0.77215189873417722</v>
      </c>
      <c r="L28" s="749">
        <f>C28</f>
        <v>77</v>
      </c>
      <c r="M28" s="641">
        <f t="shared" ref="M28:Q28" si="6">L28+D28</f>
        <v>109</v>
      </c>
      <c r="N28" s="641">
        <f t="shared" si="6"/>
        <v>182</v>
      </c>
      <c r="O28" s="641">
        <f t="shared" si="6"/>
        <v>238</v>
      </c>
      <c r="P28" s="641">
        <f t="shared" si="6"/>
        <v>317</v>
      </c>
      <c r="Q28" s="684">
        <f t="shared" si="6"/>
        <v>379</v>
      </c>
      <c r="R28" s="684">
        <f t="shared" ref="R28:R33" si="7">Q28+I28</f>
        <v>440</v>
      </c>
      <c r="S28" s="29"/>
      <c r="T28" s="29"/>
      <c r="U28" s="29"/>
      <c r="V28" s="29"/>
      <c r="W28" s="29"/>
    </row>
    <row r="29" spans="1:23" ht="15">
      <c r="A29" s="29"/>
      <c r="B29" s="2387" t="s">
        <v>4401</v>
      </c>
      <c r="C29" s="2398"/>
      <c r="D29" s="2399"/>
      <c r="E29" s="2399"/>
      <c r="F29" s="2399"/>
      <c r="G29" s="2400"/>
      <c r="H29" s="1936"/>
      <c r="I29" s="1890">
        <f t="shared" si="5"/>
        <v>73</v>
      </c>
      <c r="J29" s="2403"/>
      <c r="K29" s="2404"/>
      <c r="L29" s="749"/>
      <c r="M29" s="641"/>
      <c r="N29" s="641"/>
      <c r="O29" s="641"/>
      <c r="P29" s="641"/>
      <c r="Q29" s="684"/>
      <c r="R29" s="684">
        <f t="shared" si="7"/>
        <v>73</v>
      </c>
      <c r="S29" s="29"/>
      <c r="T29" s="29"/>
      <c r="U29" s="29"/>
      <c r="V29" s="29"/>
      <c r="W29" s="29"/>
    </row>
    <row r="30" spans="1:23" ht="15" customHeight="1">
      <c r="A30" s="29"/>
      <c r="B30" s="2388" t="s">
        <v>938</v>
      </c>
      <c r="C30" s="982">
        <f>E9</f>
        <v>80</v>
      </c>
      <c r="D30" s="2405">
        <f>H9</f>
        <v>38</v>
      </c>
      <c r="E30" s="2405">
        <f>K9</f>
        <v>73</v>
      </c>
      <c r="F30" s="2405">
        <f>N9</f>
        <v>66</v>
      </c>
      <c r="G30" s="2406">
        <f>Q9</f>
        <v>85</v>
      </c>
      <c r="H30" s="1895">
        <f>T9</f>
        <v>99</v>
      </c>
      <c r="I30" s="3032">
        <f t="shared" si="5"/>
        <v>87</v>
      </c>
      <c r="J30" s="2407">
        <f>I30/H30</f>
        <v>0.87878787878787878</v>
      </c>
      <c r="K30" s="2408">
        <f>I30/G30</f>
        <v>1.0235294117647058</v>
      </c>
      <c r="L30" s="719">
        <f>C30</f>
        <v>80</v>
      </c>
      <c r="M30" s="667">
        <f>L30+D30</f>
        <v>118</v>
      </c>
      <c r="N30" s="667">
        <f>M30+E30</f>
        <v>191</v>
      </c>
      <c r="O30" s="667">
        <f>N30+F30</f>
        <v>257</v>
      </c>
      <c r="P30" s="667">
        <f>O30+G30</f>
        <v>342</v>
      </c>
      <c r="Q30" s="688">
        <f>P30+H30</f>
        <v>441</v>
      </c>
      <c r="R30" s="688">
        <f t="shared" si="7"/>
        <v>528</v>
      </c>
      <c r="S30" s="29"/>
      <c r="T30" s="29"/>
      <c r="U30" s="29"/>
      <c r="V30" s="29"/>
      <c r="W30" s="29"/>
    </row>
    <row r="31" spans="1:23" ht="15" customHeight="1">
      <c r="A31" s="29"/>
      <c r="B31" s="2389" t="s">
        <v>4402</v>
      </c>
      <c r="C31" s="2409"/>
      <c r="D31" s="2410"/>
      <c r="E31" s="2410"/>
      <c r="F31" s="2410"/>
      <c r="G31" s="2411"/>
      <c r="H31" s="1895"/>
      <c r="I31" s="3032">
        <f t="shared" si="5"/>
        <v>38</v>
      </c>
      <c r="J31" s="2407"/>
      <c r="K31" s="2412"/>
      <c r="L31" s="1938"/>
      <c r="M31" s="1939"/>
      <c r="N31" s="1939"/>
      <c r="O31" s="1939"/>
      <c r="P31" s="1939"/>
      <c r="Q31" s="1886"/>
      <c r="R31" s="1886">
        <f t="shared" si="7"/>
        <v>38</v>
      </c>
      <c r="S31" s="29"/>
      <c r="T31" s="29"/>
      <c r="U31" s="29"/>
      <c r="V31" s="29"/>
      <c r="W31" s="29"/>
    </row>
    <row r="32" spans="1:23" ht="15">
      <c r="A32" s="29"/>
      <c r="B32" s="2388" t="s">
        <v>937</v>
      </c>
      <c r="C32" s="119"/>
      <c r="D32" s="2413"/>
      <c r="E32" s="2405">
        <f>K11</f>
        <v>22</v>
      </c>
      <c r="F32" s="2405">
        <f>N11</f>
        <v>25</v>
      </c>
      <c r="G32" s="2406">
        <f>Q11</f>
        <v>26</v>
      </c>
      <c r="H32" s="1895">
        <f>T11</f>
        <v>31</v>
      </c>
      <c r="I32" s="3032">
        <f t="shared" si="5"/>
        <v>42</v>
      </c>
      <c r="J32" s="2407">
        <f>I32/H32</f>
        <v>1.3548387096774193</v>
      </c>
      <c r="K32" s="2408">
        <f>I32/G32</f>
        <v>1.6153846153846154</v>
      </c>
      <c r="L32" s="719">
        <f>C32</f>
        <v>0</v>
      </c>
      <c r="M32" s="667">
        <f t="shared" ref="M32:Q33" si="8">L32+D32</f>
        <v>0</v>
      </c>
      <c r="N32" s="667">
        <f t="shared" si="8"/>
        <v>22</v>
      </c>
      <c r="O32" s="667">
        <f t="shared" si="8"/>
        <v>47</v>
      </c>
      <c r="P32" s="667">
        <f t="shared" si="8"/>
        <v>73</v>
      </c>
      <c r="Q32" s="688">
        <f t="shared" si="8"/>
        <v>104</v>
      </c>
      <c r="R32" s="688">
        <f t="shared" si="7"/>
        <v>146</v>
      </c>
      <c r="S32" s="29"/>
      <c r="T32" s="29"/>
      <c r="U32" s="29"/>
      <c r="V32" s="29"/>
      <c r="W32" s="29"/>
    </row>
    <row r="33" spans="1:26" ht="15.75" thickBot="1">
      <c r="A33" s="29"/>
      <c r="B33" s="2390" t="s">
        <v>306</v>
      </c>
      <c r="C33" s="2414">
        <f>E12</f>
        <v>81</v>
      </c>
      <c r="D33" s="2415">
        <f>H12</f>
        <v>37</v>
      </c>
      <c r="E33" s="2415">
        <f>K12</f>
        <v>66</v>
      </c>
      <c r="F33" s="2415">
        <f>N12</f>
        <v>40</v>
      </c>
      <c r="G33" s="2416">
        <f>Q12</f>
        <v>50</v>
      </c>
      <c r="H33" s="1898">
        <f>T12</f>
        <v>74</v>
      </c>
      <c r="I33" s="3033">
        <f t="shared" si="5"/>
        <v>79</v>
      </c>
      <c r="J33" s="2417">
        <f>I33/H33</f>
        <v>1.0675675675675675</v>
      </c>
      <c r="K33" s="2418">
        <f>I33/G33</f>
        <v>1.58</v>
      </c>
      <c r="L33" s="753">
        <f>C33</f>
        <v>81</v>
      </c>
      <c r="M33" s="665">
        <f t="shared" si="8"/>
        <v>118</v>
      </c>
      <c r="N33" s="665">
        <f t="shared" si="8"/>
        <v>184</v>
      </c>
      <c r="O33" s="665">
        <f t="shared" si="8"/>
        <v>224</v>
      </c>
      <c r="P33" s="665">
        <f t="shared" si="8"/>
        <v>274</v>
      </c>
      <c r="Q33" s="687">
        <f t="shared" si="8"/>
        <v>348</v>
      </c>
      <c r="R33" s="687">
        <f t="shared" si="7"/>
        <v>427</v>
      </c>
      <c r="S33" s="29"/>
      <c r="T33" s="29"/>
      <c r="U33" s="29"/>
      <c r="V33" s="29"/>
      <c r="W33" s="29"/>
    </row>
    <row r="34" spans="1:26" ht="15.75" thickBot="1">
      <c r="A34" s="2382"/>
      <c r="B34" s="2391"/>
      <c r="C34" s="2419"/>
      <c r="D34" s="2419"/>
      <c r="E34" s="2419"/>
      <c r="F34" s="2419"/>
      <c r="G34" s="2419"/>
      <c r="H34" s="634"/>
      <c r="I34" s="2420"/>
      <c r="J34" s="2420"/>
      <c r="K34" s="634"/>
      <c r="L34" s="634"/>
      <c r="M34" s="634"/>
      <c r="N34" s="634"/>
      <c r="O34" s="634"/>
      <c r="P34" s="634"/>
      <c r="Q34" s="29"/>
      <c r="R34" s="29"/>
      <c r="S34" s="29"/>
      <c r="T34" s="29"/>
      <c r="U34" s="29"/>
      <c r="V34" s="29"/>
      <c r="W34" s="29"/>
    </row>
    <row r="35" spans="1:26" ht="15" customHeight="1">
      <c r="A35" s="29"/>
      <c r="B35" s="2386" t="s">
        <v>1</v>
      </c>
      <c r="C35" s="2421">
        <f t="shared" ref="C35:H35" si="9">C28</f>
        <v>77</v>
      </c>
      <c r="D35" s="2422">
        <f t="shared" si="9"/>
        <v>32</v>
      </c>
      <c r="E35" s="2422">
        <f t="shared" si="9"/>
        <v>73</v>
      </c>
      <c r="F35" s="2422">
        <f t="shared" si="9"/>
        <v>56</v>
      </c>
      <c r="G35" s="1295">
        <f t="shared" si="9"/>
        <v>79</v>
      </c>
      <c r="H35" s="436">
        <f t="shared" si="9"/>
        <v>62</v>
      </c>
      <c r="I35" s="3031">
        <f>SUM(I28:I29)</f>
        <v>134</v>
      </c>
      <c r="J35" s="2423">
        <f>I35/H35</f>
        <v>2.161290322580645</v>
      </c>
      <c r="K35" s="2402">
        <f>I35/F35</f>
        <v>2.3928571428571428</v>
      </c>
      <c r="L35" s="752">
        <f>C35</f>
        <v>77</v>
      </c>
      <c r="M35" s="666">
        <f t="shared" ref="M35:Q38" si="10">L35+D35</f>
        <v>109</v>
      </c>
      <c r="N35" s="666">
        <f t="shared" si="10"/>
        <v>182</v>
      </c>
      <c r="O35" s="666">
        <f t="shared" si="10"/>
        <v>238</v>
      </c>
      <c r="P35" s="666">
        <f t="shared" si="10"/>
        <v>317</v>
      </c>
      <c r="Q35" s="689">
        <f>P35+H35</f>
        <v>379</v>
      </c>
      <c r="R35" s="689">
        <f>Q35+I35</f>
        <v>513</v>
      </c>
      <c r="S35" s="29"/>
      <c r="T35" s="29"/>
      <c r="U35" s="29"/>
      <c r="V35" s="29"/>
      <c r="W35" s="29"/>
    </row>
    <row r="36" spans="1:26" ht="15">
      <c r="A36" s="29"/>
      <c r="B36" s="2388" t="s">
        <v>3</v>
      </c>
      <c r="C36" s="982">
        <f t="shared" ref="C36:H36" si="11">C30</f>
        <v>80</v>
      </c>
      <c r="D36" s="2405">
        <f t="shared" si="11"/>
        <v>38</v>
      </c>
      <c r="E36" s="2405">
        <f t="shared" si="11"/>
        <v>73</v>
      </c>
      <c r="F36" s="2405">
        <f t="shared" si="11"/>
        <v>66</v>
      </c>
      <c r="G36" s="2406">
        <f t="shared" si="11"/>
        <v>85</v>
      </c>
      <c r="H36" s="437">
        <f t="shared" si="11"/>
        <v>99</v>
      </c>
      <c r="I36" s="3032">
        <f>SUM(I30:I31)</f>
        <v>125</v>
      </c>
      <c r="J36" s="2424">
        <f t="shared" ref="J36:J38" si="12">I36/H36</f>
        <v>1.2626262626262625</v>
      </c>
      <c r="K36" s="2408">
        <f t="shared" ref="K36:K38" si="13">I36/F36</f>
        <v>1.893939393939394</v>
      </c>
      <c r="L36" s="719">
        <f>C36</f>
        <v>80</v>
      </c>
      <c r="M36" s="667">
        <f t="shared" si="10"/>
        <v>118</v>
      </c>
      <c r="N36" s="667">
        <f t="shared" si="10"/>
        <v>191</v>
      </c>
      <c r="O36" s="667">
        <f t="shared" si="10"/>
        <v>257</v>
      </c>
      <c r="P36" s="667">
        <f t="shared" si="10"/>
        <v>342</v>
      </c>
      <c r="Q36" s="688">
        <f t="shared" si="10"/>
        <v>441</v>
      </c>
      <c r="R36" s="688">
        <f>Q36+I36</f>
        <v>566</v>
      </c>
      <c r="S36" s="29"/>
      <c r="T36" s="29"/>
      <c r="U36" s="29"/>
      <c r="V36" s="29"/>
      <c r="W36" s="29"/>
    </row>
    <row r="37" spans="1:26" ht="15.75" thickBot="1">
      <c r="A37" s="29"/>
      <c r="B37" s="3034" t="s">
        <v>2</v>
      </c>
      <c r="C37" s="3035">
        <f t="shared" ref="C37:H37" si="14">C32+C33</f>
        <v>81</v>
      </c>
      <c r="D37" s="2667">
        <f t="shared" si="14"/>
        <v>37</v>
      </c>
      <c r="E37" s="2668">
        <f t="shared" si="14"/>
        <v>88</v>
      </c>
      <c r="F37" s="2668">
        <f t="shared" si="14"/>
        <v>65</v>
      </c>
      <c r="G37" s="3036">
        <f t="shared" si="14"/>
        <v>76</v>
      </c>
      <c r="H37" s="3037">
        <f t="shared" si="14"/>
        <v>105</v>
      </c>
      <c r="I37" s="3099">
        <f>SUM(I32:I33)</f>
        <v>121</v>
      </c>
      <c r="J37" s="3038">
        <f t="shared" si="12"/>
        <v>1.1523809523809523</v>
      </c>
      <c r="K37" s="3039">
        <f t="shared" si="13"/>
        <v>1.8615384615384616</v>
      </c>
      <c r="L37" s="3040">
        <f>C37</f>
        <v>81</v>
      </c>
      <c r="M37" s="3041">
        <f t="shared" si="10"/>
        <v>118</v>
      </c>
      <c r="N37" s="3041">
        <f t="shared" si="10"/>
        <v>206</v>
      </c>
      <c r="O37" s="3041">
        <f t="shared" si="10"/>
        <v>271</v>
      </c>
      <c r="P37" s="3041">
        <f t="shared" si="10"/>
        <v>347</v>
      </c>
      <c r="Q37" s="2748">
        <f t="shared" si="10"/>
        <v>452</v>
      </c>
      <c r="R37" s="2748">
        <f>Q37+I37</f>
        <v>573</v>
      </c>
      <c r="S37" s="29"/>
      <c r="T37" s="29"/>
      <c r="U37" s="29"/>
      <c r="V37" s="29"/>
      <c r="W37" s="29"/>
    </row>
    <row r="38" spans="1:26" ht="15.75" thickBot="1">
      <c r="A38" s="29"/>
      <c r="B38" s="2393" t="s">
        <v>544</v>
      </c>
      <c r="C38" s="2425">
        <f t="shared" ref="C38:H38" si="15">SUM(C35:C37)</f>
        <v>238</v>
      </c>
      <c r="D38" s="2426">
        <f t="shared" si="15"/>
        <v>107</v>
      </c>
      <c r="E38" s="2426">
        <f t="shared" si="15"/>
        <v>234</v>
      </c>
      <c r="F38" s="2426">
        <f t="shared" si="15"/>
        <v>187</v>
      </c>
      <c r="G38" s="2426">
        <f t="shared" si="15"/>
        <v>240</v>
      </c>
      <c r="H38" s="1897">
        <f t="shared" si="15"/>
        <v>266</v>
      </c>
      <c r="I38" s="3100">
        <f>SUM(I35:I37)</f>
        <v>380</v>
      </c>
      <c r="J38" s="2427">
        <f t="shared" si="12"/>
        <v>1.4285714285714286</v>
      </c>
      <c r="K38" s="2428">
        <f t="shared" si="13"/>
        <v>2.0320855614973263</v>
      </c>
      <c r="L38" s="748">
        <f>C38</f>
        <v>238</v>
      </c>
      <c r="M38" s="662">
        <f t="shared" si="10"/>
        <v>345</v>
      </c>
      <c r="N38" s="662">
        <f t="shared" si="10"/>
        <v>579</v>
      </c>
      <c r="O38" s="662">
        <f t="shared" si="10"/>
        <v>766</v>
      </c>
      <c r="P38" s="662">
        <f t="shared" si="10"/>
        <v>1006</v>
      </c>
      <c r="Q38" s="660">
        <f t="shared" si="10"/>
        <v>1272</v>
      </c>
      <c r="R38" s="660">
        <f>Q38+I38</f>
        <v>1652</v>
      </c>
      <c r="S38" s="29"/>
      <c r="T38" s="29"/>
      <c r="U38" s="29"/>
      <c r="V38" s="29"/>
      <c r="W38" s="29"/>
    </row>
    <row r="39" spans="1:26" s="422" customFormat="1" ht="9" customHeight="1" thickBot="1">
      <c r="A39" s="2382"/>
      <c r="B39" s="2391"/>
      <c r="C39" s="2429"/>
      <c r="D39" s="2429"/>
      <c r="E39" s="2429"/>
      <c r="F39" s="2429"/>
      <c r="G39" s="2429"/>
      <c r="H39" s="2429"/>
      <c r="I39" s="2429"/>
      <c r="J39" s="2429"/>
      <c r="K39" s="2430"/>
      <c r="L39" s="2430"/>
      <c r="M39" s="2430"/>
      <c r="N39" s="2430"/>
      <c r="O39" s="2430"/>
      <c r="P39" s="2430"/>
      <c r="Q39" s="2431"/>
      <c r="R39" s="2431"/>
      <c r="S39" s="2431"/>
      <c r="T39" s="2431"/>
      <c r="U39" s="769"/>
      <c r="V39" s="2382"/>
      <c r="W39" s="2382"/>
    </row>
    <row r="40" spans="1:26" ht="15">
      <c r="A40" s="29"/>
      <c r="B40" s="710" t="s">
        <v>1155</v>
      </c>
      <c r="C40" s="2421">
        <f t="shared" ref="C40:C46" si="16">E18</f>
        <v>4099</v>
      </c>
      <c r="D40" s="2422">
        <f t="shared" ref="D40:D46" si="17">H18</f>
        <v>3675</v>
      </c>
      <c r="E40" s="2422">
        <f t="shared" ref="E40:E46" si="18">K18</f>
        <v>3751</v>
      </c>
      <c r="F40" s="2422">
        <f t="shared" ref="F40:F46" si="19">N18</f>
        <v>3575</v>
      </c>
      <c r="G40" s="2432">
        <f t="shared" ref="G40:G46" si="20">Q18</f>
        <v>3590</v>
      </c>
      <c r="H40" s="436">
        <f>T18</f>
        <v>3873</v>
      </c>
      <c r="I40" s="689">
        <f>W18</f>
        <v>4042</v>
      </c>
      <c r="J40" s="2401">
        <f>I40/G40</f>
        <v>1.1259052924791086</v>
      </c>
      <c r="K40" s="2433">
        <f>I40/F40</f>
        <v>1.1306293706293706</v>
      </c>
      <c r="L40" s="752">
        <f t="shared" ref="L40:L46" si="21">C40</f>
        <v>4099</v>
      </c>
      <c r="M40" s="666">
        <f t="shared" ref="M40:Q46" si="22">L40+D40</f>
        <v>7774</v>
      </c>
      <c r="N40" s="666">
        <f t="shared" si="22"/>
        <v>11525</v>
      </c>
      <c r="O40" s="666">
        <f t="shared" si="22"/>
        <v>15100</v>
      </c>
      <c r="P40" s="666">
        <f t="shared" si="22"/>
        <v>18690</v>
      </c>
      <c r="Q40" s="689">
        <f>P40+H40</f>
        <v>22563</v>
      </c>
      <c r="R40" s="689">
        <f>Q40+I40</f>
        <v>26605</v>
      </c>
      <c r="S40" s="2431"/>
      <c r="T40" s="2431"/>
      <c r="U40" s="2395"/>
      <c r="V40" s="29"/>
      <c r="W40" s="29"/>
    </row>
    <row r="41" spans="1:26" ht="15" customHeight="1">
      <c r="A41" s="29"/>
      <c r="B41" s="646" t="s">
        <v>911</v>
      </c>
      <c r="C41" s="982">
        <f t="shared" si="16"/>
        <v>429</v>
      </c>
      <c r="D41" s="2405">
        <f t="shared" si="17"/>
        <v>434</v>
      </c>
      <c r="E41" s="2405">
        <f t="shared" si="18"/>
        <v>503</v>
      </c>
      <c r="F41" s="2405">
        <f t="shared" si="19"/>
        <v>709</v>
      </c>
      <c r="G41" s="2434">
        <f t="shared" si="20"/>
        <v>792</v>
      </c>
      <c r="H41" s="437">
        <f t="shared" ref="H41:H46" si="23">T19</f>
        <v>829</v>
      </c>
      <c r="I41" s="688">
        <f t="shared" ref="I41:I45" si="24">W19</f>
        <v>845</v>
      </c>
      <c r="J41" s="2435">
        <f t="shared" ref="J41:J45" si="25">I41/G41</f>
        <v>1.0669191919191918</v>
      </c>
      <c r="K41" s="2436">
        <f t="shared" ref="K41:K45" si="26">I41/F41</f>
        <v>1.1918194640338504</v>
      </c>
      <c r="L41" s="719">
        <f t="shared" si="21"/>
        <v>429</v>
      </c>
      <c r="M41" s="667">
        <f t="shared" si="22"/>
        <v>863</v>
      </c>
      <c r="N41" s="667">
        <f t="shared" si="22"/>
        <v>1366</v>
      </c>
      <c r="O41" s="667">
        <f t="shared" si="22"/>
        <v>2075</v>
      </c>
      <c r="P41" s="667">
        <f t="shared" si="22"/>
        <v>2867</v>
      </c>
      <c r="Q41" s="688">
        <f t="shared" si="22"/>
        <v>3696</v>
      </c>
      <c r="R41" s="688">
        <f t="shared" ref="R41:R46" si="27">Q41+I41</f>
        <v>4541</v>
      </c>
      <c r="S41" s="2431"/>
      <c r="T41" s="2431"/>
      <c r="U41" s="2395"/>
      <c r="V41" s="29"/>
      <c r="W41" s="29"/>
    </row>
    <row r="42" spans="1:26" ht="15" customHeight="1">
      <c r="A42" s="29"/>
      <c r="B42" s="646" t="s">
        <v>1199</v>
      </c>
      <c r="C42" s="982">
        <f t="shared" si="16"/>
        <v>252</v>
      </c>
      <c r="D42" s="2405">
        <f t="shared" si="17"/>
        <v>123</v>
      </c>
      <c r="E42" s="2405">
        <f t="shared" si="18"/>
        <v>382</v>
      </c>
      <c r="F42" s="2405">
        <f t="shared" si="19"/>
        <v>403</v>
      </c>
      <c r="G42" s="2434">
        <f t="shared" si="20"/>
        <v>315</v>
      </c>
      <c r="H42" s="437">
        <f t="shared" si="23"/>
        <v>399</v>
      </c>
      <c r="I42" s="688">
        <f t="shared" si="24"/>
        <v>429</v>
      </c>
      <c r="J42" s="2435">
        <f t="shared" si="25"/>
        <v>1.361904761904762</v>
      </c>
      <c r="K42" s="2436">
        <f t="shared" si="26"/>
        <v>1.064516129032258</v>
      </c>
      <c r="L42" s="719">
        <f t="shared" si="21"/>
        <v>252</v>
      </c>
      <c r="M42" s="667">
        <f t="shared" si="22"/>
        <v>375</v>
      </c>
      <c r="N42" s="667">
        <f t="shared" si="22"/>
        <v>757</v>
      </c>
      <c r="O42" s="667">
        <f t="shared" si="22"/>
        <v>1160</v>
      </c>
      <c r="P42" s="667">
        <f t="shared" si="22"/>
        <v>1475</v>
      </c>
      <c r="Q42" s="688">
        <f t="shared" si="22"/>
        <v>1874</v>
      </c>
      <c r="R42" s="688">
        <f t="shared" si="27"/>
        <v>2303</v>
      </c>
      <c r="S42" s="2431"/>
      <c r="T42" s="2431"/>
      <c r="U42" s="2395"/>
      <c r="V42" s="29"/>
      <c r="W42" s="29"/>
    </row>
    <row r="43" spans="1:26" ht="15">
      <c r="A43" s="29"/>
      <c r="B43" s="646" t="s">
        <v>1153</v>
      </c>
      <c r="C43" s="982">
        <f t="shared" si="16"/>
        <v>3479</v>
      </c>
      <c r="D43" s="2405">
        <f t="shared" si="17"/>
        <v>3510</v>
      </c>
      <c r="E43" s="2405">
        <f t="shared" si="18"/>
        <v>3570</v>
      </c>
      <c r="F43" s="2405">
        <f t="shared" si="19"/>
        <v>3228</v>
      </c>
      <c r="G43" s="2434">
        <f t="shared" si="20"/>
        <v>3089</v>
      </c>
      <c r="H43" s="437">
        <f t="shared" si="23"/>
        <v>3248</v>
      </c>
      <c r="I43" s="688">
        <f t="shared" si="24"/>
        <v>3081</v>
      </c>
      <c r="J43" s="2435">
        <f t="shared" si="25"/>
        <v>0.99741016510197478</v>
      </c>
      <c r="K43" s="2436">
        <f t="shared" si="26"/>
        <v>0.95446096654275092</v>
      </c>
      <c r="L43" s="719">
        <f t="shared" si="21"/>
        <v>3479</v>
      </c>
      <c r="M43" s="667">
        <f t="shared" si="22"/>
        <v>6989</v>
      </c>
      <c r="N43" s="667">
        <f t="shared" si="22"/>
        <v>10559</v>
      </c>
      <c r="O43" s="667">
        <f t="shared" si="22"/>
        <v>13787</v>
      </c>
      <c r="P43" s="667">
        <f t="shared" si="22"/>
        <v>16876</v>
      </c>
      <c r="Q43" s="688">
        <f t="shared" si="22"/>
        <v>20124</v>
      </c>
      <c r="R43" s="688">
        <f t="shared" si="27"/>
        <v>23205</v>
      </c>
      <c r="S43" s="2437"/>
      <c r="T43" s="2437"/>
      <c r="U43" s="29"/>
      <c r="V43" s="29"/>
      <c r="W43" s="29"/>
    </row>
    <row r="44" spans="1:26" ht="15">
      <c r="A44" s="29"/>
      <c r="B44" s="709" t="s">
        <v>544</v>
      </c>
      <c r="C44" s="982">
        <f t="shared" si="16"/>
        <v>238</v>
      </c>
      <c r="D44" s="2405">
        <f t="shared" si="17"/>
        <v>107</v>
      </c>
      <c r="E44" s="2405">
        <f t="shared" si="18"/>
        <v>234</v>
      </c>
      <c r="F44" s="2405">
        <f t="shared" si="19"/>
        <v>187</v>
      </c>
      <c r="G44" s="2434">
        <f t="shared" si="20"/>
        <v>240</v>
      </c>
      <c r="H44" s="437">
        <f>T22</f>
        <v>266</v>
      </c>
      <c r="I44" s="688">
        <f t="shared" si="24"/>
        <v>380</v>
      </c>
      <c r="J44" s="2435">
        <f t="shared" si="25"/>
        <v>1.5833333333333333</v>
      </c>
      <c r="K44" s="2436">
        <f t="shared" si="26"/>
        <v>2.0320855614973263</v>
      </c>
      <c r="L44" s="719">
        <f t="shared" si="21"/>
        <v>238</v>
      </c>
      <c r="M44" s="667">
        <f t="shared" si="22"/>
        <v>345</v>
      </c>
      <c r="N44" s="667">
        <f t="shared" si="22"/>
        <v>579</v>
      </c>
      <c r="O44" s="667">
        <f t="shared" si="22"/>
        <v>766</v>
      </c>
      <c r="P44" s="667">
        <f t="shared" si="22"/>
        <v>1006</v>
      </c>
      <c r="Q44" s="688">
        <f>P44+H44</f>
        <v>1272</v>
      </c>
      <c r="R44" s="688">
        <f t="shared" si="27"/>
        <v>1652</v>
      </c>
      <c r="S44" s="29"/>
      <c r="T44" s="29"/>
      <c r="U44" s="29"/>
      <c r="V44" s="2397"/>
      <c r="W44" s="2397"/>
      <c r="X44" s="760"/>
      <c r="Y44" s="760"/>
      <c r="Z44" s="760"/>
    </row>
    <row r="45" spans="1:26" ht="15.75" thickBot="1">
      <c r="A45" s="2382"/>
      <c r="B45" s="708" t="s">
        <v>1127</v>
      </c>
      <c r="C45" s="2414">
        <f t="shared" si="16"/>
        <v>4468</v>
      </c>
      <c r="D45" s="2415">
        <f t="shared" si="17"/>
        <v>4501</v>
      </c>
      <c r="E45" s="2415">
        <f t="shared" si="18"/>
        <v>4352</v>
      </c>
      <c r="F45" s="2415">
        <f t="shared" si="19"/>
        <v>4212</v>
      </c>
      <c r="G45" s="2438">
        <f t="shared" si="20"/>
        <v>4374</v>
      </c>
      <c r="H45" s="438">
        <f t="shared" si="23"/>
        <v>4730</v>
      </c>
      <c r="I45" s="687">
        <f t="shared" si="24"/>
        <v>4661</v>
      </c>
      <c r="J45" s="2417">
        <f t="shared" si="25"/>
        <v>1.0656149977137632</v>
      </c>
      <c r="K45" s="2439">
        <f t="shared" si="26"/>
        <v>1.1066001899335232</v>
      </c>
      <c r="L45" s="751">
        <f t="shared" si="21"/>
        <v>4468</v>
      </c>
      <c r="M45" s="750">
        <f t="shared" si="22"/>
        <v>8969</v>
      </c>
      <c r="N45" s="750">
        <f t="shared" si="22"/>
        <v>13321</v>
      </c>
      <c r="O45" s="750">
        <f t="shared" si="22"/>
        <v>17533</v>
      </c>
      <c r="P45" s="750">
        <f t="shared" si="22"/>
        <v>21907</v>
      </c>
      <c r="Q45" s="756">
        <f t="shared" si="22"/>
        <v>26637</v>
      </c>
      <c r="R45" s="756">
        <f t="shared" si="27"/>
        <v>31298</v>
      </c>
      <c r="S45" s="29"/>
      <c r="T45" s="29"/>
      <c r="U45" s="29"/>
      <c r="V45" s="29"/>
      <c r="W45" s="29"/>
    </row>
    <row r="46" spans="1:26" ht="15" customHeight="1" thickBot="1">
      <c r="A46" s="29"/>
      <c r="B46" s="2525" t="s">
        <v>16</v>
      </c>
      <c r="C46" s="2425">
        <f t="shared" si="16"/>
        <v>12713</v>
      </c>
      <c r="D46" s="2426">
        <f t="shared" si="17"/>
        <v>12227</v>
      </c>
      <c r="E46" s="2426">
        <f t="shared" si="18"/>
        <v>12410</v>
      </c>
      <c r="F46" s="2426">
        <f t="shared" si="19"/>
        <v>11911</v>
      </c>
      <c r="G46" s="2440">
        <f t="shared" si="20"/>
        <v>12085</v>
      </c>
      <c r="H46" s="1897">
        <f t="shared" si="23"/>
        <v>12946</v>
      </c>
      <c r="I46" s="660">
        <f>W24</f>
        <v>13009</v>
      </c>
      <c r="J46" s="2441">
        <f>I46/G46</f>
        <v>1.0764584195283409</v>
      </c>
      <c r="K46" s="2442">
        <f>I46/F46</f>
        <v>1.0921836957434305</v>
      </c>
      <c r="L46" s="748">
        <f t="shared" si="21"/>
        <v>12713</v>
      </c>
      <c r="M46" s="662">
        <f t="shared" si="22"/>
        <v>24940</v>
      </c>
      <c r="N46" s="662">
        <f t="shared" si="22"/>
        <v>37350</v>
      </c>
      <c r="O46" s="662">
        <f t="shared" si="22"/>
        <v>49261</v>
      </c>
      <c r="P46" s="662">
        <f t="shared" si="22"/>
        <v>61346</v>
      </c>
      <c r="Q46" s="660">
        <f t="shared" si="22"/>
        <v>74292</v>
      </c>
      <c r="R46" s="660">
        <f t="shared" si="27"/>
        <v>87301</v>
      </c>
      <c r="S46" s="29"/>
      <c r="T46" s="29"/>
      <c r="U46" s="29"/>
      <c r="V46" s="29"/>
      <c r="W46" s="29"/>
    </row>
    <row r="47" spans="1:26" s="422" customFormat="1" ht="20.25" customHeight="1" thickBot="1">
      <c r="A47" s="2382"/>
      <c r="B47" s="636"/>
      <c r="C47" s="2443"/>
      <c r="D47" s="2443"/>
      <c r="E47" s="2443"/>
      <c r="F47" s="2443"/>
      <c r="G47" s="2443"/>
      <c r="H47" s="632"/>
      <c r="I47" s="2420"/>
      <c r="J47" s="2382"/>
      <c r="K47" s="2382"/>
      <c r="L47" s="2382"/>
      <c r="M47" s="2382"/>
      <c r="N47" s="2382"/>
      <c r="O47" s="2382"/>
      <c r="P47" s="2382"/>
      <c r="Q47" s="2382"/>
      <c r="R47" s="2382"/>
      <c r="S47" s="2382"/>
      <c r="T47" s="2382"/>
      <c r="U47" s="2382"/>
      <c r="V47" s="2382"/>
      <c r="W47" s="2382"/>
    </row>
    <row r="48" spans="1:26" s="671" customFormat="1" ht="15.75" thickBot="1">
      <c r="A48" s="2437"/>
      <c r="B48" s="2391"/>
      <c r="C48" s="5330" t="s">
        <v>1194</v>
      </c>
      <c r="D48" s="5331"/>
      <c r="E48" s="5331"/>
      <c r="F48" s="5331"/>
      <c r="G48" s="5331"/>
      <c r="H48" s="5331"/>
      <c r="I48" s="5332"/>
      <c r="J48" s="2431"/>
      <c r="K48" s="2431"/>
      <c r="L48" s="2431"/>
      <c r="M48" s="2431"/>
      <c r="N48" s="2431"/>
      <c r="O48" s="2444"/>
      <c r="P48" s="2437"/>
      <c r="Q48" s="2437"/>
      <c r="R48" s="2437"/>
      <c r="S48" s="2437"/>
      <c r="T48" s="2437"/>
      <c r="U48" s="2437"/>
      <c r="V48" s="2437"/>
      <c r="W48" s="2437"/>
    </row>
    <row r="49" spans="1:23" ht="15">
      <c r="A49" s="29"/>
      <c r="B49" s="710" t="s">
        <v>1</v>
      </c>
      <c r="C49" s="2421">
        <v>1</v>
      </c>
      <c r="D49" s="2422">
        <v>1</v>
      </c>
      <c r="E49" s="2422">
        <v>1</v>
      </c>
      <c r="F49" s="2422">
        <v>1</v>
      </c>
      <c r="G49" s="2432">
        <v>1</v>
      </c>
      <c r="H49" s="433">
        <v>1</v>
      </c>
      <c r="I49" s="2445">
        <v>2</v>
      </c>
      <c r="J49" s="2446"/>
      <c r="K49" s="2446"/>
      <c r="L49" s="2446"/>
      <c r="M49" s="2431"/>
      <c r="N49" s="2431"/>
      <c r="O49" s="2395"/>
      <c r="P49" s="29"/>
      <c r="Q49" s="29"/>
      <c r="R49" s="29"/>
      <c r="S49" s="29"/>
      <c r="T49" s="29"/>
      <c r="U49" s="29"/>
      <c r="V49" s="29"/>
      <c r="W49" s="29"/>
    </row>
    <row r="50" spans="1:23" ht="15" customHeight="1">
      <c r="A50" s="29"/>
      <c r="B50" s="646" t="s">
        <v>3</v>
      </c>
      <c r="C50" s="982">
        <v>1</v>
      </c>
      <c r="D50" s="2405">
        <v>1</v>
      </c>
      <c r="E50" s="2405">
        <v>1</v>
      </c>
      <c r="F50" s="2405">
        <v>1</v>
      </c>
      <c r="G50" s="2434">
        <v>1</v>
      </c>
      <c r="H50" s="1895">
        <v>1</v>
      </c>
      <c r="I50" s="2447">
        <v>2</v>
      </c>
      <c r="J50" s="2446"/>
      <c r="K50" s="2446"/>
      <c r="L50" s="2446"/>
      <c r="M50" s="2431"/>
      <c r="N50" s="2431"/>
      <c r="O50" s="2395"/>
      <c r="P50" s="29"/>
      <c r="Q50" s="29"/>
      <c r="R50" s="29"/>
      <c r="S50" s="29"/>
      <c r="T50" s="29"/>
      <c r="U50" s="29"/>
      <c r="V50" s="29"/>
      <c r="W50" s="29"/>
    </row>
    <row r="51" spans="1:23" ht="15" customHeight="1" thickBot="1">
      <c r="A51" s="29"/>
      <c r="B51" s="646" t="s">
        <v>2</v>
      </c>
      <c r="C51" s="982">
        <v>1</v>
      </c>
      <c r="D51" s="2405">
        <v>1</v>
      </c>
      <c r="E51" s="2405">
        <v>2</v>
      </c>
      <c r="F51" s="2405">
        <v>2</v>
      </c>
      <c r="G51" s="2434">
        <v>2</v>
      </c>
      <c r="H51" s="1895">
        <v>2</v>
      </c>
      <c r="I51" s="2448">
        <v>2</v>
      </c>
      <c r="J51" s="2446"/>
      <c r="K51" s="2446"/>
      <c r="L51" s="2446"/>
      <c r="M51" s="2431"/>
      <c r="N51" s="2431"/>
      <c r="O51" s="2395"/>
      <c r="P51" s="29"/>
      <c r="Q51" s="29"/>
      <c r="R51" s="29"/>
      <c r="S51" s="29"/>
      <c r="T51" s="29"/>
      <c r="U51" s="29"/>
      <c r="V51" s="29"/>
      <c r="W51" s="29"/>
    </row>
    <row r="52" spans="1:23" ht="15">
      <c r="A52" s="29"/>
      <c r="B52" s="710" t="s">
        <v>1155</v>
      </c>
      <c r="C52" s="2421">
        <v>17</v>
      </c>
      <c r="D52" s="2422">
        <v>17</v>
      </c>
      <c r="E52" s="2422">
        <v>17</v>
      </c>
      <c r="F52" s="2422">
        <v>17</v>
      </c>
      <c r="G52" s="2432">
        <v>17</v>
      </c>
      <c r="H52" s="433">
        <v>17</v>
      </c>
      <c r="I52" s="5102">
        <f>Aspirantes!I51</f>
        <v>17</v>
      </c>
      <c r="J52" s="29"/>
      <c r="K52" s="29"/>
      <c r="L52" s="29"/>
      <c r="M52" s="2437"/>
      <c r="N52" s="2437"/>
      <c r="O52" s="29"/>
      <c r="P52" s="29"/>
      <c r="Q52" s="29"/>
      <c r="R52" s="29"/>
      <c r="S52" s="29"/>
      <c r="T52" s="29"/>
      <c r="U52" s="29"/>
      <c r="V52" s="29"/>
      <c r="W52" s="29"/>
    </row>
    <row r="53" spans="1:23" ht="15">
      <c r="A53" s="29"/>
      <c r="B53" s="646" t="s">
        <v>911</v>
      </c>
      <c r="C53" s="982">
        <v>10</v>
      </c>
      <c r="D53" s="2405">
        <v>10</v>
      </c>
      <c r="E53" s="2405">
        <v>10</v>
      </c>
      <c r="F53" s="2405">
        <v>10</v>
      </c>
      <c r="G53" s="2434">
        <v>11</v>
      </c>
      <c r="H53" s="1895">
        <v>11</v>
      </c>
      <c r="I53" s="5103">
        <f>Aspirantes!I52</f>
        <v>11</v>
      </c>
      <c r="J53" s="29"/>
      <c r="K53" s="29"/>
      <c r="L53" s="29"/>
      <c r="M53" s="29"/>
      <c r="N53" s="29"/>
      <c r="O53" s="29"/>
      <c r="P53" s="29"/>
      <c r="Q53" s="29"/>
      <c r="R53" s="29"/>
      <c r="S53" s="29"/>
      <c r="T53" s="29"/>
      <c r="U53" s="29"/>
      <c r="V53" s="29"/>
      <c r="W53" s="29"/>
    </row>
    <row r="54" spans="1:23" ht="15">
      <c r="A54" s="2382"/>
      <c r="B54" s="646" t="s">
        <v>1199</v>
      </c>
      <c r="C54" s="982">
        <v>5</v>
      </c>
      <c r="D54" s="2405">
        <v>4</v>
      </c>
      <c r="E54" s="2405">
        <v>7</v>
      </c>
      <c r="F54" s="2405">
        <v>9</v>
      </c>
      <c r="G54" s="2434">
        <v>9</v>
      </c>
      <c r="H54" s="1895">
        <v>10</v>
      </c>
      <c r="I54" s="5103">
        <f>Aspirantes!I53</f>
        <v>10</v>
      </c>
      <c r="J54" s="29"/>
      <c r="K54" s="29"/>
      <c r="L54" s="29"/>
      <c r="M54" s="29"/>
      <c r="N54" s="29"/>
      <c r="O54" s="29"/>
      <c r="P54" s="29"/>
      <c r="Q54" s="29"/>
      <c r="R54" s="29"/>
      <c r="S54" s="29"/>
      <c r="T54" s="29"/>
      <c r="U54" s="29"/>
      <c r="V54" s="29"/>
      <c r="W54" s="29"/>
    </row>
    <row r="55" spans="1:23" ht="15" customHeight="1">
      <c r="A55" s="29"/>
      <c r="B55" s="646" t="s">
        <v>1153</v>
      </c>
      <c r="C55" s="982">
        <v>26</v>
      </c>
      <c r="D55" s="2405">
        <v>26</v>
      </c>
      <c r="E55" s="2405">
        <v>26</v>
      </c>
      <c r="F55" s="2405">
        <v>26</v>
      </c>
      <c r="G55" s="2434">
        <v>26</v>
      </c>
      <c r="H55" s="1895">
        <v>27</v>
      </c>
      <c r="I55" s="5103">
        <f>Aspirantes!I54</f>
        <v>27</v>
      </c>
      <c r="J55" s="29"/>
      <c r="K55" s="29"/>
      <c r="L55" s="29"/>
      <c r="M55" s="29"/>
      <c r="N55" s="29"/>
      <c r="O55" s="29"/>
      <c r="P55" s="29"/>
      <c r="Q55" s="29"/>
      <c r="R55" s="29"/>
      <c r="S55" s="29"/>
      <c r="T55" s="29"/>
      <c r="U55" s="29"/>
      <c r="V55" s="29"/>
      <c r="W55" s="29"/>
    </row>
    <row r="56" spans="1:23" s="422" customFormat="1" ht="20.25" customHeight="1">
      <c r="A56" s="2382"/>
      <c r="B56" s="709" t="s">
        <v>544</v>
      </c>
      <c r="C56" s="982">
        <v>3</v>
      </c>
      <c r="D56" s="2405">
        <v>3</v>
      </c>
      <c r="E56" s="2405">
        <v>4</v>
      </c>
      <c r="F56" s="2405">
        <v>4</v>
      </c>
      <c r="G56" s="2434">
        <v>4</v>
      </c>
      <c r="H56" s="1895">
        <v>4</v>
      </c>
      <c r="I56" s="2447">
        <f>Aspirantes!I55</f>
        <v>6</v>
      </c>
      <c r="J56" s="2382"/>
      <c r="K56" s="2382"/>
      <c r="L56" s="2382"/>
      <c r="M56" s="2382"/>
      <c r="N56" s="2382"/>
      <c r="O56" s="2382"/>
      <c r="P56" s="2382"/>
      <c r="Q56" s="2382"/>
      <c r="R56" s="2382"/>
      <c r="S56" s="2382"/>
      <c r="T56" s="2382"/>
      <c r="U56" s="2382"/>
      <c r="V56" s="2382"/>
      <c r="W56" s="2382"/>
    </row>
    <row r="57" spans="1:23" s="671" customFormat="1" ht="15.75" thickBot="1">
      <c r="A57" s="2437"/>
      <c r="B57" s="708" t="s">
        <v>1127</v>
      </c>
      <c r="C57" s="2414">
        <v>18</v>
      </c>
      <c r="D57" s="2415">
        <v>18</v>
      </c>
      <c r="E57" s="2415">
        <v>18</v>
      </c>
      <c r="F57" s="2415">
        <v>18</v>
      </c>
      <c r="G57" s="2438">
        <v>18</v>
      </c>
      <c r="H57" s="1898">
        <v>18</v>
      </c>
      <c r="I57" s="2448">
        <f>Aspirantes!I56</f>
        <v>18</v>
      </c>
      <c r="J57" s="2431"/>
      <c r="K57" s="2431"/>
      <c r="L57" s="2431"/>
      <c r="M57" s="2431"/>
      <c r="N57" s="2431"/>
      <c r="O57" s="2444"/>
      <c r="P57" s="2437"/>
      <c r="Q57" s="2437"/>
      <c r="R57" s="2437"/>
      <c r="S57" s="2437"/>
      <c r="T57" s="2437"/>
      <c r="U57" s="2437"/>
      <c r="V57" s="2437"/>
      <c r="W57" s="2437"/>
    </row>
    <row r="58" spans="1:23" ht="15.75" thickBot="1">
      <c r="A58" s="29"/>
      <c r="B58" s="2525" t="s">
        <v>16</v>
      </c>
      <c r="C58" s="2733">
        <f>C52+C53+C55+C56+C57</f>
        <v>74</v>
      </c>
      <c r="D58" s="2732">
        <f t="shared" ref="D58:H58" si="28">D52+D53+D55+D56+D57</f>
        <v>74</v>
      </c>
      <c r="E58" s="2732">
        <f t="shared" si="28"/>
        <v>75</v>
      </c>
      <c r="F58" s="2732">
        <f t="shared" si="28"/>
        <v>75</v>
      </c>
      <c r="G58" s="2732">
        <f t="shared" si="28"/>
        <v>76</v>
      </c>
      <c r="H58" s="5104">
        <f t="shared" si="28"/>
        <v>77</v>
      </c>
      <c r="I58" s="5105">
        <f>I52+I53+I55+I56+I57</f>
        <v>79</v>
      </c>
      <c r="J58" s="2446"/>
      <c r="K58" s="2446"/>
      <c r="L58" s="2446"/>
      <c r="M58" s="2431"/>
      <c r="N58" s="2431"/>
      <c r="O58" s="2395"/>
      <c r="P58" s="29"/>
      <c r="Q58" s="29"/>
      <c r="R58" s="29"/>
      <c r="S58" s="29"/>
      <c r="T58" s="29"/>
      <c r="U58" s="29"/>
      <c r="V58" s="29"/>
      <c r="W58" s="29"/>
    </row>
    <row r="59" spans="1:23" ht="15" customHeight="1" thickBot="1">
      <c r="A59" s="29"/>
      <c r="B59" s="636"/>
      <c r="C59" s="2443"/>
      <c r="D59" s="2443"/>
      <c r="E59" s="2443"/>
      <c r="F59" s="2443"/>
      <c r="G59" s="2443"/>
      <c r="H59" s="632"/>
      <c r="I59" s="2446"/>
      <c r="J59" s="2446"/>
      <c r="K59" s="2446"/>
      <c r="L59" s="2446"/>
      <c r="M59" s="2431"/>
      <c r="N59" s="2431"/>
      <c r="O59" s="2395"/>
      <c r="P59" s="29"/>
      <c r="Q59" s="29"/>
      <c r="R59" s="29"/>
      <c r="S59" s="29"/>
      <c r="T59" s="29"/>
      <c r="U59" s="29"/>
      <c r="V59" s="29"/>
      <c r="W59" s="29"/>
    </row>
    <row r="60" spans="1:23" ht="15" customHeight="1" thickBot="1">
      <c r="A60" s="29"/>
      <c r="B60" s="2391"/>
      <c r="C60" s="5330" t="s">
        <v>1201</v>
      </c>
      <c r="D60" s="5331"/>
      <c r="E60" s="5331"/>
      <c r="F60" s="5331"/>
      <c r="G60" s="5331"/>
      <c r="H60" s="5331"/>
      <c r="I60" s="5332"/>
      <c r="J60" s="2446"/>
      <c r="K60" s="2446"/>
      <c r="L60" s="2446"/>
      <c r="M60" s="2431"/>
      <c r="N60" s="2431"/>
      <c r="O60" s="2395"/>
      <c r="P60" s="29"/>
      <c r="Q60" s="29"/>
      <c r="R60" s="29"/>
      <c r="S60" s="29"/>
      <c r="T60" s="29"/>
      <c r="U60" s="29"/>
      <c r="V60" s="29"/>
      <c r="W60" s="29"/>
    </row>
    <row r="61" spans="1:23" ht="15">
      <c r="A61" s="29"/>
      <c r="B61" s="710" t="s">
        <v>1</v>
      </c>
      <c r="C61" s="2421">
        <f t="shared" ref="C61:G61" si="29">C35/C49</f>
        <v>77</v>
      </c>
      <c r="D61" s="2422">
        <f t="shared" si="29"/>
        <v>32</v>
      </c>
      <c r="E61" s="2422">
        <f t="shared" si="29"/>
        <v>73</v>
      </c>
      <c r="F61" s="2422">
        <f t="shared" si="29"/>
        <v>56</v>
      </c>
      <c r="G61" s="2432">
        <f t="shared" si="29"/>
        <v>79</v>
      </c>
      <c r="H61" s="436">
        <f>H35/H49</f>
        <v>62</v>
      </c>
      <c r="I61" s="689">
        <f>I35/I49</f>
        <v>67</v>
      </c>
      <c r="J61" s="29"/>
      <c r="K61" s="29"/>
      <c r="L61" s="29"/>
      <c r="M61" s="2437"/>
      <c r="N61" s="2437"/>
      <c r="O61" s="29"/>
      <c r="P61" s="29"/>
      <c r="Q61" s="29"/>
      <c r="R61" s="29"/>
      <c r="S61" s="29"/>
      <c r="T61" s="29"/>
      <c r="U61" s="29"/>
      <c r="V61" s="29"/>
      <c r="W61" s="29"/>
    </row>
    <row r="62" spans="1:23" ht="15">
      <c r="A62" s="29"/>
      <c r="B62" s="646" t="s">
        <v>3</v>
      </c>
      <c r="C62" s="982">
        <f t="shared" ref="C62:H62" si="30">C36/C50</f>
        <v>80</v>
      </c>
      <c r="D62" s="2405">
        <f t="shared" si="30"/>
        <v>38</v>
      </c>
      <c r="E62" s="2405">
        <f t="shared" si="30"/>
        <v>73</v>
      </c>
      <c r="F62" s="2405">
        <f t="shared" si="30"/>
        <v>66</v>
      </c>
      <c r="G62" s="2434">
        <f t="shared" si="30"/>
        <v>85</v>
      </c>
      <c r="H62" s="437">
        <f t="shared" si="30"/>
        <v>99</v>
      </c>
      <c r="I62" s="688">
        <f>I36/I50</f>
        <v>62.5</v>
      </c>
      <c r="J62" s="29"/>
      <c r="K62" s="29"/>
      <c r="L62" s="29"/>
      <c r="M62" s="29"/>
      <c r="N62" s="29"/>
      <c r="O62" s="29"/>
      <c r="P62" s="29"/>
      <c r="Q62" s="29"/>
      <c r="R62" s="29"/>
      <c r="S62" s="29"/>
      <c r="T62" s="29"/>
      <c r="U62" s="29"/>
      <c r="V62" s="29"/>
      <c r="W62" s="29"/>
    </row>
    <row r="63" spans="1:23" ht="15.75" thickBot="1">
      <c r="A63" s="2382"/>
      <c r="B63" s="646" t="s">
        <v>2</v>
      </c>
      <c r="C63" s="982">
        <f t="shared" ref="C63:H63" si="31">C37/C51</f>
        <v>81</v>
      </c>
      <c r="D63" s="2405">
        <f t="shared" si="31"/>
        <v>37</v>
      </c>
      <c r="E63" s="2405">
        <f t="shared" si="31"/>
        <v>44</v>
      </c>
      <c r="F63" s="2405">
        <f t="shared" si="31"/>
        <v>32.5</v>
      </c>
      <c r="G63" s="2434">
        <f t="shared" si="31"/>
        <v>38</v>
      </c>
      <c r="H63" s="437">
        <f t="shared" si="31"/>
        <v>52.5</v>
      </c>
      <c r="I63" s="688">
        <f>I37/I51</f>
        <v>60.5</v>
      </c>
      <c r="J63" s="29"/>
      <c r="K63" s="29"/>
      <c r="L63" s="29"/>
      <c r="M63" s="29"/>
      <c r="N63" s="29"/>
      <c r="O63" s="29"/>
      <c r="P63" s="29"/>
      <c r="Q63" s="29"/>
      <c r="R63" s="29"/>
      <c r="S63" s="29"/>
      <c r="T63" s="29"/>
      <c r="U63" s="29"/>
      <c r="V63" s="29"/>
      <c r="W63" s="29"/>
    </row>
    <row r="64" spans="1:23" ht="15" customHeight="1">
      <c r="A64" s="29"/>
      <c r="B64" s="710" t="s">
        <v>1155</v>
      </c>
      <c r="C64" s="2421">
        <f t="shared" ref="C64:I70" si="32">C40/C52</f>
        <v>241.11764705882354</v>
      </c>
      <c r="D64" s="2422">
        <f t="shared" si="32"/>
        <v>216.1764705882353</v>
      </c>
      <c r="E64" s="2422">
        <f t="shared" si="32"/>
        <v>220.64705882352942</v>
      </c>
      <c r="F64" s="2422">
        <f t="shared" si="32"/>
        <v>210.29411764705881</v>
      </c>
      <c r="G64" s="2432">
        <f t="shared" si="32"/>
        <v>211.1764705882353</v>
      </c>
      <c r="H64" s="436">
        <f>H40/H52</f>
        <v>227.8235294117647</v>
      </c>
      <c r="I64" s="689">
        <f>I40/I52</f>
        <v>237.76470588235293</v>
      </c>
      <c r="J64" s="29"/>
      <c r="K64" s="29"/>
      <c r="L64" s="29"/>
      <c r="M64" s="29"/>
      <c r="N64" s="29"/>
      <c r="O64" s="29"/>
      <c r="P64" s="29"/>
      <c r="Q64" s="29"/>
      <c r="R64" s="29"/>
      <c r="S64" s="29"/>
      <c r="T64" s="29"/>
      <c r="U64" s="29"/>
      <c r="V64" s="29"/>
      <c r="W64" s="29"/>
    </row>
    <row r="65" spans="1:23" s="671" customFormat="1" ht="15">
      <c r="A65" s="2437"/>
      <c r="B65" s="646" t="s">
        <v>911</v>
      </c>
      <c r="C65" s="982">
        <f t="shared" si="32"/>
        <v>42.9</v>
      </c>
      <c r="D65" s="2405">
        <f t="shared" si="32"/>
        <v>43.4</v>
      </c>
      <c r="E65" s="2405">
        <f t="shared" si="32"/>
        <v>50.3</v>
      </c>
      <c r="F65" s="2405">
        <f t="shared" si="32"/>
        <v>70.900000000000006</v>
      </c>
      <c r="G65" s="2434">
        <f t="shared" si="32"/>
        <v>72</v>
      </c>
      <c r="H65" s="437">
        <f t="shared" si="32"/>
        <v>75.36363636363636</v>
      </c>
      <c r="I65" s="688">
        <f t="shared" si="32"/>
        <v>76.818181818181813</v>
      </c>
      <c r="J65" s="2420"/>
      <c r="K65" s="2437"/>
      <c r="L65" s="2437"/>
      <c r="M65" s="2437"/>
      <c r="N65" s="2437"/>
      <c r="O65" s="2437"/>
      <c r="P65" s="2437"/>
      <c r="Q65" s="2437"/>
      <c r="R65" s="2437"/>
      <c r="S65" s="2437"/>
      <c r="T65" s="2437"/>
      <c r="U65" s="2437"/>
      <c r="V65" s="2437"/>
      <c r="W65" s="2437"/>
    </row>
    <row r="66" spans="1:23" s="671" customFormat="1" ht="15">
      <c r="A66" s="2437"/>
      <c r="B66" s="646" t="s">
        <v>1199</v>
      </c>
      <c r="C66" s="982">
        <f t="shared" si="32"/>
        <v>50.4</v>
      </c>
      <c r="D66" s="2405">
        <f t="shared" si="32"/>
        <v>30.75</v>
      </c>
      <c r="E66" s="2405">
        <f t="shared" si="32"/>
        <v>54.571428571428569</v>
      </c>
      <c r="F66" s="2405">
        <f t="shared" si="32"/>
        <v>44.777777777777779</v>
      </c>
      <c r="G66" s="2434">
        <f t="shared" si="32"/>
        <v>35</v>
      </c>
      <c r="H66" s="437">
        <f t="shared" si="32"/>
        <v>39.9</v>
      </c>
      <c r="I66" s="688">
        <f t="shared" si="32"/>
        <v>42.9</v>
      </c>
      <c r="J66" s="2420"/>
      <c r="K66" s="2437"/>
      <c r="L66" s="2437"/>
      <c r="M66" s="2437"/>
      <c r="N66" s="2437"/>
      <c r="O66" s="2437"/>
      <c r="P66" s="2437"/>
      <c r="Q66" s="2437"/>
      <c r="R66" s="2437"/>
      <c r="S66" s="2437"/>
      <c r="T66" s="2437"/>
      <c r="U66" s="2437"/>
      <c r="V66" s="2437"/>
      <c r="W66" s="2437"/>
    </row>
    <row r="67" spans="1:23" s="671" customFormat="1" ht="15">
      <c r="A67" s="2437"/>
      <c r="B67" s="646" t="s">
        <v>1153</v>
      </c>
      <c r="C67" s="982">
        <f t="shared" si="32"/>
        <v>133.80769230769232</v>
      </c>
      <c r="D67" s="2405">
        <f t="shared" si="32"/>
        <v>135</v>
      </c>
      <c r="E67" s="2405">
        <f t="shared" si="32"/>
        <v>137.30769230769232</v>
      </c>
      <c r="F67" s="2405">
        <f t="shared" si="32"/>
        <v>124.15384615384616</v>
      </c>
      <c r="G67" s="2434">
        <f t="shared" si="32"/>
        <v>118.80769230769231</v>
      </c>
      <c r="H67" s="437">
        <f t="shared" si="32"/>
        <v>120.29629629629629</v>
      </c>
      <c r="I67" s="688">
        <f t="shared" si="32"/>
        <v>114.11111111111111</v>
      </c>
      <c r="J67" s="2420"/>
      <c r="K67" s="2437"/>
      <c r="L67" s="2437"/>
      <c r="M67" s="2437"/>
      <c r="N67" s="2437"/>
      <c r="O67" s="2437"/>
      <c r="P67" s="2437"/>
      <c r="Q67" s="2437"/>
      <c r="R67" s="2437"/>
      <c r="S67" s="2437"/>
      <c r="T67" s="2437"/>
      <c r="U67" s="2437"/>
      <c r="V67" s="2437"/>
      <c r="W67" s="2437"/>
    </row>
    <row r="68" spans="1:23" ht="15">
      <c r="A68" s="29"/>
      <c r="B68" s="709" t="s">
        <v>544</v>
      </c>
      <c r="C68" s="982">
        <f t="shared" si="32"/>
        <v>79.333333333333329</v>
      </c>
      <c r="D68" s="2405">
        <f t="shared" si="32"/>
        <v>35.666666666666664</v>
      </c>
      <c r="E68" s="2405">
        <f t="shared" si="32"/>
        <v>58.5</v>
      </c>
      <c r="F68" s="2405">
        <f t="shared" si="32"/>
        <v>46.75</v>
      </c>
      <c r="G68" s="2434">
        <f t="shared" si="32"/>
        <v>60</v>
      </c>
      <c r="H68" s="437">
        <f t="shared" si="32"/>
        <v>66.5</v>
      </c>
      <c r="I68" s="688">
        <f t="shared" si="32"/>
        <v>63.333333333333336</v>
      </c>
      <c r="J68" s="29"/>
      <c r="K68" s="29"/>
      <c r="L68" s="29"/>
      <c r="M68" s="29"/>
      <c r="N68" s="29"/>
      <c r="O68" s="29"/>
      <c r="P68" s="29"/>
      <c r="Q68" s="29"/>
      <c r="R68" s="2395"/>
      <c r="S68" s="2395"/>
      <c r="T68" s="2395"/>
      <c r="U68" s="29"/>
      <c r="V68" s="29"/>
      <c r="W68" s="29"/>
    </row>
    <row r="69" spans="1:23" ht="15.75" thickBot="1">
      <c r="A69" s="29"/>
      <c r="B69" s="708" t="s">
        <v>1127</v>
      </c>
      <c r="C69" s="2414">
        <f t="shared" si="32"/>
        <v>248.22222222222223</v>
      </c>
      <c r="D69" s="2415">
        <f t="shared" si="32"/>
        <v>250.05555555555554</v>
      </c>
      <c r="E69" s="2415">
        <f t="shared" si="32"/>
        <v>241.77777777777777</v>
      </c>
      <c r="F69" s="2415">
        <f t="shared" si="32"/>
        <v>234</v>
      </c>
      <c r="G69" s="2438">
        <f t="shared" si="32"/>
        <v>243</v>
      </c>
      <c r="H69" s="438">
        <f t="shared" si="32"/>
        <v>262.77777777777777</v>
      </c>
      <c r="I69" s="687">
        <f t="shared" si="32"/>
        <v>258.94444444444446</v>
      </c>
      <c r="J69" s="29"/>
      <c r="K69" s="29"/>
      <c r="L69" s="29"/>
      <c r="M69" s="29"/>
      <c r="N69" s="29"/>
      <c r="O69" s="29"/>
      <c r="P69" s="29"/>
      <c r="Q69" s="29"/>
      <c r="R69" s="2395"/>
      <c r="S69" s="2395"/>
      <c r="T69" s="2395"/>
      <c r="U69" s="29"/>
      <c r="V69" s="29"/>
      <c r="W69" s="29"/>
    </row>
    <row r="70" spans="1:23" ht="15.75" thickBot="1">
      <c r="A70" s="29"/>
      <c r="B70" s="2525" t="s">
        <v>16</v>
      </c>
      <c r="C70" s="2733">
        <f t="shared" si="32"/>
        <v>171.79729729729729</v>
      </c>
      <c r="D70" s="2732">
        <f t="shared" si="32"/>
        <v>165.22972972972974</v>
      </c>
      <c r="E70" s="2732">
        <f t="shared" si="32"/>
        <v>165.46666666666667</v>
      </c>
      <c r="F70" s="2732">
        <f t="shared" si="32"/>
        <v>158.81333333333333</v>
      </c>
      <c r="G70" s="2732">
        <f t="shared" si="32"/>
        <v>159.01315789473685</v>
      </c>
      <c r="H70" s="2730">
        <f t="shared" si="32"/>
        <v>168.12987012987014</v>
      </c>
      <c r="I70" s="5106">
        <f>I46/I58</f>
        <v>164.67088607594937</v>
      </c>
      <c r="J70" s="29"/>
      <c r="K70" s="29"/>
      <c r="L70" s="29"/>
      <c r="M70" s="29"/>
      <c r="N70" s="29"/>
      <c r="O70" s="29"/>
      <c r="P70" s="29"/>
      <c r="Q70" s="29"/>
      <c r="R70" s="2395"/>
      <c r="S70" s="2395"/>
      <c r="T70" s="2395"/>
      <c r="U70" s="29"/>
      <c r="V70" s="29"/>
      <c r="W70" s="29"/>
    </row>
    <row r="71" spans="1:23" s="761" customFormat="1" ht="14.25">
      <c r="A71" s="772" t="s">
        <v>4562</v>
      </c>
      <c r="B71" s="771"/>
      <c r="C71" s="763"/>
      <c r="D71" s="763"/>
      <c r="E71" s="76"/>
      <c r="F71" s="763"/>
      <c r="G71" s="763"/>
      <c r="H71" s="763"/>
      <c r="R71" s="763"/>
      <c r="S71" s="763"/>
      <c r="T71" s="763"/>
    </row>
    <row r="73" spans="1:23" ht="13.5" thickBot="1">
      <c r="B73" s="760"/>
      <c r="C73" s="759"/>
      <c r="D73" s="759"/>
      <c r="E73" s="759"/>
      <c r="F73" s="759"/>
    </row>
    <row r="74" spans="1:23">
      <c r="F74" s="637"/>
    </row>
  </sheetData>
  <mergeCells count="16">
    <mergeCell ref="U5:W5"/>
    <mergeCell ref="K26:R26"/>
    <mergeCell ref="C48:I48"/>
    <mergeCell ref="C60:I60"/>
    <mergeCell ref="A7:A8"/>
    <mergeCell ref="A9:A10"/>
    <mergeCell ref="R5:T5"/>
    <mergeCell ref="A11:A12"/>
    <mergeCell ref="A5:A6"/>
    <mergeCell ref="B5:B6"/>
    <mergeCell ref="C5:E5"/>
    <mergeCell ref="F5:H5"/>
    <mergeCell ref="I5:K5"/>
    <mergeCell ref="L5:N5"/>
    <mergeCell ref="C26:J26"/>
    <mergeCell ref="O5:Q5"/>
  </mergeCells>
  <hyperlinks>
    <hyperlink ref="A1" location="Índice!A1" display="ÍNDICE"/>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W7 W9:W12 U14:V16 W18:W23" formulaRange="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M65"/>
  <sheetViews>
    <sheetView showGridLines="0" zoomScaleNormal="100" workbookViewId="0"/>
  </sheetViews>
  <sheetFormatPr baseColWidth="10" defaultColWidth="11.42578125" defaultRowHeight="15"/>
  <cols>
    <col min="1" max="1" width="11.42578125" style="860"/>
    <col min="2" max="3" width="11.42578125" style="861"/>
    <col min="4" max="4" width="11.42578125" style="860"/>
    <col min="5" max="5" width="13.5703125" style="861" customWidth="1"/>
    <col min="6" max="7" width="15.7109375" style="861" customWidth="1"/>
    <col min="8" max="8" width="34.28515625" style="861" bestFit="1" customWidth="1"/>
    <col min="9" max="9" width="144.85546875" style="860" customWidth="1"/>
    <col min="10" max="10" width="3.42578125" style="860" customWidth="1"/>
    <col min="11" max="11" width="34.7109375" style="860" bestFit="1" customWidth="1"/>
    <col min="12" max="12" width="11.42578125" style="860"/>
    <col min="13" max="13" width="13.7109375" style="860" customWidth="1"/>
    <col min="14" max="16384" width="11.42578125" style="860"/>
  </cols>
  <sheetData>
    <row r="1" spans="1:13" s="759" customFormat="1" ht="12.75">
      <c r="A1" s="815" t="s">
        <v>1621</v>
      </c>
    </row>
    <row r="2" spans="1:13" ht="19.5" thickBot="1">
      <c r="A2" s="4417" t="s">
        <v>863</v>
      </c>
    </row>
    <row r="3" spans="1:13" ht="15.75" thickBot="1">
      <c r="B3" s="4367" t="s">
        <v>427</v>
      </c>
      <c r="C3" s="4368" t="s">
        <v>426</v>
      </c>
      <c r="D3" s="4369" t="s">
        <v>428</v>
      </c>
      <c r="E3" s="4370" t="s">
        <v>429</v>
      </c>
      <c r="F3" s="4370" t="s">
        <v>430</v>
      </c>
      <c r="G3" s="4370" t="s">
        <v>315</v>
      </c>
      <c r="H3" s="4370" t="s">
        <v>431</v>
      </c>
      <c r="I3" s="4371" t="s">
        <v>4393</v>
      </c>
    </row>
    <row r="4" spans="1:13">
      <c r="B4" s="6178" t="s">
        <v>452</v>
      </c>
      <c r="C4" s="2074">
        <v>2015</v>
      </c>
      <c r="D4" s="2075">
        <v>41890</v>
      </c>
      <c r="E4" s="2076" t="s">
        <v>1482</v>
      </c>
      <c r="F4" s="2076" t="s">
        <v>434</v>
      </c>
      <c r="G4" s="2076" t="s">
        <v>435</v>
      </c>
      <c r="H4" s="2077" t="s">
        <v>436</v>
      </c>
      <c r="I4" s="2078" t="s">
        <v>1481</v>
      </c>
      <c r="K4" s="5067" t="s">
        <v>431</v>
      </c>
      <c r="L4" s="5067" t="s">
        <v>434</v>
      </c>
      <c r="M4" s="5067" t="s">
        <v>475</v>
      </c>
    </row>
    <row r="5" spans="1:13">
      <c r="B5" s="6179"/>
      <c r="C5" s="2079">
        <v>2015</v>
      </c>
      <c r="D5" s="2040">
        <v>42101</v>
      </c>
      <c r="E5" s="2079">
        <v>38.049999999999997</v>
      </c>
      <c r="F5" s="2041" t="s">
        <v>434</v>
      </c>
      <c r="G5" s="2041" t="s">
        <v>435</v>
      </c>
      <c r="H5" s="2042" t="s">
        <v>436</v>
      </c>
      <c r="I5" s="2080" t="s">
        <v>453</v>
      </c>
      <c r="K5" s="5064" t="s">
        <v>4735</v>
      </c>
      <c r="L5" s="5065">
        <f>COUNTIFS(H4:H62, "=Apoyo Institucional", F4:F62, "=creación")</f>
        <v>15</v>
      </c>
      <c r="M5" s="5065">
        <f>COUNTIFS(H4:H62, "=Apoyo Institucional", F4:F62, "=modificación")</f>
        <v>0</v>
      </c>
    </row>
    <row r="6" spans="1:13">
      <c r="B6" s="6179"/>
      <c r="C6" s="2079">
        <v>2015</v>
      </c>
      <c r="D6" s="2040">
        <v>42188</v>
      </c>
      <c r="E6" s="2079">
        <v>43.08</v>
      </c>
      <c r="F6" s="2041" t="s">
        <v>434</v>
      </c>
      <c r="G6" s="2041" t="s">
        <v>435</v>
      </c>
      <c r="H6" s="2042" t="s">
        <v>436</v>
      </c>
      <c r="I6" s="2080" t="s">
        <v>454</v>
      </c>
      <c r="K6" s="5064" t="s">
        <v>18</v>
      </c>
      <c r="L6" s="5065">
        <f>COUNTIFS(H4:H62, "=docencia", F4:F62, "=creación")</f>
        <v>23</v>
      </c>
      <c r="M6" s="5065">
        <f>COUNTIFS(H4:H62, "=docencia", F4:F62, "=modificación")</f>
        <v>3</v>
      </c>
    </row>
    <row r="7" spans="1:13">
      <c r="B7" s="6179"/>
      <c r="C7" s="2079">
        <v>2015</v>
      </c>
      <c r="D7" s="2040">
        <v>42101</v>
      </c>
      <c r="E7" s="2079">
        <v>38.04</v>
      </c>
      <c r="F7" s="2041" t="s">
        <v>434</v>
      </c>
      <c r="G7" s="2041" t="s">
        <v>435</v>
      </c>
      <c r="H7" s="2042" t="s">
        <v>18</v>
      </c>
      <c r="I7" s="2080" t="s">
        <v>457</v>
      </c>
      <c r="K7" s="5064" t="s">
        <v>4736</v>
      </c>
      <c r="L7" s="5065">
        <f>COUNTIFS(H4:H62, "=Investigación, creación e innovación ", F4:F62, "=creación")</f>
        <v>8</v>
      </c>
      <c r="M7" s="5065">
        <f>COUNTIFS(H4:H62, "=Investigación, creación e innovación ", F4:F62, "=modificación")</f>
        <v>2</v>
      </c>
    </row>
    <row r="8" spans="1:13">
      <c r="B8" s="6179"/>
      <c r="C8" s="2079">
        <v>2015</v>
      </c>
      <c r="D8" s="2040">
        <v>42347</v>
      </c>
      <c r="E8" s="2079">
        <v>48.03</v>
      </c>
      <c r="F8" s="2041" t="s">
        <v>434</v>
      </c>
      <c r="G8" s="2041" t="s">
        <v>435</v>
      </c>
      <c r="H8" s="2042" t="s">
        <v>18</v>
      </c>
      <c r="I8" s="2080" t="s">
        <v>458</v>
      </c>
      <c r="K8" s="5064" t="s">
        <v>4737</v>
      </c>
      <c r="L8" s="5065">
        <f>COUNTIFS(H4:H62, "=Servicio y vinculación con la sociedad", F4:F62, "=creación")</f>
        <v>4</v>
      </c>
      <c r="M8" s="5065">
        <f>COUNTIFS(H4:H62, "=Investigación, creación e innovación ", F4:F62, "=modificación")</f>
        <v>2</v>
      </c>
    </row>
    <row r="9" spans="1:13">
      <c r="B9" s="6179"/>
      <c r="C9" s="2079">
        <v>2015</v>
      </c>
      <c r="D9" s="2040">
        <v>42101</v>
      </c>
      <c r="E9" s="2079">
        <v>38.06</v>
      </c>
      <c r="F9" s="2041" t="s">
        <v>434</v>
      </c>
      <c r="G9" s="2041" t="s">
        <v>435</v>
      </c>
      <c r="H9" s="2042" t="s">
        <v>445</v>
      </c>
      <c r="I9" s="2080" t="s">
        <v>470</v>
      </c>
      <c r="K9" s="5064" t="s">
        <v>4738</v>
      </c>
      <c r="L9" s="5065">
        <f>COUNTIFS(H4:H62, "=Preservación y difusión de la cultura ", F4:F62, "=creación")</f>
        <v>1</v>
      </c>
      <c r="M9" s="5065">
        <f>COUNTIFS(H4:H62, "=Preservación y difusión de la cultura ", F4:F62, "=modificación")</f>
        <v>1</v>
      </c>
    </row>
    <row r="10" spans="1:13">
      <c r="B10" s="6179"/>
      <c r="C10" s="2079">
        <v>2016</v>
      </c>
      <c r="D10" s="2040">
        <v>42417</v>
      </c>
      <c r="E10" s="2079">
        <v>50.3</v>
      </c>
      <c r="F10" s="2081" t="s">
        <v>434</v>
      </c>
      <c r="G10" s="2081" t="s">
        <v>435</v>
      </c>
      <c r="H10" s="2082" t="s">
        <v>436</v>
      </c>
      <c r="I10" s="2083" t="s">
        <v>1322</v>
      </c>
      <c r="K10" s="5067" t="s">
        <v>24</v>
      </c>
      <c r="L10" s="5066">
        <f>SUM(L5:L9)</f>
        <v>51</v>
      </c>
      <c r="M10" s="5066">
        <f>SUM(M5:M9)</f>
        <v>8</v>
      </c>
    </row>
    <row r="11" spans="1:13">
      <c r="B11" s="6179"/>
      <c r="C11" s="2079">
        <v>2016</v>
      </c>
      <c r="D11" s="2040">
        <v>42510</v>
      </c>
      <c r="E11" s="2079">
        <v>51.5</v>
      </c>
      <c r="F11" s="2081" t="s">
        <v>434</v>
      </c>
      <c r="G11" s="2081" t="s">
        <v>435</v>
      </c>
      <c r="H11" s="2082" t="s">
        <v>436</v>
      </c>
      <c r="I11" s="2083" t="s">
        <v>1323</v>
      </c>
    </row>
    <row r="12" spans="1:13">
      <c r="B12" s="6179"/>
      <c r="C12" s="2079">
        <v>2016</v>
      </c>
      <c r="D12" s="2040">
        <v>42681</v>
      </c>
      <c r="E12" s="2079">
        <v>54.4</v>
      </c>
      <c r="F12" s="2081" t="s">
        <v>434</v>
      </c>
      <c r="G12" s="2081" t="s">
        <v>435</v>
      </c>
      <c r="H12" s="2082" t="s">
        <v>436</v>
      </c>
      <c r="I12" s="2083" t="s">
        <v>1297</v>
      </c>
    </row>
    <row r="13" spans="1:13">
      <c r="B13" s="6179"/>
      <c r="C13" s="2085">
        <v>2017</v>
      </c>
      <c r="D13" s="2084">
        <v>42766</v>
      </c>
      <c r="E13" s="2085">
        <v>56.5</v>
      </c>
      <c r="F13" s="3477" t="s">
        <v>434</v>
      </c>
      <c r="G13" s="2086" t="s">
        <v>435</v>
      </c>
      <c r="H13" s="3479" t="s">
        <v>445</v>
      </c>
      <c r="I13" s="2089" t="s">
        <v>4499</v>
      </c>
    </row>
    <row r="14" spans="1:13">
      <c r="B14" s="6179"/>
      <c r="C14" s="2085">
        <v>2017</v>
      </c>
      <c r="D14" s="2084">
        <v>42766</v>
      </c>
      <c r="E14" s="2085">
        <v>56.8</v>
      </c>
      <c r="F14" s="5069" t="s">
        <v>4500</v>
      </c>
      <c r="G14" s="2086" t="s">
        <v>4500</v>
      </c>
      <c r="H14" s="2087" t="s">
        <v>436</v>
      </c>
      <c r="I14" s="2089" t="s">
        <v>4501</v>
      </c>
    </row>
    <row r="15" spans="1:13" ht="30.75" thickBot="1">
      <c r="B15" s="6180"/>
      <c r="C15" s="4372">
        <v>2017</v>
      </c>
      <c r="D15" s="4373">
        <v>42828</v>
      </c>
      <c r="E15" s="4374" t="s">
        <v>4504</v>
      </c>
      <c r="F15" s="3478" t="s">
        <v>434</v>
      </c>
      <c r="G15" s="4375" t="s">
        <v>435</v>
      </c>
      <c r="H15" s="4376" t="s">
        <v>18</v>
      </c>
      <c r="I15" s="4377" t="s">
        <v>4505</v>
      </c>
    </row>
    <row r="16" spans="1:13">
      <c r="B16" s="6185" t="s">
        <v>432</v>
      </c>
      <c r="C16" s="4378">
        <v>2012</v>
      </c>
      <c r="D16" s="4379">
        <v>41071</v>
      </c>
      <c r="E16" s="4380" t="s">
        <v>433</v>
      </c>
      <c r="F16" s="4380" t="s">
        <v>434</v>
      </c>
      <c r="G16" s="4380" t="s">
        <v>435</v>
      </c>
      <c r="H16" s="4381" t="s">
        <v>436</v>
      </c>
      <c r="I16" s="4382" t="s">
        <v>437</v>
      </c>
    </row>
    <row r="17" spans="2:9">
      <c r="B17" s="6186"/>
      <c r="C17" s="881">
        <v>2015</v>
      </c>
      <c r="D17" s="4383">
        <v>42103</v>
      </c>
      <c r="E17" s="2041">
        <v>26.06</v>
      </c>
      <c r="F17" s="2041" t="s">
        <v>434</v>
      </c>
      <c r="G17" s="2041" t="s">
        <v>435</v>
      </c>
      <c r="H17" s="3893" t="s">
        <v>436</v>
      </c>
      <c r="I17" s="1974" t="s">
        <v>455</v>
      </c>
    </row>
    <row r="18" spans="2:9">
      <c r="B18" s="6186"/>
      <c r="C18" s="881">
        <v>2015</v>
      </c>
      <c r="D18" s="4383">
        <v>42339</v>
      </c>
      <c r="E18" s="2041">
        <v>38.04</v>
      </c>
      <c r="F18" s="2041" t="s">
        <v>434</v>
      </c>
      <c r="G18" s="2041" t="s">
        <v>435</v>
      </c>
      <c r="H18" s="3893" t="s">
        <v>436</v>
      </c>
      <c r="I18" s="1974" t="s">
        <v>456</v>
      </c>
    </row>
    <row r="19" spans="2:9" ht="30">
      <c r="B19" s="6186"/>
      <c r="C19" s="881">
        <v>2015</v>
      </c>
      <c r="D19" s="4383">
        <v>42062</v>
      </c>
      <c r="E19" s="2041">
        <v>24.09</v>
      </c>
      <c r="F19" s="2041" t="s">
        <v>434</v>
      </c>
      <c r="G19" s="2041" t="s">
        <v>435</v>
      </c>
      <c r="H19" s="3893" t="s">
        <v>18</v>
      </c>
      <c r="I19" s="1974" t="s">
        <v>459</v>
      </c>
    </row>
    <row r="20" spans="2:9">
      <c r="B20" s="6186"/>
      <c r="C20" s="881">
        <v>2015</v>
      </c>
      <c r="D20" s="4383">
        <v>42093</v>
      </c>
      <c r="E20" s="2041">
        <v>25.03</v>
      </c>
      <c r="F20" s="2041" t="s">
        <v>434</v>
      </c>
      <c r="G20" s="2041" t="s">
        <v>435</v>
      </c>
      <c r="H20" s="3893" t="s">
        <v>18</v>
      </c>
      <c r="I20" s="1974" t="s">
        <v>460</v>
      </c>
    </row>
    <row r="21" spans="2:9">
      <c r="B21" s="6186"/>
      <c r="C21" s="881">
        <v>2015</v>
      </c>
      <c r="D21" s="4383">
        <v>42151</v>
      </c>
      <c r="E21" s="2041">
        <v>30.03</v>
      </c>
      <c r="F21" s="2041" t="s">
        <v>434</v>
      </c>
      <c r="G21" s="2041" t="s">
        <v>435</v>
      </c>
      <c r="H21" s="3893" t="s">
        <v>18</v>
      </c>
      <c r="I21" s="1974" t="s">
        <v>461</v>
      </c>
    </row>
    <row r="22" spans="2:9" ht="30">
      <c r="B22" s="6186"/>
      <c r="C22" s="881">
        <v>2015</v>
      </c>
      <c r="D22" s="4383">
        <v>42103</v>
      </c>
      <c r="E22" s="2041">
        <v>26.02</v>
      </c>
      <c r="F22" s="2041" t="s">
        <v>434</v>
      </c>
      <c r="G22" s="2041" t="s">
        <v>435</v>
      </c>
      <c r="H22" s="3893" t="s">
        <v>445</v>
      </c>
      <c r="I22" s="1975" t="s">
        <v>471</v>
      </c>
    </row>
    <row r="23" spans="2:9">
      <c r="B23" s="6186"/>
      <c r="C23" s="881">
        <v>2015</v>
      </c>
      <c r="D23" s="4383">
        <v>42103</v>
      </c>
      <c r="E23" s="2041">
        <v>26.04</v>
      </c>
      <c r="F23" s="2041" t="s">
        <v>434</v>
      </c>
      <c r="G23" s="2041" t="s">
        <v>435</v>
      </c>
      <c r="H23" s="3893" t="s">
        <v>445</v>
      </c>
      <c r="I23" s="1974" t="s">
        <v>472</v>
      </c>
    </row>
    <row r="24" spans="2:9">
      <c r="B24" s="6186"/>
      <c r="C24" s="881">
        <v>2015</v>
      </c>
      <c r="D24" s="4383">
        <v>42103</v>
      </c>
      <c r="E24" s="2041">
        <v>26.03</v>
      </c>
      <c r="F24" s="2041" t="s">
        <v>434</v>
      </c>
      <c r="G24" s="2041" t="s">
        <v>435</v>
      </c>
      <c r="H24" s="4384" t="s">
        <v>450</v>
      </c>
      <c r="I24" s="1974" t="s">
        <v>482</v>
      </c>
    </row>
    <row r="25" spans="2:9">
      <c r="B25" s="6186"/>
      <c r="C25" s="881">
        <v>2016</v>
      </c>
      <c r="D25" s="4385" t="s">
        <v>1324</v>
      </c>
      <c r="E25" s="2081" t="s">
        <v>1325</v>
      </c>
      <c r="F25" s="2081" t="s">
        <v>434</v>
      </c>
      <c r="G25" s="2081" t="s">
        <v>435</v>
      </c>
      <c r="H25" s="2082" t="s">
        <v>18</v>
      </c>
      <c r="I25" s="1975" t="s">
        <v>1326</v>
      </c>
    </row>
    <row r="26" spans="2:9">
      <c r="B26" s="6186"/>
      <c r="C26" s="881">
        <v>2016</v>
      </c>
      <c r="D26" s="4385">
        <v>42524</v>
      </c>
      <c r="E26" s="2081" t="s">
        <v>1327</v>
      </c>
      <c r="F26" s="2081" t="s">
        <v>434</v>
      </c>
      <c r="G26" s="2081" t="s">
        <v>435</v>
      </c>
      <c r="H26" s="2082" t="s">
        <v>18</v>
      </c>
      <c r="I26" s="1975" t="s">
        <v>1328</v>
      </c>
    </row>
    <row r="27" spans="2:9">
      <c r="B27" s="6186"/>
      <c r="C27" s="881">
        <v>2016</v>
      </c>
      <c r="D27" s="4385">
        <v>42524</v>
      </c>
      <c r="E27" s="2081" t="s">
        <v>1329</v>
      </c>
      <c r="F27" s="2081" t="s">
        <v>475</v>
      </c>
      <c r="G27" s="2081" t="s">
        <v>435</v>
      </c>
      <c r="H27" s="2082" t="s">
        <v>18</v>
      </c>
      <c r="I27" s="1974" t="s">
        <v>461</v>
      </c>
    </row>
    <row r="28" spans="2:9">
      <c r="B28" s="6186"/>
      <c r="C28" s="881">
        <v>2016</v>
      </c>
      <c r="D28" s="4385">
        <v>42536</v>
      </c>
      <c r="E28" s="2081" t="s">
        <v>1330</v>
      </c>
      <c r="F28" s="2081" t="s">
        <v>475</v>
      </c>
      <c r="G28" s="2081" t="s">
        <v>435</v>
      </c>
      <c r="H28" s="2082" t="s">
        <v>18</v>
      </c>
      <c r="I28" s="1975" t="s">
        <v>460</v>
      </c>
    </row>
    <row r="29" spans="2:9">
      <c r="B29" s="6186"/>
      <c r="C29" s="1976">
        <v>2017</v>
      </c>
      <c r="D29" s="1984">
        <v>42871</v>
      </c>
      <c r="E29" s="1977" t="s">
        <v>4416</v>
      </c>
      <c r="F29" s="3478" t="s">
        <v>434</v>
      </c>
      <c r="G29" s="1977" t="s">
        <v>435</v>
      </c>
      <c r="H29" s="1978" t="s">
        <v>436</v>
      </c>
      <c r="I29" s="1979" t="s">
        <v>4417</v>
      </c>
    </row>
    <row r="30" spans="2:9">
      <c r="B30" s="6186"/>
      <c r="C30" s="1976">
        <v>2017</v>
      </c>
      <c r="D30" s="1980" t="s">
        <v>1598</v>
      </c>
      <c r="E30" s="1977" t="s">
        <v>4412</v>
      </c>
      <c r="F30" s="3478" t="s">
        <v>434</v>
      </c>
      <c r="G30" s="1977" t="s">
        <v>435</v>
      </c>
      <c r="H30" s="1978" t="s">
        <v>436</v>
      </c>
      <c r="I30" s="1979" t="s">
        <v>4413</v>
      </c>
    </row>
    <row r="31" spans="2:9" ht="30">
      <c r="B31" s="6186"/>
      <c r="C31" s="1976">
        <v>2017</v>
      </c>
      <c r="D31" s="1980" t="s">
        <v>1598</v>
      </c>
      <c r="E31" s="1977" t="s">
        <v>4410</v>
      </c>
      <c r="F31" s="3478" t="s">
        <v>434</v>
      </c>
      <c r="G31" s="1977" t="s">
        <v>435</v>
      </c>
      <c r="H31" s="1978" t="s">
        <v>436</v>
      </c>
      <c r="I31" s="1979" t="s">
        <v>4411</v>
      </c>
    </row>
    <row r="32" spans="2:9">
      <c r="B32" s="6186"/>
      <c r="C32" s="1976">
        <v>2017</v>
      </c>
      <c r="D32" s="1980" t="s">
        <v>1598</v>
      </c>
      <c r="E32" s="1977" t="s">
        <v>4408</v>
      </c>
      <c r="F32" s="3478" t="s">
        <v>434</v>
      </c>
      <c r="G32" s="1977" t="s">
        <v>435</v>
      </c>
      <c r="H32" s="1978" t="s">
        <v>18</v>
      </c>
      <c r="I32" s="1979" t="s">
        <v>4409</v>
      </c>
    </row>
    <row r="33" spans="2:9" ht="30">
      <c r="B33" s="6186"/>
      <c r="C33" s="1976">
        <v>2017</v>
      </c>
      <c r="D33" s="1980" t="s">
        <v>1598</v>
      </c>
      <c r="E33" s="1977" t="s">
        <v>4406</v>
      </c>
      <c r="F33" s="3478" t="s">
        <v>434</v>
      </c>
      <c r="G33" s="1977" t="s">
        <v>435</v>
      </c>
      <c r="H33" s="1978" t="s">
        <v>18</v>
      </c>
      <c r="I33" s="4856" t="s">
        <v>4407</v>
      </c>
    </row>
    <row r="34" spans="2:9">
      <c r="B34" s="6186"/>
      <c r="C34" s="1976">
        <v>2017</v>
      </c>
      <c r="D34" s="1980" t="s">
        <v>1598</v>
      </c>
      <c r="E34" s="1977" t="s">
        <v>4404</v>
      </c>
      <c r="F34" s="3478" t="s">
        <v>434</v>
      </c>
      <c r="G34" s="1977" t="s">
        <v>435</v>
      </c>
      <c r="H34" s="3863" t="s">
        <v>18</v>
      </c>
      <c r="I34" s="4856" t="s">
        <v>4405</v>
      </c>
    </row>
    <row r="35" spans="2:9" ht="24" customHeight="1">
      <c r="B35" s="6186"/>
      <c r="C35" s="1976">
        <v>2017</v>
      </c>
      <c r="D35" s="1980">
        <v>43052</v>
      </c>
      <c r="E35" s="3167" t="s">
        <v>4640</v>
      </c>
      <c r="F35" s="3478" t="s">
        <v>434</v>
      </c>
      <c r="G35" s="3167" t="s">
        <v>435</v>
      </c>
      <c r="H35" s="3168" t="s">
        <v>18</v>
      </c>
      <c r="I35" s="4386" t="s">
        <v>4659</v>
      </c>
    </row>
    <row r="36" spans="2:9" ht="16.5" customHeight="1">
      <c r="B36" s="6186"/>
      <c r="C36" s="1976">
        <v>2017</v>
      </c>
      <c r="D36" s="1980">
        <v>43033</v>
      </c>
      <c r="E36" s="3167" t="s">
        <v>4641</v>
      </c>
      <c r="F36" s="3478" t="s">
        <v>434</v>
      </c>
      <c r="G36" s="3167" t="s">
        <v>435</v>
      </c>
      <c r="H36" s="3168" t="s">
        <v>18</v>
      </c>
      <c r="I36" s="4856" t="s">
        <v>4642</v>
      </c>
    </row>
    <row r="37" spans="2:9" ht="16.5" customHeight="1" thickBot="1">
      <c r="B37" s="6187"/>
      <c r="C37" s="4387">
        <v>2017</v>
      </c>
      <c r="D37" s="4388">
        <v>43033</v>
      </c>
      <c r="E37" s="4389" t="s">
        <v>4643</v>
      </c>
      <c r="F37" s="4390" t="s">
        <v>434</v>
      </c>
      <c r="G37" s="4389" t="s">
        <v>435</v>
      </c>
      <c r="H37" s="4391" t="s">
        <v>18</v>
      </c>
      <c r="I37" s="4857" t="s">
        <v>4811</v>
      </c>
    </row>
    <row r="38" spans="2:9">
      <c r="B38" s="6182" t="s">
        <v>438</v>
      </c>
      <c r="C38" s="4392">
        <v>2012</v>
      </c>
      <c r="D38" s="4393">
        <v>41100</v>
      </c>
      <c r="E38" s="4394" t="s">
        <v>439</v>
      </c>
      <c r="F38" s="4394" t="s">
        <v>434</v>
      </c>
      <c r="G38" s="4394" t="s">
        <v>435</v>
      </c>
      <c r="H38" s="4395" t="s">
        <v>436</v>
      </c>
      <c r="I38" s="4396" t="s">
        <v>440</v>
      </c>
    </row>
    <row r="39" spans="2:9">
      <c r="B39" s="6183"/>
      <c r="C39" s="4397">
        <v>2013</v>
      </c>
      <c r="D39" s="2037">
        <v>41464</v>
      </c>
      <c r="E39" s="2038" t="s">
        <v>444</v>
      </c>
      <c r="F39" s="5070" t="s">
        <v>475</v>
      </c>
      <c r="G39" s="5070" t="s">
        <v>435</v>
      </c>
      <c r="H39" s="2039" t="s">
        <v>445</v>
      </c>
      <c r="I39" s="4398" t="s">
        <v>446</v>
      </c>
    </row>
    <row r="40" spans="2:9">
      <c r="B40" s="6183"/>
      <c r="C40" s="881">
        <v>2015</v>
      </c>
      <c r="D40" s="2040">
        <v>42094</v>
      </c>
      <c r="E40" s="2079" t="s">
        <v>462</v>
      </c>
      <c r="F40" s="2041" t="s">
        <v>434</v>
      </c>
      <c r="G40" s="2041" t="s">
        <v>435</v>
      </c>
      <c r="H40" s="3893" t="s">
        <v>18</v>
      </c>
      <c r="I40" s="1974" t="s">
        <v>463</v>
      </c>
    </row>
    <row r="41" spans="2:9">
      <c r="B41" s="6183"/>
      <c r="C41" s="881">
        <v>2015</v>
      </c>
      <c r="D41" s="2040">
        <v>42185</v>
      </c>
      <c r="E41" s="2079" t="s">
        <v>464</v>
      </c>
      <c r="F41" s="2041" t="s">
        <v>434</v>
      </c>
      <c r="G41" s="2041" t="s">
        <v>435</v>
      </c>
      <c r="H41" s="3893" t="s">
        <v>18</v>
      </c>
      <c r="I41" s="1974" t="s">
        <v>465</v>
      </c>
    </row>
    <row r="42" spans="2:9" ht="30">
      <c r="B42" s="6183"/>
      <c r="C42" s="881">
        <v>2015</v>
      </c>
      <c r="D42" s="2040">
        <v>42348</v>
      </c>
      <c r="E42" s="2079" t="s">
        <v>466</v>
      </c>
      <c r="F42" s="2041" t="s">
        <v>434</v>
      </c>
      <c r="G42" s="2041" t="s">
        <v>435</v>
      </c>
      <c r="H42" s="3893" t="s">
        <v>18</v>
      </c>
      <c r="I42" s="1974" t="s">
        <v>467</v>
      </c>
    </row>
    <row r="43" spans="2:9">
      <c r="B43" s="6183"/>
      <c r="C43" s="881">
        <v>2015</v>
      </c>
      <c r="D43" s="2040">
        <v>42132</v>
      </c>
      <c r="E43" s="2079" t="s">
        <v>473</v>
      </c>
      <c r="F43" s="2041" t="s">
        <v>434</v>
      </c>
      <c r="G43" s="2041" t="s">
        <v>435</v>
      </c>
      <c r="H43" s="3893" t="s">
        <v>445</v>
      </c>
      <c r="I43" s="6181" t="s">
        <v>476</v>
      </c>
    </row>
    <row r="44" spans="2:9">
      <c r="B44" s="6183"/>
      <c r="C44" s="881">
        <v>2015</v>
      </c>
      <c r="D44" s="2040">
        <v>42303</v>
      </c>
      <c r="E44" s="2079" t="s">
        <v>474</v>
      </c>
      <c r="F44" s="2079" t="s">
        <v>475</v>
      </c>
      <c r="G44" s="2041" t="s">
        <v>435</v>
      </c>
      <c r="H44" s="3893" t="s">
        <v>445</v>
      </c>
      <c r="I44" s="6181"/>
    </row>
    <row r="45" spans="2:9">
      <c r="B45" s="6183"/>
      <c r="C45" s="881">
        <v>2015</v>
      </c>
      <c r="D45" s="2040">
        <v>42094</v>
      </c>
      <c r="E45" s="2079" t="s">
        <v>483</v>
      </c>
      <c r="F45" s="2041" t="s">
        <v>434</v>
      </c>
      <c r="G45" s="2041" t="s">
        <v>435</v>
      </c>
      <c r="H45" s="3893" t="s">
        <v>450</v>
      </c>
      <c r="I45" s="1974" t="s">
        <v>484</v>
      </c>
    </row>
    <row r="46" spans="2:9" ht="30">
      <c r="B46" s="6183"/>
      <c r="C46" s="4399">
        <v>2017</v>
      </c>
      <c r="D46" s="2084">
        <v>42781</v>
      </c>
      <c r="E46" s="3159" t="s">
        <v>4432</v>
      </c>
      <c r="F46" s="3477" t="s">
        <v>434</v>
      </c>
      <c r="G46" s="3160" t="s">
        <v>435</v>
      </c>
      <c r="H46" s="3161" t="s">
        <v>18</v>
      </c>
      <c r="I46" s="4400" t="s">
        <v>4433</v>
      </c>
    </row>
    <row r="47" spans="2:9">
      <c r="B47" s="6183"/>
      <c r="C47" s="4399">
        <v>2017</v>
      </c>
      <c r="D47" s="3162" t="s">
        <v>4437</v>
      </c>
      <c r="E47" s="3159" t="s">
        <v>4438</v>
      </c>
      <c r="F47" s="3477" t="s">
        <v>434</v>
      </c>
      <c r="G47" s="3160" t="s">
        <v>435</v>
      </c>
      <c r="H47" s="3161" t="s">
        <v>18</v>
      </c>
      <c r="I47" s="4400" t="s">
        <v>4439</v>
      </c>
    </row>
    <row r="48" spans="2:9" ht="30">
      <c r="B48" s="6183"/>
      <c r="C48" s="4399">
        <v>2017</v>
      </c>
      <c r="D48" s="3162">
        <v>42887</v>
      </c>
      <c r="E48" s="3335" t="s">
        <v>4660</v>
      </c>
      <c r="F48" s="3477" t="s">
        <v>434</v>
      </c>
      <c r="G48" s="3336" t="s">
        <v>435</v>
      </c>
      <c r="H48" s="3337" t="s">
        <v>445</v>
      </c>
      <c r="I48" s="4401" t="s">
        <v>4769</v>
      </c>
    </row>
    <row r="49" spans="2:9" ht="30">
      <c r="B49" s="6183"/>
      <c r="C49" s="4399">
        <v>2017</v>
      </c>
      <c r="D49" s="3162">
        <v>42922</v>
      </c>
      <c r="E49" s="3163" t="s">
        <v>4637</v>
      </c>
      <c r="F49" s="3477" t="s">
        <v>434</v>
      </c>
      <c r="G49" s="3164" t="s">
        <v>435</v>
      </c>
      <c r="H49" s="3165" t="s">
        <v>450</v>
      </c>
      <c r="I49" s="4858" t="s">
        <v>4638</v>
      </c>
    </row>
    <row r="50" spans="2:9" ht="30">
      <c r="B50" s="6183"/>
      <c r="C50" s="4399">
        <v>2017</v>
      </c>
      <c r="D50" s="3162">
        <v>43033</v>
      </c>
      <c r="E50" s="3163" t="s">
        <v>4619</v>
      </c>
      <c r="F50" s="3477" t="s">
        <v>434</v>
      </c>
      <c r="G50" s="3164" t="s">
        <v>435</v>
      </c>
      <c r="H50" s="3165" t="s">
        <v>18</v>
      </c>
      <c r="I50" s="4402" t="s">
        <v>4620</v>
      </c>
    </row>
    <row r="51" spans="2:9" ht="30">
      <c r="B51" s="6183"/>
      <c r="C51" s="4399">
        <v>2017</v>
      </c>
      <c r="D51" s="3162">
        <v>43033</v>
      </c>
      <c r="E51" s="3163" t="s">
        <v>4621</v>
      </c>
      <c r="F51" s="3164" t="s">
        <v>4622</v>
      </c>
      <c r="G51" s="3164" t="s">
        <v>435</v>
      </c>
      <c r="H51" s="3165" t="s">
        <v>450</v>
      </c>
      <c r="I51" s="4402" t="s">
        <v>4623</v>
      </c>
    </row>
    <row r="52" spans="2:9" ht="30.75" thickBot="1">
      <c r="B52" s="6184"/>
      <c r="C52" s="4403">
        <v>2017</v>
      </c>
      <c r="D52" s="4404">
        <v>43047</v>
      </c>
      <c r="E52" s="4405" t="s">
        <v>4635</v>
      </c>
      <c r="F52" s="4406" t="s">
        <v>475</v>
      </c>
      <c r="G52" s="4406" t="s">
        <v>4636</v>
      </c>
      <c r="H52" s="4407" t="s">
        <v>18</v>
      </c>
      <c r="I52" s="4859" t="s">
        <v>4767</v>
      </c>
    </row>
    <row r="53" spans="2:9">
      <c r="B53" s="6175" t="s">
        <v>441</v>
      </c>
      <c r="C53" s="4392">
        <v>2012</v>
      </c>
      <c r="D53" s="4393">
        <v>41089</v>
      </c>
      <c r="E53" s="4394" t="s">
        <v>1331</v>
      </c>
      <c r="F53" s="4394" t="s">
        <v>434</v>
      </c>
      <c r="G53" s="4394" t="s">
        <v>435</v>
      </c>
      <c r="H53" s="4395" t="s">
        <v>436</v>
      </c>
      <c r="I53" s="4396" t="s">
        <v>440</v>
      </c>
    </row>
    <row r="54" spans="2:9">
      <c r="B54" s="6176"/>
      <c r="C54" s="4397">
        <v>2013</v>
      </c>
      <c r="D54" s="2037">
        <v>41586</v>
      </c>
      <c r="E54" s="2038" t="s">
        <v>442</v>
      </c>
      <c r="F54" s="2038" t="s">
        <v>434</v>
      </c>
      <c r="G54" s="2038" t="s">
        <v>435</v>
      </c>
      <c r="H54" s="2039" t="s">
        <v>18</v>
      </c>
      <c r="I54" s="4398" t="s">
        <v>443</v>
      </c>
    </row>
    <row r="55" spans="2:9" ht="30">
      <c r="B55" s="6176"/>
      <c r="C55" s="4397">
        <v>2013</v>
      </c>
      <c r="D55" s="2037">
        <v>41449</v>
      </c>
      <c r="E55" s="2038" t="s">
        <v>447</v>
      </c>
      <c r="F55" s="2038" t="s">
        <v>434</v>
      </c>
      <c r="G55" s="2038" t="s">
        <v>435</v>
      </c>
      <c r="H55" s="2039" t="s">
        <v>445</v>
      </c>
      <c r="I55" s="4398" t="s">
        <v>448</v>
      </c>
    </row>
    <row r="56" spans="2:9">
      <c r="B56" s="6176"/>
      <c r="C56" s="4397">
        <v>2013</v>
      </c>
      <c r="D56" s="2037">
        <v>41537</v>
      </c>
      <c r="E56" s="2038" t="s">
        <v>449</v>
      </c>
      <c r="F56" s="2038" t="s">
        <v>434</v>
      </c>
      <c r="G56" s="2038" t="s">
        <v>435</v>
      </c>
      <c r="H56" s="2039" t="s">
        <v>450</v>
      </c>
      <c r="I56" s="4398" t="s">
        <v>451</v>
      </c>
    </row>
    <row r="57" spans="2:9">
      <c r="B57" s="6176"/>
      <c r="C57" s="881">
        <v>2015</v>
      </c>
      <c r="D57" s="2040">
        <v>42342</v>
      </c>
      <c r="E57" s="2041" t="s">
        <v>468</v>
      </c>
      <c r="F57" s="2041" t="s">
        <v>434</v>
      </c>
      <c r="G57" s="2041" t="s">
        <v>435</v>
      </c>
      <c r="H57" s="3893" t="s">
        <v>18</v>
      </c>
      <c r="I57" s="1974" t="s">
        <v>469</v>
      </c>
    </row>
    <row r="58" spans="2:9">
      <c r="B58" s="6176"/>
      <c r="C58" s="881">
        <v>2015</v>
      </c>
      <c r="D58" s="2040">
        <v>42342</v>
      </c>
      <c r="E58" s="2041" t="s">
        <v>477</v>
      </c>
      <c r="F58" s="2041" t="s">
        <v>434</v>
      </c>
      <c r="G58" s="2041" t="s">
        <v>435</v>
      </c>
      <c r="H58" s="3893" t="s">
        <v>445</v>
      </c>
      <c r="I58" s="1974" t="s">
        <v>478</v>
      </c>
    </row>
    <row r="59" spans="2:9" ht="30">
      <c r="B59" s="6176"/>
      <c r="C59" s="881">
        <v>2015</v>
      </c>
      <c r="D59" s="2040">
        <v>42094</v>
      </c>
      <c r="E59" s="2041" t="s">
        <v>479</v>
      </c>
      <c r="F59" s="2041" t="s">
        <v>434</v>
      </c>
      <c r="G59" s="2041" t="s">
        <v>435</v>
      </c>
      <c r="H59" s="3893" t="s">
        <v>480</v>
      </c>
      <c r="I59" s="1974" t="s">
        <v>481</v>
      </c>
    </row>
    <row r="60" spans="2:9" ht="30">
      <c r="B60" s="6176"/>
      <c r="C60" s="4408">
        <v>2016</v>
      </c>
      <c r="D60" s="2035">
        <v>42698</v>
      </c>
      <c r="E60" s="2034">
        <v>57.3</v>
      </c>
      <c r="F60" s="2036" t="s">
        <v>475</v>
      </c>
      <c r="G60" s="2036" t="s">
        <v>435</v>
      </c>
      <c r="H60" s="3480" t="s">
        <v>480</v>
      </c>
      <c r="I60" s="4409" t="s">
        <v>1332</v>
      </c>
    </row>
    <row r="61" spans="2:9">
      <c r="B61" s="6176"/>
      <c r="C61" s="4410">
        <v>2017</v>
      </c>
      <c r="D61" s="3340">
        <v>42755</v>
      </c>
      <c r="E61" s="3338">
        <v>58.5</v>
      </c>
      <c r="F61" s="5071" t="s">
        <v>434</v>
      </c>
      <c r="G61" s="3338" t="s">
        <v>435</v>
      </c>
      <c r="H61" s="3339" t="s">
        <v>18</v>
      </c>
      <c r="I61" s="4411" t="s">
        <v>4810</v>
      </c>
    </row>
    <row r="62" spans="2:9" ht="30.75" thickBot="1">
      <c r="B62" s="6177"/>
      <c r="C62" s="4412">
        <v>2017</v>
      </c>
      <c r="D62" s="4413">
        <v>42914</v>
      </c>
      <c r="E62" s="4414">
        <v>64.400000000000006</v>
      </c>
      <c r="F62" s="5068" t="s">
        <v>434</v>
      </c>
      <c r="G62" s="5068" t="s">
        <v>435</v>
      </c>
      <c r="H62" s="4415" t="s">
        <v>436</v>
      </c>
      <c r="I62" s="4416" t="s">
        <v>4478</v>
      </c>
    </row>
    <row r="63" spans="2:9">
      <c r="C63" s="882"/>
      <c r="D63" s="3137"/>
      <c r="F63" s="3138"/>
      <c r="G63" s="3138"/>
      <c r="H63" s="3138"/>
      <c r="I63" s="3139"/>
    </row>
    <row r="64" spans="2:9">
      <c r="C64" s="882"/>
      <c r="G64" s="882"/>
    </row>
    <row r="65" spans="3:3">
      <c r="C65" s="882"/>
    </row>
  </sheetData>
  <mergeCells count="5">
    <mergeCell ref="B53:B62"/>
    <mergeCell ref="B4:B15"/>
    <mergeCell ref="I43:I44"/>
    <mergeCell ref="B38:B52"/>
    <mergeCell ref="B16:B37"/>
  </mergeCells>
  <hyperlinks>
    <hyperlink ref="A1" location="Índice!A1" display="ÍNDICE"/>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O17"/>
  <sheetViews>
    <sheetView showGridLines="0" workbookViewId="0"/>
  </sheetViews>
  <sheetFormatPr baseColWidth="10" defaultRowHeight="12.75"/>
  <cols>
    <col min="1" max="1" width="17.42578125" customWidth="1"/>
    <col min="2" max="2" width="12.85546875" customWidth="1"/>
  </cols>
  <sheetData>
    <row r="1" spans="1:15">
      <c r="A1" s="1088" t="s">
        <v>1621</v>
      </c>
      <c r="B1" s="5062"/>
      <c r="C1" s="1532"/>
    </row>
    <row r="3" spans="1:15" ht="18.75">
      <c r="A3" s="6194" t="s">
        <v>5050</v>
      </c>
      <c r="B3" s="6194"/>
      <c r="C3" s="6194"/>
      <c r="D3" s="6194"/>
      <c r="E3" s="6194"/>
      <c r="F3" s="6194"/>
      <c r="G3" s="6194"/>
      <c r="H3" s="6194"/>
      <c r="I3" s="6194"/>
      <c r="J3" s="6194"/>
      <c r="K3" s="6194"/>
      <c r="L3" s="6194"/>
      <c r="M3" s="6194"/>
      <c r="N3" s="6194"/>
      <c r="O3" s="6194"/>
    </row>
    <row r="4" spans="1:15" ht="16.5" customHeight="1">
      <c r="A4" s="6195" t="s">
        <v>5039</v>
      </c>
      <c r="B4" s="6188" t="s">
        <v>5040</v>
      </c>
      <c r="C4" s="6189"/>
      <c r="D4" s="6189"/>
      <c r="E4" s="6189"/>
      <c r="F4" s="6189"/>
      <c r="G4" s="6189"/>
      <c r="H4" s="6190"/>
      <c r="I4" s="6188" t="s">
        <v>5041</v>
      </c>
      <c r="J4" s="6189"/>
      <c r="K4" s="6189"/>
      <c r="L4" s="6189"/>
      <c r="M4" s="6189"/>
      <c r="N4" s="6189"/>
      <c r="O4" s="6190"/>
    </row>
    <row r="5" spans="1:15" ht="15">
      <c r="A5" s="6195"/>
      <c r="B5" s="6196" t="s">
        <v>5042</v>
      </c>
      <c r="C5" s="6196"/>
      <c r="D5" s="6196" t="s">
        <v>5043</v>
      </c>
      <c r="E5" s="6196"/>
      <c r="F5" s="6196" t="s">
        <v>5044</v>
      </c>
      <c r="G5" s="6196"/>
      <c r="H5" s="6196" t="s">
        <v>5045</v>
      </c>
      <c r="I5" s="6196"/>
      <c r="J5" s="6196" t="s">
        <v>5046</v>
      </c>
      <c r="K5" s="6196"/>
      <c r="L5" s="6196" t="s">
        <v>5047</v>
      </c>
      <c r="M5" s="6196"/>
      <c r="N5" s="6196" t="s">
        <v>5048</v>
      </c>
      <c r="O5" s="6196"/>
    </row>
    <row r="6" spans="1:15" ht="17.25">
      <c r="A6" s="6195"/>
      <c r="B6" s="4724" t="s">
        <v>2318</v>
      </c>
      <c r="C6" s="4724" t="s">
        <v>5051</v>
      </c>
      <c r="D6" s="4724" t="s">
        <v>2318</v>
      </c>
      <c r="E6" s="4724" t="s">
        <v>5051</v>
      </c>
      <c r="F6" s="4724" t="s">
        <v>2318</v>
      </c>
      <c r="G6" s="4724" t="s">
        <v>5051</v>
      </c>
      <c r="H6" s="4724" t="s">
        <v>2318</v>
      </c>
      <c r="I6" s="4724" t="s">
        <v>5051</v>
      </c>
      <c r="J6" s="4724" t="s">
        <v>2318</v>
      </c>
      <c r="K6" s="4724" t="s">
        <v>5051</v>
      </c>
      <c r="L6" s="4724" t="s">
        <v>2318</v>
      </c>
      <c r="M6" s="4724" t="s">
        <v>5051</v>
      </c>
      <c r="N6" s="4724" t="s">
        <v>2318</v>
      </c>
      <c r="O6" s="4724" t="s">
        <v>5051</v>
      </c>
    </row>
    <row r="7" spans="1:15" ht="15">
      <c r="A7" s="4721" t="s">
        <v>1</v>
      </c>
      <c r="B7" s="4721">
        <v>4</v>
      </c>
      <c r="C7" s="4721">
        <v>200</v>
      </c>
      <c r="D7" s="4721">
        <v>0</v>
      </c>
      <c r="E7" s="4721">
        <v>0</v>
      </c>
      <c r="F7" s="4721">
        <v>4</v>
      </c>
      <c r="G7" s="4721">
        <v>260</v>
      </c>
      <c r="H7" s="4721">
        <v>1</v>
      </c>
      <c r="I7" s="4721">
        <v>64</v>
      </c>
      <c r="J7" s="4721"/>
      <c r="K7" s="4721"/>
      <c r="L7" s="4666"/>
      <c r="M7" s="4666"/>
      <c r="N7" s="4666"/>
      <c r="O7" s="4666"/>
    </row>
    <row r="8" spans="1:15" ht="15">
      <c r="A8" s="4721" t="s">
        <v>3</v>
      </c>
      <c r="B8" s="4721">
        <v>4</v>
      </c>
      <c r="C8" s="4721">
        <v>200</v>
      </c>
      <c r="D8" s="4721">
        <v>0</v>
      </c>
      <c r="E8" s="4721">
        <v>0</v>
      </c>
      <c r="F8" s="4721">
        <v>5</v>
      </c>
      <c r="G8" s="4721">
        <v>292</v>
      </c>
      <c r="H8" s="4721">
        <v>1</v>
      </c>
      <c r="I8" s="4721">
        <v>64</v>
      </c>
      <c r="J8" s="4721"/>
      <c r="K8" s="4721"/>
      <c r="L8" s="4666"/>
      <c r="M8" s="4666"/>
      <c r="N8" s="4666"/>
      <c r="O8" s="4666"/>
    </row>
    <row r="9" spans="1:15" ht="15">
      <c r="A9" s="4721" t="s">
        <v>2</v>
      </c>
      <c r="B9" s="4721">
        <v>5</v>
      </c>
      <c r="C9" s="4721">
        <v>224</v>
      </c>
      <c r="D9" s="4721">
        <v>0</v>
      </c>
      <c r="E9" s="4721">
        <v>0</v>
      </c>
      <c r="F9" s="4721">
        <v>5</v>
      </c>
      <c r="G9" s="4721">
        <v>390</v>
      </c>
      <c r="H9" s="4721">
        <v>2</v>
      </c>
      <c r="I9" s="4721">
        <v>72</v>
      </c>
      <c r="J9" s="4721"/>
      <c r="K9" s="4721"/>
      <c r="L9" s="4666"/>
      <c r="M9" s="4666"/>
      <c r="N9" s="4666"/>
      <c r="O9" s="4666"/>
    </row>
    <row r="10" spans="1:15" ht="15">
      <c r="A10" s="4721" t="s">
        <v>5049</v>
      </c>
      <c r="B10" s="4721"/>
      <c r="C10" s="4721"/>
      <c r="D10" s="4721"/>
      <c r="E10" s="4721"/>
      <c r="F10" s="4721"/>
      <c r="G10" s="4721"/>
      <c r="H10" s="4721"/>
      <c r="I10" s="4721"/>
      <c r="J10" s="4721">
        <v>1</v>
      </c>
      <c r="K10" s="4721">
        <v>140</v>
      </c>
      <c r="L10" s="4666">
        <v>1</v>
      </c>
      <c r="M10" s="4666">
        <v>106</v>
      </c>
      <c r="N10" s="4666">
        <v>4</v>
      </c>
      <c r="O10" s="4666">
        <v>107.57</v>
      </c>
    </row>
    <row r="11" spans="1:15" ht="15">
      <c r="A11" s="4723" t="s">
        <v>785</v>
      </c>
      <c r="B11" s="4723">
        <f t="shared" ref="B11:I11" si="0">SUM(B7:B10)</f>
        <v>13</v>
      </c>
      <c r="C11" s="4723">
        <f t="shared" si="0"/>
        <v>624</v>
      </c>
      <c r="D11" s="4723">
        <f t="shared" si="0"/>
        <v>0</v>
      </c>
      <c r="E11" s="4723">
        <f t="shared" si="0"/>
        <v>0</v>
      </c>
      <c r="F11" s="4723">
        <f t="shared" si="0"/>
        <v>14</v>
      </c>
      <c r="G11" s="4723">
        <f t="shared" si="0"/>
        <v>942</v>
      </c>
      <c r="H11" s="4723">
        <f t="shared" si="0"/>
        <v>4</v>
      </c>
      <c r="I11" s="4723">
        <f t="shared" si="0"/>
        <v>200</v>
      </c>
      <c r="J11" s="4723">
        <f t="shared" ref="J11:O11" si="1">SUM(J7:J10)</f>
        <v>1</v>
      </c>
      <c r="K11" s="4723">
        <f t="shared" si="1"/>
        <v>140</v>
      </c>
      <c r="L11" s="4723">
        <f t="shared" si="1"/>
        <v>1</v>
      </c>
      <c r="M11" s="4723">
        <f t="shared" si="1"/>
        <v>106</v>
      </c>
      <c r="N11" s="4723">
        <f t="shared" si="1"/>
        <v>4</v>
      </c>
      <c r="O11" s="4723">
        <f t="shared" si="1"/>
        <v>107.57</v>
      </c>
    </row>
    <row r="14" spans="1:15" ht="15">
      <c r="A14" s="6191" t="s">
        <v>5052</v>
      </c>
      <c r="B14" s="6193" t="s">
        <v>5053</v>
      </c>
      <c r="C14" s="6193"/>
    </row>
    <row r="15" spans="1:15" ht="17.25">
      <c r="A15" s="6192"/>
      <c r="B15" s="4724" t="s">
        <v>5054</v>
      </c>
      <c r="C15" s="4724" t="s">
        <v>5051</v>
      </c>
    </row>
    <row r="16" spans="1:15" ht="15">
      <c r="A16" s="4725" t="s">
        <v>5055</v>
      </c>
      <c r="B16" s="4666">
        <v>1</v>
      </c>
      <c r="C16" s="4666">
        <v>2772</v>
      </c>
    </row>
    <row r="17" spans="1:3">
      <c r="A17" s="4726" t="s">
        <v>785</v>
      </c>
      <c r="B17" s="4722">
        <f>SUM(B16:B16)</f>
        <v>1</v>
      </c>
      <c r="C17" s="4722">
        <f>SUM(C16:C16)</f>
        <v>2772</v>
      </c>
    </row>
  </sheetData>
  <mergeCells count="13">
    <mergeCell ref="I4:O4"/>
    <mergeCell ref="A14:A15"/>
    <mergeCell ref="B14:C14"/>
    <mergeCell ref="A3:O3"/>
    <mergeCell ref="A4:A6"/>
    <mergeCell ref="B5:C5"/>
    <mergeCell ref="D5:E5"/>
    <mergeCell ref="F5:G5"/>
    <mergeCell ref="H5:I5"/>
    <mergeCell ref="J5:K5"/>
    <mergeCell ref="L5:M5"/>
    <mergeCell ref="N5:O5"/>
    <mergeCell ref="B4:H4"/>
  </mergeCells>
  <hyperlinks>
    <hyperlink ref="A1" location="Índice!A1" display="ÍNDICE"/>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H10"/>
  <sheetViews>
    <sheetView showGridLines="0" workbookViewId="0"/>
  </sheetViews>
  <sheetFormatPr baseColWidth="10" defaultRowHeight="12.75"/>
  <cols>
    <col min="1" max="1" width="21.7109375" bestFit="1" customWidth="1"/>
    <col min="2" max="2" width="16.85546875" customWidth="1"/>
    <col min="3" max="3" width="9" customWidth="1"/>
    <col min="4" max="4" width="20.140625" customWidth="1"/>
    <col min="5" max="5" width="9.42578125" customWidth="1"/>
    <col min="6" max="6" width="18" customWidth="1"/>
    <col min="7" max="7" width="11.7109375" customWidth="1"/>
    <col min="8" max="8" width="18.140625" customWidth="1"/>
  </cols>
  <sheetData>
    <row r="1" spans="1:8">
      <c r="A1" s="1088" t="s">
        <v>1621</v>
      </c>
      <c r="B1" s="5062"/>
    </row>
    <row r="2" spans="1:8" ht="18.75">
      <c r="A2" s="6197" t="s">
        <v>5075</v>
      </c>
      <c r="B2" s="6197"/>
      <c r="C2" s="6197"/>
      <c r="D2" s="6197"/>
      <c r="E2" s="6197"/>
      <c r="F2" s="6197"/>
      <c r="G2" s="6197"/>
      <c r="H2" s="6197"/>
    </row>
    <row r="3" spans="1:8" ht="15">
      <c r="A3" s="4742"/>
      <c r="B3" s="4742"/>
      <c r="C3" s="4742"/>
      <c r="D3" s="4742"/>
      <c r="E3" s="4742"/>
      <c r="F3" s="4742"/>
      <c r="G3" s="4742"/>
      <c r="H3" s="4743"/>
    </row>
    <row r="4" spans="1:8" ht="30">
      <c r="A4" s="4747" t="s">
        <v>5073</v>
      </c>
      <c r="B4" s="4451" t="s">
        <v>5068</v>
      </c>
      <c r="C4" s="4451" t="s">
        <v>4681</v>
      </c>
      <c r="D4" s="4451" t="s">
        <v>5069</v>
      </c>
      <c r="E4" s="4451" t="s">
        <v>4681</v>
      </c>
      <c r="F4" s="4451" t="s">
        <v>5070</v>
      </c>
      <c r="G4" s="4451" t="s">
        <v>4681</v>
      </c>
      <c r="H4" s="4451" t="s">
        <v>5071</v>
      </c>
    </row>
    <row r="5" spans="1:8" ht="15">
      <c r="A5" s="4225" t="s">
        <v>5072</v>
      </c>
      <c r="B5" s="4748">
        <v>50</v>
      </c>
      <c r="C5" s="4749">
        <f>B5/H5</f>
        <v>0.4854368932038835</v>
      </c>
      <c r="D5" s="4748">
        <v>3</v>
      </c>
      <c r="E5" s="4749">
        <f>D5/H5</f>
        <v>2.9126213592233011E-2</v>
      </c>
      <c r="F5" s="4748">
        <v>50</v>
      </c>
      <c r="G5" s="4749">
        <f>F5/H5</f>
        <v>0.4854368932038835</v>
      </c>
      <c r="H5" s="4744">
        <f>B5+D5+F5</f>
        <v>103</v>
      </c>
    </row>
    <row r="6" spans="1:8" ht="15">
      <c r="A6" s="4225" t="s">
        <v>1</v>
      </c>
      <c r="B6" s="4748">
        <v>64</v>
      </c>
      <c r="C6" s="4749">
        <f>B6/H6</f>
        <v>0.45070422535211269</v>
      </c>
      <c r="D6" s="4748">
        <v>66</v>
      </c>
      <c r="E6" s="4749">
        <f>D6/H6</f>
        <v>0.46478873239436619</v>
      </c>
      <c r="F6" s="4748">
        <v>12</v>
      </c>
      <c r="G6" s="4749">
        <f>F6/H6</f>
        <v>8.4507042253521125E-2</v>
      </c>
      <c r="H6" s="4744">
        <f>B6+D6+F6</f>
        <v>142</v>
      </c>
    </row>
    <row r="7" spans="1:8" ht="15">
      <c r="A7" s="4225" t="s">
        <v>3</v>
      </c>
      <c r="B7" s="4748">
        <v>20</v>
      </c>
      <c r="C7" s="4749">
        <f>B7/H7</f>
        <v>0.20408163265306123</v>
      </c>
      <c r="D7" s="4748">
        <v>57</v>
      </c>
      <c r="E7" s="4749">
        <f>D7/H7</f>
        <v>0.58163265306122447</v>
      </c>
      <c r="F7" s="4748">
        <v>21</v>
      </c>
      <c r="G7" s="4749">
        <f>F7/H7</f>
        <v>0.21428571428571427</v>
      </c>
      <c r="H7" s="4744">
        <f>B7+D7+F7</f>
        <v>98</v>
      </c>
    </row>
    <row r="8" spans="1:8" ht="15">
      <c r="A8" s="4225" t="s">
        <v>2</v>
      </c>
      <c r="B8" s="4748">
        <v>121</v>
      </c>
      <c r="C8" s="4749">
        <f>B8/H8</f>
        <v>0.77070063694267521</v>
      </c>
      <c r="D8" s="4748">
        <v>31</v>
      </c>
      <c r="E8" s="4749">
        <f>D8/H8</f>
        <v>0.19745222929936307</v>
      </c>
      <c r="F8" s="4748">
        <v>5</v>
      </c>
      <c r="G8" s="4749">
        <f>F8/H8</f>
        <v>3.1847133757961783E-2</v>
      </c>
      <c r="H8" s="4744">
        <f>B8+D8+F8</f>
        <v>157</v>
      </c>
    </row>
    <row r="9" spans="1:8" ht="15">
      <c r="A9" s="4745" t="s">
        <v>785</v>
      </c>
      <c r="B9" s="4745">
        <f>SUM(B5:B8)</f>
        <v>255</v>
      </c>
      <c r="C9" s="4750">
        <f>B9/H9</f>
        <v>0.51</v>
      </c>
      <c r="D9" s="4745">
        <f>SUM(D5:D8)</f>
        <v>157</v>
      </c>
      <c r="E9" s="4750">
        <f>D9/H9</f>
        <v>0.314</v>
      </c>
      <c r="F9" s="4745">
        <f>SUM(F5:F8)</f>
        <v>88</v>
      </c>
      <c r="G9" s="4750">
        <f>F9/H9</f>
        <v>0.17599999999999999</v>
      </c>
      <c r="H9" s="4746">
        <f>SUM(H5:H8)</f>
        <v>500</v>
      </c>
    </row>
    <row r="10" spans="1:8">
      <c r="A10" s="4514" t="s">
        <v>5074</v>
      </c>
    </row>
  </sheetData>
  <mergeCells count="1">
    <mergeCell ref="A2:H2"/>
  </mergeCells>
  <hyperlinks>
    <hyperlink ref="A1" location="Índice!A1" display="ÍNDICE"/>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J73"/>
  <sheetViews>
    <sheetView showGridLines="0" workbookViewId="0"/>
  </sheetViews>
  <sheetFormatPr baseColWidth="10" defaultColWidth="11.42578125" defaultRowHeight="15.75"/>
  <cols>
    <col min="1" max="1" width="11.42578125" style="1049"/>
    <col min="2" max="2" width="16.5703125" style="1073" customWidth="1"/>
    <col min="3" max="3" width="133" style="1073" customWidth="1"/>
    <col min="4" max="4" width="13.5703125" style="1049" bestFit="1" customWidth="1"/>
    <col min="5" max="5" width="13.5703125" style="1049" customWidth="1"/>
    <col min="6" max="6" width="20.42578125" style="1049" bestFit="1" customWidth="1"/>
    <col min="7" max="9" width="11.42578125" style="1049"/>
    <col min="10" max="10" width="11.28515625" style="1049" bestFit="1" customWidth="1"/>
    <col min="11" max="16384" width="11.42578125" style="1049"/>
  </cols>
  <sheetData>
    <row r="1" spans="1:10" s="759" customFormat="1">
      <c r="A1" s="815" t="s">
        <v>1621</v>
      </c>
      <c r="B1" s="350"/>
      <c r="C1" s="350"/>
    </row>
    <row r="2" spans="1:10" s="1047" customFormat="1" ht="19.5" thickBot="1">
      <c r="A2" s="4421" t="s">
        <v>1546</v>
      </c>
      <c r="B2" s="1046"/>
      <c r="C2" s="1046"/>
      <c r="F2" s="1048"/>
      <c r="G2" s="1048"/>
      <c r="H2" s="1048"/>
      <c r="I2" s="1048"/>
    </row>
    <row r="3" spans="1:10" ht="16.5" thickBot="1">
      <c r="B3" s="2155" t="s">
        <v>427</v>
      </c>
      <c r="C3" s="2156" t="s">
        <v>1547</v>
      </c>
      <c r="D3" s="2157" t="s">
        <v>429</v>
      </c>
      <c r="E3" s="2158" t="s">
        <v>1361</v>
      </c>
      <c r="F3" s="2158" t="s">
        <v>1362</v>
      </c>
      <c r="G3" s="2159" t="s">
        <v>4520</v>
      </c>
    </row>
    <row r="4" spans="1:10" ht="32.25" thickBot="1">
      <c r="B4" s="6198" t="s">
        <v>866</v>
      </c>
      <c r="C4" s="2091" t="s">
        <v>1548</v>
      </c>
      <c r="D4" s="1057">
        <v>3.3</v>
      </c>
      <c r="E4" s="2092" t="s">
        <v>1549</v>
      </c>
      <c r="F4" s="2002">
        <v>41386</v>
      </c>
      <c r="G4" s="2093"/>
      <c r="H4" s="1051"/>
      <c r="I4" s="2164" t="s">
        <v>29</v>
      </c>
      <c r="J4" s="2165" t="s">
        <v>891</v>
      </c>
    </row>
    <row r="5" spans="1:10" ht="15" customHeight="1">
      <c r="B5" s="6199"/>
      <c r="C5" s="2121" t="s">
        <v>4509</v>
      </c>
      <c r="D5" s="1057">
        <v>4.4000000000000004</v>
      </c>
      <c r="E5" s="1058">
        <v>41305</v>
      </c>
      <c r="F5" s="1062">
        <v>41890</v>
      </c>
      <c r="G5" s="2094"/>
      <c r="H5" s="1051"/>
      <c r="I5" s="1050" t="str">
        <f>B4</f>
        <v>CA_UAML</v>
      </c>
      <c r="J5" s="2160">
        <f>COUNTA(G4:G22)</f>
        <v>10</v>
      </c>
    </row>
    <row r="6" spans="1:10" ht="31.5">
      <c r="B6" s="6199"/>
      <c r="C6" s="2091" t="s">
        <v>886</v>
      </c>
      <c r="D6" s="1057">
        <v>8.5</v>
      </c>
      <c r="E6" s="1058">
        <v>41386</v>
      </c>
      <c r="F6" s="2095"/>
      <c r="G6" s="2132" t="s">
        <v>435</v>
      </c>
      <c r="H6" s="1051"/>
      <c r="I6" s="1052" t="s">
        <v>862</v>
      </c>
      <c r="J6" s="2161">
        <f>COUNTA(G23:G49)</f>
        <v>12</v>
      </c>
    </row>
    <row r="7" spans="1:10" ht="31.5">
      <c r="B7" s="6199"/>
      <c r="C7" s="2091" t="s">
        <v>1550</v>
      </c>
      <c r="D7" s="1057">
        <v>9.3000000000000007</v>
      </c>
      <c r="E7" s="1058">
        <v>41411</v>
      </c>
      <c r="F7" s="2002">
        <v>41453</v>
      </c>
      <c r="G7" s="2096"/>
      <c r="H7" s="1051"/>
      <c r="I7" s="1052" t="s">
        <v>864</v>
      </c>
      <c r="J7" s="2161">
        <f>COUNTA(G50:G59)</f>
        <v>6</v>
      </c>
    </row>
    <row r="8" spans="1:10" ht="16.5" thickBot="1">
      <c r="B8" s="6199"/>
      <c r="C8" s="2091" t="s">
        <v>1552</v>
      </c>
      <c r="D8" s="2097" t="s">
        <v>1553</v>
      </c>
      <c r="E8" s="1058">
        <v>41822</v>
      </c>
      <c r="F8" s="2002">
        <v>41828</v>
      </c>
      <c r="G8" s="2096"/>
      <c r="H8" s="1051"/>
      <c r="I8" s="1053" t="s">
        <v>865</v>
      </c>
      <c r="J8" s="2162">
        <f>COUNTA(G60:G73)</f>
        <v>12</v>
      </c>
    </row>
    <row r="9" spans="1:10" ht="16.5" thickBot="1">
      <c r="B9" s="6199"/>
      <c r="C9" s="2091" t="s">
        <v>1554</v>
      </c>
      <c r="D9" s="2097" t="s">
        <v>1555</v>
      </c>
      <c r="E9" s="1058">
        <v>41890</v>
      </c>
      <c r="F9" s="2098">
        <v>41901</v>
      </c>
      <c r="G9" s="2096"/>
      <c r="H9" s="1051"/>
      <c r="I9" s="1054" t="s">
        <v>1551</v>
      </c>
      <c r="J9" s="2163">
        <f>SUM(J5:J8)</f>
        <v>40</v>
      </c>
    </row>
    <row r="10" spans="1:10">
      <c r="B10" s="6199"/>
      <c r="C10" s="2091" t="s">
        <v>1556</v>
      </c>
      <c r="D10" s="2097" t="s">
        <v>1557</v>
      </c>
      <c r="E10" s="1058">
        <v>41911</v>
      </c>
      <c r="F10" s="2098">
        <v>41915</v>
      </c>
      <c r="G10" s="2096"/>
      <c r="H10" s="1051"/>
      <c r="I10" s="1055"/>
      <c r="J10" s="862"/>
    </row>
    <row r="11" spans="1:10" ht="47.25">
      <c r="B11" s="6199"/>
      <c r="C11" s="2091" t="s">
        <v>887</v>
      </c>
      <c r="D11" s="2099">
        <v>37.799999999999997</v>
      </c>
      <c r="E11" s="2100">
        <v>42053</v>
      </c>
      <c r="F11" s="2098">
        <v>42101</v>
      </c>
      <c r="G11" s="2101"/>
      <c r="I11" s="1056"/>
      <c r="J11" s="862"/>
    </row>
    <row r="12" spans="1:10">
      <c r="B12" s="6199"/>
      <c r="C12" s="2091" t="s">
        <v>1558</v>
      </c>
      <c r="D12" s="1057">
        <v>36.5</v>
      </c>
      <c r="E12" s="1058">
        <v>41957</v>
      </c>
      <c r="F12" s="1062">
        <v>42034</v>
      </c>
      <c r="G12" s="2101"/>
      <c r="I12" s="1055"/>
      <c r="J12" s="862"/>
    </row>
    <row r="13" spans="1:10">
      <c r="B13" s="6199"/>
      <c r="C13" s="2091" t="s">
        <v>1559</v>
      </c>
      <c r="D13" s="1057">
        <v>42.2</v>
      </c>
      <c r="E13" s="1058">
        <v>42188</v>
      </c>
      <c r="F13" s="2095"/>
      <c r="G13" s="2094" t="s">
        <v>435</v>
      </c>
      <c r="H13" s="1051"/>
      <c r="I13" s="1059"/>
      <c r="J13" s="862"/>
    </row>
    <row r="14" spans="1:10">
      <c r="B14" s="6199"/>
      <c r="C14" s="2091" t="s">
        <v>1560</v>
      </c>
      <c r="D14" s="1057">
        <v>43.2</v>
      </c>
      <c r="E14" s="1058">
        <v>42189</v>
      </c>
      <c r="F14" s="1060"/>
      <c r="G14" s="2094" t="s">
        <v>435</v>
      </c>
      <c r="I14" s="1059"/>
      <c r="J14" s="862"/>
    </row>
    <row r="15" spans="1:10">
      <c r="B15" s="6199"/>
      <c r="C15" s="2091" t="s">
        <v>1561</v>
      </c>
      <c r="D15" s="1057">
        <v>44.2</v>
      </c>
      <c r="E15" s="1058">
        <v>42190</v>
      </c>
      <c r="F15" s="1060"/>
      <c r="G15" s="2094" t="s">
        <v>435</v>
      </c>
      <c r="I15" s="1059"/>
      <c r="J15" s="862"/>
    </row>
    <row r="16" spans="1:10" ht="15" customHeight="1">
      <c r="B16" s="6199"/>
      <c r="C16" s="1061" t="s">
        <v>1299</v>
      </c>
      <c r="D16" s="1057">
        <v>51.3</v>
      </c>
      <c r="E16" s="1058">
        <v>42510</v>
      </c>
      <c r="F16" s="1062">
        <v>42668</v>
      </c>
      <c r="G16" s="2094"/>
      <c r="I16" s="1059"/>
      <c r="J16" s="862"/>
    </row>
    <row r="17" spans="2:10" ht="15" customHeight="1" thickBot="1">
      <c r="B17" s="6199"/>
      <c r="C17" s="2102" t="s">
        <v>1562</v>
      </c>
      <c r="D17" s="2103">
        <v>54.3</v>
      </c>
      <c r="E17" s="2104">
        <v>42681</v>
      </c>
      <c r="F17" s="2105">
        <v>42719</v>
      </c>
      <c r="G17" s="2106" t="s">
        <v>435</v>
      </c>
      <c r="I17" s="1059"/>
      <c r="J17" s="862"/>
    </row>
    <row r="18" spans="2:10" ht="15" customHeight="1">
      <c r="B18" s="6199"/>
      <c r="C18" s="2107" t="s">
        <v>889</v>
      </c>
      <c r="D18" s="2108">
        <v>59.4</v>
      </c>
      <c r="E18" s="2109">
        <v>42831</v>
      </c>
      <c r="F18" s="2110"/>
      <c r="G18" s="2111" t="s">
        <v>435</v>
      </c>
      <c r="I18" s="1059"/>
      <c r="J18" s="862"/>
    </row>
    <row r="19" spans="2:10" ht="31.5">
      <c r="B19" s="6199"/>
      <c r="C19" s="2112" t="s">
        <v>888</v>
      </c>
      <c r="D19" s="2113">
        <v>59.5</v>
      </c>
      <c r="E19" s="2114">
        <v>42831</v>
      </c>
      <c r="F19" s="2005"/>
      <c r="G19" s="2115" t="s">
        <v>435</v>
      </c>
      <c r="I19" s="1059"/>
      <c r="J19" s="862"/>
    </row>
    <row r="20" spans="2:10">
      <c r="B20" s="6199"/>
      <c r="C20" s="2112" t="s">
        <v>890</v>
      </c>
      <c r="D20" s="2113">
        <v>59.6</v>
      </c>
      <c r="E20" s="2114">
        <v>42831</v>
      </c>
      <c r="F20" s="2005"/>
      <c r="G20" s="2115" t="s">
        <v>435</v>
      </c>
      <c r="I20" s="1059"/>
      <c r="J20" s="862"/>
    </row>
    <row r="21" spans="2:10" ht="15" customHeight="1">
      <c r="B21" s="6199"/>
      <c r="C21" s="2125" t="s">
        <v>4510</v>
      </c>
      <c r="D21" s="2126">
        <v>60.7</v>
      </c>
      <c r="E21" s="2127">
        <v>42901</v>
      </c>
      <c r="F21" s="2128"/>
      <c r="G21" s="2129" t="s">
        <v>435</v>
      </c>
      <c r="I21" s="1059"/>
      <c r="J21" s="862"/>
    </row>
    <row r="22" spans="2:10" ht="16.5" thickBot="1">
      <c r="B22" s="6200"/>
      <c r="C22" s="2112" t="s">
        <v>4511</v>
      </c>
      <c r="D22" s="2122">
        <v>60.9</v>
      </c>
      <c r="E22" s="2123">
        <v>42901</v>
      </c>
      <c r="F22" s="2131">
        <v>43063</v>
      </c>
      <c r="G22" s="2130" t="s">
        <v>435</v>
      </c>
      <c r="I22" s="1059"/>
      <c r="J22" s="862"/>
    </row>
    <row r="23" spans="2:10" ht="15" customHeight="1">
      <c r="B23" s="6198" t="s">
        <v>862</v>
      </c>
      <c r="C23" s="1063" t="s">
        <v>1563</v>
      </c>
      <c r="D23" s="1064">
        <v>2.7</v>
      </c>
      <c r="E23" s="1065">
        <v>41254</v>
      </c>
      <c r="F23" s="1065">
        <v>41387</v>
      </c>
      <c r="G23" s="1066"/>
    </row>
    <row r="24" spans="2:10" ht="31.5">
      <c r="B24" s="6199"/>
      <c r="C24" s="2166" t="s">
        <v>870</v>
      </c>
      <c r="D24" s="1067">
        <v>2.8</v>
      </c>
      <c r="E24" s="2167">
        <v>41071</v>
      </c>
      <c r="F24" s="2168">
        <v>41180</v>
      </c>
      <c r="G24" s="2169"/>
    </row>
    <row r="25" spans="2:10">
      <c r="B25" s="6199"/>
      <c r="C25" s="2166" t="s">
        <v>1363</v>
      </c>
      <c r="D25" s="1067">
        <v>2.9</v>
      </c>
      <c r="E25" s="2167">
        <v>41071</v>
      </c>
      <c r="F25" s="2170">
        <v>41388</v>
      </c>
      <c r="G25" s="2171"/>
    </row>
    <row r="26" spans="2:10" ht="31.5">
      <c r="B26" s="6199"/>
      <c r="C26" s="2166" t="s">
        <v>1364</v>
      </c>
      <c r="D26" s="1068">
        <v>2.1</v>
      </c>
      <c r="E26" s="2167">
        <v>41071</v>
      </c>
      <c r="F26" s="2170">
        <v>41388</v>
      </c>
      <c r="G26" s="2171"/>
    </row>
    <row r="27" spans="2:10" ht="31.5">
      <c r="B27" s="6199"/>
      <c r="C27" s="2166" t="s">
        <v>1564</v>
      </c>
      <c r="D27" s="1069">
        <v>6.9</v>
      </c>
      <c r="E27" s="2172" t="s">
        <v>1565</v>
      </c>
      <c r="F27" s="2170">
        <v>41592</v>
      </c>
      <c r="G27" s="2171"/>
    </row>
    <row r="28" spans="2:10" ht="31.5">
      <c r="B28" s="6199"/>
      <c r="C28" s="2166" t="s">
        <v>1566</v>
      </c>
      <c r="D28" s="1068">
        <v>6.1</v>
      </c>
      <c r="E28" s="2172" t="s">
        <v>1565</v>
      </c>
      <c r="F28" s="2170">
        <v>41387</v>
      </c>
      <c r="G28" s="2171"/>
    </row>
    <row r="29" spans="2:10" ht="31.5">
      <c r="B29" s="6199"/>
      <c r="C29" s="2166" t="s">
        <v>1568</v>
      </c>
      <c r="D29" s="1070">
        <v>10.6</v>
      </c>
      <c r="E29" s="2167">
        <v>41388</v>
      </c>
      <c r="F29" s="2168">
        <v>41932</v>
      </c>
      <c r="G29" s="2173"/>
    </row>
    <row r="30" spans="2:10">
      <c r="B30" s="6199"/>
      <c r="C30" s="2174" t="s">
        <v>868</v>
      </c>
      <c r="D30" s="1070">
        <v>22.7</v>
      </c>
      <c r="E30" s="2175">
        <v>41933</v>
      </c>
      <c r="F30" s="2176"/>
      <c r="G30" s="2177" t="s">
        <v>435</v>
      </c>
    </row>
    <row r="31" spans="2:10" ht="31.5">
      <c r="B31" s="6199"/>
      <c r="C31" s="2174" t="s">
        <v>869</v>
      </c>
      <c r="D31" s="1070">
        <v>22.5</v>
      </c>
      <c r="E31" s="2175">
        <v>41933</v>
      </c>
      <c r="F31" s="2176"/>
      <c r="G31" s="2177" t="s">
        <v>435</v>
      </c>
    </row>
    <row r="32" spans="2:10" ht="31.5">
      <c r="B32" s="6199"/>
      <c r="C32" s="2174" t="s">
        <v>871</v>
      </c>
      <c r="D32" s="1070">
        <v>22.6</v>
      </c>
      <c r="E32" s="2175">
        <v>41933</v>
      </c>
      <c r="F32" s="2176"/>
      <c r="G32" s="2177" t="s">
        <v>435</v>
      </c>
    </row>
    <row r="33" spans="2:7" ht="31.5">
      <c r="B33" s="6199"/>
      <c r="C33" s="2174" t="s">
        <v>872</v>
      </c>
      <c r="D33" s="1067">
        <v>24.1</v>
      </c>
      <c r="E33" s="2167">
        <v>42062</v>
      </c>
      <c r="F33" s="2194" t="s">
        <v>1366</v>
      </c>
      <c r="G33" s="2171"/>
    </row>
    <row r="34" spans="2:7">
      <c r="B34" s="6199"/>
      <c r="C34" s="2166" t="s">
        <v>1569</v>
      </c>
      <c r="D34" s="1070">
        <v>28.2</v>
      </c>
      <c r="E34" s="2167">
        <v>42103</v>
      </c>
      <c r="F34" s="2168">
        <v>42464</v>
      </c>
      <c r="G34" s="2173"/>
    </row>
    <row r="35" spans="2:7">
      <c r="B35" s="6199"/>
      <c r="C35" s="2166" t="s">
        <v>1571</v>
      </c>
      <c r="D35" s="1071" t="s">
        <v>1572</v>
      </c>
      <c r="E35" s="2167">
        <v>42103</v>
      </c>
      <c r="F35" s="2168">
        <v>42464</v>
      </c>
      <c r="G35" s="2173"/>
    </row>
    <row r="36" spans="2:7">
      <c r="B36" s="6199"/>
      <c r="C36" s="2166" t="s">
        <v>1573</v>
      </c>
      <c r="D36" s="1071" t="s">
        <v>1574</v>
      </c>
      <c r="E36" s="2167">
        <v>42103</v>
      </c>
      <c r="F36" s="2168">
        <v>42464</v>
      </c>
      <c r="G36" s="2173"/>
    </row>
    <row r="37" spans="2:7">
      <c r="B37" s="6199"/>
      <c r="C37" s="2166" t="s">
        <v>1575</v>
      </c>
      <c r="D37" s="1071" t="s">
        <v>1576</v>
      </c>
      <c r="E37" s="2167">
        <v>42103</v>
      </c>
      <c r="F37" s="2168">
        <v>42464</v>
      </c>
      <c r="G37" s="2173"/>
    </row>
    <row r="38" spans="2:7">
      <c r="B38" s="6199"/>
      <c r="C38" s="2166" t="s">
        <v>1365</v>
      </c>
      <c r="D38" s="1072">
        <v>29.7</v>
      </c>
      <c r="E38" s="2168">
        <v>42121</v>
      </c>
      <c r="F38" s="2168">
        <v>42198</v>
      </c>
      <c r="G38" s="2171"/>
    </row>
    <row r="39" spans="2:7" ht="15" customHeight="1">
      <c r="B39" s="6199"/>
      <c r="C39" s="2178" t="s">
        <v>1577</v>
      </c>
      <c r="D39" s="1981" t="s">
        <v>1578</v>
      </c>
      <c r="E39" s="2179">
        <v>42465</v>
      </c>
      <c r="F39" s="2176"/>
      <c r="G39" s="2177" t="s">
        <v>435</v>
      </c>
    </row>
    <row r="40" spans="2:7" ht="15" customHeight="1">
      <c r="B40" s="6199"/>
      <c r="C40" s="2178" t="s">
        <v>1579</v>
      </c>
      <c r="D40" s="1981" t="s">
        <v>1580</v>
      </c>
      <c r="E40" s="2179">
        <v>42465</v>
      </c>
      <c r="F40" s="2176"/>
      <c r="G40" s="2177" t="s">
        <v>435</v>
      </c>
    </row>
    <row r="41" spans="2:7" ht="15" customHeight="1">
      <c r="B41" s="6199"/>
      <c r="C41" s="2178" t="s">
        <v>1570</v>
      </c>
      <c r="D41" s="1981" t="s">
        <v>1581</v>
      </c>
      <c r="E41" s="2179">
        <v>42465</v>
      </c>
      <c r="F41" s="2176"/>
      <c r="G41" s="2177" t="s">
        <v>435</v>
      </c>
    </row>
    <row r="42" spans="2:7" ht="31.5">
      <c r="B42" s="6199"/>
      <c r="C42" s="2174" t="s">
        <v>1300</v>
      </c>
      <c r="D42" s="1070">
        <v>54.6</v>
      </c>
      <c r="E42" s="2175">
        <v>42674</v>
      </c>
      <c r="F42" s="2179">
        <v>42772</v>
      </c>
      <c r="G42" s="2177"/>
    </row>
    <row r="43" spans="2:7" ht="32.25" thickBot="1">
      <c r="B43" s="6199"/>
      <c r="C43" s="2180" t="s">
        <v>1301</v>
      </c>
      <c r="D43" s="2181">
        <v>54.7</v>
      </c>
      <c r="E43" s="2182">
        <v>42674</v>
      </c>
      <c r="F43" s="2183">
        <v>42772</v>
      </c>
      <c r="G43" s="2184"/>
    </row>
    <row r="44" spans="2:7">
      <c r="B44" s="6199"/>
      <c r="C44" s="2185" t="s">
        <v>1567</v>
      </c>
      <c r="D44" s="2186">
        <v>63.2</v>
      </c>
      <c r="E44" s="2186" t="s">
        <v>1598</v>
      </c>
      <c r="F44" s="2186" t="s">
        <v>4415</v>
      </c>
      <c r="G44" s="2112" t="s">
        <v>435</v>
      </c>
    </row>
    <row r="45" spans="2:7">
      <c r="B45" s="6199"/>
      <c r="C45" s="2185" t="s">
        <v>867</v>
      </c>
      <c r="D45" s="2186">
        <v>63.3</v>
      </c>
      <c r="E45" s="2186" t="s">
        <v>1598</v>
      </c>
      <c r="F45" s="2186" t="s">
        <v>4415</v>
      </c>
      <c r="G45" s="2112" t="s">
        <v>435</v>
      </c>
    </row>
    <row r="46" spans="2:7">
      <c r="B46" s="6199"/>
      <c r="C46" s="2185" t="s">
        <v>1570</v>
      </c>
      <c r="D46" s="1982">
        <v>63.4</v>
      </c>
      <c r="E46" s="2187" t="s">
        <v>1598</v>
      </c>
      <c r="F46" s="2187" t="s">
        <v>4415</v>
      </c>
      <c r="G46" s="2188" t="s">
        <v>435</v>
      </c>
    </row>
    <row r="47" spans="2:7" ht="15">
      <c r="B47" s="6199"/>
      <c r="C47" s="2189" t="s">
        <v>1582</v>
      </c>
      <c r="D47" s="1983">
        <v>63.5</v>
      </c>
      <c r="E47" s="2187" t="s">
        <v>1598</v>
      </c>
      <c r="F47" s="2187" t="s">
        <v>4415</v>
      </c>
      <c r="G47" s="2188" t="s">
        <v>435</v>
      </c>
    </row>
    <row r="48" spans="2:7" ht="15">
      <c r="B48" s="6199"/>
      <c r="C48" s="2189" t="s">
        <v>1573</v>
      </c>
      <c r="D48" s="1983">
        <v>63.6</v>
      </c>
      <c r="E48" s="2187" t="s">
        <v>1598</v>
      </c>
      <c r="F48" s="2187" t="s">
        <v>4415</v>
      </c>
      <c r="G48" s="2188" t="s">
        <v>435</v>
      </c>
    </row>
    <row r="49" spans="2:7" thickBot="1">
      <c r="B49" s="6200"/>
      <c r="C49" s="2190" t="s">
        <v>1575</v>
      </c>
      <c r="D49" s="2191">
        <v>63.7</v>
      </c>
      <c r="E49" s="2192" t="s">
        <v>1598</v>
      </c>
      <c r="F49" s="2192" t="s">
        <v>4415</v>
      </c>
      <c r="G49" s="2193" t="s">
        <v>435</v>
      </c>
    </row>
    <row r="50" spans="2:7" ht="31.5">
      <c r="B50" s="6198" t="s">
        <v>864</v>
      </c>
      <c r="C50" s="2174" t="s">
        <v>1583</v>
      </c>
      <c r="D50" s="2001" t="s">
        <v>1367</v>
      </c>
      <c r="E50" s="2195">
        <v>41593</v>
      </c>
      <c r="F50" s="2196"/>
      <c r="G50" s="2197"/>
    </row>
    <row r="51" spans="2:7">
      <c r="B51" s="6199"/>
      <c r="C51" s="2174" t="s">
        <v>1368</v>
      </c>
      <c r="D51" s="2001" t="s">
        <v>1369</v>
      </c>
      <c r="E51" s="2195">
        <v>41593</v>
      </c>
      <c r="F51" s="2198">
        <v>42025</v>
      </c>
      <c r="G51" s="2197"/>
    </row>
    <row r="52" spans="2:7">
      <c r="B52" s="6199"/>
      <c r="C52" s="2174" t="s">
        <v>1370</v>
      </c>
      <c r="D52" s="2001" t="s">
        <v>1371</v>
      </c>
      <c r="E52" s="2195">
        <v>41968</v>
      </c>
      <c r="F52" s="2199">
        <v>42019</v>
      </c>
      <c r="G52" s="2197"/>
    </row>
    <row r="53" spans="2:7" ht="31.5">
      <c r="B53" s="6199"/>
      <c r="C53" s="2174" t="s">
        <v>1302</v>
      </c>
      <c r="D53" s="2003" t="s">
        <v>1585</v>
      </c>
      <c r="E53" s="2195">
        <v>42474</v>
      </c>
      <c r="F53" s="2196"/>
      <c r="G53" s="2200" t="s">
        <v>435</v>
      </c>
    </row>
    <row r="54" spans="2:7" ht="16.5" thickBot="1">
      <c r="B54" s="6199"/>
      <c r="C54" s="2180" t="s">
        <v>1303</v>
      </c>
      <c r="D54" s="2201" t="s">
        <v>1586</v>
      </c>
      <c r="E54" s="2202">
        <v>42536</v>
      </c>
      <c r="F54" s="2203">
        <v>42719</v>
      </c>
      <c r="G54" s="2204"/>
    </row>
    <row r="55" spans="2:7" ht="63">
      <c r="B55" s="6199"/>
      <c r="C55" s="2185" t="s">
        <v>876</v>
      </c>
      <c r="D55" s="2004" t="s">
        <v>4444</v>
      </c>
      <c r="E55" s="2205" t="s">
        <v>4437</v>
      </c>
      <c r="F55" s="2124"/>
      <c r="G55" s="2206" t="s">
        <v>435</v>
      </c>
    </row>
    <row r="56" spans="2:7" ht="31.5">
      <c r="B56" s="6199"/>
      <c r="C56" s="2185" t="s">
        <v>877</v>
      </c>
      <c r="D56" s="2011" t="s">
        <v>4444</v>
      </c>
      <c r="E56" s="2207" t="s">
        <v>4437</v>
      </c>
      <c r="F56" s="2124"/>
      <c r="G56" s="2206" t="s">
        <v>435</v>
      </c>
    </row>
    <row r="57" spans="2:7" ht="78.75">
      <c r="B57" s="6199"/>
      <c r="C57" s="2006" t="s">
        <v>873</v>
      </c>
      <c r="D57" s="2007" t="s">
        <v>4444</v>
      </c>
      <c r="E57" s="2008" t="s">
        <v>4437</v>
      </c>
      <c r="F57" s="2009"/>
      <c r="G57" s="2010" t="s">
        <v>435</v>
      </c>
    </row>
    <row r="58" spans="2:7">
      <c r="B58" s="6199"/>
      <c r="C58" s="2185" t="s">
        <v>874</v>
      </c>
      <c r="D58" s="2004" t="s">
        <v>4444</v>
      </c>
      <c r="E58" s="2205" t="s">
        <v>4437</v>
      </c>
      <c r="F58" s="2124"/>
      <c r="G58" s="2208" t="s">
        <v>435</v>
      </c>
    </row>
    <row r="59" spans="2:7" ht="48" thickBot="1">
      <c r="B59" s="6200"/>
      <c r="C59" s="2029" t="s">
        <v>875</v>
      </c>
      <c r="D59" s="2209" t="s">
        <v>4444</v>
      </c>
      <c r="E59" s="2210" t="s">
        <v>4437</v>
      </c>
      <c r="F59" s="2211"/>
      <c r="G59" s="2212" t="s">
        <v>435</v>
      </c>
    </row>
    <row r="60" spans="2:7">
      <c r="B60" s="6201" t="s">
        <v>865</v>
      </c>
      <c r="C60" s="2090" t="s">
        <v>1587</v>
      </c>
      <c r="D60" s="2233">
        <v>5.3</v>
      </c>
      <c r="E60" s="2223">
        <v>41240</v>
      </c>
      <c r="F60" s="2224">
        <v>41578</v>
      </c>
      <c r="G60" s="2225"/>
    </row>
    <row r="61" spans="2:7">
      <c r="B61" s="6202"/>
      <c r="C61" s="2091" t="s">
        <v>883</v>
      </c>
      <c r="D61" s="2234">
        <v>24.1</v>
      </c>
      <c r="E61" s="2215">
        <v>42039</v>
      </c>
      <c r="F61" s="2216" t="s">
        <v>1584</v>
      </c>
      <c r="G61" s="2226"/>
    </row>
    <row r="62" spans="2:7">
      <c r="B62" s="6202"/>
      <c r="C62" s="2091" t="s">
        <v>885</v>
      </c>
      <c r="D62" s="2235">
        <v>26.4</v>
      </c>
      <c r="E62" s="2216" t="s">
        <v>1415</v>
      </c>
      <c r="F62" s="2214"/>
      <c r="G62" s="2227" t="s">
        <v>435</v>
      </c>
    </row>
    <row r="63" spans="2:7">
      <c r="B63" s="6202"/>
      <c r="C63" s="2091" t="s">
        <v>1304</v>
      </c>
      <c r="D63" s="2235">
        <v>62.1</v>
      </c>
      <c r="E63" s="2216" t="s">
        <v>4465</v>
      </c>
      <c r="F63" s="2215"/>
      <c r="G63" s="2228" t="s">
        <v>435</v>
      </c>
    </row>
    <row r="64" spans="2:7" ht="31.5">
      <c r="B64" s="6202"/>
      <c r="C64" s="2091" t="s">
        <v>1305</v>
      </c>
      <c r="D64" s="2235">
        <v>44.4</v>
      </c>
      <c r="E64" s="2213">
        <v>42395</v>
      </c>
      <c r="F64" s="2214"/>
      <c r="G64" s="2227" t="s">
        <v>435</v>
      </c>
    </row>
    <row r="65" spans="2:7" ht="31.5">
      <c r="B65" s="6202"/>
      <c r="C65" s="2112" t="s">
        <v>4663</v>
      </c>
      <c r="D65" s="3341">
        <v>59.9</v>
      </c>
      <c r="E65" s="3341" t="s">
        <v>4459</v>
      </c>
      <c r="F65" s="3341"/>
      <c r="G65" s="2112" t="s">
        <v>435</v>
      </c>
    </row>
    <row r="66" spans="2:7">
      <c r="B66" s="6202"/>
      <c r="C66" s="2112" t="s">
        <v>878</v>
      </c>
      <c r="D66" s="2236">
        <v>62.2</v>
      </c>
      <c r="E66" s="2218" t="s">
        <v>4465</v>
      </c>
      <c r="F66" s="2219"/>
      <c r="G66" s="2229" t="s">
        <v>435</v>
      </c>
    </row>
    <row r="67" spans="2:7">
      <c r="B67" s="6202"/>
      <c r="C67" s="2112" t="s">
        <v>879</v>
      </c>
      <c r="D67" s="2236">
        <v>62.3</v>
      </c>
      <c r="E67" s="2218" t="s">
        <v>4465</v>
      </c>
      <c r="F67" s="2220"/>
      <c r="G67" s="2229" t="s">
        <v>435</v>
      </c>
    </row>
    <row r="68" spans="2:7">
      <c r="B68" s="6202"/>
      <c r="C68" s="2112" t="s">
        <v>881</v>
      </c>
      <c r="D68" s="2237">
        <v>62.4</v>
      </c>
      <c r="E68" s="2218" t="s">
        <v>4465</v>
      </c>
      <c r="F68" s="2220"/>
      <c r="G68" s="2229" t="s">
        <v>435</v>
      </c>
    </row>
    <row r="69" spans="2:7" ht="31.5">
      <c r="B69" s="6202"/>
      <c r="C69" s="2240" t="s">
        <v>880</v>
      </c>
      <c r="D69" s="2238">
        <v>62.5</v>
      </c>
      <c r="E69" s="2222" t="s">
        <v>4465</v>
      </c>
      <c r="F69" s="2221"/>
      <c r="G69" s="2206" t="s">
        <v>435</v>
      </c>
    </row>
    <row r="70" spans="2:7">
      <c r="B70" s="6202"/>
      <c r="C70" s="2112" t="s">
        <v>4475</v>
      </c>
      <c r="D70" s="2237">
        <v>62.6</v>
      </c>
      <c r="E70" s="2218" t="s">
        <v>4465</v>
      </c>
      <c r="F70" s="2220"/>
      <c r="G70" s="2229" t="s">
        <v>435</v>
      </c>
    </row>
    <row r="71" spans="2:7" ht="31.5">
      <c r="B71" s="6202"/>
      <c r="C71" s="2112" t="s">
        <v>884</v>
      </c>
      <c r="D71" s="2237">
        <v>62.7</v>
      </c>
      <c r="E71" s="2217" t="s">
        <v>4465</v>
      </c>
      <c r="F71" s="2220"/>
      <c r="G71" s="2229" t="s">
        <v>435</v>
      </c>
    </row>
    <row r="72" spans="2:7">
      <c r="B72" s="6202"/>
      <c r="C72" s="2112" t="s">
        <v>882</v>
      </c>
      <c r="D72" s="2237">
        <v>62.8</v>
      </c>
      <c r="E72" s="2218" t="s">
        <v>4465</v>
      </c>
      <c r="F72" s="2220"/>
      <c r="G72" s="2229" t="s">
        <v>435</v>
      </c>
    </row>
    <row r="73" spans="2:7" ht="16.5" thickBot="1">
      <c r="B73" s="6203"/>
      <c r="C73" s="2241" t="s">
        <v>4476</v>
      </c>
      <c r="D73" s="2239">
        <v>62.9</v>
      </c>
      <c r="E73" s="2230" t="s">
        <v>4465</v>
      </c>
      <c r="F73" s="2231"/>
      <c r="G73" s="2232" t="s">
        <v>435</v>
      </c>
    </row>
  </sheetData>
  <mergeCells count="4">
    <mergeCell ref="B50:B59"/>
    <mergeCell ref="B60:B73"/>
    <mergeCell ref="B4:B22"/>
    <mergeCell ref="B23:B49"/>
  </mergeCells>
  <hyperlinks>
    <hyperlink ref="A1" location="Índice!A1" display="ÍNDICE"/>
  </hyperlinks>
  <pageMargins left="0.7" right="0.7" top="0.75" bottom="0.75" header="0.3" footer="0.3"/>
  <pageSetup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H130"/>
  <sheetViews>
    <sheetView showGridLines="0" workbookViewId="0"/>
  </sheetViews>
  <sheetFormatPr baseColWidth="10" defaultColWidth="11.42578125" defaultRowHeight="15.75"/>
  <cols>
    <col min="1" max="1" width="11.42578125" style="863"/>
    <col min="2" max="2" width="4.7109375" style="864" bestFit="1" customWidth="1"/>
    <col min="3" max="3" width="38.5703125" style="864" bestFit="1" customWidth="1"/>
    <col min="4" max="4" width="5.7109375" style="863" bestFit="1" customWidth="1"/>
    <col min="5" max="5" width="5.7109375" style="1986" customWidth="1"/>
    <col min="6" max="6" width="11.42578125" style="863"/>
    <col min="7" max="7" width="38.28515625" style="863" bestFit="1" customWidth="1"/>
    <col min="8" max="16384" width="11.42578125" style="863"/>
  </cols>
  <sheetData>
    <row r="1" spans="1:8" s="759" customFormat="1">
      <c r="A1" s="815" t="s">
        <v>1621</v>
      </c>
      <c r="B1" s="350"/>
      <c r="C1" s="350"/>
      <c r="E1" s="671"/>
    </row>
    <row r="2" spans="1:8" s="860" customFormat="1" ht="18.75">
      <c r="A2" s="4417" t="s">
        <v>895</v>
      </c>
      <c r="B2" s="859"/>
      <c r="C2" s="859"/>
      <c r="E2" s="1985"/>
      <c r="F2" s="861"/>
      <c r="G2" s="861"/>
    </row>
    <row r="3" spans="1:8" ht="16.5" thickBot="1"/>
    <row r="4" spans="1:8" ht="16.5" thickBot="1">
      <c r="B4" s="6204" t="s">
        <v>892</v>
      </c>
      <c r="C4" s="6205"/>
      <c r="F4" s="6204" t="s">
        <v>892</v>
      </c>
      <c r="G4" s="6205"/>
    </row>
    <row r="5" spans="1:8" ht="16.5" thickBot="1">
      <c r="B5" s="6204">
        <v>2016</v>
      </c>
      <c r="C5" s="6205"/>
      <c r="F5" s="6204">
        <v>2017</v>
      </c>
      <c r="G5" s="6206"/>
    </row>
    <row r="6" spans="1:8">
      <c r="B6" s="6212" t="s">
        <v>1</v>
      </c>
      <c r="C6" s="865" t="s">
        <v>852</v>
      </c>
      <c r="F6" s="6207" t="s">
        <v>1</v>
      </c>
      <c r="G6" s="869" t="s">
        <v>4414</v>
      </c>
    </row>
    <row r="7" spans="1:8" ht="16.5" thickBot="1">
      <c r="B7" s="6213"/>
      <c r="C7" s="866" t="s">
        <v>1306</v>
      </c>
      <c r="F7" s="6208"/>
      <c r="G7" s="870" t="s">
        <v>829</v>
      </c>
    </row>
    <row r="8" spans="1:8" ht="16.5" thickBot="1">
      <c r="B8" s="867" t="s">
        <v>3</v>
      </c>
      <c r="C8" s="868" t="s">
        <v>185</v>
      </c>
      <c r="F8" s="6207" t="s">
        <v>3</v>
      </c>
      <c r="G8" s="869" t="s">
        <v>568</v>
      </c>
    </row>
    <row r="9" spans="1:8" ht="16.5" thickBot="1">
      <c r="B9" s="6214" t="s">
        <v>2</v>
      </c>
      <c r="C9" s="869" t="s">
        <v>670</v>
      </c>
      <c r="F9" s="6208"/>
      <c r="G9" s="870" t="s">
        <v>4451</v>
      </c>
    </row>
    <row r="10" spans="1:8" ht="16.5" thickBot="1">
      <c r="B10" s="6215"/>
      <c r="C10" s="870" t="s">
        <v>714</v>
      </c>
      <c r="F10" s="6214" t="s">
        <v>2</v>
      </c>
      <c r="G10" s="869" t="s">
        <v>685</v>
      </c>
    </row>
    <row r="11" spans="1:8" ht="16.5" thickBot="1">
      <c r="B11" s="2030"/>
      <c r="C11" s="2031"/>
      <c r="F11" s="6215"/>
      <c r="G11" s="2032" t="s">
        <v>1315</v>
      </c>
    </row>
    <row r="12" spans="1:8" ht="16.5" thickBot="1">
      <c r="C12" s="871"/>
    </row>
    <row r="13" spans="1:8" ht="16.5" thickBot="1">
      <c r="B13" s="6209" t="s">
        <v>894</v>
      </c>
      <c r="C13" s="6210"/>
      <c r="D13" s="6211"/>
      <c r="E13" s="1987"/>
      <c r="F13" s="6209" t="s">
        <v>894</v>
      </c>
      <c r="G13" s="6210"/>
      <c r="H13" s="6211"/>
    </row>
    <row r="14" spans="1:8" ht="16.5" thickBot="1">
      <c r="B14" s="6218">
        <v>2016</v>
      </c>
      <c r="C14" s="6219"/>
      <c r="D14" s="1710" t="s">
        <v>301</v>
      </c>
      <c r="E14" s="1988"/>
      <c r="F14" s="6218">
        <v>2017</v>
      </c>
      <c r="G14" s="6219"/>
      <c r="H14" s="1710" t="s">
        <v>301</v>
      </c>
    </row>
    <row r="15" spans="1:8">
      <c r="B15" s="6214" t="s">
        <v>1</v>
      </c>
      <c r="C15" s="872" t="s">
        <v>1307</v>
      </c>
      <c r="D15" s="873" t="s">
        <v>137</v>
      </c>
      <c r="E15" s="1989"/>
      <c r="F15" s="6220" t="s">
        <v>1</v>
      </c>
      <c r="G15" s="872" t="s">
        <v>4426</v>
      </c>
      <c r="H15" s="1993" t="s">
        <v>139</v>
      </c>
    </row>
    <row r="16" spans="1:8">
      <c r="B16" s="6217"/>
      <c r="C16" s="874" t="s">
        <v>1296</v>
      </c>
      <c r="D16" s="875" t="s">
        <v>138</v>
      </c>
      <c r="E16" s="1989"/>
      <c r="F16" s="6221"/>
      <c r="G16" s="874" t="s">
        <v>4419</v>
      </c>
      <c r="H16" s="1994" t="s">
        <v>137</v>
      </c>
    </row>
    <row r="17" spans="2:8">
      <c r="B17" s="6217"/>
      <c r="C17" s="874" t="s">
        <v>1308</v>
      </c>
      <c r="D17" s="875" t="s">
        <v>138</v>
      </c>
      <c r="E17" s="1989"/>
      <c r="F17" s="6221"/>
      <c r="G17" s="874" t="s">
        <v>4427</v>
      </c>
      <c r="H17" s="1994" t="s">
        <v>138</v>
      </c>
    </row>
    <row r="18" spans="2:8">
      <c r="B18" s="6217"/>
      <c r="C18" s="874" t="s">
        <v>649</v>
      </c>
      <c r="D18" s="875" t="s">
        <v>137</v>
      </c>
      <c r="E18" s="1989"/>
      <c r="F18" s="6221"/>
      <c r="G18" s="874" t="s">
        <v>4420</v>
      </c>
      <c r="H18" s="1994" t="s">
        <v>137</v>
      </c>
    </row>
    <row r="19" spans="2:8">
      <c r="B19" s="6217"/>
      <c r="C19" s="874" t="s">
        <v>1241</v>
      </c>
      <c r="D19" s="875" t="s">
        <v>138</v>
      </c>
      <c r="E19" s="1989"/>
      <c r="F19" s="6221"/>
      <c r="G19" s="874" t="s">
        <v>4428</v>
      </c>
      <c r="H19" s="1994" t="s">
        <v>138</v>
      </c>
    </row>
    <row r="20" spans="2:8">
      <c r="B20" s="6217"/>
      <c r="C20" s="874" t="s">
        <v>1309</v>
      </c>
      <c r="D20" s="875" t="s">
        <v>138</v>
      </c>
      <c r="E20" s="1989"/>
      <c r="F20" s="6221"/>
      <c r="G20" s="874" t="s">
        <v>4421</v>
      </c>
      <c r="H20" s="1994" t="s">
        <v>138</v>
      </c>
    </row>
    <row r="21" spans="2:8" ht="16.5" thickBot="1">
      <c r="B21" s="6215"/>
      <c r="C21" s="876" t="s">
        <v>893</v>
      </c>
      <c r="D21" s="877" t="s">
        <v>138</v>
      </c>
      <c r="E21" s="1989"/>
      <c r="F21" s="6221"/>
      <c r="G21" s="1995" t="s">
        <v>4431</v>
      </c>
      <c r="H21" s="1994" t="s">
        <v>138</v>
      </c>
    </row>
    <row r="22" spans="2:8">
      <c r="B22" s="6214" t="s">
        <v>3</v>
      </c>
      <c r="C22" s="872" t="s">
        <v>1310</v>
      </c>
      <c r="D22" s="873" t="s">
        <v>139</v>
      </c>
      <c r="E22" s="1989"/>
      <c r="F22" s="6221"/>
      <c r="G22" s="874" t="s">
        <v>4422</v>
      </c>
      <c r="H22" s="1994" t="s">
        <v>137</v>
      </c>
    </row>
    <row r="23" spans="2:8">
      <c r="B23" s="6217"/>
      <c r="C23" s="874" t="s">
        <v>592</v>
      </c>
      <c r="D23" s="875" t="s">
        <v>139</v>
      </c>
      <c r="E23" s="1989"/>
      <c r="F23" s="6221"/>
      <c r="G23" s="874" t="s">
        <v>4423</v>
      </c>
      <c r="H23" s="1994" t="s">
        <v>138</v>
      </c>
    </row>
    <row r="24" spans="2:8">
      <c r="B24" s="6217"/>
      <c r="C24" s="874" t="s">
        <v>1311</v>
      </c>
      <c r="D24" s="875" t="s">
        <v>137</v>
      </c>
      <c r="E24" s="1989"/>
      <c r="F24" s="6221"/>
      <c r="G24" s="874" t="s">
        <v>4424</v>
      </c>
      <c r="H24" s="1994" t="s">
        <v>138</v>
      </c>
    </row>
    <row r="25" spans="2:8" ht="16.5" thickBot="1">
      <c r="B25" s="6217"/>
      <c r="C25" s="874" t="s">
        <v>1312</v>
      </c>
      <c r="D25" s="875" t="s">
        <v>137</v>
      </c>
      <c r="E25" s="1989"/>
      <c r="F25" s="6222"/>
      <c r="G25" s="2017" t="s">
        <v>4425</v>
      </c>
      <c r="H25" s="2018" t="s">
        <v>138</v>
      </c>
    </row>
    <row r="26" spans="2:8">
      <c r="B26" s="6217"/>
      <c r="C26" s="874" t="s">
        <v>1242</v>
      </c>
      <c r="D26" s="875" t="s">
        <v>138</v>
      </c>
      <c r="E26" s="1989"/>
      <c r="F26" s="6207" t="s">
        <v>3</v>
      </c>
      <c r="G26" s="872" t="s">
        <v>897</v>
      </c>
      <c r="H26" s="2016" t="s">
        <v>138</v>
      </c>
    </row>
    <row r="27" spans="2:8">
      <c r="B27" s="6217"/>
      <c r="C27" s="874" t="s">
        <v>568</v>
      </c>
      <c r="D27" s="875" t="s">
        <v>139</v>
      </c>
      <c r="E27" s="1989"/>
      <c r="F27" s="6216"/>
      <c r="G27" s="874" t="s">
        <v>592</v>
      </c>
      <c r="H27" s="2019" t="s">
        <v>137</v>
      </c>
    </row>
    <row r="28" spans="2:8">
      <c r="B28" s="6217"/>
      <c r="C28" s="874" t="s">
        <v>1313</v>
      </c>
      <c r="D28" s="875" t="s">
        <v>137</v>
      </c>
      <c r="E28" s="1989"/>
      <c r="F28" s="6216"/>
      <c r="G28" s="874" t="s">
        <v>4452</v>
      </c>
      <c r="H28" s="2019" t="s">
        <v>138</v>
      </c>
    </row>
    <row r="29" spans="2:8">
      <c r="B29" s="6217"/>
      <c r="C29" s="874" t="s">
        <v>830</v>
      </c>
      <c r="D29" s="875" t="s">
        <v>137</v>
      </c>
      <c r="E29" s="1989"/>
      <c r="F29" s="6216"/>
      <c r="G29" s="874" t="s">
        <v>1311</v>
      </c>
      <c r="H29" s="2019" t="s">
        <v>138</v>
      </c>
    </row>
    <row r="30" spans="2:8">
      <c r="B30" s="6217"/>
      <c r="C30" s="874" t="s">
        <v>1314</v>
      </c>
      <c r="D30" s="875" t="s">
        <v>138</v>
      </c>
      <c r="E30" s="1989"/>
      <c r="F30" s="6216"/>
      <c r="G30" s="874" t="s">
        <v>4453</v>
      </c>
      <c r="H30" s="2019" t="s">
        <v>138</v>
      </c>
    </row>
    <row r="31" spans="2:8">
      <c r="B31" s="6217"/>
      <c r="C31" s="874" t="s">
        <v>631</v>
      </c>
      <c r="D31" s="875" t="s">
        <v>137</v>
      </c>
      <c r="E31" s="1989"/>
      <c r="F31" s="6216"/>
      <c r="G31" s="874" t="s">
        <v>898</v>
      </c>
      <c r="H31" s="2019" t="s">
        <v>137</v>
      </c>
    </row>
    <row r="32" spans="2:8" ht="16.5" thickBot="1">
      <c r="B32" s="6215"/>
      <c r="C32" s="876" t="s">
        <v>898</v>
      </c>
      <c r="D32" s="877" t="s">
        <v>139</v>
      </c>
      <c r="E32" s="1989"/>
      <c r="F32" s="6216"/>
      <c r="G32" s="874" t="s">
        <v>1425</v>
      </c>
      <c r="H32" s="2019" t="s">
        <v>138</v>
      </c>
    </row>
    <row r="33" spans="2:8">
      <c r="B33" s="6214" t="s">
        <v>2</v>
      </c>
      <c r="C33" s="872" t="s">
        <v>1315</v>
      </c>
      <c r="D33" s="873" t="s">
        <v>138</v>
      </c>
      <c r="E33" s="1989"/>
      <c r="F33" s="6216"/>
      <c r="G33" s="874" t="s">
        <v>854</v>
      </c>
      <c r="H33" s="2019" t="s">
        <v>138</v>
      </c>
    </row>
    <row r="34" spans="2:8">
      <c r="B34" s="6217"/>
      <c r="C34" s="874" t="s">
        <v>1316</v>
      </c>
      <c r="D34" s="875" t="s">
        <v>137</v>
      </c>
      <c r="E34" s="1989"/>
      <c r="F34" s="6216"/>
      <c r="G34" s="874" t="s">
        <v>4454</v>
      </c>
      <c r="H34" s="2019" t="s">
        <v>139</v>
      </c>
    </row>
    <row r="35" spans="2:8">
      <c r="B35" s="6217"/>
      <c r="C35" s="874" t="s">
        <v>685</v>
      </c>
      <c r="D35" s="875" t="s">
        <v>138</v>
      </c>
      <c r="E35" s="1989"/>
      <c r="F35" s="6216"/>
      <c r="G35" s="874" t="s">
        <v>564</v>
      </c>
      <c r="H35" s="2019" t="s">
        <v>139</v>
      </c>
    </row>
    <row r="36" spans="2:8">
      <c r="B36" s="6217"/>
      <c r="C36" s="874" t="s">
        <v>1317</v>
      </c>
      <c r="D36" s="875" t="s">
        <v>138</v>
      </c>
      <c r="E36" s="1989"/>
      <c r="F36" s="6216"/>
      <c r="G36" s="874" t="s">
        <v>4455</v>
      </c>
      <c r="H36" s="2019" t="s">
        <v>139</v>
      </c>
    </row>
    <row r="37" spans="2:8">
      <c r="B37" s="6217"/>
      <c r="C37" s="874" t="s">
        <v>1318</v>
      </c>
      <c r="D37" s="875" t="s">
        <v>140</v>
      </c>
      <c r="E37" s="1989"/>
      <c r="F37" s="6216"/>
      <c r="G37" s="874" t="s">
        <v>752</v>
      </c>
      <c r="H37" s="2019" t="s">
        <v>137</v>
      </c>
    </row>
    <row r="38" spans="2:8">
      <c r="B38" s="6217"/>
      <c r="C38" s="874" t="s">
        <v>826</v>
      </c>
      <c r="D38" s="875" t="s">
        <v>139</v>
      </c>
      <c r="E38" s="1989"/>
      <c r="F38" s="6216"/>
      <c r="G38" s="874" t="s">
        <v>1242</v>
      </c>
      <c r="H38" s="2019" t="s">
        <v>138</v>
      </c>
    </row>
    <row r="39" spans="2:8">
      <c r="B39" s="6217"/>
      <c r="C39" s="874" t="s">
        <v>1293</v>
      </c>
      <c r="D39" s="875" t="s">
        <v>138</v>
      </c>
      <c r="E39" s="1989"/>
      <c r="F39" s="6216"/>
      <c r="G39" s="874" t="s">
        <v>754</v>
      </c>
      <c r="H39" s="2019" t="s">
        <v>140</v>
      </c>
    </row>
    <row r="40" spans="2:8" ht="16.5" thickBot="1">
      <c r="B40" s="6217"/>
      <c r="C40" s="874" t="s">
        <v>702</v>
      </c>
      <c r="D40" s="875" t="s">
        <v>138</v>
      </c>
      <c r="E40" s="1989"/>
      <c r="F40" s="6208"/>
      <c r="G40" s="2017" t="s">
        <v>1314</v>
      </c>
      <c r="H40" s="2044" t="s">
        <v>139</v>
      </c>
    </row>
    <row r="41" spans="2:8">
      <c r="B41" s="6217"/>
      <c r="C41" s="874" t="s">
        <v>1319</v>
      </c>
      <c r="D41" s="875" t="s">
        <v>138</v>
      </c>
      <c r="E41" s="1989"/>
      <c r="F41" s="6214" t="s">
        <v>2</v>
      </c>
      <c r="G41" s="872" t="s">
        <v>1459</v>
      </c>
      <c r="H41" s="2016" t="s">
        <v>138</v>
      </c>
    </row>
    <row r="42" spans="2:8">
      <c r="B42" s="6217"/>
      <c r="C42" s="874" t="s">
        <v>680</v>
      </c>
      <c r="D42" s="875" t="s">
        <v>138</v>
      </c>
      <c r="E42" s="1989"/>
      <c r="F42" s="6217"/>
      <c r="G42" s="874" t="s">
        <v>714</v>
      </c>
      <c r="H42" s="2019" t="s">
        <v>138</v>
      </c>
    </row>
    <row r="43" spans="2:8">
      <c r="B43" s="6217"/>
      <c r="C43" s="874" t="s">
        <v>1320</v>
      </c>
      <c r="D43" s="875" t="s">
        <v>137</v>
      </c>
      <c r="E43" s="1989"/>
      <c r="F43" s="6217"/>
      <c r="G43" s="874" t="s">
        <v>685</v>
      </c>
      <c r="H43" s="2019" t="s">
        <v>138</v>
      </c>
    </row>
    <row r="44" spans="2:8">
      <c r="B44" s="6217"/>
      <c r="C44" s="874" t="s">
        <v>1321</v>
      </c>
      <c r="D44" s="875" t="s">
        <v>138</v>
      </c>
      <c r="E44" s="1989"/>
      <c r="F44" s="6217"/>
      <c r="G44" s="874" t="s">
        <v>680</v>
      </c>
      <c r="H44" s="2019" t="s">
        <v>138</v>
      </c>
    </row>
    <row r="45" spans="2:8" ht="16.5" thickBot="1">
      <c r="B45" s="6215"/>
      <c r="C45" s="878" t="s">
        <v>1295</v>
      </c>
      <c r="D45" s="879" t="s">
        <v>138</v>
      </c>
      <c r="E45" s="1989"/>
      <c r="F45" s="6217"/>
      <c r="G45" s="874" t="s">
        <v>1321</v>
      </c>
      <c r="H45" s="2019" t="s">
        <v>138</v>
      </c>
    </row>
    <row r="46" spans="2:8">
      <c r="D46" s="880"/>
      <c r="E46" s="1990"/>
      <c r="F46" s="6217"/>
      <c r="G46" s="2045" t="s">
        <v>1315</v>
      </c>
      <c r="H46" s="2019" t="s">
        <v>138</v>
      </c>
    </row>
    <row r="47" spans="2:8">
      <c r="D47" s="880"/>
      <c r="E47" s="1990"/>
      <c r="F47" s="6217"/>
      <c r="G47" s="2045" t="s">
        <v>4484</v>
      </c>
      <c r="H47" s="2019" t="s">
        <v>138</v>
      </c>
    </row>
    <row r="48" spans="2:8">
      <c r="D48" s="880"/>
      <c r="E48" s="1990"/>
      <c r="F48" s="6217"/>
      <c r="G48" s="2045" t="s">
        <v>4485</v>
      </c>
      <c r="H48" s="2019" t="s">
        <v>138</v>
      </c>
    </row>
    <row r="49" spans="4:8">
      <c r="D49" s="880"/>
      <c r="E49" s="1990"/>
      <c r="F49" s="6217"/>
      <c r="G49" s="2045" t="s">
        <v>4486</v>
      </c>
      <c r="H49" s="2019" t="s">
        <v>139</v>
      </c>
    </row>
    <row r="50" spans="4:8">
      <c r="D50" s="880"/>
      <c r="E50" s="1990"/>
      <c r="F50" s="6217"/>
      <c r="G50" s="2045" t="s">
        <v>4487</v>
      </c>
      <c r="H50" s="2019" t="s">
        <v>140</v>
      </c>
    </row>
    <row r="51" spans="4:8">
      <c r="D51" s="880"/>
      <c r="E51" s="1990"/>
      <c r="F51" s="6217"/>
      <c r="G51" s="2045" t="s">
        <v>4488</v>
      </c>
      <c r="H51" s="2019" t="s">
        <v>140</v>
      </c>
    </row>
    <row r="52" spans="4:8">
      <c r="D52" s="880"/>
      <c r="E52" s="1990"/>
      <c r="F52" s="6217"/>
      <c r="G52" s="2045" t="s">
        <v>4489</v>
      </c>
      <c r="H52" s="2019" t="s">
        <v>138</v>
      </c>
    </row>
    <row r="53" spans="4:8">
      <c r="D53" s="880"/>
      <c r="E53" s="1990"/>
      <c r="F53" s="6217"/>
      <c r="G53" s="2045" t="s">
        <v>1295</v>
      </c>
      <c r="H53" s="2019" t="s">
        <v>138</v>
      </c>
    </row>
    <row r="54" spans="4:8">
      <c r="D54" s="880"/>
      <c r="E54" s="1990"/>
      <c r="F54" s="6217"/>
      <c r="G54" s="2045" t="s">
        <v>1316</v>
      </c>
      <c r="H54" s="2019" t="s">
        <v>137</v>
      </c>
    </row>
    <row r="55" spans="4:8">
      <c r="D55" s="880"/>
      <c r="E55" s="1990"/>
      <c r="F55" s="6217"/>
      <c r="G55" s="2045" t="s">
        <v>1293</v>
      </c>
      <c r="H55" s="2019" t="s">
        <v>137</v>
      </c>
    </row>
    <row r="56" spans="4:8">
      <c r="D56" s="880"/>
      <c r="E56" s="1990"/>
      <c r="F56" s="6217"/>
      <c r="G56" s="2045" t="s">
        <v>832</v>
      </c>
      <c r="H56" s="2019" t="s">
        <v>139</v>
      </c>
    </row>
    <row r="57" spans="4:8">
      <c r="D57" s="880"/>
      <c r="E57" s="1990"/>
      <c r="F57" s="6217"/>
      <c r="G57" s="2045" t="s">
        <v>1445</v>
      </c>
      <c r="H57" s="2019" t="s">
        <v>137</v>
      </c>
    </row>
    <row r="58" spans="4:8">
      <c r="D58" s="880"/>
      <c r="E58" s="1990"/>
      <c r="F58" s="6217"/>
      <c r="G58" s="2045" t="s">
        <v>4490</v>
      </c>
      <c r="H58" s="2019" t="s">
        <v>140</v>
      </c>
    </row>
    <row r="59" spans="4:8" ht="16.5" thickBot="1">
      <c r="D59" s="880"/>
      <c r="E59" s="1990"/>
      <c r="F59" s="6215"/>
      <c r="G59" s="2046" t="s">
        <v>4491</v>
      </c>
      <c r="H59" s="2020" t="s">
        <v>138</v>
      </c>
    </row>
    <row r="60" spans="4:8">
      <c r="D60" s="880"/>
      <c r="E60" s="1990"/>
    </row>
    <row r="61" spans="4:8">
      <c r="D61" s="880"/>
      <c r="E61" s="1990"/>
    </row>
    <row r="62" spans="4:8">
      <c r="D62" s="880"/>
      <c r="E62" s="1990"/>
    </row>
    <row r="63" spans="4:8">
      <c r="D63" s="880"/>
      <c r="E63" s="1990"/>
    </row>
    <row r="64" spans="4:8">
      <c r="D64" s="880"/>
      <c r="E64" s="1990"/>
    </row>
    <row r="65" spans="4:5">
      <c r="D65" s="880"/>
      <c r="E65" s="1990"/>
    </row>
    <row r="66" spans="4:5">
      <c r="D66" s="880"/>
      <c r="E66" s="1990"/>
    </row>
    <row r="67" spans="4:5">
      <c r="D67" s="880"/>
      <c r="E67" s="1990"/>
    </row>
    <row r="68" spans="4:5">
      <c r="D68" s="880"/>
      <c r="E68" s="1990"/>
    </row>
    <row r="69" spans="4:5">
      <c r="D69" s="880"/>
      <c r="E69" s="1990"/>
    </row>
    <row r="70" spans="4:5">
      <c r="D70" s="880"/>
      <c r="E70" s="1990"/>
    </row>
    <row r="71" spans="4:5">
      <c r="D71" s="880"/>
      <c r="E71" s="1990"/>
    </row>
    <row r="72" spans="4:5">
      <c r="D72" s="880"/>
      <c r="E72" s="1990"/>
    </row>
    <row r="73" spans="4:5">
      <c r="D73" s="880"/>
      <c r="E73" s="1990"/>
    </row>
    <row r="74" spans="4:5">
      <c r="D74" s="880"/>
      <c r="E74" s="1990"/>
    </row>
    <row r="75" spans="4:5">
      <c r="D75" s="880"/>
      <c r="E75" s="1990"/>
    </row>
    <row r="76" spans="4:5">
      <c r="D76" s="880"/>
      <c r="E76" s="1990"/>
    </row>
    <row r="77" spans="4:5">
      <c r="D77" s="880"/>
      <c r="E77" s="1990"/>
    </row>
    <row r="78" spans="4:5">
      <c r="D78" s="880"/>
      <c r="E78" s="1990"/>
    </row>
    <row r="79" spans="4:5">
      <c r="D79" s="880"/>
      <c r="E79" s="1990"/>
    </row>
    <row r="80" spans="4:5">
      <c r="D80" s="880"/>
      <c r="E80" s="1990"/>
    </row>
    <row r="81" spans="4:5">
      <c r="D81" s="880"/>
      <c r="E81" s="1990"/>
    </row>
    <row r="82" spans="4:5">
      <c r="D82" s="880"/>
      <c r="E82" s="1990"/>
    </row>
    <row r="83" spans="4:5">
      <c r="D83" s="880"/>
      <c r="E83" s="1990"/>
    </row>
    <row r="84" spans="4:5">
      <c r="D84" s="880"/>
      <c r="E84" s="1990"/>
    </row>
    <row r="85" spans="4:5">
      <c r="D85" s="880"/>
      <c r="E85" s="1990"/>
    </row>
    <row r="86" spans="4:5">
      <c r="D86" s="880"/>
      <c r="E86" s="1990"/>
    </row>
    <row r="87" spans="4:5">
      <c r="D87" s="880"/>
      <c r="E87" s="1990"/>
    </row>
    <row r="88" spans="4:5">
      <c r="D88" s="880"/>
      <c r="E88" s="1990"/>
    </row>
    <row r="89" spans="4:5">
      <c r="D89" s="880"/>
      <c r="E89" s="1990"/>
    </row>
    <row r="90" spans="4:5">
      <c r="D90" s="880"/>
      <c r="E90" s="1990"/>
    </row>
    <row r="91" spans="4:5">
      <c r="D91" s="880"/>
      <c r="E91" s="1990"/>
    </row>
    <row r="92" spans="4:5">
      <c r="D92" s="880"/>
      <c r="E92" s="1990"/>
    </row>
    <row r="93" spans="4:5">
      <c r="D93" s="880"/>
      <c r="E93" s="1990"/>
    </row>
    <row r="94" spans="4:5">
      <c r="D94" s="880"/>
      <c r="E94" s="1990"/>
    </row>
    <row r="95" spans="4:5">
      <c r="D95" s="880"/>
      <c r="E95" s="1990"/>
    </row>
    <row r="96" spans="4:5">
      <c r="D96" s="880"/>
      <c r="E96" s="1990"/>
    </row>
    <row r="97" spans="4:5">
      <c r="D97" s="880"/>
      <c r="E97" s="1990"/>
    </row>
    <row r="98" spans="4:5">
      <c r="D98" s="880"/>
      <c r="E98" s="1990"/>
    </row>
    <row r="99" spans="4:5">
      <c r="D99" s="880"/>
      <c r="E99" s="1990"/>
    </row>
    <row r="100" spans="4:5">
      <c r="D100" s="880"/>
      <c r="E100" s="1990"/>
    </row>
    <row r="101" spans="4:5">
      <c r="D101" s="880"/>
      <c r="E101" s="1990"/>
    </row>
    <row r="102" spans="4:5">
      <c r="D102" s="880"/>
      <c r="E102" s="1990"/>
    </row>
    <row r="103" spans="4:5">
      <c r="D103" s="880"/>
      <c r="E103" s="1990"/>
    </row>
    <row r="104" spans="4:5">
      <c r="D104" s="880"/>
      <c r="E104" s="1990"/>
    </row>
    <row r="105" spans="4:5">
      <c r="D105" s="880"/>
      <c r="E105" s="1990"/>
    </row>
    <row r="106" spans="4:5">
      <c r="D106" s="880"/>
      <c r="E106" s="1990"/>
    </row>
    <row r="107" spans="4:5">
      <c r="D107" s="880"/>
      <c r="E107" s="1990"/>
    </row>
    <row r="108" spans="4:5">
      <c r="D108" s="880"/>
      <c r="E108" s="1990"/>
    </row>
    <row r="109" spans="4:5">
      <c r="D109" s="880"/>
      <c r="E109" s="1990"/>
    </row>
    <row r="110" spans="4:5">
      <c r="D110" s="880"/>
      <c r="E110" s="1990"/>
    </row>
    <row r="111" spans="4:5">
      <c r="D111" s="880"/>
      <c r="E111" s="1990"/>
    </row>
    <row r="112" spans="4:5">
      <c r="D112" s="880"/>
      <c r="E112" s="1990"/>
    </row>
    <row r="113" spans="4:5">
      <c r="D113" s="880"/>
      <c r="E113" s="1990"/>
    </row>
    <row r="114" spans="4:5">
      <c r="D114" s="880"/>
      <c r="E114" s="1990"/>
    </row>
    <row r="115" spans="4:5">
      <c r="D115" s="880"/>
      <c r="E115" s="1990"/>
    </row>
    <row r="116" spans="4:5">
      <c r="D116" s="880"/>
      <c r="E116" s="1990"/>
    </row>
    <row r="117" spans="4:5">
      <c r="D117" s="880"/>
      <c r="E117" s="1990"/>
    </row>
    <row r="118" spans="4:5">
      <c r="D118" s="880"/>
      <c r="E118" s="1990"/>
    </row>
    <row r="119" spans="4:5">
      <c r="D119" s="880"/>
      <c r="E119" s="1990"/>
    </row>
    <row r="120" spans="4:5">
      <c r="D120" s="880"/>
      <c r="E120" s="1990"/>
    </row>
    <row r="121" spans="4:5">
      <c r="D121" s="880"/>
      <c r="E121" s="1990"/>
    </row>
    <row r="122" spans="4:5">
      <c r="D122" s="880"/>
      <c r="E122" s="1990"/>
    </row>
    <row r="123" spans="4:5">
      <c r="D123" s="880"/>
      <c r="E123" s="1990"/>
    </row>
    <row r="124" spans="4:5">
      <c r="D124" s="880"/>
      <c r="E124" s="1990"/>
    </row>
    <row r="125" spans="4:5">
      <c r="D125" s="880"/>
      <c r="E125" s="1990"/>
    </row>
    <row r="126" spans="4:5">
      <c r="D126" s="880"/>
      <c r="E126" s="1990"/>
    </row>
    <row r="127" spans="4:5">
      <c r="D127" s="880"/>
      <c r="E127" s="1990"/>
    </row>
    <row r="128" spans="4:5">
      <c r="D128" s="880"/>
      <c r="E128" s="1990"/>
    </row>
    <row r="129" spans="4:5">
      <c r="D129" s="880"/>
      <c r="E129" s="1990"/>
    </row>
    <row r="130" spans="4:5">
      <c r="D130" s="880"/>
      <c r="E130" s="1990"/>
    </row>
  </sheetData>
  <mergeCells count="19">
    <mergeCell ref="F26:F40"/>
    <mergeCell ref="F10:F11"/>
    <mergeCell ref="F41:F59"/>
    <mergeCell ref="B15:B21"/>
    <mergeCell ref="B22:B32"/>
    <mergeCell ref="B33:B45"/>
    <mergeCell ref="B14:C14"/>
    <mergeCell ref="F14:G14"/>
    <mergeCell ref="F15:F25"/>
    <mergeCell ref="F4:G4"/>
    <mergeCell ref="F5:G5"/>
    <mergeCell ref="F6:F7"/>
    <mergeCell ref="F13:H13"/>
    <mergeCell ref="B4:C4"/>
    <mergeCell ref="B5:C5"/>
    <mergeCell ref="B6:B7"/>
    <mergeCell ref="B9:B10"/>
    <mergeCell ref="B13:D13"/>
    <mergeCell ref="F8:F9"/>
  </mergeCells>
  <hyperlinks>
    <hyperlink ref="A1" location="Índice!A1" display="ÍNDICE"/>
  </hyperlinks>
  <pageMargins left="0.7" right="0.7" top="0.75" bottom="0.75" header="0.3" footer="0.3"/>
  <pageSetup orientation="portrait" horizontalDpi="0"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AD25A8"/>
  </sheetPr>
  <dimension ref="A1:H31"/>
  <sheetViews>
    <sheetView showGridLines="0" workbookViewId="0"/>
  </sheetViews>
  <sheetFormatPr baseColWidth="10" defaultColWidth="11.42578125" defaultRowHeight="15"/>
  <cols>
    <col min="1" max="1" width="11.42578125" style="352"/>
    <col min="2" max="2" width="6.140625" style="353" customWidth="1"/>
    <col min="3" max="3" width="35" style="352" bestFit="1" customWidth="1"/>
    <col min="4" max="4" width="9" style="353" bestFit="1" customWidth="1"/>
    <col min="5" max="5" width="10.140625" style="352" bestFit="1" customWidth="1"/>
    <col min="6" max="6" width="8.42578125" style="353" bestFit="1" customWidth="1"/>
    <col min="7" max="7" width="9.42578125" style="353" bestFit="1" customWidth="1"/>
    <col min="8" max="16384" width="11.42578125" style="352"/>
  </cols>
  <sheetData>
    <row r="1" spans="1:7" s="8" customFormat="1" ht="15.75">
      <c r="A1" s="815" t="s">
        <v>1621</v>
      </c>
      <c r="B1" s="354"/>
      <c r="C1" s="350"/>
      <c r="D1" s="70"/>
      <c r="F1" s="70"/>
      <c r="G1" s="70"/>
    </row>
    <row r="2" spans="1:7" s="225" customFormat="1" ht="16.5" thickBot="1">
      <c r="A2" s="322" t="s">
        <v>896</v>
      </c>
      <c r="B2" s="355"/>
      <c r="C2" s="351"/>
      <c r="D2" s="226"/>
      <c r="F2" s="226"/>
      <c r="G2" s="226"/>
    </row>
    <row r="3" spans="1:7" ht="15.75" thickBot="1">
      <c r="B3" s="6223" t="s">
        <v>4644</v>
      </c>
      <c r="C3" s="6224"/>
      <c r="D3" s="6224"/>
      <c r="E3" s="6224"/>
      <c r="F3" s="4422" t="s">
        <v>429</v>
      </c>
      <c r="G3" s="4423" t="s">
        <v>428</v>
      </c>
    </row>
    <row r="4" spans="1:7">
      <c r="B4" s="6225" t="s">
        <v>1382</v>
      </c>
      <c r="C4" s="4424" t="s">
        <v>828</v>
      </c>
      <c r="D4" s="4425" t="s">
        <v>192</v>
      </c>
      <c r="E4" s="4426" t="s">
        <v>901</v>
      </c>
      <c r="F4" s="4427">
        <v>42.2</v>
      </c>
      <c r="G4" s="4428">
        <v>42188</v>
      </c>
    </row>
    <row r="5" spans="1:7">
      <c r="B5" s="6226"/>
      <c r="C5" s="4429" t="s">
        <v>649</v>
      </c>
      <c r="D5" s="4430" t="s">
        <v>192</v>
      </c>
      <c r="E5" s="4431" t="s">
        <v>901</v>
      </c>
      <c r="F5" s="4432">
        <v>42.2</v>
      </c>
      <c r="G5" s="4433">
        <v>42188</v>
      </c>
    </row>
    <row r="6" spans="1:7">
      <c r="B6" s="6226"/>
      <c r="C6" s="4434" t="s">
        <v>1288</v>
      </c>
      <c r="D6" s="4435" t="s">
        <v>192</v>
      </c>
      <c r="E6" s="4436" t="s">
        <v>1289</v>
      </c>
      <c r="F6" s="4432">
        <v>49.2</v>
      </c>
      <c r="G6" s="4433">
        <v>42417</v>
      </c>
    </row>
    <row r="7" spans="1:7" ht="15.75" thickBot="1">
      <c r="B7" s="6226"/>
      <c r="C7" s="4437" t="s">
        <v>829</v>
      </c>
      <c r="D7" s="4438" t="s">
        <v>192</v>
      </c>
      <c r="E7" s="4439" t="s">
        <v>1290</v>
      </c>
      <c r="F7" s="4440">
        <v>49.2</v>
      </c>
      <c r="G7" s="4441">
        <v>42417</v>
      </c>
    </row>
    <row r="8" spans="1:7">
      <c r="B8" s="6227" t="s">
        <v>1388</v>
      </c>
      <c r="C8" s="857" t="s">
        <v>592</v>
      </c>
      <c r="D8" s="356" t="s">
        <v>192</v>
      </c>
      <c r="E8" s="858" t="s">
        <v>901</v>
      </c>
      <c r="F8" s="856">
        <v>42.2</v>
      </c>
      <c r="G8" s="357">
        <v>42188</v>
      </c>
    </row>
    <row r="9" spans="1:7">
      <c r="B9" s="6228"/>
      <c r="C9" s="3170" t="s">
        <v>897</v>
      </c>
      <c r="D9" s="3169" t="s">
        <v>192</v>
      </c>
      <c r="E9" s="3171" t="s">
        <v>901</v>
      </c>
      <c r="F9" s="3172">
        <v>42.2</v>
      </c>
      <c r="G9" s="3173">
        <v>42188</v>
      </c>
    </row>
    <row r="10" spans="1:7">
      <c r="B10" s="6228"/>
      <c r="C10" s="3170" t="s">
        <v>898</v>
      </c>
      <c r="D10" s="3169" t="s">
        <v>192</v>
      </c>
      <c r="E10" s="3171" t="s">
        <v>906</v>
      </c>
      <c r="F10" s="3172">
        <v>42.2</v>
      </c>
      <c r="G10" s="3173">
        <v>42188</v>
      </c>
    </row>
    <row r="11" spans="1:7">
      <c r="B11" s="6228"/>
      <c r="C11" s="3170" t="s">
        <v>900</v>
      </c>
      <c r="D11" s="3169" t="s">
        <v>192</v>
      </c>
      <c r="E11" s="3171" t="s">
        <v>901</v>
      </c>
      <c r="F11" s="3172">
        <v>47.2</v>
      </c>
      <c r="G11" s="3173">
        <v>42347</v>
      </c>
    </row>
    <row r="12" spans="1:7">
      <c r="B12" s="6228"/>
      <c r="C12" s="3174" t="s">
        <v>1291</v>
      </c>
      <c r="D12" s="3175" t="s">
        <v>1292</v>
      </c>
      <c r="E12" s="3176" t="s">
        <v>1290</v>
      </c>
      <c r="F12" s="3172">
        <v>49.2</v>
      </c>
      <c r="G12" s="3173">
        <v>42417</v>
      </c>
    </row>
    <row r="13" spans="1:7">
      <c r="B13" s="6228"/>
      <c r="C13" s="3177" t="s">
        <v>631</v>
      </c>
      <c r="D13" s="3934" t="s">
        <v>192</v>
      </c>
      <c r="E13" s="3178" t="s">
        <v>1290</v>
      </c>
      <c r="F13" s="3179">
        <v>49.2</v>
      </c>
      <c r="G13" s="3180">
        <v>42417</v>
      </c>
    </row>
    <row r="14" spans="1:7">
      <c r="B14" s="6228"/>
      <c r="C14" s="3916" t="s">
        <v>4455</v>
      </c>
      <c r="D14" s="3935" t="s">
        <v>192</v>
      </c>
      <c r="E14" s="3917" t="s">
        <v>901</v>
      </c>
      <c r="F14" s="3918">
        <v>62.2</v>
      </c>
      <c r="G14" s="3919">
        <v>42936</v>
      </c>
    </row>
    <row r="15" spans="1:7">
      <c r="B15" s="6228"/>
      <c r="C15" s="3916" t="s">
        <v>897</v>
      </c>
      <c r="D15" s="3935" t="s">
        <v>192</v>
      </c>
      <c r="E15" s="3917" t="s">
        <v>901</v>
      </c>
      <c r="F15" s="3918">
        <v>62.2</v>
      </c>
      <c r="G15" s="3919">
        <v>42936</v>
      </c>
    </row>
    <row r="16" spans="1:7" ht="15.75" thickBot="1">
      <c r="B16" s="6229"/>
      <c r="C16" s="3920" t="s">
        <v>854</v>
      </c>
      <c r="D16" s="3936" t="s">
        <v>192</v>
      </c>
      <c r="E16" s="3921" t="s">
        <v>901</v>
      </c>
      <c r="F16" s="3922">
        <v>62.2</v>
      </c>
      <c r="G16" s="3923">
        <v>42936</v>
      </c>
    </row>
    <row r="17" spans="2:8">
      <c r="B17" s="6225" t="s">
        <v>1385</v>
      </c>
      <c r="C17" s="4424" t="s">
        <v>831</v>
      </c>
      <c r="D17" s="4425" t="s">
        <v>192</v>
      </c>
      <c r="E17" s="4442" t="s">
        <v>901</v>
      </c>
      <c r="F17" s="4427">
        <v>42.2</v>
      </c>
      <c r="G17" s="4428">
        <v>42188</v>
      </c>
    </row>
    <row r="18" spans="2:8">
      <c r="B18" s="6226"/>
      <c r="C18" s="4443" t="s">
        <v>899</v>
      </c>
      <c r="D18" s="4444" t="s">
        <v>192</v>
      </c>
      <c r="E18" s="4445" t="s">
        <v>901</v>
      </c>
      <c r="F18" s="4446">
        <v>42.2</v>
      </c>
      <c r="G18" s="4447">
        <v>42188</v>
      </c>
    </row>
    <row r="19" spans="2:8">
      <c r="B19" s="6226"/>
      <c r="C19" s="4443" t="s">
        <v>832</v>
      </c>
      <c r="D19" s="4444" t="s">
        <v>192</v>
      </c>
      <c r="E19" s="4445" t="s">
        <v>906</v>
      </c>
      <c r="F19" s="4446">
        <v>47.2</v>
      </c>
      <c r="G19" s="4447">
        <v>42347</v>
      </c>
    </row>
    <row r="20" spans="2:8">
      <c r="B20" s="6226"/>
      <c r="C20" s="4443" t="s">
        <v>693</v>
      </c>
      <c r="D20" s="4444" t="s">
        <v>192</v>
      </c>
      <c r="E20" s="4445" t="s">
        <v>906</v>
      </c>
      <c r="F20" s="4446">
        <v>47.2</v>
      </c>
      <c r="G20" s="4447">
        <v>42347</v>
      </c>
    </row>
    <row r="21" spans="2:8">
      <c r="B21" s="6226"/>
      <c r="C21" s="4448" t="s">
        <v>1293</v>
      </c>
      <c r="D21" s="4449" t="s">
        <v>192</v>
      </c>
      <c r="E21" s="4450" t="s">
        <v>1294</v>
      </c>
      <c r="F21" s="4446">
        <v>49.2</v>
      </c>
      <c r="G21" s="4447">
        <v>42417</v>
      </c>
    </row>
    <row r="22" spans="2:8">
      <c r="B22" s="6226"/>
      <c r="C22" s="4448" t="s">
        <v>1295</v>
      </c>
      <c r="D22" s="4449" t="s">
        <v>192</v>
      </c>
      <c r="E22" s="4450" t="s">
        <v>1290</v>
      </c>
      <c r="F22" s="4446">
        <v>49.2</v>
      </c>
      <c r="G22" s="4447">
        <v>42417</v>
      </c>
      <c r="H22" s="3932" t="s">
        <v>4821</v>
      </c>
    </row>
    <row r="23" spans="2:8">
      <c r="B23" s="6226"/>
      <c r="C23" s="3916" t="s">
        <v>831</v>
      </c>
      <c r="D23" s="3924" t="s">
        <v>1292</v>
      </c>
      <c r="E23" s="3925" t="s">
        <v>901</v>
      </c>
      <c r="F23" s="3926">
        <v>62.2</v>
      </c>
      <c r="G23" s="3919">
        <v>42936</v>
      </c>
    </row>
    <row r="24" spans="2:8">
      <c r="B24" s="6226"/>
      <c r="C24" s="3916" t="s">
        <v>4489</v>
      </c>
      <c r="D24" s="3924" t="s">
        <v>192</v>
      </c>
      <c r="E24" s="3925" t="s">
        <v>901</v>
      </c>
      <c r="F24" s="3926">
        <v>62.2</v>
      </c>
      <c r="G24" s="3919">
        <v>42936</v>
      </c>
    </row>
    <row r="25" spans="2:8" ht="15.75" thickBot="1">
      <c r="B25" s="6230"/>
      <c r="C25" s="3920" t="s">
        <v>693</v>
      </c>
      <c r="D25" s="3927" t="s">
        <v>192</v>
      </c>
      <c r="E25" s="3928" t="s">
        <v>901</v>
      </c>
      <c r="F25" s="3929">
        <v>62.2</v>
      </c>
      <c r="G25" s="3930">
        <v>42936</v>
      </c>
    </row>
    <row r="27" spans="2:8">
      <c r="B27" s="948" t="s">
        <v>1383</v>
      </c>
      <c r="C27" s="949" t="s">
        <v>1384</v>
      </c>
    </row>
    <row r="28" spans="2:8">
      <c r="B28" s="948" t="s">
        <v>1389</v>
      </c>
      <c r="C28" s="949" t="s">
        <v>1390</v>
      </c>
    </row>
    <row r="29" spans="2:8">
      <c r="B29" s="948" t="s">
        <v>1386</v>
      </c>
      <c r="C29" s="949" t="s">
        <v>1387</v>
      </c>
    </row>
    <row r="31" spans="2:8">
      <c r="B31" s="3931"/>
      <c r="C31" s="3933" t="s">
        <v>4820</v>
      </c>
    </row>
  </sheetData>
  <mergeCells count="4">
    <mergeCell ref="B3:E3"/>
    <mergeCell ref="B4:B7"/>
    <mergeCell ref="B8:B16"/>
    <mergeCell ref="B17:B25"/>
  </mergeCells>
  <hyperlinks>
    <hyperlink ref="A1" location="Índice!A1" display="ÍNDICE"/>
  </hyperlinks>
  <pageMargins left="0.7" right="0.7" top="0.75" bottom="0.75" header="0.3" footer="0.3"/>
  <pageSetup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K95"/>
  <sheetViews>
    <sheetView showGridLines="0" zoomScaleNormal="100" workbookViewId="0"/>
  </sheetViews>
  <sheetFormatPr baseColWidth="10" defaultColWidth="11.42578125" defaultRowHeight="16.5"/>
  <cols>
    <col min="1" max="1" width="4.42578125" style="1139" bestFit="1" customWidth="1"/>
    <col min="2" max="2" width="22.85546875" style="1139" customWidth="1"/>
    <col min="3" max="3" width="14.42578125" style="1139" bestFit="1" customWidth="1"/>
    <col min="4" max="4" width="126.5703125" style="1139" bestFit="1" customWidth="1"/>
    <col min="5" max="5" width="10" style="1139" customWidth="1"/>
    <col min="6" max="6" width="12.140625" style="1139" customWidth="1"/>
    <col min="7" max="7" width="8" style="1139" customWidth="1"/>
    <col min="8" max="8" width="43.140625" style="1139" customWidth="1"/>
    <col min="9" max="16384" width="11.42578125" style="1139"/>
  </cols>
  <sheetData>
    <row r="1" spans="1:11">
      <c r="A1" s="1088" t="s">
        <v>1621</v>
      </c>
      <c r="B1" s="5058"/>
    </row>
    <row r="2" spans="1:11">
      <c r="A2" s="6236" t="s">
        <v>2317</v>
      </c>
      <c r="B2" s="6236"/>
      <c r="C2" s="6236"/>
      <c r="D2" s="6236"/>
      <c r="E2" s="3851"/>
      <c r="F2" s="1147"/>
      <c r="G2" s="1147"/>
    </row>
    <row r="3" spans="1:11" s="1159" customFormat="1">
      <c r="A3" s="6237"/>
      <c r="B3" s="6237"/>
      <c r="C3" s="6237"/>
      <c r="D3" s="6237"/>
      <c r="E3" s="3866"/>
      <c r="F3" s="1158"/>
      <c r="G3" s="1158"/>
    </row>
    <row r="4" spans="1:11" ht="16.5" customHeight="1">
      <c r="A4" s="6238" t="s">
        <v>2318</v>
      </c>
      <c r="B4" s="6240" t="s">
        <v>4348</v>
      </c>
      <c r="C4" s="6242" t="s">
        <v>4781</v>
      </c>
      <c r="D4" s="6238" t="s">
        <v>299</v>
      </c>
      <c r="E4" s="6244" t="s">
        <v>4780</v>
      </c>
      <c r="F4" s="6240" t="s">
        <v>4392</v>
      </c>
      <c r="G4" s="1147"/>
      <c r="K4" s="1140"/>
    </row>
    <row r="5" spans="1:11">
      <c r="A5" s="6239"/>
      <c r="B5" s="6241"/>
      <c r="C5" s="6241"/>
      <c r="D5" s="6239"/>
      <c r="E5" s="6239"/>
      <c r="F5" s="6241"/>
      <c r="G5" s="1147"/>
      <c r="K5" s="1140"/>
    </row>
    <row r="6" spans="1:11">
      <c r="A6" s="3871">
        <v>1</v>
      </c>
      <c r="B6" s="3022" t="s">
        <v>4347</v>
      </c>
      <c r="C6" s="3022" t="s">
        <v>4782</v>
      </c>
      <c r="D6" s="3023" t="s">
        <v>4618</v>
      </c>
      <c r="E6" s="3869">
        <v>4</v>
      </c>
      <c r="F6" s="3024">
        <v>148</v>
      </c>
      <c r="G6" s="1147"/>
    </row>
    <row r="7" spans="1:11">
      <c r="A7" s="3871">
        <v>2</v>
      </c>
      <c r="B7" s="3022" t="s">
        <v>4347</v>
      </c>
      <c r="C7" s="3022" t="s">
        <v>4782</v>
      </c>
      <c r="D7" s="3023" t="s">
        <v>4536</v>
      </c>
      <c r="E7" s="3869">
        <v>4</v>
      </c>
      <c r="F7" s="3024">
        <v>131</v>
      </c>
      <c r="G7" s="1147"/>
    </row>
    <row r="8" spans="1:11">
      <c r="A8" s="3871">
        <v>3</v>
      </c>
      <c r="B8" s="3022" t="s">
        <v>4347</v>
      </c>
      <c r="C8" s="3022" t="s">
        <v>4782</v>
      </c>
      <c r="D8" s="3023" t="s">
        <v>4773</v>
      </c>
      <c r="E8" s="3869">
        <v>7</v>
      </c>
      <c r="F8" s="3864">
        <v>38</v>
      </c>
      <c r="G8" s="1147"/>
    </row>
    <row r="9" spans="1:11">
      <c r="A9" s="3871">
        <v>4</v>
      </c>
      <c r="B9" s="3022" t="s">
        <v>4347</v>
      </c>
      <c r="C9" s="3022" t="s">
        <v>4782</v>
      </c>
      <c r="D9" s="3023" t="s">
        <v>4774</v>
      </c>
      <c r="E9" s="3869">
        <v>4</v>
      </c>
      <c r="F9" s="3864">
        <v>22</v>
      </c>
      <c r="G9" s="1147"/>
    </row>
    <row r="10" spans="1:11">
      <c r="A10" s="3871">
        <v>5</v>
      </c>
      <c r="B10" s="3022" t="s">
        <v>4351</v>
      </c>
      <c r="C10" s="3022" t="s">
        <v>4782</v>
      </c>
      <c r="D10" s="3023" t="s">
        <v>4555</v>
      </c>
      <c r="E10" s="3869">
        <v>1</v>
      </c>
      <c r="F10" s="3025">
        <v>7757</v>
      </c>
      <c r="G10" s="1147"/>
    </row>
    <row r="11" spans="1:11">
      <c r="A11" s="3871">
        <v>6</v>
      </c>
      <c r="B11" s="3022" t="s">
        <v>4351</v>
      </c>
      <c r="C11" s="3022" t="s">
        <v>4782</v>
      </c>
      <c r="D11" s="3023" t="s">
        <v>4808</v>
      </c>
      <c r="E11" s="3869">
        <v>1</v>
      </c>
      <c r="F11" s="3025">
        <v>1861</v>
      </c>
      <c r="G11" s="1147"/>
    </row>
    <row r="12" spans="1:11">
      <c r="A12" s="3871">
        <v>7</v>
      </c>
      <c r="B12" s="3022" t="s">
        <v>2322</v>
      </c>
      <c r="C12" s="3022" t="s">
        <v>4783</v>
      </c>
      <c r="D12" s="3023" t="s">
        <v>4776</v>
      </c>
      <c r="E12" s="3869">
        <v>1</v>
      </c>
      <c r="F12" s="3024">
        <v>56</v>
      </c>
      <c r="G12" s="1147"/>
    </row>
    <row r="13" spans="1:11">
      <c r="A13" s="3871">
        <v>8</v>
      </c>
      <c r="B13" s="3022" t="s">
        <v>2322</v>
      </c>
      <c r="C13" s="3022" t="s">
        <v>4783</v>
      </c>
      <c r="D13" s="3865" t="s">
        <v>4775</v>
      </c>
      <c r="E13" s="3870">
        <v>1</v>
      </c>
      <c r="F13" s="3864">
        <v>37</v>
      </c>
      <c r="G13" s="1147"/>
    </row>
    <row r="14" spans="1:11">
      <c r="A14" s="3871">
        <v>9</v>
      </c>
      <c r="B14" s="3022" t="s">
        <v>2321</v>
      </c>
      <c r="C14" s="3022" t="s">
        <v>4783</v>
      </c>
      <c r="D14" s="3023" t="s">
        <v>4537</v>
      </c>
      <c r="E14" s="3869">
        <v>5</v>
      </c>
      <c r="F14" s="3024">
        <v>326</v>
      </c>
      <c r="G14" s="1558"/>
    </row>
    <row r="15" spans="1:11">
      <c r="A15" s="3871">
        <v>10</v>
      </c>
      <c r="B15" s="3022" t="s">
        <v>2321</v>
      </c>
      <c r="C15" s="3022" t="s">
        <v>4783</v>
      </c>
      <c r="D15" s="3023" t="s">
        <v>4539</v>
      </c>
      <c r="E15" s="3869">
        <v>1</v>
      </c>
      <c r="F15" s="3024">
        <v>52</v>
      </c>
      <c r="G15" s="1558"/>
    </row>
    <row r="16" spans="1:11">
      <c r="A16" s="3871">
        <v>11</v>
      </c>
      <c r="B16" s="3022" t="s">
        <v>2321</v>
      </c>
      <c r="C16" s="3022" t="s">
        <v>4783</v>
      </c>
      <c r="D16" s="3023" t="s">
        <v>4540</v>
      </c>
      <c r="E16" s="3869">
        <v>1</v>
      </c>
      <c r="F16" s="3024">
        <v>45</v>
      </c>
      <c r="G16" s="1558"/>
    </row>
    <row r="17" spans="1:7">
      <c r="A17" s="3871">
        <v>12</v>
      </c>
      <c r="B17" s="3022" t="s">
        <v>2321</v>
      </c>
      <c r="C17" s="3022" t="s">
        <v>4783</v>
      </c>
      <c r="D17" s="3023" t="s">
        <v>4541</v>
      </c>
      <c r="E17" s="3869">
        <v>1</v>
      </c>
      <c r="F17" s="3024">
        <v>38</v>
      </c>
      <c r="G17" s="1558"/>
    </row>
    <row r="18" spans="1:7">
      <c r="A18" s="3871">
        <v>13</v>
      </c>
      <c r="B18" s="3022" t="s">
        <v>2321</v>
      </c>
      <c r="C18" s="3022" t="s">
        <v>4783</v>
      </c>
      <c r="D18" s="3023" t="s">
        <v>4542</v>
      </c>
      <c r="E18" s="3869">
        <v>1</v>
      </c>
      <c r="F18" s="3024">
        <v>64</v>
      </c>
      <c r="G18" s="1558"/>
    </row>
    <row r="19" spans="1:7">
      <c r="A19" s="3871">
        <v>14</v>
      </c>
      <c r="B19" s="3022" t="s">
        <v>2321</v>
      </c>
      <c r="C19" s="3022" t="s">
        <v>4783</v>
      </c>
      <c r="D19" s="3023" t="s">
        <v>4543</v>
      </c>
      <c r="E19" s="3869">
        <v>1</v>
      </c>
      <c r="F19" s="3024">
        <v>48</v>
      </c>
      <c r="G19" s="1558"/>
    </row>
    <row r="20" spans="1:7">
      <c r="A20" s="3871">
        <v>15</v>
      </c>
      <c r="B20" s="3022" t="s">
        <v>2321</v>
      </c>
      <c r="C20" s="3022" t="s">
        <v>4783</v>
      </c>
      <c r="D20" s="3023" t="s">
        <v>4544</v>
      </c>
      <c r="E20" s="3869">
        <v>1</v>
      </c>
      <c r="F20" s="3024">
        <v>42</v>
      </c>
      <c r="G20" s="1558"/>
    </row>
    <row r="21" spans="1:7">
      <c r="A21" s="3871">
        <v>16</v>
      </c>
      <c r="B21" s="3022" t="s">
        <v>2321</v>
      </c>
      <c r="C21" s="3022" t="s">
        <v>4783</v>
      </c>
      <c r="D21" s="3023" t="s">
        <v>4545</v>
      </c>
      <c r="E21" s="3869">
        <v>1</v>
      </c>
      <c r="F21" s="3024">
        <v>58</v>
      </c>
      <c r="G21" s="1558"/>
    </row>
    <row r="22" spans="1:7">
      <c r="A22" s="3871">
        <v>17</v>
      </c>
      <c r="B22" s="3022" t="s">
        <v>2321</v>
      </c>
      <c r="C22" s="3022" t="s">
        <v>4783</v>
      </c>
      <c r="D22" s="3023" t="s">
        <v>4809</v>
      </c>
      <c r="E22" s="3869">
        <v>1</v>
      </c>
      <c r="F22" s="3024">
        <v>170</v>
      </c>
      <c r="G22" s="1558"/>
    </row>
    <row r="23" spans="1:7">
      <c r="A23" s="3871">
        <v>18</v>
      </c>
      <c r="B23" s="3022" t="s">
        <v>2321</v>
      </c>
      <c r="C23" s="3022" t="s">
        <v>4783</v>
      </c>
      <c r="D23" s="3023" t="s">
        <v>4548</v>
      </c>
      <c r="E23" s="3869">
        <v>1</v>
      </c>
      <c r="F23" s="3024">
        <v>320</v>
      </c>
      <c r="G23" s="1558"/>
    </row>
    <row r="24" spans="1:7">
      <c r="A24" s="3871">
        <v>19</v>
      </c>
      <c r="B24" s="3022" t="s">
        <v>2321</v>
      </c>
      <c r="C24" s="3022" t="s">
        <v>4783</v>
      </c>
      <c r="D24" s="3023" t="s">
        <v>4549</v>
      </c>
      <c r="E24" s="3869">
        <v>1</v>
      </c>
      <c r="F24" s="3024">
        <v>600</v>
      </c>
      <c r="G24" s="1558"/>
    </row>
    <row r="25" spans="1:7">
      <c r="A25" s="3871">
        <v>20</v>
      </c>
      <c r="B25" s="3022" t="s">
        <v>2321</v>
      </c>
      <c r="C25" s="3022" t="s">
        <v>4783</v>
      </c>
      <c r="D25" s="3023" t="s">
        <v>4550</v>
      </c>
      <c r="E25" s="3869">
        <v>1</v>
      </c>
      <c r="F25" s="3024">
        <v>160</v>
      </c>
      <c r="G25" s="1558"/>
    </row>
    <row r="26" spans="1:7">
      <c r="A26" s="3871">
        <v>21</v>
      </c>
      <c r="B26" s="3022" t="s">
        <v>2321</v>
      </c>
      <c r="C26" s="3022" t="s">
        <v>4783</v>
      </c>
      <c r="D26" s="3023" t="s">
        <v>6051</v>
      </c>
      <c r="E26" s="3869">
        <v>2</v>
      </c>
      <c r="F26" s="3024">
        <v>194</v>
      </c>
      <c r="G26" s="1558"/>
    </row>
    <row r="27" spans="1:7">
      <c r="A27" s="3871">
        <v>22</v>
      </c>
      <c r="B27" s="3022" t="s">
        <v>2321</v>
      </c>
      <c r="C27" s="3022" t="s">
        <v>4783</v>
      </c>
      <c r="D27" s="3023" t="s">
        <v>6027</v>
      </c>
      <c r="E27" s="3869">
        <v>1</v>
      </c>
      <c r="F27" s="3024">
        <v>85</v>
      </c>
      <c r="G27" s="1558"/>
    </row>
    <row r="28" spans="1:7">
      <c r="A28" s="3871">
        <v>23</v>
      </c>
      <c r="B28" s="3022" t="s">
        <v>2321</v>
      </c>
      <c r="C28" s="3022" t="s">
        <v>4783</v>
      </c>
      <c r="D28" s="3023" t="s">
        <v>4777</v>
      </c>
      <c r="E28" s="3869">
        <v>1</v>
      </c>
      <c r="F28" s="3024">
        <v>280</v>
      </c>
      <c r="G28" s="1558"/>
    </row>
    <row r="29" spans="1:7">
      <c r="A29" s="3871">
        <v>24</v>
      </c>
      <c r="B29" s="3022" t="s">
        <v>2321</v>
      </c>
      <c r="C29" s="3022" t="s">
        <v>4783</v>
      </c>
      <c r="D29" s="3023" t="s">
        <v>4778</v>
      </c>
      <c r="E29" s="3869">
        <v>1</v>
      </c>
      <c r="F29" s="3024">
        <v>62</v>
      </c>
      <c r="G29" s="1558"/>
    </row>
    <row r="30" spans="1:7">
      <c r="A30" s="3871">
        <v>25</v>
      </c>
      <c r="B30" s="3022" t="s">
        <v>2321</v>
      </c>
      <c r="C30" s="3022" t="s">
        <v>4783</v>
      </c>
      <c r="D30" s="3023" t="s">
        <v>4779</v>
      </c>
      <c r="E30" s="3869">
        <v>2</v>
      </c>
      <c r="F30" s="3024">
        <v>186</v>
      </c>
      <c r="G30" s="1558"/>
    </row>
    <row r="31" spans="1:7">
      <c r="A31" s="3871">
        <v>26</v>
      </c>
      <c r="B31" s="3022" t="s">
        <v>2319</v>
      </c>
      <c r="C31" s="3022" t="s">
        <v>4783</v>
      </c>
      <c r="D31" s="3023" t="s">
        <v>6024</v>
      </c>
      <c r="E31" s="3869">
        <v>1</v>
      </c>
      <c r="F31" s="3024">
        <v>68</v>
      </c>
      <c r="G31" s="1147"/>
    </row>
    <row r="32" spans="1:7">
      <c r="A32" s="3871">
        <v>27</v>
      </c>
      <c r="B32" s="3022" t="s">
        <v>2319</v>
      </c>
      <c r="C32" s="3022" t="s">
        <v>4783</v>
      </c>
      <c r="D32" s="3023" t="s">
        <v>4547</v>
      </c>
      <c r="E32" s="3869">
        <v>2</v>
      </c>
      <c r="F32" s="3024">
        <v>480</v>
      </c>
      <c r="G32" s="1147"/>
    </row>
    <row r="33" spans="1:7">
      <c r="A33" s="3871">
        <v>28</v>
      </c>
      <c r="B33" s="3022" t="s">
        <v>2319</v>
      </c>
      <c r="C33" s="3022" t="s">
        <v>4783</v>
      </c>
      <c r="D33" s="3023" t="s">
        <v>4538</v>
      </c>
      <c r="E33" s="3869">
        <v>1</v>
      </c>
      <c r="F33" s="3024">
        <v>150</v>
      </c>
      <c r="G33" s="1147"/>
    </row>
    <row r="34" spans="1:7">
      <c r="A34" s="3871">
        <v>29</v>
      </c>
      <c r="B34" s="3022" t="s">
        <v>2319</v>
      </c>
      <c r="C34" s="3022" t="s">
        <v>4783</v>
      </c>
      <c r="D34" s="3023" t="s">
        <v>6025</v>
      </c>
      <c r="E34" s="3869">
        <v>1</v>
      </c>
      <c r="F34" s="3024">
        <v>160</v>
      </c>
      <c r="G34" s="1147"/>
    </row>
    <row r="35" spans="1:7">
      <c r="A35" s="3871">
        <v>30</v>
      </c>
      <c r="B35" s="3022" t="s">
        <v>2319</v>
      </c>
      <c r="C35" s="3022" t="s">
        <v>4783</v>
      </c>
      <c r="D35" s="3023" t="s">
        <v>4546</v>
      </c>
      <c r="E35" s="3869">
        <v>1</v>
      </c>
      <c r="F35" s="3024">
        <v>128</v>
      </c>
      <c r="G35" s="1147"/>
    </row>
    <row r="36" spans="1:7">
      <c r="A36" s="3871">
        <v>31</v>
      </c>
      <c r="B36" s="3022" t="s">
        <v>2319</v>
      </c>
      <c r="C36" s="3022" t="s">
        <v>4783</v>
      </c>
      <c r="D36" s="3023" t="s">
        <v>4551</v>
      </c>
      <c r="E36" s="3869">
        <v>1</v>
      </c>
      <c r="F36" s="3024">
        <v>280</v>
      </c>
      <c r="G36" s="1147"/>
    </row>
    <row r="37" spans="1:7">
      <c r="A37" s="3871">
        <v>32</v>
      </c>
      <c r="B37" s="3022" t="s">
        <v>2319</v>
      </c>
      <c r="C37" s="3022" t="s">
        <v>4783</v>
      </c>
      <c r="D37" s="3023" t="s">
        <v>6026</v>
      </c>
      <c r="E37" s="3869">
        <v>1</v>
      </c>
      <c r="F37" s="3024">
        <v>86</v>
      </c>
      <c r="G37" s="1147"/>
    </row>
    <row r="38" spans="1:7">
      <c r="A38" s="3871">
        <v>33</v>
      </c>
      <c r="B38" s="3022" t="s">
        <v>2319</v>
      </c>
      <c r="C38" s="3022" t="s">
        <v>4783</v>
      </c>
      <c r="D38" s="3023" t="s">
        <v>5013</v>
      </c>
      <c r="E38" s="3024">
        <v>1</v>
      </c>
      <c r="F38" s="3024">
        <v>86</v>
      </c>
      <c r="G38" s="1147"/>
    </row>
    <row r="39" spans="1:7">
      <c r="A39" s="3871">
        <v>34</v>
      </c>
      <c r="B39" s="3022" t="s">
        <v>4552</v>
      </c>
      <c r="C39" s="3022" t="s">
        <v>4784</v>
      </c>
      <c r="D39" s="3023" t="s">
        <v>4553</v>
      </c>
      <c r="E39" s="3869">
        <v>1</v>
      </c>
      <c r="F39" s="3024">
        <v>186</v>
      </c>
      <c r="G39" s="1147"/>
    </row>
    <row r="40" spans="1:7">
      <c r="A40" s="3871">
        <v>35</v>
      </c>
      <c r="B40" s="3022" t="s">
        <v>4552</v>
      </c>
      <c r="C40" s="3022" t="s">
        <v>4784</v>
      </c>
      <c r="D40" s="3023" t="s">
        <v>4554</v>
      </c>
      <c r="E40" s="3869">
        <v>1</v>
      </c>
      <c r="F40" s="3024">
        <v>360</v>
      </c>
      <c r="G40" s="1147"/>
    </row>
    <row r="41" spans="1:7">
      <c r="A41" s="1156" t="s">
        <v>2320</v>
      </c>
      <c r="B41" s="1155"/>
      <c r="C41" s="1155"/>
      <c r="D41" s="1156"/>
      <c r="E41" s="1156"/>
      <c r="F41" s="3026">
        <f>SUM(F6:F40)</f>
        <v>14764</v>
      </c>
      <c r="G41" s="1147"/>
    </row>
    <row r="42" spans="1:7">
      <c r="A42" s="1157" t="s">
        <v>2346</v>
      </c>
      <c r="B42" s="1155"/>
      <c r="C42" s="1155"/>
      <c r="D42" s="1156"/>
      <c r="E42" s="1156"/>
      <c r="F42" s="1147"/>
      <c r="G42" s="1147"/>
    </row>
    <row r="43" spans="1:7">
      <c r="A43" s="6243" t="s">
        <v>2323</v>
      </c>
      <c r="B43" s="6243"/>
      <c r="C43" s="6243"/>
      <c r="D43" s="6243"/>
      <c r="E43" s="3850"/>
      <c r="F43" s="1147"/>
      <c r="G43" s="1147"/>
    </row>
    <row r="44" spans="1:7" ht="16.5" customHeight="1">
      <c r="A44" s="6233" t="s">
        <v>2318</v>
      </c>
      <c r="B44" s="6234" t="s">
        <v>2324</v>
      </c>
      <c r="C44" s="6234" t="s">
        <v>4781</v>
      </c>
      <c r="D44" s="6233" t="s">
        <v>299</v>
      </c>
      <c r="E44" s="6233" t="s">
        <v>4780</v>
      </c>
      <c r="F44" s="6234" t="s">
        <v>4392</v>
      </c>
      <c r="G44" s="6232"/>
    </row>
    <row r="45" spans="1:7" ht="29.25" customHeight="1">
      <c r="A45" s="6233"/>
      <c r="B45" s="6234"/>
      <c r="C45" s="6234"/>
      <c r="D45" s="6233"/>
      <c r="E45" s="6233"/>
      <c r="F45" s="6234"/>
      <c r="G45" s="6232"/>
    </row>
    <row r="46" spans="1:7">
      <c r="A46" s="3868">
        <v>1</v>
      </c>
      <c r="B46" s="3875" t="s">
        <v>2326</v>
      </c>
      <c r="C46" s="3867" t="s">
        <v>4784</v>
      </c>
      <c r="D46" s="3867" t="s">
        <v>4558</v>
      </c>
      <c r="E46" s="3872">
        <v>1</v>
      </c>
      <c r="F46" s="4666">
        <v>12</v>
      </c>
      <c r="G46" s="6231"/>
    </row>
    <row r="47" spans="1:7">
      <c r="A47" s="3868">
        <v>2</v>
      </c>
      <c r="B47" s="4714" t="s">
        <v>2326</v>
      </c>
      <c r="C47" s="3867" t="s">
        <v>4784</v>
      </c>
      <c r="D47" s="4717" t="s">
        <v>5017</v>
      </c>
      <c r="E47" s="3873">
        <v>1</v>
      </c>
      <c r="F47" s="4721">
        <v>25</v>
      </c>
      <c r="G47" s="6231"/>
    </row>
    <row r="48" spans="1:7">
      <c r="A48" s="3868">
        <v>3</v>
      </c>
      <c r="B48" s="4714" t="s">
        <v>2326</v>
      </c>
      <c r="C48" s="3867" t="s">
        <v>4784</v>
      </c>
      <c r="D48" s="4717" t="s">
        <v>5018</v>
      </c>
      <c r="E48" s="3874">
        <v>1</v>
      </c>
      <c r="F48" s="4721">
        <v>18</v>
      </c>
      <c r="G48" s="6231"/>
    </row>
    <row r="49" spans="1:7">
      <c r="A49" s="3868">
        <v>4</v>
      </c>
      <c r="B49" s="4714" t="s">
        <v>2326</v>
      </c>
      <c r="C49" s="3867" t="s">
        <v>4784</v>
      </c>
      <c r="D49" s="4717" t="s">
        <v>5019</v>
      </c>
      <c r="E49" s="3874">
        <v>1</v>
      </c>
      <c r="F49" s="4721">
        <v>20</v>
      </c>
      <c r="G49" s="6231"/>
    </row>
    <row r="50" spans="1:7">
      <c r="A50" s="3868">
        <v>5</v>
      </c>
      <c r="B50" s="4714" t="s">
        <v>2326</v>
      </c>
      <c r="C50" s="3867" t="s">
        <v>4784</v>
      </c>
      <c r="D50" s="4717" t="s">
        <v>5020</v>
      </c>
      <c r="E50" s="3874">
        <v>1</v>
      </c>
      <c r="F50" s="4721">
        <v>20</v>
      </c>
      <c r="G50" s="6231"/>
    </row>
    <row r="51" spans="1:7">
      <c r="A51" s="3868">
        <v>6</v>
      </c>
      <c r="B51" s="4714" t="s">
        <v>2326</v>
      </c>
      <c r="C51" s="3867" t="s">
        <v>4784</v>
      </c>
      <c r="D51" s="4717" t="s">
        <v>5021</v>
      </c>
      <c r="E51" s="3874">
        <v>1</v>
      </c>
      <c r="F51" s="4721">
        <v>22</v>
      </c>
      <c r="G51" s="6231"/>
    </row>
    <row r="52" spans="1:7">
      <c r="A52" s="3868">
        <v>7</v>
      </c>
      <c r="B52" s="4714" t="s">
        <v>2326</v>
      </c>
      <c r="C52" s="3867" t="s">
        <v>4784</v>
      </c>
      <c r="D52" s="4717" t="s">
        <v>5022</v>
      </c>
      <c r="E52" s="3874">
        <v>1</v>
      </c>
      <c r="F52" s="4721">
        <v>15</v>
      </c>
      <c r="G52" s="6231"/>
    </row>
    <row r="53" spans="1:7">
      <c r="A53" s="3868">
        <v>8</v>
      </c>
      <c r="B53" s="4714" t="s">
        <v>2326</v>
      </c>
      <c r="C53" s="3867" t="s">
        <v>4784</v>
      </c>
      <c r="D53" s="4717" t="s">
        <v>5023</v>
      </c>
      <c r="E53" s="3874">
        <v>1</v>
      </c>
      <c r="F53" s="4721">
        <v>13</v>
      </c>
      <c r="G53" s="6231"/>
    </row>
    <row r="54" spans="1:7">
      <c r="A54" s="3868">
        <v>9</v>
      </c>
      <c r="B54" s="3876" t="s">
        <v>2330</v>
      </c>
      <c r="C54" s="3867" t="s">
        <v>4784</v>
      </c>
      <c r="D54" s="3868" t="s">
        <v>4556</v>
      </c>
      <c r="E54" s="3874">
        <v>1</v>
      </c>
      <c r="F54" s="4666">
        <v>234</v>
      </c>
      <c r="G54" s="6231"/>
    </row>
    <row r="55" spans="1:7">
      <c r="A55" s="3868">
        <v>10</v>
      </c>
      <c r="B55" s="3876" t="s">
        <v>2328</v>
      </c>
      <c r="C55" s="3867" t="s">
        <v>4784</v>
      </c>
      <c r="D55" s="4718" t="s">
        <v>4557</v>
      </c>
      <c r="E55" s="3874">
        <v>1</v>
      </c>
      <c r="F55" s="4666">
        <v>56</v>
      </c>
      <c r="G55" s="6231"/>
    </row>
    <row r="56" spans="1:7">
      <c r="A56" s="3868">
        <v>11</v>
      </c>
      <c r="B56" s="4715" t="s">
        <v>2328</v>
      </c>
      <c r="C56" s="3867" t="s">
        <v>4784</v>
      </c>
      <c r="D56" s="3865" t="s">
        <v>5024</v>
      </c>
      <c r="E56" s="3874">
        <v>1</v>
      </c>
      <c r="F56" s="4666">
        <v>10</v>
      </c>
      <c r="G56" s="6231"/>
    </row>
    <row r="57" spans="1:7">
      <c r="A57" s="3868">
        <v>12</v>
      </c>
      <c r="B57" s="4715" t="s">
        <v>4785</v>
      </c>
      <c r="C57" s="3867" t="s">
        <v>4784</v>
      </c>
      <c r="D57" s="3865" t="s">
        <v>5025</v>
      </c>
      <c r="E57" s="3874">
        <v>1</v>
      </c>
      <c r="F57" s="4666">
        <v>6</v>
      </c>
      <c r="G57" s="6231"/>
    </row>
    <row r="58" spans="1:7">
      <c r="A58" s="3868">
        <v>13</v>
      </c>
      <c r="B58" s="4715" t="s">
        <v>4785</v>
      </c>
      <c r="C58" s="3867" t="s">
        <v>4784</v>
      </c>
      <c r="D58" s="3865" t="s">
        <v>5026</v>
      </c>
      <c r="E58" s="3874">
        <v>1</v>
      </c>
      <c r="F58" s="4666">
        <v>12</v>
      </c>
      <c r="G58" s="4719"/>
    </row>
    <row r="59" spans="1:7">
      <c r="A59" s="3868">
        <v>14</v>
      </c>
      <c r="B59" s="4715" t="s">
        <v>4785</v>
      </c>
      <c r="C59" s="3867" t="s">
        <v>4784</v>
      </c>
      <c r="D59" s="3865" t="s">
        <v>5027</v>
      </c>
      <c r="E59" s="3874">
        <v>1</v>
      </c>
      <c r="F59" s="4666">
        <v>13</v>
      </c>
      <c r="G59" s="4719"/>
    </row>
    <row r="60" spans="1:7">
      <c r="A60" s="3868">
        <v>15</v>
      </c>
      <c r="B60" s="4715" t="s">
        <v>4786</v>
      </c>
      <c r="C60" s="3867" t="s">
        <v>4784</v>
      </c>
      <c r="D60" s="3865" t="s">
        <v>5028</v>
      </c>
      <c r="E60" s="3874">
        <v>1</v>
      </c>
      <c r="F60" s="4666" t="s">
        <v>4391</v>
      </c>
      <c r="G60" s="4703"/>
    </row>
    <row r="61" spans="1:7">
      <c r="A61" s="3868">
        <v>16</v>
      </c>
      <c r="B61" s="4715" t="s">
        <v>2330</v>
      </c>
      <c r="C61" s="3867" t="s">
        <v>4784</v>
      </c>
      <c r="D61" s="3865" t="s">
        <v>5029</v>
      </c>
      <c r="E61" s="3874">
        <v>1</v>
      </c>
      <c r="F61" s="4666">
        <v>119</v>
      </c>
      <c r="G61" s="4720"/>
    </row>
    <row r="62" spans="1:7">
      <c r="A62" s="3868">
        <v>17</v>
      </c>
      <c r="B62" s="4715" t="s">
        <v>2330</v>
      </c>
      <c r="C62" s="3867" t="s">
        <v>4784</v>
      </c>
      <c r="D62" s="3865" t="s">
        <v>5030</v>
      </c>
      <c r="E62" s="3874">
        <v>1</v>
      </c>
      <c r="F62" s="4666">
        <v>200</v>
      </c>
      <c r="G62" s="4720"/>
    </row>
    <row r="63" spans="1:7">
      <c r="A63" s="3868">
        <v>18</v>
      </c>
      <c r="B63" s="4715" t="s">
        <v>4787</v>
      </c>
      <c r="C63" s="3867" t="s">
        <v>4784</v>
      </c>
      <c r="D63" s="3865" t="s">
        <v>5031</v>
      </c>
      <c r="E63" s="3874">
        <v>1</v>
      </c>
      <c r="F63" s="4666">
        <v>140</v>
      </c>
      <c r="G63" s="4720"/>
    </row>
    <row r="64" spans="1:7">
      <c r="A64" s="3868">
        <v>19</v>
      </c>
      <c r="B64" s="4715" t="s">
        <v>4787</v>
      </c>
      <c r="C64" s="3867" t="s">
        <v>4784</v>
      </c>
      <c r="D64" s="3865" t="s">
        <v>5032</v>
      </c>
      <c r="E64" s="3874">
        <v>1</v>
      </c>
      <c r="F64" s="4666">
        <v>150</v>
      </c>
      <c r="G64" s="4720"/>
    </row>
    <row r="65" spans="1:7">
      <c r="A65" s="3868">
        <v>20</v>
      </c>
      <c r="B65" s="4716" t="s">
        <v>5014</v>
      </c>
      <c r="C65" s="3867" t="s">
        <v>4784</v>
      </c>
      <c r="D65" s="4717" t="s">
        <v>5033</v>
      </c>
      <c r="E65" s="3874">
        <v>1</v>
      </c>
      <c r="F65" s="4666" t="s">
        <v>4391</v>
      </c>
      <c r="G65" s="4720"/>
    </row>
    <row r="66" spans="1:7">
      <c r="A66" s="3868">
        <v>21</v>
      </c>
      <c r="B66" s="4716" t="s">
        <v>5015</v>
      </c>
      <c r="C66" s="3867" t="s">
        <v>4784</v>
      </c>
      <c r="D66" s="4717" t="s">
        <v>5034</v>
      </c>
      <c r="E66" s="3874">
        <v>1</v>
      </c>
      <c r="F66" s="4666" t="s">
        <v>4391</v>
      </c>
      <c r="G66" s="4720"/>
    </row>
    <row r="67" spans="1:7">
      <c r="A67" s="3868">
        <v>22</v>
      </c>
      <c r="B67" s="4716" t="s">
        <v>5015</v>
      </c>
      <c r="C67" s="3867" t="s">
        <v>4784</v>
      </c>
      <c r="D67" s="4717" t="s">
        <v>5035</v>
      </c>
      <c r="E67" s="3874">
        <v>1</v>
      </c>
      <c r="F67" s="4721" t="s">
        <v>4391</v>
      </c>
      <c r="G67" s="4720"/>
    </row>
    <row r="68" spans="1:7">
      <c r="A68" s="3868">
        <v>23</v>
      </c>
      <c r="B68" s="4716" t="s">
        <v>5016</v>
      </c>
      <c r="C68" s="3867" t="s">
        <v>4784</v>
      </c>
      <c r="D68" s="4717" t="s">
        <v>5036</v>
      </c>
      <c r="E68" s="3874">
        <v>1</v>
      </c>
      <c r="F68" s="4721">
        <v>15</v>
      </c>
      <c r="G68" s="4720"/>
    </row>
    <row r="69" spans="1:7">
      <c r="A69" s="1142" t="s">
        <v>2347</v>
      </c>
      <c r="F69" s="6235">
        <f>SUM(F46:F68)</f>
        <v>1100</v>
      </c>
      <c r="G69" s="4720"/>
    </row>
    <row r="70" spans="1:7">
      <c r="F70" s="6235"/>
    </row>
    <row r="72" spans="1:7" ht="17.25">
      <c r="A72" s="1141"/>
      <c r="B72" s="1141"/>
      <c r="C72" s="1141"/>
    </row>
    <row r="95" spans="1:3" ht="17.25">
      <c r="A95" s="1141"/>
      <c r="B95" s="1141"/>
      <c r="C95" s="1141"/>
    </row>
  </sheetData>
  <sortState ref="B49:D73">
    <sortCondition ref="B49"/>
  </sortState>
  <mergeCells count="20">
    <mergeCell ref="F69:F70"/>
    <mergeCell ref="A2:D2"/>
    <mergeCell ref="A3:D3"/>
    <mergeCell ref="A4:A5"/>
    <mergeCell ref="B4:B5"/>
    <mergeCell ref="D4:D5"/>
    <mergeCell ref="C4:C5"/>
    <mergeCell ref="F4:F5"/>
    <mergeCell ref="A43:D43"/>
    <mergeCell ref="C44:C45"/>
    <mergeCell ref="E4:E5"/>
    <mergeCell ref="G49:G52"/>
    <mergeCell ref="G53:G57"/>
    <mergeCell ref="G46:G48"/>
    <mergeCell ref="G44:G45"/>
    <mergeCell ref="A44:A45"/>
    <mergeCell ref="B44:B45"/>
    <mergeCell ref="D44:D45"/>
    <mergeCell ref="F44:F45"/>
    <mergeCell ref="E44:E45"/>
  </mergeCells>
  <hyperlinks>
    <hyperlink ref="A1" location="Índice!A1" display="ÍNDICE"/>
  </hyperlinks>
  <pageMargins left="0.70866141732283472" right="0.70866141732283472" top="0.74803149606299213" bottom="0.74803149606299213" header="0.31496062992125984" footer="0.31496062992125984"/>
  <pageSetup scale="6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pageSetUpPr fitToPage="1"/>
  </sheetPr>
  <dimension ref="A1:I63"/>
  <sheetViews>
    <sheetView showGridLines="0" workbookViewId="0"/>
  </sheetViews>
  <sheetFormatPr baseColWidth="10" defaultColWidth="11.42578125" defaultRowHeight="15" customHeight="1"/>
  <cols>
    <col min="1" max="2" width="4.140625" style="1139" bestFit="1" customWidth="1"/>
    <col min="3" max="3" width="12" style="1139" bestFit="1" customWidth="1"/>
    <col min="4" max="4" width="74.7109375" style="1139" customWidth="1"/>
    <col min="5" max="7" width="10.7109375" style="1139" customWidth="1"/>
    <col min="8" max="8" width="9.5703125" style="1139" customWidth="1"/>
    <col min="9" max="9" width="15.28515625" style="1139" bestFit="1" customWidth="1"/>
    <col min="10" max="16384" width="11.42578125" style="1139"/>
  </cols>
  <sheetData>
    <row r="1" spans="1:9" ht="15" customHeight="1">
      <c r="A1" s="1154" t="s">
        <v>1621</v>
      </c>
      <c r="B1" s="1143"/>
      <c r="C1" s="1143"/>
      <c r="D1" s="5063"/>
    </row>
    <row r="2" spans="1:9" ht="15" customHeight="1">
      <c r="A2" s="6245" t="s">
        <v>2332</v>
      </c>
      <c r="B2" s="6245"/>
      <c r="C2" s="6245"/>
      <c r="D2" s="6245"/>
      <c r="E2" s="6245"/>
      <c r="F2" s="6245"/>
      <c r="G2" s="6245"/>
      <c r="H2" s="1147"/>
      <c r="I2" s="1147"/>
    </row>
    <row r="3" spans="1:9" s="3877" customFormat="1" ht="15" customHeight="1">
      <c r="B3" s="3878"/>
      <c r="C3" s="3879"/>
      <c r="D3" s="3880"/>
      <c r="E3" s="3881"/>
      <c r="F3" s="3882"/>
      <c r="G3" s="6247" t="s">
        <v>4788</v>
      </c>
      <c r="H3" s="6247"/>
      <c r="I3" s="6247"/>
    </row>
    <row r="4" spans="1:9" s="3877" customFormat="1" ht="30">
      <c r="B4" s="4451" t="s">
        <v>2333</v>
      </c>
      <c r="C4" s="4451" t="s">
        <v>60</v>
      </c>
      <c r="D4" s="4451" t="s">
        <v>2334</v>
      </c>
      <c r="E4" s="4451" t="s">
        <v>2335</v>
      </c>
      <c r="F4" s="4451" t="s">
        <v>2336</v>
      </c>
      <c r="G4" s="4451" t="s">
        <v>74</v>
      </c>
      <c r="H4" s="4451" t="s">
        <v>73</v>
      </c>
      <c r="I4" s="4451" t="s">
        <v>24</v>
      </c>
    </row>
    <row r="5" spans="1:9" s="3877" customFormat="1" ht="16.5">
      <c r="B5" s="3883">
        <v>1</v>
      </c>
      <c r="C5" s="3883" t="s">
        <v>4789</v>
      </c>
      <c r="D5" s="3884" t="s">
        <v>4790</v>
      </c>
      <c r="E5" s="3883" t="s">
        <v>4791</v>
      </c>
      <c r="F5" s="3883">
        <v>108</v>
      </c>
      <c r="G5" s="3883">
        <v>8</v>
      </c>
      <c r="H5" s="3883">
        <v>24</v>
      </c>
      <c r="I5" s="3885">
        <f>SUM(G5:H5)</f>
        <v>32</v>
      </c>
    </row>
    <row r="6" spans="1:9" s="3877" customFormat="1" ht="16.5">
      <c r="B6" s="3883">
        <v>2</v>
      </c>
      <c r="C6" s="3883" t="s">
        <v>4789</v>
      </c>
      <c r="D6" s="3884" t="s">
        <v>4792</v>
      </c>
      <c r="E6" s="3883" t="s">
        <v>4791</v>
      </c>
      <c r="F6" s="3883">
        <v>558</v>
      </c>
      <c r="G6" s="3883">
        <v>36</v>
      </c>
      <c r="H6" s="3883">
        <v>70</v>
      </c>
      <c r="I6" s="3885">
        <f t="shared" ref="I6:I21" si="0">SUM(G6:H6)</f>
        <v>106</v>
      </c>
    </row>
    <row r="7" spans="1:9" s="3877" customFormat="1" ht="16.5">
      <c r="B7" s="3883">
        <v>3</v>
      </c>
      <c r="C7" s="3883" t="s">
        <v>4789</v>
      </c>
      <c r="D7" s="3884" t="s">
        <v>4793</v>
      </c>
      <c r="E7" s="3883" t="s">
        <v>4791</v>
      </c>
      <c r="F7" s="3883">
        <v>6</v>
      </c>
      <c r="G7" s="3883">
        <v>16</v>
      </c>
      <c r="H7" s="3883">
        <v>22</v>
      </c>
      <c r="I7" s="3885">
        <f t="shared" si="0"/>
        <v>38</v>
      </c>
    </row>
    <row r="8" spans="1:9" s="3877" customFormat="1" ht="16.5">
      <c r="B8" s="3883">
        <v>4</v>
      </c>
      <c r="C8" s="3883" t="s">
        <v>4789</v>
      </c>
      <c r="D8" s="3884" t="s">
        <v>4794</v>
      </c>
      <c r="E8" s="3883" t="s">
        <v>4791</v>
      </c>
      <c r="F8" s="3883">
        <v>6</v>
      </c>
      <c r="G8" s="3883">
        <v>12</v>
      </c>
      <c r="H8" s="3883">
        <v>21</v>
      </c>
      <c r="I8" s="3885">
        <f t="shared" si="0"/>
        <v>33</v>
      </c>
    </row>
    <row r="9" spans="1:9" s="3877" customFormat="1" ht="16.5">
      <c r="B9" s="3883">
        <v>5</v>
      </c>
      <c r="C9" s="3883" t="s">
        <v>4789</v>
      </c>
      <c r="D9" s="3884" t="s">
        <v>4795</v>
      </c>
      <c r="E9" s="3883" t="s">
        <v>4791</v>
      </c>
      <c r="F9" s="3883">
        <v>4.5</v>
      </c>
      <c r="G9" s="3883">
        <v>6</v>
      </c>
      <c r="H9" s="3883">
        <v>12</v>
      </c>
      <c r="I9" s="3885">
        <f t="shared" si="0"/>
        <v>18</v>
      </c>
    </row>
    <row r="10" spans="1:9" s="3877" customFormat="1" ht="16.5">
      <c r="B10" s="3883">
        <v>6</v>
      </c>
      <c r="C10" s="3883" t="s">
        <v>4789</v>
      </c>
      <c r="D10" s="3884" t="s">
        <v>4796</v>
      </c>
      <c r="E10" s="3883" t="s">
        <v>4791</v>
      </c>
      <c r="F10" s="3883">
        <v>20</v>
      </c>
      <c r="G10" s="3883">
        <v>2</v>
      </c>
      <c r="H10" s="3883">
        <v>10</v>
      </c>
      <c r="I10" s="3885">
        <f t="shared" si="0"/>
        <v>12</v>
      </c>
    </row>
    <row r="11" spans="1:9" s="3877" customFormat="1" ht="16.5">
      <c r="B11" s="3883">
        <v>7</v>
      </c>
      <c r="C11" s="3885" t="s">
        <v>1</v>
      </c>
      <c r="D11" s="3886" t="s">
        <v>4797</v>
      </c>
      <c r="E11" s="3885" t="s">
        <v>4791</v>
      </c>
      <c r="F11" s="3885">
        <v>30</v>
      </c>
      <c r="G11" s="3885">
        <v>9</v>
      </c>
      <c r="H11" s="3885">
        <v>9</v>
      </c>
      <c r="I11" s="3885">
        <f t="shared" si="0"/>
        <v>18</v>
      </c>
    </row>
    <row r="12" spans="1:9" s="3877" customFormat="1" ht="15" customHeight="1">
      <c r="B12" s="3883">
        <v>8</v>
      </c>
      <c r="C12" s="3885" t="s">
        <v>1</v>
      </c>
      <c r="D12" s="3886" t="s">
        <v>4798</v>
      </c>
      <c r="E12" s="3885" t="s">
        <v>4791</v>
      </c>
      <c r="F12" s="3885">
        <v>16</v>
      </c>
      <c r="G12" s="3885">
        <v>7</v>
      </c>
      <c r="H12" s="3885">
        <v>4</v>
      </c>
      <c r="I12" s="3885">
        <f t="shared" si="0"/>
        <v>11</v>
      </c>
    </row>
    <row r="13" spans="1:9" s="3877" customFormat="1" ht="15" customHeight="1">
      <c r="B13" s="3883">
        <v>9</v>
      </c>
      <c r="C13" s="3885" t="s">
        <v>1</v>
      </c>
      <c r="D13" s="3886" t="s">
        <v>4799</v>
      </c>
      <c r="E13" s="3885" t="s">
        <v>4791</v>
      </c>
      <c r="F13" s="3885">
        <v>8</v>
      </c>
      <c r="G13" s="3885">
        <v>14</v>
      </c>
      <c r="H13" s="3885">
        <v>14</v>
      </c>
      <c r="I13" s="3885">
        <f t="shared" si="0"/>
        <v>28</v>
      </c>
    </row>
    <row r="14" spans="1:9" s="3877" customFormat="1" ht="15" customHeight="1">
      <c r="B14" s="3883">
        <v>10</v>
      </c>
      <c r="C14" s="3887" t="s">
        <v>1</v>
      </c>
      <c r="D14" s="3886" t="s">
        <v>4800</v>
      </c>
      <c r="E14" s="3885" t="s">
        <v>4791</v>
      </c>
      <c r="F14" s="3885">
        <v>8</v>
      </c>
      <c r="G14" s="3885">
        <v>10</v>
      </c>
      <c r="H14" s="3885">
        <v>12</v>
      </c>
      <c r="I14" s="3885">
        <f t="shared" si="0"/>
        <v>22</v>
      </c>
    </row>
    <row r="15" spans="1:9" s="3877" customFormat="1" ht="15" customHeight="1">
      <c r="B15" s="3883">
        <v>11</v>
      </c>
      <c r="C15" s="3885" t="s">
        <v>1</v>
      </c>
      <c r="D15" s="3886" t="s">
        <v>4801</v>
      </c>
      <c r="E15" s="3885" t="s">
        <v>4791</v>
      </c>
      <c r="F15" s="3885">
        <v>30</v>
      </c>
      <c r="G15" s="3885">
        <v>8</v>
      </c>
      <c r="H15" s="3885">
        <v>2</v>
      </c>
      <c r="I15" s="3885">
        <f t="shared" si="0"/>
        <v>10</v>
      </c>
    </row>
    <row r="16" spans="1:9" s="3877" customFormat="1" ht="15" customHeight="1">
      <c r="B16" s="3883">
        <v>12</v>
      </c>
      <c r="C16" s="3885" t="s">
        <v>1</v>
      </c>
      <c r="D16" s="3886" t="s">
        <v>4802</v>
      </c>
      <c r="E16" s="3885" t="s">
        <v>4791</v>
      </c>
      <c r="F16" s="3885" t="s">
        <v>4391</v>
      </c>
      <c r="G16" s="3885">
        <v>13</v>
      </c>
      <c r="H16" s="3885">
        <v>4</v>
      </c>
      <c r="I16" s="3885">
        <f>SUM(G16:H16)</f>
        <v>17</v>
      </c>
    </row>
    <row r="17" spans="1:9" s="3877" customFormat="1" ht="15" customHeight="1">
      <c r="B17" s="3883">
        <v>13</v>
      </c>
      <c r="C17" s="3885" t="s">
        <v>1</v>
      </c>
      <c r="D17" s="3886" t="s">
        <v>4803</v>
      </c>
      <c r="E17" s="3885" t="s">
        <v>4791</v>
      </c>
      <c r="F17" s="3885">
        <v>24</v>
      </c>
      <c r="G17" s="3885">
        <v>10</v>
      </c>
      <c r="H17" s="3885">
        <v>1</v>
      </c>
      <c r="I17" s="3885">
        <f t="shared" si="0"/>
        <v>11</v>
      </c>
    </row>
    <row r="18" spans="1:9" s="3877" customFormat="1" ht="15" customHeight="1">
      <c r="B18" s="3883">
        <v>14</v>
      </c>
      <c r="C18" s="3885" t="s">
        <v>1</v>
      </c>
      <c r="D18" s="3886" t="s">
        <v>4804</v>
      </c>
      <c r="E18" s="3885" t="s">
        <v>4791</v>
      </c>
      <c r="F18" s="3885">
        <v>6</v>
      </c>
      <c r="G18" s="3885">
        <v>4</v>
      </c>
      <c r="H18" s="3885">
        <v>1</v>
      </c>
      <c r="I18" s="3885">
        <f t="shared" si="0"/>
        <v>5</v>
      </c>
    </row>
    <row r="19" spans="1:9" s="3877" customFormat="1" ht="16.5">
      <c r="B19" s="3883">
        <v>15</v>
      </c>
      <c r="C19" s="3885" t="s">
        <v>1</v>
      </c>
      <c r="D19" s="3886" t="s">
        <v>4805</v>
      </c>
      <c r="E19" s="3885" t="s">
        <v>4791</v>
      </c>
      <c r="F19" s="3885">
        <v>6</v>
      </c>
      <c r="G19" s="3885">
        <v>6</v>
      </c>
      <c r="H19" s="3885">
        <v>2</v>
      </c>
      <c r="I19" s="3885">
        <f t="shared" si="0"/>
        <v>8</v>
      </c>
    </row>
    <row r="20" spans="1:9" s="3877" customFormat="1" ht="16.5">
      <c r="B20" s="3883">
        <v>16</v>
      </c>
      <c r="C20" s="3885" t="s">
        <v>3</v>
      </c>
      <c r="D20" s="3886" t="s">
        <v>4806</v>
      </c>
      <c r="E20" s="3885" t="s">
        <v>4791</v>
      </c>
      <c r="F20" s="3885">
        <v>8</v>
      </c>
      <c r="G20" s="3885">
        <v>19</v>
      </c>
      <c r="H20" s="3885">
        <v>47</v>
      </c>
      <c r="I20" s="3885">
        <f t="shared" si="0"/>
        <v>66</v>
      </c>
    </row>
    <row r="21" spans="1:9" s="3877" customFormat="1" ht="16.5">
      <c r="B21" s="3883">
        <v>17</v>
      </c>
      <c r="C21" s="3885" t="s">
        <v>3</v>
      </c>
      <c r="D21" s="3886" t="s">
        <v>4807</v>
      </c>
      <c r="E21" s="3885" t="s">
        <v>4791</v>
      </c>
      <c r="F21" s="3885">
        <v>12</v>
      </c>
      <c r="G21" s="3885">
        <v>32</v>
      </c>
      <c r="H21" s="3885">
        <v>87</v>
      </c>
      <c r="I21" s="3885">
        <f t="shared" si="0"/>
        <v>119</v>
      </c>
    </row>
    <row r="22" spans="1:9" s="3877" customFormat="1" ht="15" customHeight="1">
      <c r="A22" s="1145"/>
      <c r="B22" s="1145"/>
      <c r="C22" s="1145"/>
      <c r="D22" s="3888"/>
      <c r="E22" s="1145"/>
      <c r="F22" s="4452">
        <f>SUM(F5:F21)</f>
        <v>850.5</v>
      </c>
      <c r="G22" s="4452">
        <f>SUM(G5:G21)</f>
        <v>212</v>
      </c>
      <c r="H22" s="4452">
        <f>SUM(H5:H21)</f>
        <v>342</v>
      </c>
      <c r="I22" s="4713">
        <f>SUM(I5:I21)</f>
        <v>554</v>
      </c>
    </row>
    <row r="23" spans="1:9" ht="15" customHeight="1">
      <c r="A23" s="1144"/>
      <c r="B23" s="1145"/>
      <c r="C23" s="1146"/>
      <c r="D23" s="1146"/>
    </row>
    <row r="24" spans="1:9" ht="15" customHeight="1">
      <c r="A24" s="6246" t="s">
        <v>2345</v>
      </c>
      <c r="B24" s="6246"/>
      <c r="C24" s="6246"/>
      <c r="D24" s="6246"/>
    </row>
    <row r="25" spans="1:9" ht="15" customHeight="1">
      <c r="A25" s="1144"/>
      <c r="B25" s="1145"/>
      <c r="C25" s="1146"/>
      <c r="D25" s="1146"/>
    </row>
    <row r="26" spans="1:9" ht="15" customHeight="1">
      <c r="A26" s="1144"/>
      <c r="B26" s="1145"/>
      <c r="C26" s="1146"/>
      <c r="D26" s="1146"/>
    </row>
    <row r="27" spans="1:9" ht="15" customHeight="1">
      <c r="A27" s="1144"/>
      <c r="B27" s="1145"/>
      <c r="C27" s="1146"/>
      <c r="D27" s="1146"/>
    </row>
    <row r="28" spans="1:9" ht="15" customHeight="1">
      <c r="A28" s="1144"/>
      <c r="B28" s="1145"/>
      <c r="C28" s="1146"/>
      <c r="D28" s="1146"/>
    </row>
    <row r="29" spans="1:9" ht="15" customHeight="1">
      <c r="A29" s="1144"/>
      <c r="B29" s="1145"/>
      <c r="C29" s="1146"/>
      <c r="D29" s="1146"/>
    </row>
    <row r="30" spans="1:9" ht="15" customHeight="1">
      <c r="A30" s="1144"/>
      <c r="B30" s="1145"/>
      <c r="C30" s="1146"/>
      <c r="D30" s="1146"/>
    </row>
    <row r="31" spans="1:9" ht="15" customHeight="1">
      <c r="A31" s="1144"/>
      <c r="B31" s="1145"/>
      <c r="C31" s="1146"/>
      <c r="D31" s="1146"/>
    </row>
    <row r="32" spans="1:9" ht="15" customHeight="1">
      <c r="A32" s="1144"/>
      <c r="B32" s="1145"/>
      <c r="C32" s="1146"/>
      <c r="D32" s="1146"/>
    </row>
    <row r="33" spans="1:7" ht="15" customHeight="1">
      <c r="A33" s="1144"/>
      <c r="B33" s="1145"/>
      <c r="C33" s="1146"/>
      <c r="D33" s="1146"/>
    </row>
    <row r="34" spans="1:7" ht="15" customHeight="1">
      <c r="A34" s="1144"/>
      <c r="B34" s="1145"/>
      <c r="C34" s="1146"/>
      <c r="D34" s="1146"/>
    </row>
    <row r="35" spans="1:7" ht="15" customHeight="1">
      <c r="A35" s="1144"/>
      <c r="B35" s="1145"/>
      <c r="C35" s="1146"/>
      <c r="D35" s="1146"/>
    </row>
    <row r="36" spans="1:7" ht="15" customHeight="1">
      <c r="A36" s="1144"/>
      <c r="B36" s="1145"/>
      <c r="C36" s="1146"/>
      <c r="D36" s="1146"/>
    </row>
    <row r="37" spans="1:7" ht="15" customHeight="1">
      <c r="A37" s="1144"/>
      <c r="B37" s="1145"/>
      <c r="C37" s="1146"/>
      <c r="D37" s="1146"/>
    </row>
    <row r="38" spans="1:7" ht="15" customHeight="1">
      <c r="A38" s="1144"/>
      <c r="B38" s="1145"/>
      <c r="C38" s="1146"/>
      <c r="D38" s="1146"/>
    </row>
    <row r="39" spans="1:7" ht="15" customHeight="1">
      <c r="A39" s="1144"/>
      <c r="B39" s="1145"/>
      <c r="C39" s="1146"/>
      <c r="D39" s="1146"/>
    </row>
    <row r="40" spans="1:7" ht="15" customHeight="1">
      <c r="A40" s="1144"/>
      <c r="B40" s="1145"/>
      <c r="C40" s="1146"/>
      <c r="D40" s="1146"/>
    </row>
    <row r="41" spans="1:7" ht="15" customHeight="1">
      <c r="A41" s="1144"/>
      <c r="B41" s="1145"/>
      <c r="C41" s="1146"/>
      <c r="D41" s="1146"/>
    </row>
    <row r="42" spans="1:7" ht="15" customHeight="1">
      <c r="A42" s="1144"/>
      <c r="B42" s="1145"/>
      <c r="C42" s="1146"/>
      <c r="D42" s="1146"/>
    </row>
    <row r="43" spans="1:7" ht="15" customHeight="1">
      <c r="A43" s="1148"/>
      <c r="B43" s="1148"/>
      <c r="C43" s="1148"/>
      <c r="D43" s="1148"/>
    </row>
    <row r="44" spans="1:7" ht="15" customHeight="1">
      <c r="A44" s="1149"/>
      <c r="B44" s="1149"/>
      <c r="C44" s="1149"/>
      <c r="D44" s="1149"/>
    </row>
    <row r="45" spans="1:7" s="1152" customFormat="1" ht="15" customHeight="1">
      <c r="A45" s="1150"/>
      <c r="B45" s="1151"/>
      <c r="C45" s="1151"/>
      <c r="D45" s="1151"/>
      <c r="F45" s="1139"/>
      <c r="G45" s="1139"/>
    </row>
    <row r="46" spans="1:7" ht="15" customHeight="1">
      <c r="A46" s="1150"/>
      <c r="B46" s="1153"/>
      <c r="C46" s="1151"/>
      <c r="D46" s="1151"/>
    </row>
    <row r="50" spans="1:8" ht="15" customHeight="1">
      <c r="H50" s="1145"/>
    </row>
    <row r="63" spans="1:8" ht="15" customHeight="1">
      <c r="A63" s="1141"/>
      <c r="B63" s="1141"/>
    </row>
  </sheetData>
  <mergeCells count="3">
    <mergeCell ref="A2:G2"/>
    <mergeCell ref="A24:D24"/>
    <mergeCell ref="G3:I3"/>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91"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F47"/>
  <sheetViews>
    <sheetView showGridLines="0" workbookViewId="0"/>
  </sheetViews>
  <sheetFormatPr baseColWidth="10" defaultRowHeight="12.75"/>
  <cols>
    <col min="2" max="2" width="63.42578125" customWidth="1"/>
    <col min="3" max="3" width="68.5703125" customWidth="1"/>
    <col min="4" max="4" width="34.140625" customWidth="1"/>
    <col min="5" max="5" width="30.5703125" customWidth="1"/>
  </cols>
  <sheetData>
    <row r="1" spans="1:6" ht="16.5">
      <c r="A1" s="4656" t="s">
        <v>1621</v>
      </c>
      <c r="B1" s="4720"/>
      <c r="C1" s="1149"/>
      <c r="D1" s="1149"/>
      <c r="E1" s="1149"/>
      <c r="F1" s="1149"/>
    </row>
    <row r="2" spans="1:6" ht="18.75">
      <c r="A2" s="6248" t="s">
        <v>4910</v>
      </c>
      <c r="B2" s="6248"/>
      <c r="C2" s="6248"/>
      <c r="D2" s="6248"/>
      <c r="E2" s="6248"/>
      <c r="F2" s="4657"/>
    </row>
    <row r="3" spans="1:6" ht="15.75" thickBot="1">
      <c r="A3" s="6257"/>
      <c r="B3" s="6257"/>
      <c r="C3" s="6257"/>
      <c r="D3" s="6257"/>
      <c r="E3" s="6257"/>
      <c r="F3" s="4657"/>
    </row>
    <row r="4" spans="1:6" ht="15.75" thickBot="1">
      <c r="A4" s="2877" t="s">
        <v>0</v>
      </c>
      <c r="B4" s="2878" t="s">
        <v>4911</v>
      </c>
      <c r="C4" s="2878" t="s">
        <v>4912</v>
      </c>
      <c r="D4" s="4658" t="s">
        <v>4913</v>
      </c>
      <c r="E4" s="4658" t="s">
        <v>4914</v>
      </c>
      <c r="F4" s="4659" t="s">
        <v>4915</v>
      </c>
    </row>
    <row r="5" spans="1:6" ht="30">
      <c r="A5" s="6258" t="s">
        <v>2</v>
      </c>
      <c r="B5" s="4660" t="s">
        <v>4916</v>
      </c>
      <c r="C5" s="4661" t="s">
        <v>4917</v>
      </c>
      <c r="D5" s="4662" t="s">
        <v>4918</v>
      </c>
      <c r="E5" s="4662" t="s">
        <v>4919</v>
      </c>
      <c r="F5" s="4663">
        <v>1000</v>
      </c>
    </row>
    <row r="6" spans="1:6" ht="30">
      <c r="A6" s="6259"/>
      <c r="B6" s="4664" t="s">
        <v>4920</v>
      </c>
      <c r="C6" s="4665" t="s">
        <v>4921</v>
      </c>
      <c r="D6" s="4666" t="s">
        <v>4918</v>
      </c>
      <c r="E6" s="4666" t="s">
        <v>4922</v>
      </c>
      <c r="F6" s="4667">
        <v>1000</v>
      </c>
    </row>
    <row r="7" spans="1:6" ht="15">
      <c r="A7" s="6259"/>
      <c r="B7" s="4664" t="s">
        <v>4923</v>
      </c>
      <c r="C7" s="4665" t="s">
        <v>230</v>
      </c>
      <c r="D7" s="4666" t="s">
        <v>4918</v>
      </c>
      <c r="E7" s="4666" t="s">
        <v>4924</v>
      </c>
      <c r="F7" s="4667">
        <v>1000</v>
      </c>
    </row>
    <row r="8" spans="1:6" ht="15">
      <c r="A8" s="6259"/>
      <c r="B8" s="4664" t="s">
        <v>4925</v>
      </c>
      <c r="C8" s="4665" t="s">
        <v>4926</v>
      </c>
      <c r="D8" s="4666" t="s">
        <v>4927</v>
      </c>
      <c r="E8" s="4666" t="s">
        <v>4928</v>
      </c>
      <c r="F8" s="4667" t="s">
        <v>4929</v>
      </c>
    </row>
    <row r="9" spans="1:6" ht="15">
      <c r="A9" s="6259"/>
      <c r="B9" s="4664" t="s">
        <v>4930</v>
      </c>
      <c r="C9" s="4665" t="s">
        <v>228</v>
      </c>
      <c r="D9" s="4666" t="s">
        <v>4918</v>
      </c>
      <c r="E9" s="4666" t="s">
        <v>4931</v>
      </c>
      <c r="F9" s="4667">
        <v>1000</v>
      </c>
    </row>
    <row r="10" spans="1:6" ht="30">
      <c r="A10" s="6259"/>
      <c r="B10" s="4664" t="s">
        <v>4932</v>
      </c>
      <c r="C10" s="4665" t="s">
        <v>4933</v>
      </c>
      <c r="D10" s="4666" t="s">
        <v>4918</v>
      </c>
      <c r="E10" s="4666" t="s">
        <v>4934</v>
      </c>
      <c r="F10" s="4667">
        <v>1000</v>
      </c>
    </row>
    <row r="11" spans="1:6" ht="15">
      <c r="A11" s="6259"/>
      <c r="B11" s="4664" t="s">
        <v>4935</v>
      </c>
      <c r="C11" s="4665" t="s">
        <v>4936</v>
      </c>
      <c r="D11" s="4666" t="s">
        <v>4927</v>
      </c>
      <c r="E11" s="4666" t="s">
        <v>4937</v>
      </c>
      <c r="F11" s="4668" t="s">
        <v>4929</v>
      </c>
    </row>
    <row r="12" spans="1:6" ht="15.75" thickBot="1">
      <c r="A12" s="6260"/>
      <c r="B12" s="4669" t="s">
        <v>4938</v>
      </c>
      <c r="C12" s="4670" t="s">
        <v>4939</v>
      </c>
      <c r="D12" s="4671" t="s">
        <v>4918</v>
      </c>
      <c r="E12" s="4671" t="s">
        <v>4940</v>
      </c>
      <c r="F12" s="4672">
        <v>1000</v>
      </c>
    </row>
    <row r="13" spans="1:6" ht="16.5">
      <c r="A13" s="4656"/>
      <c r="B13" s="1149"/>
      <c r="C13" s="1149"/>
      <c r="D13" s="1149"/>
      <c r="E13" s="1149"/>
      <c r="F13" s="1149"/>
    </row>
    <row r="14" spans="1:6" ht="18.75">
      <c r="A14" s="6248" t="s">
        <v>4941</v>
      </c>
      <c r="B14" s="6248"/>
      <c r="C14" s="6248"/>
      <c r="D14" s="6248"/>
      <c r="E14" s="6248"/>
      <c r="F14" s="4657"/>
    </row>
    <row r="15" spans="1:6" ht="15.75" thickBot="1">
      <c r="A15" s="6257"/>
      <c r="B15" s="6257"/>
      <c r="C15" s="6257"/>
      <c r="D15" s="6257"/>
      <c r="E15" s="6257"/>
      <c r="F15" s="4657"/>
    </row>
    <row r="16" spans="1:6" ht="15.75" thickBot="1">
      <c r="A16" s="2877" t="s">
        <v>0</v>
      </c>
      <c r="B16" s="2878" t="s">
        <v>4911</v>
      </c>
      <c r="C16" s="2878" t="s">
        <v>4912</v>
      </c>
      <c r="D16" s="4658" t="s">
        <v>4913</v>
      </c>
      <c r="E16" s="4658" t="s">
        <v>4914</v>
      </c>
      <c r="F16" s="4659" t="s">
        <v>4915</v>
      </c>
    </row>
    <row r="17" spans="1:6" ht="60.75" thickBot="1">
      <c r="A17" s="4673" t="s">
        <v>1</v>
      </c>
      <c r="B17" s="4674" t="s">
        <v>4942</v>
      </c>
      <c r="C17" s="4686" t="s">
        <v>5005</v>
      </c>
      <c r="D17" s="4687" t="s">
        <v>4943</v>
      </c>
      <c r="E17" s="4687" t="s">
        <v>4944</v>
      </c>
      <c r="F17" s="4688" t="s">
        <v>4945</v>
      </c>
    </row>
    <row r="18" spans="1:6" ht="30">
      <c r="A18" s="6249" t="s">
        <v>2</v>
      </c>
      <c r="B18" s="4753" t="s">
        <v>4946</v>
      </c>
      <c r="C18" s="4754" t="s">
        <v>4947</v>
      </c>
      <c r="D18" s="4755" t="s">
        <v>5076</v>
      </c>
      <c r="E18" s="4737" t="s">
        <v>4948</v>
      </c>
      <c r="F18" s="4739">
        <v>1000</v>
      </c>
    </row>
    <row r="19" spans="1:6" ht="30">
      <c r="A19" s="6255"/>
      <c r="B19" s="3875" t="s">
        <v>4949</v>
      </c>
      <c r="C19" s="3875" t="s">
        <v>4950</v>
      </c>
      <c r="D19" s="3872" t="s">
        <v>5076</v>
      </c>
      <c r="E19" s="3872" t="s">
        <v>4951</v>
      </c>
      <c r="F19" s="4740">
        <v>1000</v>
      </c>
    </row>
    <row r="20" spans="1:6" ht="15">
      <c r="A20" s="6255"/>
      <c r="B20" s="3875" t="s">
        <v>4952</v>
      </c>
      <c r="C20" s="3875" t="s">
        <v>4953</v>
      </c>
      <c r="D20" s="3872" t="s">
        <v>5076</v>
      </c>
      <c r="E20" s="3872" t="s">
        <v>4954</v>
      </c>
      <c r="F20" s="4740">
        <v>1000</v>
      </c>
    </row>
    <row r="21" spans="1:6" ht="30">
      <c r="A21" s="6255"/>
      <c r="B21" s="3875" t="s">
        <v>4955</v>
      </c>
      <c r="C21" s="3875" t="s">
        <v>4956</v>
      </c>
      <c r="D21" s="3872" t="s">
        <v>5076</v>
      </c>
      <c r="E21" s="3872" t="s">
        <v>4957</v>
      </c>
      <c r="F21" s="4740">
        <v>1000</v>
      </c>
    </row>
    <row r="22" spans="1:6" ht="30">
      <c r="A22" s="6255"/>
      <c r="B22" s="3875" t="s">
        <v>4958</v>
      </c>
      <c r="C22" s="3875" t="s">
        <v>4959</v>
      </c>
      <c r="D22" s="3872" t="s">
        <v>4960</v>
      </c>
      <c r="E22" s="3872" t="s">
        <v>4961</v>
      </c>
      <c r="F22" s="4740">
        <v>500</v>
      </c>
    </row>
    <row r="23" spans="1:6" ht="15">
      <c r="A23" s="6251"/>
      <c r="B23" s="4700" t="s">
        <v>4962</v>
      </c>
      <c r="C23" s="3875" t="s">
        <v>4939</v>
      </c>
      <c r="D23" s="3872" t="s">
        <v>16</v>
      </c>
      <c r="E23" s="3872" t="s">
        <v>4963</v>
      </c>
      <c r="F23" s="4740" t="s">
        <v>4964</v>
      </c>
    </row>
    <row r="24" spans="1:6" ht="45">
      <c r="A24" s="6251"/>
      <c r="B24" s="4700" t="s">
        <v>4965</v>
      </c>
      <c r="C24" s="3875" t="s">
        <v>4966</v>
      </c>
      <c r="D24" s="3872" t="s">
        <v>4967</v>
      </c>
      <c r="E24" s="3872" t="s">
        <v>4391</v>
      </c>
      <c r="F24" s="4740" t="s">
        <v>4391</v>
      </c>
    </row>
    <row r="25" spans="1:6" ht="30">
      <c r="A25" s="6251"/>
      <c r="B25" s="4700" t="s">
        <v>4968</v>
      </c>
      <c r="C25" s="3875" t="s">
        <v>4969</v>
      </c>
      <c r="D25" s="3872" t="s">
        <v>4970</v>
      </c>
      <c r="E25" s="3872" t="s">
        <v>4971</v>
      </c>
      <c r="F25" s="4740" t="s">
        <v>4971</v>
      </c>
    </row>
    <row r="26" spans="1:6" ht="45">
      <c r="A26" s="6251"/>
      <c r="B26" s="4700" t="s">
        <v>4972</v>
      </c>
      <c r="C26" s="3875" t="s">
        <v>4973</v>
      </c>
      <c r="D26" s="3872" t="s">
        <v>4974</v>
      </c>
      <c r="E26" s="3872" t="s">
        <v>4971</v>
      </c>
      <c r="F26" s="4740" t="s">
        <v>4971</v>
      </c>
    </row>
    <row r="27" spans="1:6" ht="30">
      <c r="A27" s="6251"/>
      <c r="B27" s="4700" t="s">
        <v>4975</v>
      </c>
      <c r="C27" s="3875" t="s">
        <v>4976</v>
      </c>
      <c r="D27" s="3872" t="s">
        <v>16</v>
      </c>
      <c r="E27" s="3872" t="s">
        <v>4977</v>
      </c>
      <c r="F27" s="4740" t="s">
        <v>4964</v>
      </c>
    </row>
    <row r="28" spans="1:6" ht="15.75" thickBot="1">
      <c r="A28" s="6252"/>
      <c r="B28" s="4701" t="s">
        <v>5012</v>
      </c>
      <c r="C28" s="4702" t="s">
        <v>4936</v>
      </c>
      <c r="D28" s="4738" t="s">
        <v>16</v>
      </c>
      <c r="E28" s="4738" t="s">
        <v>4937</v>
      </c>
      <c r="F28" s="4741" t="s">
        <v>4964</v>
      </c>
    </row>
    <row r="29" spans="1:6" ht="15">
      <c r="A29" s="4675"/>
      <c r="B29" s="4657"/>
      <c r="C29" s="4657"/>
      <c r="D29" s="4676"/>
      <c r="E29" s="4657"/>
      <c r="F29" s="1147"/>
    </row>
    <row r="30" spans="1:6" ht="16.5">
      <c r="A30" s="4677"/>
      <c r="B30" s="1139"/>
      <c r="C30" s="1139"/>
      <c r="D30" s="1139"/>
      <c r="E30" s="1139"/>
      <c r="F30" s="1139"/>
    </row>
    <row r="31" spans="1:6" ht="18.75">
      <c r="A31" s="6248" t="s">
        <v>4978</v>
      </c>
      <c r="B31" s="6248"/>
      <c r="C31" s="6248"/>
      <c r="D31" s="6248"/>
      <c r="E31" s="6248"/>
      <c r="F31" s="1149"/>
    </row>
    <row r="32" spans="1:6" ht="19.5" thickBot="1">
      <c r="A32" s="4678"/>
      <c r="B32" s="4678"/>
      <c r="C32" s="4678"/>
      <c r="D32" s="4678"/>
      <c r="E32" s="4678"/>
      <c r="F32" s="1149"/>
    </row>
    <row r="33" spans="1:6" ht="15.75" thickBot="1">
      <c r="A33" s="2877" t="s">
        <v>0</v>
      </c>
      <c r="B33" s="2878" t="s">
        <v>4911</v>
      </c>
      <c r="C33" s="2878" t="s">
        <v>4912</v>
      </c>
      <c r="D33" s="4658" t="s">
        <v>4913</v>
      </c>
      <c r="E33" s="4658" t="s">
        <v>4914</v>
      </c>
      <c r="F33" s="4659" t="s">
        <v>4915</v>
      </c>
    </row>
    <row r="34" spans="1:6" ht="15">
      <c r="A34" s="6249" t="s">
        <v>2</v>
      </c>
      <c r="B34" s="4704" t="s">
        <v>4979</v>
      </c>
      <c r="C34" s="4679" t="s">
        <v>4980</v>
      </c>
      <c r="D34" s="4694" t="s">
        <v>5076</v>
      </c>
      <c r="E34" s="4694" t="s">
        <v>4981</v>
      </c>
      <c r="F34" s="4695">
        <v>1000</v>
      </c>
    </row>
    <row r="35" spans="1:6" ht="15">
      <c r="A35" s="6250"/>
      <c r="B35" s="4705" t="s">
        <v>5006</v>
      </c>
      <c r="C35" s="3871" t="s">
        <v>5007</v>
      </c>
      <c r="D35" s="3869" t="s">
        <v>5076</v>
      </c>
      <c r="E35" s="4708" t="s">
        <v>5008</v>
      </c>
      <c r="F35" s="4696" t="s">
        <v>4391</v>
      </c>
    </row>
    <row r="36" spans="1:6" ht="15">
      <c r="A36" s="6251"/>
      <c r="B36" s="4706" t="s">
        <v>4982</v>
      </c>
      <c r="C36" s="3023" t="s">
        <v>180</v>
      </c>
      <c r="D36" s="3869" t="s">
        <v>5076</v>
      </c>
      <c r="E36" s="3869" t="s">
        <v>4983</v>
      </c>
      <c r="F36" s="4696">
        <v>1000</v>
      </c>
    </row>
    <row r="37" spans="1:6" ht="15">
      <c r="A37" s="6251"/>
      <c r="B37" s="4706" t="s">
        <v>4984</v>
      </c>
      <c r="C37" s="3023" t="s">
        <v>4985</v>
      </c>
      <c r="D37" s="3869" t="s">
        <v>5076</v>
      </c>
      <c r="E37" s="3869" t="s">
        <v>4986</v>
      </c>
      <c r="F37" s="4696">
        <v>1000</v>
      </c>
    </row>
    <row r="38" spans="1:6" ht="15.75" thickBot="1">
      <c r="A38" s="6252"/>
      <c r="B38" s="4707" t="s">
        <v>4987</v>
      </c>
      <c r="C38" s="4680" t="s">
        <v>4988</v>
      </c>
      <c r="D38" s="4697" t="s">
        <v>5076</v>
      </c>
      <c r="E38" s="4698" t="s">
        <v>4989</v>
      </c>
      <c r="F38" s="4693">
        <v>1000</v>
      </c>
    </row>
    <row r="39" spans="1:6" ht="16.5">
      <c r="A39" s="4681"/>
      <c r="B39" s="1149"/>
      <c r="C39" s="1149"/>
      <c r="D39" s="1149"/>
      <c r="E39" s="1149"/>
      <c r="F39" s="1149"/>
    </row>
    <row r="40" spans="1:6" ht="18.75">
      <c r="A40" s="6248" t="s">
        <v>4990</v>
      </c>
      <c r="B40" s="6248"/>
      <c r="C40" s="6248"/>
      <c r="D40" s="6248"/>
      <c r="E40" s="6248"/>
      <c r="F40" s="1149"/>
    </row>
    <row r="41" spans="1:6" ht="19.5" thickBot="1">
      <c r="A41" s="4678"/>
      <c r="B41" s="4678"/>
      <c r="C41" s="4678"/>
      <c r="D41" s="4678"/>
      <c r="E41" s="4678"/>
      <c r="F41" s="1149"/>
    </row>
    <row r="42" spans="1:6" ht="15.75" thickBot="1">
      <c r="A42" s="4682" t="s">
        <v>0</v>
      </c>
      <c r="B42" s="4683" t="s">
        <v>4911</v>
      </c>
      <c r="C42" s="4683" t="s">
        <v>4912</v>
      </c>
      <c r="D42" s="4684" t="s">
        <v>4913</v>
      </c>
      <c r="E42" s="4684" t="s">
        <v>4914</v>
      </c>
      <c r="F42" s="4685" t="s">
        <v>4915</v>
      </c>
    </row>
    <row r="43" spans="1:6" ht="30">
      <c r="A43" s="6253" t="s">
        <v>2</v>
      </c>
      <c r="B43" s="4709" t="s">
        <v>4991</v>
      </c>
      <c r="C43" s="4699" t="s">
        <v>4992</v>
      </c>
      <c r="D43" s="4689" t="s">
        <v>4993</v>
      </c>
      <c r="E43" s="4689" t="s">
        <v>4994</v>
      </c>
      <c r="F43" s="4690">
        <v>1000</v>
      </c>
    </row>
    <row r="44" spans="1:6" ht="15">
      <c r="A44" s="6254"/>
      <c r="B44" s="4710" t="s">
        <v>5009</v>
      </c>
      <c r="C44" s="3875" t="s">
        <v>5010</v>
      </c>
      <c r="D44" s="4708" t="s">
        <v>5076</v>
      </c>
      <c r="E44" s="3024" t="s">
        <v>5011</v>
      </c>
      <c r="F44" s="4691" t="s">
        <v>4391</v>
      </c>
    </row>
    <row r="45" spans="1:6" ht="15">
      <c r="A45" s="6255"/>
      <c r="B45" s="4710" t="s">
        <v>4995</v>
      </c>
      <c r="C45" s="3875" t="s">
        <v>4996</v>
      </c>
      <c r="D45" s="3024" t="s">
        <v>4997</v>
      </c>
      <c r="E45" s="3024" t="s">
        <v>4998</v>
      </c>
      <c r="F45" s="4691">
        <v>1000</v>
      </c>
    </row>
    <row r="46" spans="1:6" ht="30">
      <c r="A46" s="6255"/>
      <c r="B46" s="4710" t="s">
        <v>4999</v>
      </c>
      <c r="C46" s="3875" t="s">
        <v>5000</v>
      </c>
      <c r="D46" s="3024" t="s">
        <v>4997</v>
      </c>
      <c r="E46" s="3024" t="s">
        <v>5001</v>
      </c>
      <c r="F46" s="4691">
        <v>1000</v>
      </c>
    </row>
    <row r="47" spans="1:6" ht="30.75" thickBot="1">
      <c r="A47" s="6256"/>
      <c r="B47" s="4711" t="s">
        <v>5002</v>
      </c>
      <c r="C47" s="4702" t="s">
        <v>5003</v>
      </c>
      <c r="D47" s="4692" t="s">
        <v>4997</v>
      </c>
      <c r="E47" s="4692" t="s">
        <v>5004</v>
      </c>
      <c r="F47" s="4693">
        <v>1000</v>
      </c>
    </row>
  </sheetData>
  <mergeCells count="10">
    <mergeCell ref="A31:E31"/>
    <mergeCell ref="A34:A38"/>
    <mergeCell ref="A40:E40"/>
    <mergeCell ref="A43:A47"/>
    <mergeCell ref="A2:E2"/>
    <mergeCell ref="A3:E3"/>
    <mergeCell ref="A5:A12"/>
    <mergeCell ref="A14:E14"/>
    <mergeCell ref="A15:E15"/>
    <mergeCell ref="A18:A28"/>
  </mergeCells>
  <hyperlinks>
    <hyperlink ref="A1" location="Índice!A1" display="ÍNDICE"/>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F9"/>
  <sheetViews>
    <sheetView showGridLines="0" workbookViewId="0"/>
  </sheetViews>
  <sheetFormatPr baseColWidth="10" defaultRowHeight="12.75"/>
  <cols>
    <col min="1" max="1" width="12.42578125" bestFit="1" customWidth="1"/>
    <col min="2" max="2" width="17.7109375" bestFit="1" customWidth="1"/>
    <col min="6" max="6" width="159.7109375" bestFit="1" customWidth="1"/>
  </cols>
  <sheetData>
    <row r="1" spans="1:6">
      <c r="A1" s="1088" t="s">
        <v>1621</v>
      </c>
    </row>
    <row r="2" spans="1:6" ht="18.75">
      <c r="B2" s="63" t="s">
        <v>4837</v>
      </c>
    </row>
    <row r="3" spans="1:6" ht="13.5" thickBot="1"/>
    <row r="4" spans="1:6" ht="13.5" thickBot="1">
      <c r="A4" s="4227" t="s">
        <v>4815</v>
      </c>
      <c r="B4" s="4228" t="s">
        <v>4816</v>
      </c>
      <c r="C4" s="4228" t="s">
        <v>4657</v>
      </c>
      <c r="D4" s="4228" t="s">
        <v>429</v>
      </c>
      <c r="E4" s="4228" t="s">
        <v>428</v>
      </c>
      <c r="F4" s="4229" t="s">
        <v>4819</v>
      </c>
    </row>
    <row r="5" spans="1:6">
      <c r="A5" s="4230" t="s">
        <v>2325</v>
      </c>
      <c r="B5" s="4231" t="s">
        <v>4817</v>
      </c>
      <c r="C5" s="4232">
        <v>70</v>
      </c>
      <c r="D5" s="4232">
        <v>70.2</v>
      </c>
      <c r="E5" s="4233">
        <v>43035</v>
      </c>
      <c r="F5" s="4234" t="s">
        <v>4658</v>
      </c>
    </row>
    <row r="6" spans="1:6">
      <c r="A6" s="4235" t="s">
        <v>2327</v>
      </c>
      <c r="B6" s="4225" t="s">
        <v>4817</v>
      </c>
      <c r="C6" s="2117">
        <v>12</v>
      </c>
      <c r="D6" s="2117" t="s">
        <v>4661</v>
      </c>
      <c r="E6" s="4226">
        <v>43047</v>
      </c>
      <c r="F6" s="4236" t="s">
        <v>4662</v>
      </c>
    </row>
    <row r="7" spans="1:6">
      <c r="A7" s="4235" t="s">
        <v>2329</v>
      </c>
      <c r="B7" s="4225" t="s">
        <v>4817</v>
      </c>
      <c r="C7" s="2117">
        <v>68</v>
      </c>
      <c r="D7" s="2117">
        <v>68.3</v>
      </c>
      <c r="E7" s="4226">
        <v>43042</v>
      </c>
      <c r="F7" s="4236" t="s">
        <v>4680</v>
      </c>
    </row>
    <row r="8" spans="1:6">
      <c r="A8" s="4235" t="s">
        <v>544</v>
      </c>
      <c r="B8" s="4225" t="s">
        <v>4818</v>
      </c>
      <c r="C8" s="2117">
        <v>65</v>
      </c>
      <c r="D8" s="2117">
        <v>65.599999999999994</v>
      </c>
      <c r="E8" s="4226">
        <v>43054</v>
      </c>
      <c r="F8" s="4236" t="s">
        <v>4766</v>
      </c>
    </row>
    <row r="9" spans="1:6" ht="13.5" thickBot="1">
      <c r="A9" s="4237" t="s">
        <v>16</v>
      </c>
      <c r="B9" s="4238" t="s">
        <v>93</v>
      </c>
      <c r="C9" s="4239">
        <v>434</v>
      </c>
      <c r="D9" s="4239">
        <v>434.2</v>
      </c>
      <c r="E9" s="4240">
        <v>43081</v>
      </c>
      <c r="F9" s="4241" t="s">
        <v>4765</v>
      </c>
    </row>
  </sheetData>
  <hyperlinks>
    <hyperlink ref="A1" location="Índice!A1" display="ÍNDIC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25A8"/>
  </sheetPr>
  <dimension ref="A1:AP13"/>
  <sheetViews>
    <sheetView showGridLines="0" zoomScaleNormal="100" workbookViewId="0"/>
  </sheetViews>
  <sheetFormatPr baseColWidth="10" defaultColWidth="11.42578125" defaultRowHeight="15"/>
  <cols>
    <col min="1" max="1" width="11.5703125" style="45" bestFit="1" customWidth="1"/>
    <col min="2" max="7" width="4.42578125" style="45" bestFit="1" customWidth="1"/>
    <col min="8" max="8" width="4.42578125" style="45" customWidth="1"/>
    <col min="9" max="14" width="4.42578125" style="45" bestFit="1" customWidth="1"/>
    <col min="15" max="15" width="4.42578125" style="45" customWidth="1"/>
    <col min="16" max="21" width="4.5703125" style="45" bestFit="1" customWidth="1"/>
    <col min="22" max="22" width="4.5703125" style="45" customWidth="1"/>
    <col min="23" max="28" width="4.42578125" style="45" bestFit="1" customWidth="1"/>
    <col min="29" max="29" width="4.42578125" style="45" customWidth="1"/>
    <col min="30" max="35" width="4.42578125" style="45" bestFit="1" customWidth="1"/>
    <col min="36" max="36" width="4.42578125" style="45" customWidth="1"/>
    <col min="37" max="41" width="4.5703125" style="45" bestFit="1" customWidth="1"/>
    <col min="42" max="42" width="5.140625" style="45" customWidth="1"/>
    <col min="43" max="16384" width="11.42578125" style="45"/>
  </cols>
  <sheetData>
    <row r="1" spans="1:42" s="759" customFormat="1" ht="12.75">
      <c r="A1" s="815" t="s">
        <v>1621</v>
      </c>
      <c r="B1" s="764"/>
      <c r="C1" s="671"/>
      <c r="D1" s="671"/>
      <c r="E1" s="671"/>
    </row>
    <row r="2" spans="1:42" ht="21">
      <c r="A2" s="4247" t="s">
        <v>1206</v>
      </c>
      <c r="M2" s="761"/>
      <c r="N2" s="761"/>
      <c r="O2" s="761"/>
    </row>
    <row r="3" spans="1:42" ht="15.75" thickBot="1"/>
    <row r="4" spans="1:42" ht="15.75" thickBot="1">
      <c r="B4" s="5346" t="s">
        <v>1233</v>
      </c>
      <c r="C4" s="5347"/>
      <c r="D4" s="5347"/>
      <c r="E4" s="5347"/>
      <c r="F4" s="5347"/>
      <c r="G4" s="5347"/>
      <c r="H4" s="5347"/>
      <c r="I4" s="5347"/>
      <c r="J4" s="5347"/>
      <c r="K4" s="5347"/>
      <c r="L4" s="5347"/>
      <c r="M4" s="5347"/>
      <c r="N4" s="5347"/>
      <c r="O4" s="5347"/>
      <c r="P4" s="5347"/>
      <c r="Q4" s="5347"/>
      <c r="R4" s="5347"/>
      <c r="S4" s="5347"/>
      <c r="T4" s="5347"/>
      <c r="U4" s="5347"/>
      <c r="V4" s="5348"/>
      <c r="W4" s="5346" t="s">
        <v>1234</v>
      </c>
      <c r="X4" s="5347"/>
      <c r="Y4" s="5347"/>
      <c r="Z4" s="5347"/>
      <c r="AA4" s="5347"/>
      <c r="AB4" s="5347"/>
      <c r="AC4" s="5347"/>
      <c r="AD4" s="5347"/>
      <c r="AE4" s="5347"/>
      <c r="AF4" s="5347"/>
      <c r="AG4" s="5347"/>
      <c r="AH4" s="5347"/>
      <c r="AI4" s="5347"/>
      <c r="AJ4" s="5347"/>
      <c r="AK4" s="5347"/>
      <c r="AL4" s="5347"/>
      <c r="AM4" s="5347"/>
      <c r="AN4" s="5347"/>
      <c r="AO4" s="5347"/>
      <c r="AP4" s="5348"/>
    </row>
    <row r="5" spans="1:42" ht="15.75" thickBot="1">
      <c r="A5" s="652"/>
      <c r="B5" s="5343" t="s">
        <v>1183</v>
      </c>
      <c r="C5" s="5344"/>
      <c r="D5" s="5344"/>
      <c r="E5" s="5344"/>
      <c r="F5" s="5344"/>
      <c r="G5" s="5344"/>
      <c r="H5" s="5344"/>
      <c r="I5" s="5343" t="s">
        <v>1184</v>
      </c>
      <c r="J5" s="5344"/>
      <c r="K5" s="5344"/>
      <c r="L5" s="5344"/>
      <c r="M5" s="5344"/>
      <c r="N5" s="5344"/>
      <c r="O5" s="5345"/>
      <c r="P5" s="5349" t="s">
        <v>1185</v>
      </c>
      <c r="Q5" s="5350"/>
      <c r="R5" s="5350"/>
      <c r="S5" s="5350"/>
      <c r="T5" s="5350"/>
      <c r="U5" s="5350"/>
      <c r="V5" s="5351"/>
      <c r="W5" s="5343" t="s">
        <v>1183</v>
      </c>
      <c r="X5" s="5344"/>
      <c r="Y5" s="5344"/>
      <c r="Z5" s="5344"/>
      <c r="AA5" s="5344"/>
      <c r="AB5" s="5344"/>
      <c r="AC5" s="5345"/>
      <c r="AD5" s="5343" t="s">
        <v>1184</v>
      </c>
      <c r="AE5" s="5344"/>
      <c r="AF5" s="5344"/>
      <c r="AG5" s="5344"/>
      <c r="AH5" s="5344"/>
      <c r="AI5" s="5344"/>
      <c r="AJ5" s="5345"/>
      <c r="AK5" s="5343" t="s">
        <v>1185</v>
      </c>
      <c r="AL5" s="5344"/>
      <c r="AM5" s="5344"/>
      <c r="AN5" s="5344"/>
      <c r="AO5" s="5344"/>
      <c r="AP5" s="5345"/>
    </row>
    <row r="6" spans="1:42" ht="15.75" thickBot="1">
      <c r="A6" s="652"/>
      <c r="B6" s="2523">
        <v>2011</v>
      </c>
      <c r="C6" s="2524">
        <v>2012</v>
      </c>
      <c r="D6" s="2524">
        <v>2013</v>
      </c>
      <c r="E6" s="2524">
        <v>2014</v>
      </c>
      <c r="F6" s="2524">
        <v>2015</v>
      </c>
      <c r="G6" s="2524">
        <v>2016</v>
      </c>
      <c r="H6" s="2253">
        <v>2017</v>
      </c>
      <c r="I6" s="2523">
        <v>2011</v>
      </c>
      <c r="J6" s="2524">
        <v>2012</v>
      </c>
      <c r="K6" s="2524">
        <v>2013</v>
      </c>
      <c r="L6" s="2524">
        <v>2014</v>
      </c>
      <c r="M6" s="2524">
        <v>2015</v>
      </c>
      <c r="N6" s="2524">
        <v>2016</v>
      </c>
      <c r="O6" s="2253">
        <v>2017</v>
      </c>
      <c r="P6" s="2523">
        <v>2011</v>
      </c>
      <c r="Q6" s="2524">
        <v>2012</v>
      </c>
      <c r="R6" s="2524">
        <v>2013</v>
      </c>
      <c r="S6" s="2524">
        <v>2014</v>
      </c>
      <c r="T6" s="2524">
        <v>2015</v>
      </c>
      <c r="U6" s="2524">
        <v>2016</v>
      </c>
      <c r="V6" s="2253">
        <v>2017</v>
      </c>
      <c r="W6" s="2523">
        <v>2011</v>
      </c>
      <c r="X6" s="2524">
        <v>2012</v>
      </c>
      <c r="Y6" s="2524">
        <v>2013</v>
      </c>
      <c r="Z6" s="2524">
        <v>2014</v>
      </c>
      <c r="AA6" s="2524">
        <v>2015</v>
      </c>
      <c r="AB6" s="2524">
        <v>2016</v>
      </c>
      <c r="AC6" s="2253">
        <v>2017</v>
      </c>
      <c r="AD6" s="2523">
        <v>2011</v>
      </c>
      <c r="AE6" s="2524">
        <v>2012</v>
      </c>
      <c r="AF6" s="2524">
        <v>2013</v>
      </c>
      <c r="AG6" s="2524">
        <v>2014</v>
      </c>
      <c r="AH6" s="2524">
        <v>2015</v>
      </c>
      <c r="AI6" s="2524">
        <v>2016</v>
      </c>
      <c r="AJ6" s="2253">
        <v>2017</v>
      </c>
      <c r="AK6" s="2523">
        <v>2012</v>
      </c>
      <c r="AL6" s="2524">
        <v>2013</v>
      </c>
      <c r="AM6" s="2524">
        <v>2014</v>
      </c>
      <c r="AN6" s="2524">
        <v>2015</v>
      </c>
      <c r="AO6" s="2524">
        <v>2016</v>
      </c>
      <c r="AP6" s="2252">
        <v>2017</v>
      </c>
    </row>
    <row r="7" spans="1:42">
      <c r="A7" s="1900" t="s">
        <v>1</v>
      </c>
      <c r="B7" s="1916">
        <v>24</v>
      </c>
      <c r="C7" s="657">
        <v>15</v>
      </c>
      <c r="D7" s="657">
        <v>31</v>
      </c>
      <c r="E7" s="657">
        <v>27</v>
      </c>
      <c r="F7" s="656">
        <v>33</v>
      </c>
      <c r="G7" s="656">
        <v>12</v>
      </c>
      <c r="H7" s="1940">
        <v>53</v>
      </c>
      <c r="I7" s="651">
        <v>53</v>
      </c>
      <c r="J7" s="650">
        <v>17</v>
      </c>
      <c r="K7" s="650">
        <v>42</v>
      </c>
      <c r="L7" s="650">
        <v>29</v>
      </c>
      <c r="M7" s="650">
        <v>46</v>
      </c>
      <c r="N7" s="650">
        <v>50</v>
      </c>
      <c r="O7" s="1944">
        <v>81</v>
      </c>
      <c r="P7" s="777">
        <f t="shared" ref="P7:U10" si="0">B7/(B7+I7)</f>
        <v>0.31168831168831168</v>
      </c>
      <c r="Q7" s="649">
        <f t="shared" si="0"/>
        <v>0.46875</v>
      </c>
      <c r="R7" s="649">
        <f t="shared" si="0"/>
        <v>0.42465753424657532</v>
      </c>
      <c r="S7" s="649">
        <f t="shared" si="0"/>
        <v>0.48214285714285715</v>
      </c>
      <c r="T7" s="649">
        <f t="shared" si="0"/>
        <v>0.41772151898734178</v>
      </c>
      <c r="U7" s="649">
        <f t="shared" si="0"/>
        <v>0.19354838709677419</v>
      </c>
      <c r="V7" s="1951">
        <f>H7/(H7+O7)</f>
        <v>0.39552238805970147</v>
      </c>
      <c r="W7" s="1916">
        <f>B7</f>
        <v>24</v>
      </c>
      <c r="X7" s="657">
        <f t="shared" ref="X7:AB9" si="1">C7+W7</f>
        <v>39</v>
      </c>
      <c r="Y7" s="657">
        <f t="shared" si="1"/>
        <v>70</v>
      </c>
      <c r="Z7" s="657">
        <f t="shared" si="1"/>
        <v>97</v>
      </c>
      <c r="AA7" s="656">
        <f t="shared" si="1"/>
        <v>130</v>
      </c>
      <c r="AB7" s="656">
        <f t="shared" si="1"/>
        <v>142</v>
      </c>
      <c r="AC7" s="1940">
        <f>AB7+H7</f>
        <v>195</v>
      </c>
      <c r="AD7" s="651">
        <f>I7</f>
        <v>53</v>
      </c>
      <c r="AE7" s="650">
        <f t="shared" ref="AE7:AI9" si="2">J7+AD7</f>
        <v>70</v>
      </c>
      <c r="AF7" s="650">
        <f t="shared" si="2"/>
        <v>112</v>
      </c>
      <c r="AG7" s="650">
        <f t="shared" si="2"/>
        <v>141</v>
      </c>
      <c r="AH7" s="650">
        <f t="shared" si="2"/>
        <v>187</v>
      </c>
      <c r="AI7" s="650">
        <f t="shared" si="2"/>
        <v>237</v>
      </c>
      <c r="AJ7" s="1944">
        <f>AI7+O7</f>
        <v>318</v>
      </c>
      <c r="AK7" s="777">
        <f t="shared" ref="AK7:AO10" si="3">X7/(X7+AE7)</f>
        <v>0.3577981651376147</v>
      </c>
      <c r="AL7" s="649">
        <f t="shared" si="3"/>
        <v>0.38461538461538464</v>
      </c>
      <c r="AM7" s="649">
        <f t="shared" si="3"/>
        <v>0.40756302521008403</v>
      </c>
      <c r="AN7" s="649">
        <f t="shared" si="3"/>
        <v>0.41009463722397477</v>
      </c>
      <c r="AO7" s="649">
        <f t="shared" si="3"/>
        <v>0.37467018469656993</v>
      </c>
      <c r="AP7" s="1947">
        <f>AC7/(AC7+AJ7)</f>
        <v>0.38011695906432746</v>
      </c>
    </row>
    <row r="8" spans="1:42">
      <c r="A8" s="1901" t="s">
        <v>3</v>
      </c>
      <c r="B8" s="1908">
        <v>54</v>
      </c>
      <c r="C8" s="1904">
        <v>23</v>
      </c>
      <c r="D8" s="1904">
        <v>52</v>
      </c>
      <c r="E8" s="1904">
        <v>42</v>
      </c>
      <c r="F8" s="1905">
        <v>59</v>
      </c>
      <c r="G8" s="1905">
        <v>65</v>
      </c>
      <c r="H8" s="1941">
        <v>83</v>
      </c>
      <c r="I8" s="1919">
        <v>26</v>
      </c>
      <c r="J8" s="1918">
        <v>15</v>
      </c>
      <c r="K8" s="1918">
        <v>21</v>
      </c>
      <c r="L8" s="1918">
        <v>24</v>
      </c>
      <c r="M8" s="1918">
        <v>26</v>
      </c>
      <c r="N8" s="1918">
        <v>34</v>
      </c>
      <c r="O8" s="1945">
        <v>42</v>
      </c>
      <c r="P8" s="1924">
        <f t="shared" si="0"/>
        <v>0.67500000000000004</v>
      </c>
      <c r="Q8" s="1923">
        <f t="shared" si="0"/>
        <v>0.60526315789473684</v>
      </c>
      <c r="R8" s="1923">
        <f t="shared" si="0"/>
        <v>0.71232876712328763</v>
      </c>
      <c r="S8" s="1923">
        <f t="shared" si="0"/>
        <v>0.63636363636363635</v>
      </c>
      <c r="T8" s="1923">
        <f t="shared" si="0"/>
        <v>0.69411764705882351</v>
      </c>
      <c r="U8" s="1923">
        <f t="shared" si="0"/>
        <v>0.65656565656565657</v>
      </c>
      <c r="V8" s="1952">
        <f>H8/(H8+O8)</f>
        <v>0.66400000000000003</v>
      </c>
      <c r="W8" s="1908">
        <f>B8</f>
        <v>54</v>
      </c>
      <c r="X8" s="1904">
        <f t="shared" si="1"/>
        <v>77</v>
      </c>
      <c r="Y8" s="1904">
        <f t="shared" si="1"/>
        <v>129</v>
      </c>
      <c r="Z8" s="1904">
        <f t="shared" si="1"/>
        <v>171</v>
      </c>
      <c r="AA8" s="1905">
        <f t="shared" si="1"/>
        <v>230</v>
      </c>
      <c r="AB8" s="1905">
        <f t="shared" si="1"/>
        <v>295</v>
      </c>
      <c r="AC8" s="1941">
        <f>AB8+H8</f>
        <v>378</v>
      </c>
      <c r="AD8" s="1919">
        <f>I8</f>
        <v>26</v>
      </c>
      <c r="AE8" s="1918">
        <f t="shared" si="2"/>
        <v>41</v>
      </c>
      <c r="AF8" s="1918">
        <f t="shared" si="2"/>
        <v>62</v>
      </c>
      <c r="AG8" s="1918">
        <f t="shared" si="2"/>
        <v>86</v>
      </c>
      <c r="AH8" s="1918">
        <f t="shared" si="2"/>
        <v>112</v>
      </c>
      <c r="AI8" s="1918">
        <f t="shared" si="2"/>
        <v>146</v>
      </c>
      <c r="AJ8" s="1945">
        <f>AI8+O8</f>
        <v>188</v>
      </c>
      <c r="AK8" s="1924">
        <f t="shared" si="3"/>
        <v>0.65254237288135597</v>
      </c>
      <c r="AL8" s="1923">
        <f t="shared" si="3"/>
        <v>0.67539267015706805</v>
      </c>
      <c r="AM8" s="1923">
        <f t="shared" si="3"/>
        <v>0.66536964980544744</v>
      </c>
      <c r="AN8" s="1923">
        <f t="shared" si="3"/>
        <v>0.67251461988304095</v>
      </c>
      <c r="AO8" s="1923">
        <f t="shared" si="3"/>
        <v>0.66893424036281179</v>
      </c>
      <c r="AP8" s="1948">
        <f>AC8/(AC8+AJ8)</f>
        <v>0.66784452296819785</v>
      </c>
    </row>
    <row r="9" spans="1:42" ht="15.75" thickBot="1">
      <c r="A9" s="1902" t="s">
        <v>2</v>
      </c>
      <c r="B9" s="1909">
        <v>47</v>
      </c>
      <c r="C9" s="1910">
        <v>18</v>
      </c>
      <c r="D9" s="1910">
        <v>45</v>
      </c>
      <c r="E9" s="1910">
        <v>32</v>
      </c>
      <c r="F9" s="1917">
        <v>46</v>
      </c>
      <c r="G9" s="1917">
        <v>65</v>
      </c>
      <c r="H9" s="1942">
        <v>66</v>
      </c>
      <c r="I9" s="1920">
        <v>34</v>
      </c>
      <c r="J9" s="1921">
        <v>19</v>
      </c>
      <c r="K9" s="1921">
        <v>43</v>
      </c>
      <c r="L9" s="1921">
        <v>33</v>
      </c>
      <c r="M9" s="1921">
        <v>30</v>
      </c>
      <c r="N9" s="1921">
        <v>40</v>
      </c>
      <c r="O9" s="1946">
        <v>55</v>
      </c>
      <c r="P9" s="1925">
        <f t="shared" si="0"/>
        <v>0.58024691358024694</v>
      </c>
      <c r="Q9" s="1926">
        <f t="shared" si="0"/>
        <v>0.48648648648648651</v>
      </c>
      <c r="R9" s="1926">
        <f t="shared" si="0"/>
        <v>0.51136363636363635</v>
      </c>
      <c r="S9" s="1926">
        <f t="shared" si="0"/>
        <v>0.49230769230769234</v>
      </c>
      <c r="T9" s="1926">
        <f t="shared" si="0"/>
        <v>0.60526315789473684</v>
      </c>
      <c r="U9" s="1926">
        <f t="shared" si="0"/>
        <v>0.61904761904761907</v>
      </c>
      <c r="V9" s="1953">
        <f>H9/(H9+O9)</f>
        <v>0.54545454545454541</v>
      </c>
      <c r="W9" s="1909">
        <f>B9</f>
        <v>47</v>
      </c>
      <c r="X9" s="1910">
        <f t="shared" si="1"/>
        <v>65</v>
      </c>
      <c r="Y9" s="1910">
        <f t="shared" si="1"/>
        <v>110</v>
      </c>
      <c r="Z9" s="1910">
        <f t="shared" si="1"/>
        <v>142</v>
      </c>
      <c r="AA9" s="1917">
        <f t="shared" si="1"/>
        <v>188</v>
      </c>
      <c r="AB9" s="1917">
        <f>G9+AA9</f>
        <v>253</v>
      </c>
      <c r="AC9" s="1942">
        <f>AB9+H9</f>
        <v>319</v>
      </c>
      <c r="AD9" s="1920">
        <f>I9</f>
        <v>34</v>
      </c>
      <c r="AE9" s="1921">
        <f t="shared" si="2"/>
        <v>53</v>
      </c>
      <c r="AF9" s="1921">
        <f t="shared" si="2"/>
        <v>96</v>
      </c>
      <c r="AG9" s="1921">
        <f t="shared" si="2"/>
        <v>129</v>
      </c>
      <c r="AH9" s="1921">
        <f t="shared" si="2"/>
        <v>159</v>
      </c>
      <c r="AI9" s="1921">
        <f t="shared" si="2"/>
        <v>199</v>
      </c>
      <c r="AJ9" s="1946">
        <f>AI9+O9</f>
        <v>254</v>
      </c>
      <c r="AK9" s="1925">
        <f t="shared" si="3"/>
        <v>0.55084745762711862</v>
      </c>
      <c r="AL9" s="1926">
        <f t="shared" si="3"/>
        <v>0.53398058252427183</v>
      </c>
      <c r="AM9" s="1926">
        <f t="shared" si="3"/>
        <v>0.52398523985239853</v>
      </c>
      <c r="AN9" s="1926">
        <f t="shared" si="3"/>
        <v>0.5417867435158501</v>
      </c>
      <c r="AO9" s="1926">
        <f t="shared" si="3"/>
        <v>0.55973451327433632</v>
      </c>
      <c r="AP9" s="1949">
        <f>AC9/(AC9+AJ9)</f>
        <v>0.55671902268760909</v>
      </c>
    </row>
    <row r="10" spans="1:42" ht="15.75" thickBot="1">
      <c r="A10" s="1903" t="s">
        <v>544</v>
      </c>
      <c r="B10" s="653">
        <f>SUM(B7:B9)</f>
        <v>125</v>
      </c>
      <c r="C10" s="654">
        <f t="shared" ref="C10:M10" si="4">SUM(C7:C9)</f>
        <v>56</v>
      </c>
      <c r="D10" s="654">
        <f t="shared" si="4"/>
        <v>128</v>
      </c>
      <c r="E10" s="654">
        <f t="shared" si="4"/>
        <v>101</v>
      </c>
      <c r="F10" s="654">
        <f t="shared" si="4"/>
        <v>138</v>
      </c>
      <c r="G10" s="654">
        <f t="shared" si="4"/>
        <v>142</v>
      </c>
      <c r="H10" s="1943">
        <f>SUM(H7:H9)</f>
        <v>202</v>
      </c>
      <c r="I10" s="653">
        <f t="shared" si="4"/>
        <v>113</v>
      </c>
      <c r="J10" s="654">
        <f t="shared" si="4"/>
        <v>51</v>
      </c>
      <c r="K10" s="654">
        <f t="shared" si="4"/>
        <v>106</v>
      </c>
      <c r="L10" s="654">
        <f t="shared" si="4"/>
        <v>86</v>
      </c>
      <c r="M10" s="654">
        <f t="shared" si="4"/>
        <v>102</v>
      </c>
      <c r="N10" s="654">
        <f>SUM(N7:N9)</f>
        <v>124</v>
      </c>
      <c r="O10" s="1943">
        <f>SUM(O7:O9)</f>
        <v>178</v>
      </c>
      <c r="P10" s="1927">
        <f t="shared" si="0"/>
        <v>0.52521008403361347</v>
      </c>
      <c r="Q10" s="640">
        <f t="shared" si="0"/>
        <v>0.52336448598130836</v>
      </c>
      <c r="R10" s="640">
        <f t="shared" si="0"/>
        <v>0.54700854700854706</v>
      </c>
      <c r="S10" s="640">
        <f t="shared" si="0"/>
        <v>0.5401069518716578</v>
      </c>
      <c r="T10" s="640">
        <f t="shared" si="0"/>
        <v>0.57499999999999996</v>
      </c>
      <c r="U10" s="640">
        <f t="shared" si="0"/>
        <v>0.53383458646616544</v>
      </c>
      <c r="V10" s="1954">
        <f>H10/(H10+O10)</f>
        <v>0.53157894736842104</v>
      </c>
      <c r="W10" s="653">
        <f>SUM(W7:W9)</f>
        <v>125</v>
      </c>
      <c r="X10" s="654">
        <f t="shared" ref="X10:AI10" si="5">SUM(X7:X9)</f>
        <v>181</v>
      </c>
      <c r="Y10" s="654">
        <f t="shared" si="5"/>
        <v>309</v>
      </c>
      <c r="Z10" s="654">
        <f t="shared" si="5"/>
        <v>410</v>
      </c>
      <c r="AA10" s="654">
        <f t="shared" si="5"/>
        <v>548</v>
      </c>
      <c r="AB10" s="654">
        <f>SUM(AB7:AB9)</f>
        <v>690</v>
      </c>
      <c r="AC10" s="1943">
        <f>SUM(AC7:AC9)</f>
        <v>892</v>
      </c>
      <c r="AD10" s="653">
        <f t="shared" si="5"/>
        <v>113</v>
      </c>
      <c r="AE10" s="654">
        <f t="shared" si="5"/>
        <v>164</v>
      </c>
      <c r="AF10" s="654">
        <f t="shared" si="5"/>
        <v>270</v>
      </c>
      <c r="AG10" s="654">
        <f t="shared" si="5"/>
        <v>356</v>
      </c>
      <c r="AH10" s="654">
        <f t="shared" si="5"/>
        <v>458</v>
      </c>
      <c r="AI10" s="654">
        <f t="shared" si="5"/>
        <v>582</v>
      </c>
      <c r="AJ10" s="1943">
        <f>SUM(AJ7:AJ9)</f>
        <v>760</v>
      </c>
      <c r="AK10" s="1927">
        <f t="shared" si="3"/>
        <v>0.52463768115942033</v>
      </c>
      <c r="AL10" s="640">
        <f t="shared" si="3"/>
        <v>0.53367875647668395</v>
      </c>
      <c r="AM10" s="640">
        <f t="shared" si="3"/>
        <v>0.53524804177545693</v>
      </c>
      <c r="AN10" s="640">
        <f t="shared" si="3"/>
        <v>0.54473161033797213</v>
      </c>
      <c r="AO10" s="640">
        <f t="shared" si="3"/>
        <v>0.54245283018867929</v>
      </c>
      <c r="AP10" s="1950">
        <f>AC10/(AC10+AJ10)</f>
        <v>0.53995157384987891</v>
      </c>
    </row>
    <row r="11" spans="1:42">
      <c r="A11" s="767" t="s">
        <v>4562</v>
      </c>
      <c r="C11" s="68"/>
    </row>
    <row r="13" spans="1:42">
      <c r="C13" s="68"/>
    </row>
  </sheetData>
  <mergeCells count="8">
    <mergeCell ref="AD5:AJ5"/>
    <mergeCell ref="AK5:AP5"/>
    <mergeCell ref="W4:AP4"/>
    <mergeCell ref="B5:H5"/>
    <mergeCell ref="I5:O5"/>
    <mergeCell ref="P5:V5"/>
    <mergeCell ref="B4:V4"/>
    <mergeCell ref="W5:AC5"/>
  </mergeCells>
  <hyperlinks>
    <hyperlink ref="A1" location="Índice!A1" display="ÍNDICE"/>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10:O10"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89</vt:i4>
      </vt:variant>
      <vt:variant>
        <vt:lpstr>Rangos con nombre</vt:lpstr>
      </vt:variant>
      <vt:variant>
        <vt:i4>56</vt:i4>
      </vt:variant>
    </vt:vector>
  </HeadingPairs>
  <TitlesOfParts>
    <vt:vector size="145" baseType="lpstr">
      <vt:lpstr>Home</vt:lpstr>
      <vt:lpstr>Índice</vt:lpstr>
      <vt:lpstr>Indicadores Comprativos</vt:lpstr>
      <vt:lpstr>Matrícula EMS</vt:lpstr>
      <vt:lpstr>Demanda-Ingreso ES</vt:lpstr>
      <vt:lpstr>Aspirantes</vt:lpstr>
      <vt:lpstr>Aspirantes por sexo</vt:lpstr>
      <vt:lpstr>Admisión</vt:lpstr>
      <vt:lpstr>Admisión por sexo</vt:lpstr>
      <vt:lpstr>% de Admisión</vt:lpstr>
      <vt:lpstr>% de Admisión por sexo</vt:lpstr>
      <vt:lpstr>P. Mín_Prom</vt:lpstr>
      <vt:lpstr>Perfil SE Admit</vt:lpstr>
      <vt:lpstr>Primer Ingreso</vt:lpstr>
      <vt:lpstr>Primer Ingreso por sexo</vt:lpstr>
      <vt:lpstr>% Primer Ingreso</vt:lpstr>
      <vt:lpstr>% de Primer Ingreso por sexo</vt:lpstr>
      <vt:lpstr>Matrícula</vt:lpstr>
      <vt:lpstr>Matrícula por sexo</vt:lpstr>
      <vt:lpstr>Alumnado Activo</vt:lpstr>
      <vt:lpstr>Alumnado Activo por sexo</vt:lpstr>
      <vt:lpstr>Lengua indigena</vt:lpstr>
      <vt:lpstr>Bajas</vt:lpstr>
      <vt:lpstr>Egreso</vt:lpstr>
      <vt:lpstr>Egreso - Movilidad</vt:lpstr>
      <vt:lpstr>Ef. Ter. 12T</vt:lpstr>
      <vt:lpstr>E.T. plazo reglamentario</vt:lpstr>
      <vt:lpstr>Tiempo promedio excedente</vt:lpstr>
      <vt:lpstr>Trimestres para egresar</vt:lpstr>
      <vt:lpstr>Titulación</vt:lpstr>
      <vt:lpstr>Becas alumnos</vt:lpstr>
      <vt:lpstr>Becas Alumnos Comp1</vt:lpstr>
      <vt:lpstr>Becas Alumnos Comp2</vt:lpstr>
      <vt:lpstr>Proy Serv Social </vt:lpstr>
      <vt:lpstr>Als Serv Social</vt:lpstr>
      <vt:lpstr>Als Prac Prof</vt:lpstr>
      <vt:lpstr>Plazas Div x Depto</vt:lpstr>
      <vt:lpstr>Plazas Def Histo</vt:lpstr>
      <vt:lpstr>Definitivos x categoría</vt:lpstr>
      <vt:lpstr>Definitivos x grado</vt:lpstr>
      <vt:lpstr>Definitivos x género</vt:lpstr>
      <vt:lpstr>Definitivos comp</vt:lpstr>
      <vt:lpstr>Visitantes</vt:lpstr>
      <vt:lpstr>Acuerdo 112015</vt:lpstr>
      <vt:lpstr>Activos x plaza TC</vt:lpstr>
      <vt:lpstr>Activos x plaza TC Comp</vt:lpstr>
      <vt:lpstr>Concursos Curriculares</vt:lpstr>
      <vt:lpstr>Concursos Oposición</vt:lpstr>
      <vt:lpstr>Plazas Ocupación</vt:lpstr>
      <vt:lpstr>Grupos 2016</vt:lpstr>
      <vt:lpstr>Grupos 2017</vt:lpstr>
      <vt:lpstr>Carga por Plaza</vt:lpstr>
      <vt:lpstr>PROMEP-SNI </vt:lpstr>
      <vt:lpstr>PROMEP-SNI Comp</vt:lpstr>
      <vt:lpstr>Proys Inv </vt:lpstr>
      <vt:lpstr>Áreas_CA_Redes</vt:lpstr>
      <vt:lpstr>Premio a las AI</vt:lpstr>
      <vt:lpstr>TIPPA Prod Cientif</vt:lpstr>
      <vt:lpstr>TIPPA Prod Total</vt:lpstr>
      <vt:lpstr>Patentes</vt:lpstr>
      <vt:lpstr>Contratos y Convenios</vt:lpstr>
      <vt:lpstr>Detalle Convenios</vt:lpstr>
      <vt:lpstr>Patrocinios</vt:lpstr>
      <vt:lpstr>Recursos Ext</vt:lpstr>
      <vt:lpstr>Recursos Ext Comp</vt:lpstr>
      <vt:lpstr>Actividades deportivas</vt:lpstr>
      <vt:lpstr>Difusión Lic</vt:lpstr>
      <vt:lpstr>Infraestructura</vt:lpstr>
      <vt:lpstr>Recursos humanos</vt:lpstr>
      <vt:lpstr>Recursos Materiales</vt:lpstr>
      <vt:lpstr>Servicios Administrativos</vt:lpstr>
      <vt:lpstr>Información y Comunicaciones</vt:lpstr>
      <vt:lpstr>Secretaría de Unidad</vt:lpstr>
      <vt:lpstr>Sistemas Escolares</vt:lpstr>
      <vt:lpstr>Apoyo documental</vt:lpstr>
      <vt:lpstr>Adquisición bibliografía</vt:lpstr>
      <vt:lpstr>Órganos Personales</vt:lpstr>
      <vt:lpstr>Sesiones de Órganos Colegia</vt:lpstr>
      <vt:lpstr>Planes Estudio</vt:lpstr>
      <vt:lpstr>Lineamientos y Criterios</vt:lpstr>
      <vt:lpstr>Infraestructura Unidad</vt:lpstr>
      <vt:lpstr>Computadoras</vt:lpstr>
      <vt:lpstr>Comisiones</vt:lpstr>
      <vt:lpstr>Reconocimientos Docencia</vt:lpstr>
      <vt:lpstr>Dictaminadoras Divisionales</vt:lpstr>
      <vt:lpstr>Difusión cultural</vt:lpstr>
      <vt:lpstr>Activ Extracurricular</vt:lpstr>
      <vt:lpstr>Producción Editorial</vt:lpstr>
      <vt:lpstr>Anteproyecto</vt:lpstr>
      <vt:lpstr>Áreas_CA_Redes!_FilterDatabase</vt:lpstr>
      <vt:lpstr>'% de Admisión'!Área_de_impresión</vt:lpstr>
      <vt:lpstr>'% de Admisión por sexo'!Área_de_impresión</vt:lpstr>
      <vt:lpstr>'% de Primer Ingreso por sexo'!Área_de_impresión</vt:lpstr>
      <vt:lpstr>'% Primer Ingreso'!Área_de_impresión</vt:lpstr>
      <vt:lpstr>Admisión!Área_de_impresión</vt:lpstr>
      <vt:lpstr>'Admisión por sexo'!Área_de_impresión</vt:lpstr>
      <vt:lpstr>'Alumnado Activo por sexo'!Área_de_impresión</vt:lpstr>
      <vt:lpstr>Aspirantes!Área_de_impresión</vt:lpstr>
      <vt:lpstr>'Aspirantes por sexo'!Área_de_impresión</vt:lpstr>
      <vt:lpstr>Bajas!Área_de_impresión</vt:lpstr>
      <vt:lpstr>'Contratos y Convenios'!Área_de_impresión</vt:lpstr>
      <vt:lpstr>'Definitivos comp'!Área_de_impresión</vt:lpstr>
      <vt:lpstr>'Definitivos x categoría'!Área_de_impresión</vt:lpstr>
      <vt:lpstr>'Definitivos x género'!Área_de_impresión</vt:lpstr>
      <vt:lpstr>'Definitivos x grado'!Área_de_impresión</vt:lpstr>
      <vt:lpstr>'Difusión cultural'!Área_de_impresión</vt:lpstr>
      <vt:lpstr>Egreso!Área_de_impresión</vt:lpstr>
      <vt:lpstr>Índice!Área_de_impresión</vt:lpstr>
      <vt:lpstr>Matrícula!Área_de_impresión</vt:lpstr>
      <vt:lpstr>'Matrícula por sexo'!Área_de_impresión</vt:lpstr>
      <vt:lpstr>'Primer Ingreso'!Área_de_impresión</vt:lpstr>
      <vt:lpstr>'Primer Ingreso por sexo'!Área_de_impresión</vt:lpstr>
      <vt:lpstr>'Recursos Ext'!Área_de_impresión</vt:lpstr>
      <vt:lpstr>'Recursos Ext Comp'!Área_de_impresión</vt:lpstr>
      <vt:lpstr>'TIPPA Prod Cientif'!Área_de_impresión</vt:lpstr>
      <vt:lpstr>'TIPPA Prod Total'!Área_de_impresión</vt:lpstr>
      <vt:lpstr>Titulación!Área_de_impresión</vt:lpstr>
      <vt:lpstr>'Trimestres para egresar'!Área_de_impresión</vt:lpstr>
      <vt:lpstr>'% de Admisión'!Títulos_a_imprimir</vt:lpstr>
      <vt:lpstr>'% de Admisión por sexo'!Títulos_a_imprimir</vt:lpstr>
      <vt:lpstr>'% de Primer Ingreso por sexo'!Títulos_a_imprimir</vt:lpstr>
      <vt:lpstr>'% Primer Ingreso'!Títulos_a_imprimir</vt:lpstr>
      <vt:lpstr>'Actividades deportivas'!Títulos_a_imprimir</vt:lpstr>
      <vt:lpstr>Admisión!Títulos_a_imprimir</vt:lpstr>
      <vt:lpstr>'Admisión por sexo'!Títulos_a_imprimir</vt:lpstr>
      <vt:lpstr>'Alumnado Activo'!Títulos_a_imprimir</vt:lpstr>
      <vt:lpstr>'Alumnado Activo por sexo'!Títulos_a_imprimir</vt:lpstr>
      <vt:lpstr>Aspirantes!Títulos_a_imprimir</vt:lpstr>
      <vt:lpstr>'Aspirantes por sexo'!Títulos_a_imprimir</vt:lpstr>
      <vt:lpstr>Bajas!Títulos_a_imprimir</vt:lpstr>
      <vt:lpstr>'Becas alumnos'!Títulos_a_imprimir</vt:lpstr>
      <vt:lpstr>'Becas Alumnos Comp2'!Títulos_a_imprimir</vt:lpstr>
      <vt:lpstr>'Definitivos comp'!Títulos_a_imprimir</vt:lpstr>
      <vt:lpstr>'Definitivos x categoría'!Títulos_a_imprimir</vt:lpstr>
      <vt:lpstr>'Definitivos x género'!Títulos_a_imprimir</vt:lpstr>
      <vt:lpstr>'Definitivos x grado'!Títulos_a_imprimir</vt:lpstr>
      <vt:lpstr>Egreso!Títulos_a_imprimir</vt:lpstr>
      <vt:lpstr>Matrícula!Títulos_a_imprimir</vt:lpstr>
      <vt:lpstr>'Matrícula por sexo'!Títulos_a_imprimir</vt:lpstr>
      <vt:lpstr>'Primer Ingreso'!Títulos_a_imprimir</vt:lpstr>
      <vt:lpstr>'Primer Ingreso por sexo'!Títulos_a_imprimir</vt:lpstr>
      <vt:lpstr>'TIPPA Prod Cientif'!Títulos_a_imprimir</vt:lpstr>
      <vt:lpstr>'TIPPA Prod Total'!Títulos_a_imprimir</vt:lpstr>
      <vt:lpstr>Titulación!Títulos_a_imprimir</vt:lpstr>
      <vt:lpstr>'Trimestres para egresar'!Títulos_a_imprimir</vt:lpstr>
    </vt:vector>
  </TitlesOfParts>
  <Company>uam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dc:creator>
  <cp:lastModifiedBy>UAML</cp:lastModifiedBy>
  <cp:lastPrinted>2017-05-28T22:32:00Z</cp:lastPrinted>
  <dcterms:created xsi:type="dcterms:W3CDTF">2008-02-21T20:29:34Z</dcterms:created>
  <dcterms:modified xsi:type="dcterms:W3CDTF">2018-04-02T16:58:03Z</dcterms:modified>
</cp:coreProperties>
</file>